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28800" windowHeight="12495"/>
  </bookViews>
  <sheets>
    <sheet name="List of Schedules" sheetId="23" r:id="rId1"/>
    <sheet name="Schedule 1" sheetId="2" r:id="rId2"/>
    <sheet name="Schedule 2" sheetId="1" r:id="rId3"/>
    <sheet name="Schedule 3 GasExAnte" sheetId="4" r:id="rId4"/>
    <sheet name="Gas ExAnte" sheetId="5" r:id="rId5"/>
    <sheet name="Gas 1st Regression" sheetId="6" r:id="rId6"/>
    <sheet name="Gas Multiple Regression" sheetId="7" r:id="rId7"/>
    <sheet name="Gas Adjusted Regression" sheetId="8" r:id="rId8"/>
    <sheet name="Gas Ex Ante DCF 2015" sheetId="9" r:id="rId9"/>
    <sheet name="Forecast Yields" sheetId="3" r:id="rId10"/>
    <sheet name=" Schedule 4" sheetId="10" r:id="rId11"/>
    <sheet name="Schedule 5" sheetId="11" r:id="rId12"/>
    <sheet name="Ex Post Risk Premium" sheetId="12" r:id="rId13"/>
    <sheet name="Schedule 6" sheetId="13" r:id="rId14"/>
    <sheet name="Schedule 7" sheetId="22" r:id="rId15"/>
    <sheet name="Schedule 8" sheetId="18" r:id="rId16"/>
    <sheet name="Schedule 8 continued" sheetId="19" r:id="rId17"/>
    <sheet name="Schedule 9" sheetId="16" r:id="rId18"/>
    <sheet name="Model Results" sheetId="20" r:id="rId19"/>
  </sheets>
  <definedNames>
    <definedName name="EV__LASTREFTIME__" hidden="1">39198.5712152778</definedName>
    <definedName name="_xlnm.Print_Area" localSheetId="10">' Schedule 4'!$A$2:$H$86</definedName>
    <definedName name="_xlnm.Print_Area" localSheetId="12">'Ex Post Risk Premium'!$A$3:$E$10</definedName>
    <definedName name="_xlnm.Print_Area" localSheetId="9">'Forecast Yields'!$A$2:$E$35</definedName>
    <definedName name="_xlnm.Print_Area" localSheetId="5">'Gas 1st Regression'!$A$1:$F$25</definedName>
    <definedName name="_xlnm.Print_Area" localSheetId="7">'Gas Adjusted Regression'!$A$1:$F$25</definedName>
    <definedName name="_xlnm.Print_Area" localSheetId="8">'Gas Ex Ante DCF 2015'!$B$12:$FX$218</definedName>
    <definedName name="_xlnm.Print_Area" localSheetId="4">'Gas ExAnte'!$A$11:$L$218</definedName>
    <definedName name="_xlnm.Print_Area" localSheetId="6">'Gas Multiple Regression'!$A$1:$F$27</definedName>
    <definedName name="_xlnm.Print_Area" localSheetId="18">'Model Results'!$A$2:$B$11</definedName>
    <definedName name="_xlnm.Print_Area" localSheetId="1">'Schedule 1'!$A$2:$Y$15</definedName>
    <definedName name="_xlnm.Print_Area" localSheetId="2">'Schedule 2'!$A$2:$Y$18</definedName>
    <definedName name="_xlnm.Print_Area" localSheetId="3">'Schedule 3 GasExAnte'!$N$11:$U$20</definedName>
    <definedName name="_xlnm.Print_Area" localSheetId="11">'Schedule 5'!$A$2:$H$87</definedName>
    <definedName name="_xlnm.Print_Area" localSheetId="13">'Schedule 6'!$A$1:$H$30</definedName>
    <definedName name="_xlnm.Print_Area" localSheetId="14">'Schedule 7'!$A$1:$K$16</definedName>
    <definedName name="_xlnm.Print_Area" localSheetId="15">'Schedule 8'!#REF!</definedName>
    <definedName name="_xlnm.Print_Area" localSheetId="17">'Schedule 9'!$A$4:$F$87</definedName>
    <definedName name="_xlnm.Print_Titles" localSheetId="8">'Gas Ex Ante DCF 2015'!$A:$A,'Gas Ex Ante DCF 2015'!$10:$11</definedName>
    <definedName name="_xlnm.Print_Titles" localSheetId="11">'Schedule 5'!$A:$A,'Schedule 5'!$2:$6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6" i="2" s="1"/>
  <c r="A28" i="2" s="1"/>
  <c r="BJ7" i="1" l="1"/>
  <c r="BK7" i="1"/>
  <c r="BL7" i="1"/>
  <c r="BM7" i="1"/>
  <c r="BN7" i="1"/>
  <c r="BJ8" i="1"/>
  <c r="BM8" i="1" s="1"/>
  <c r="BK8" i="1"/>
  <c r="BL8" i="1"/>
  <c r="BN8" i="1"/>
  <c r="BJ9" i="1"/>
  <c r="BL9" i="1" s="1"/>
  <c r="BK9" i="1"/>
  <c r="BN9" i="1"/>
  <c r="BJ10" i="1"/>
  <c r="BK10" i="1" s="1"/>
  <c r="BN10" i="1"/>
  <c r="BJ11" i="1"/>
  <c r="BN11" i="1" s="1"/>
  <c r="BK11" i="1"/>
  <c r="BL11" i="1"/>
  <c r="BM11" i="1"/>
  <c r="BJ12" i="1"/>
  <c r="BM12" i="1" s="1"/>
  <c r="BK12" i="1"/>
  <c r="BL12" i="1"/>
  <c r="BJ13" i="1"/>
  <c r="BL13" i="1" s="1"/>
  <c r="BK13" i="1"/>
  <c r="BJ14" i="1"/>
  <c r="BK14" i="1" s="1"/>
  <c r="BJ15" i="1"/>
  <c r="BK15" i="1"/>
  <c r="BL15" i="1"/>
  <c r="BM15" i="1"/>
  <c r="BN15" i="1"/>
  <c r="BN14" i="1" l="1"/>
  <c r="BM14" i="1"/>
  <c r="BN13" i="1"/>
  <c r="BL14" i="1"/>
  <c r="BM13" i="1"/>
  <c r="BN12" i="1"/>
  <c r="BM10" i="1"/>
  <c r="BL10" i="1"/>
  <c r="BM9" i="1"/>
  <c r="B10" i="20"/>
  <c r="D15" i="22" l="1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F15" i="22" l="1"/>
  <c r="G15" i="22" s="1"/>
  <c r="H15" i="22" s="1"/>
  <c r="E15" i="22"/>
  <c r="P13" i="22"/>
  <c r="O13" i="22"/>
  <c r="N13" i="22"/>
  <c r="M13" i="22"/>
  <c r="F13" i="22"/>
  <c r="G13" i="22" s="1"/>
  <c r="H13" i="22" s="1"/>
  <c r="K13" i="22" s="1"/>
  <c r="E13" i="22"/>
  <c r="P7" i="22"/>
  <c r="O7" i="22"/>
  <c r="N7" i="22"/>
  <c r="M7" i="22"/>
  <c r="F7" i="22"/>
  <c r="G7" i="22" s="1"/>
  <c r="E7" i="22"/>
  <c r="P11" i="22"/>
  <c r="O11" i="22"/>
  <c r="N11" i="22"/>
  <c r="M11" i="22"/>
  <c r="F11" i="22"/>
  <c r="G11" i="22" s="1"/>
  <c r="E11" i="22"/>
  <c r="P14" i="22"/>
  <c r="O14" i="22"/>
  <c r="N14" i="22"/>
  <c r="M14" i="22"/>
  <c r="F14" i="22"/>
  <c r="G14" i="22" s="1"/>
  <c r="E14" i="22"/>
  <c r="P9" i="22"/>
  <c r="O9" i="22"/>
  <c r="N9" i="22"/>
  <c r="M9" i="22"/>
  <c r="F9" i="22"/>
  <c r="G9" i="22" s="1"/>
  <c r="E9" i="22"/>
  <c r="P8" i="22"/>
  <c r="O8" i="22"/>
  <c r="N8" i="22"/>
  <c r="M8" i="22"/>
  <c r="F8" i="22"/>
  <c r="G8" i="22" s="1"/>
  <c r="E8" i="22"/>
  <c r="P12" i="22"/>
  <c r="O12" i="22"/>
  <c r="N12" i="22"/>
  <c r="M12" i="22"/>
  <c r="F12" i="22"/>
  <c r="G12" i="22" s="1"/>
  <c r="E12" i="22"/>
  <c r="P10" i="22"/>
  <c r="O10" i="22"/>
  <c r="N10" i="22"/>
  <c r="M10" i="22"/>
  <c r="F10" i="22"/>
  <c r="G10" i="22" s="1"/>
  <c r="E10" i="22"/>
  <c r="H10" i="22" s="1"/>
  <c r="K10" i="22" s="1"/>
  <c r="H8" i="22" l="1"/>
  <c r="K8" i="22" s="1"/>
  <c r="H12" i="22"/>
  <c r="K12" i="22" s="1"/>
  <c r="H11" i="22"/>
  <c r="K11" i="22" s="1"/>
  <c r="H14" i="22"/>
  <c r="K14" i="22" s="1"/>
  <c r="H9" i="22"/>
  <c r="K9" i="22" s="1"/>
  <c r="H7" i="22"/>
  <c r="K7" i="22"/>
  <c r="K15" i="22" l="1"/>
  <c r="H16" i="22" s="1"/>
  <c r="CD28" i="2" l="1"/>
  <c r="BJ28" i="2"/>
  <c r="AJ28" i="2"/>
  <c r="AI28" i="2"/>
  <c r="AB28" i="2"/>
  <c r="M28" i="2" s="1"/>
  <c r="S28" i="2"/>
  <c r="J28" i="2" l="1"/>
  <c r="K28" i="2"/>
  <c r="L28" i="2"/>
  <c r="CH16" i="1" l="1"/>
  <c r="CG16" i="1"/>
  <c r="CF16" i="1"/>
  <c r="CE16" i="1"/>
  <c r="P130" i="19" l="1"/>
  <c r="K130" i="19"/>
  <c r="P129" i="19"/>
  <c r="K129" i="19"/>
  <c r="P128" i="19"/>
  <c r="K128" i="19"/>
  <c r="P127" i="19"/>
  <c r="K127" i="19"/>
  <c r="P126" i="19"/>
  <c r="K126" i="19"/>
  <c r="P125" i="19"/>
  <c r="K125" i="19"/>
  <c r="P124" i="19"/>
  <c r="K124" i="19"/>
  <c r="P123" i="19"/>
  <c r="K123" i="19"/>
  <c r="P122" i="19"/>
  <c r="K122" i="19"/>
  <c r="P121" i="19"/>
  <c r="K121" i="19"/>
  <c r="P120" i="19"/>
  <c r="K120" i="19"/>
  <c r="P119" i="19"/>
  <c r="K119" i="19"/>
  <c r="P118" i="19"/>
  <c r="K118" i="19"/>
  <c r="P117" i="19"/>
  <c r="K117" i="19"/>
  <c r="P116" i="19"/>
  <c r="K116" i="19"/>
  <c r="P115" i="19"/>
  <c r="K115" i="19"/>
  <c r="P114" i="19"/>
  <c r="K114" i="19"/>
  <c r="P113" i="19"/>
  <c r="K113" i="19"/>
  <c r="P112" i="19"/>
  <c r="K112" i="19"/>
  <c r="P111" i="19"/>
  <c r="N111" i="19" s="1"/>
  <c r="K111" i="19"/>
  <c r="P110" i="19"/>
  <c r="K110" i="19"/>
  <c r="P109" i="19"/>
  <c r="K109" i="19"/>
  <c r="P108" i="19"/>
  <c r="K108" i="19"/>
  <c r="P107" i="19"/>
  <c r="K107" i="19"/>
  <c r="P106" i="19"/>
  <c r="K106" i="19"/>
  <c r="P105" i="19"/>
  <c r="K105" i="19"/>
  <c r="P104" i="19"/>
  <c r="K104" i="19"/>
  <c r="P103" i="19"/>
  <c r="K103" i="19"/>
  <c r="P102" i="19"/>
  <c r="K102" i="19"/>
  <c r="P101" i="19"/>
  <c r="K101" i="19"/>
  <c r="P100" i="19"/>
  <c r="K100" i="19"/>
  <c r="P99" i="19"/>
  <c r="K99" i="19"/>
  <c r="P98" i="19"/>
  <c r="K98" i="19"/>
  <c r="P97" i="19"/>
  <c r="K97" i="19"/>
  <c r="P96" i="19"/>
  <c r="K96" i="19"/>
  <c r="P95" i="19"/>
  <c r="K95" i="19"/>
  <c r="P94" i="19"/>
  <c r="K94" i="19"/>
  <c r="P93" i="19"/>
  <c r="K93" i="19"/>
  <c r="N93" i="19" s="1"/>
  <c r="P92" i="19"/>
  <c r="K92" i="19"/>
  <c r="P91" i="19"/>
  <c r="K91" i="19"/>
  <c r="P90" i="19"/>
  <c r="K90" i="19"/>
  <c r="P89" i="19"/>
  <c r="K89" i="19"/>
  <c r="P88" i="19"/>
  <c r="K88" i="19"/>
  <c r="P87" i="19"/>
  <c r="K87" i="19"/>
  <c r="P86" i="19"/>
  <c r="K86" i="19"/>
  <c r="P85" i="19"/>
  <c r="K85" i="19"/>
  <c r="P84" i="19"/>
  <c r="K84" i="19"/>
  <c r="P83" i="19"/>
  <c r="K83" i="19"/>
  <c r="P82" i="19"/>
  <c r="K82" i="19"/>
  <c r="P81" i="19"/>
  <c r="K81" i="19"/>
  <c r="P80" i="19"/>
  <c r="K80" i="19"/>
  <c r="P79" i="19"/>
  <c r="K79" i="19"/>
  <c r="P78" i="19"/>
  <c r="K78" i="19"/>
  <c r="P77" i="19"/>
  <c r="K77" i="19"/>
  <c r="P76" i="19"/>
  <c r="K76" i="19"/>
  <c r="P75" i="19"/>
  <c r="K75" i="19"/>
  <c r="P74" i="19"/>
  <c r="K74" i="19"/>
  <c r="P73" i="19"/>
  <c r="K73" i="19"/>
  <c r="N73" i="19" s="1"/>
  <c r="P72" i="19"/>
  <c r="K72" i="19"/>
  <c r="P71" i="19"/>
  <c r="K71" i="19"/>
  <c r="P70" i="19"/>
  <c r="K70" i="19"/>
  <c r="P69" i="19"/>
  <c r="K69" i="19"/>
  <c r="P68" i="19"/>
  <c r="K68" i="19"/>
  <c r="P67" i="19"/>
  <c r="K67" i="19"/>
  <c r="P66" i="19"/>
  <c r="K66" i="19"/>
  <c r="P65" i="19"/>
  <c r="K65" i="19"/>
  <c r="P64" i="19"/>
  <c r="K64" i="19"/>
  <c r="P63" i="19"/>
  <c r="K63" i="19"/>
  <c r="P62" i="19"/>
  <c r="K62" i="19"/>
  <c r="P61" i="19"/>
  <c r="K61" i="19"/>
  <c r="P60" i="19"/>
  <c r="K60" i="19"/>
  <c r="P59" i="19"/>
  <c r="K59" i="19"/>
  <c r="P58" i="19"/>
  <c r="K58" i="19"/>
  <c r="P57" i="19"/>
  <c r="K57" i="19"/>
  <c r="P56" i="19"/>
  <c r="K56" i="19"/>
  <c r="P55" i="19"/>
  <c r="K55" i="19"/>
  <c r="P54" i="19"/>
  <c r="K54" i="19"/>
  <c r="P53" i="19"/>
  <c r="K53" i="19"/>
  <c r="P52" i="19"/>
  <c r="K52" i="19"/>
  <c r="P51" i="19"/>
  <c r="K51" i="19"/>
  <c r="P50" i="19"/>
  <c r="K50" i="19"/>
  <c r="P49" i="19"/>
  <c r="K49" i="19"/>
  <c r="P48" i="19"/>
  <c r="K48" i="19"/>
  <c r="P47" i="19"/>
  <c r="K47" i="19"/>
  <c r="P46" i="19"/>
  <c r="K46" i="19"/>
  <c r="P45" i="19"/>
  <c r="K45" i="19"/>
  <c r="P44" i="19"/>
  <c r="K44" i="19"/>
  <c r="P43" i="19"/>
  <c r="K43" i="19"/>
  <c r="P42" i="19"/>
  <c r="K42" i="19"/>
  <c r="P41" i="19"/>
  <c r="K41" i="19"/>
  <c r="P40" i="19"/>
  <c r="K40" i="19"/>
  <c r="P39" i="19"/>
  <c r="K39" i="19"/>
  <c r="P38" i="19"/>
  <c r="K38" i="19"/>
  <c r="P37" i="19"/>
  <c r="K37" i="19"/>
  <c r="P36" i="19"/>
  <c r="K36" i="19"/>
  <c r="P35" i="19"/>
  <c r="K35" i="19"/>
  <c r="P34" i="19"/>
  <c r="K34" i="19"/>
  <c r="P33" i="19"/>
  <c r="K33" i="19"/>
  <c r="P32" i="19"/>
  <c r="K32" i="19"/>
  <c r="P31" i="19"/>
  <c r="K31" i="19"/>
  <c r="P30" i="19"/>
  <c r="K30" i="19"/>
  <c r="P29" i="19"/>
  <c r="K29" i="19"/>
  <c r="P28" i="19"/>
  <c r="K28" i="19"/>
  <c r="P27" i="19"/>
  <c r="K27" i="19"/>
  <c r="P26" i="19"/>
  <c r="K26" i="19"/>
  <c r="P25" i="19"/>
  <c r="K25" i="19"/>
  <c r="P24" i="19"/>
  <c r="K24" i="19"/>
  <c r="P23" i="19"/>
  <c r="K23" i="19"/>
  <c r="P22" i="19"/>
  <c r="K22" i="19"/>
  <c r="P21" i="19"/>
  <c r="K21" i="19"/>
  <c r="P20" i="19"/>
  <c r="K20" i="19"/>
  <c r="P19" i="19"/>
  <c r="K19" i="19"/>
  <c r="P18" i="19"/>
  <c r="K18" i="19"/>
  <c r="P17" i="19"/>
  <c r="K17" i="19"/>
  <c r="P16" i="19"/>
  <c r="K16" i="19"/>
  <c r="P15" i="19"/>
  <c r="K15" i="19"/>
  <c r="P14" i="19"/>
  <c r="K14" i="19"/>
  <c r="P13" i="19"/>
  <c r="K13" i="19"/>
  <c r="P12" i="19"/>
  <c r="K12" i="19"/>
  <c r="P11" i="19"/>
  <c r="K11" i="19"/>
  <c r="P10" i="19"/>
  <c r="K10" i="19"/>
  <c r="P9" i="19"/>
  <c r="K9" i="19"/>
  <c r="P8" i="19"/>
  <c r="K8" i="19"/>
  <c r="P7" i="19"/>
  <c r="K7" i="19"/>
  <c r="P6" i="19"/>
  <c r="K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J5" i="19"/>
  <c r="H5" i="19"/>
  <c r="F5" i="19"/>
  <c r="A16" i="18"/>
  <c r="A17" i="18" s="1"/>
  <c r="C14" i="18"/>
  <c r="A12" i="18"/>
  <c r="A13" i="18" s="1"/>
  <c r="A14" i="18" s="1"/>
  <c r="A15" i="18" s="1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F86" i="16" s="1"/>
  <c r="E10" i="16"/>
  <c r="F9" i="16"/>
  <c r="E9" i="16"/>
  <c r="F8" i="16"/>
  <c r="E8" i="16"/>
  <c r="D27" i="13"/>
  <c r="D25" i="13"/>
  <c r="D23" i="13"/>
  <c r="F16" i="13"/>
  <c r="D16" i="13"/>
  <c r="F15" i="13"/>
  <c r="D15" i="13"/>
  <c r="D14" i="13"/>
  <c r="F14" i="13" s="1"/>
  <c r="D13" i="13"/>
  <c r="F13" i="13" s="1"/>
  <c r="H9" i="12"/>
  <c r="D8" i="12"/>
  <c r="D10" i="12" s="1"/>
  <c r="C8" i="12"/>
  <c r="B7" i="12"/>
  <c r="B10" i="12" s="1"/>
  <c r="E6" i="12"/>
  <c r="G6" i="12" s="1"/>
  <c r="D6" i="12"/>
  <c r="G5" i="12"/>
  <c r="H5" i="12" s="1"/>
  <c r="E5" i="12"/>
  <c r="C5" i="12"/>
  <c r="C10" i="12" s="1"/>
  <c r="G86" i="11"/>
  <c r="H86" i="11" s="1"/>
  <c r="E86" i="11"/>
  <c r="H85" i="11"/>
  <c r="G85" i="11"/>
  <c r="E85" i="11"/>
  <c r="G84" i="11"/>
  <c r="E84" i="11"/>
  <c r="H84" i="11" s="1"/>
  <c r="H83" i="11"/>
  <c r="G83" i="11"/>
  <c r="E83" i="11"/>
  <c r="G82" i="11"/>
  <c r="E82" i="11"/>
  <c r="H82" i="11" s="1"/>
  <c r="H81" i="11"/>
  <c r="G81" i="11"/>
  <c r="E81" i="11"/>
  <c r="H80" i="11"/>
  <c r="G80" i="11"/>
  <c r="E80" i="11"/>
  <c r="H79" i="11"/>
  <c r="G79" i="11"/>
  <c r="E79" i="11"/>
  <c r="G78" i="11"/>
  <c r="H78" i="11" s="1"/>
  <c r="E78" i="11"/>
  <c r="H77" i="11"/>
  <c r="G77" i="11"/>
  <c r="E77" i="11"/>
  <c r="G76" i="11"/>
  <c r="E76" i="11"/>
  <c r="H76" i="11" s="1"/>
  <c r="H75" i="11"/>
  <c r="G75" i="11"/>
  <c r="E75" i="11"/>
  <c r="H74" i="11"/>
  <c r="G74" i="11"/>
  <c r="E74" i="11"/>
  <c r="H73" i="11"/>
  <c r="G73" i="11"/>
  <c r="E73" i="11"/>
  <c r="H72" i="11"/>
  <c r="G72" i="11"/>
  <c r="E72" i="11"/>
  <c r="H71" i="11"/>
  <c r="G71" i="11"/>
  <c r="E71" i="11"/>
  <c r="G70" i="11"/>
  <c r="H70" i="11" s="1"/>
  <c r="E70" i="11"/>
  <c r="H69" i="11"/>
  <c r="G69" i="11"/>
  <c r="E69" i="11"/>
  <c r="G68" i="11"/>
  <c r="E68" i="11"/>
  <c r="H68" i="11" s="1"/>
  <c r="H67" i="11"/>
  <c r="G67" i="11"/>
  <c r="E67" i="11"/>
  <c r="G66" i="11"/>
  <c r="E66" i="11"/>
  <c r="H66" i="11" s="1"/>
  <c r="H65" i="11"/>
  <c r="G65" i="11"/>
  <c r="E65" i="11"/>
  <c r="H64" i="11"/>
  <c r="G64" i="11"/>
  <c r="E64" i="11"/>
  <c r="H63" i="11"/>
  <c r="G63" i="11"/>
  <c r="E63" i="11"/>
  <c r="G62" i="11"/>
  <c r="H62" i="11" s="1"/>
  <c r="E62" i="11"/>
  <c r="H61" i="11"/>
  <c r="G61" i="11"/>
  <c r="E61" i="11"/>
  <c r="G60" i="11"/>
  <c r="E60" i="11"/>
  <c r="H60" i="11" s="1"/>
  <c r="H59" i="11"/>
  <c r="G59" i="11"/>
  <c r="E59" i="11"/>
  <c r="H58" i="11"/>
  <c r="G58" i="11"/>
  <c r="E58" i="11"/>
  <c r="H57" i="11"/>
  <c r="G57" i="11"/>
  <c r="E57" i="11"/>
  <c r="H56" i="11"/>
  <c r="G56" i="11"/>
  <c r="E56" i="11"/>
  <c r="H55" i="11"/>
  <c r="G55" i="11"/>
  <c r="E55" i="11"/>
  <c r="G54" i="11"/>
  <c r="H54" i="11" s="1"/>
  <c r="E54" i="11"/>
  <c r="H53" i="11"/>
  <c r="G53" i="11"/>
  <c r="E53" i="11"/>
  <c r="G52" i="11"/>
  <c r="E52" i="11"/>
  <c r="H52" i="11" s="1"/>
  <c r="H51" i="11"/>
  <c r="G51" i="11"/>
  <c r="E51" i="11"/>
  <c r="G50" i="11"/>
  <c r="E50" i="11"/>
  <c r="H50" i="11" s="1"/>
  <c r="H49" i="11"/>
  <c r="G49" i="11"/>
  <c r="E49" i="11"/>
  <c r="H48" i="11"/>
  <c r="G48" i="11"/>
  <c r="E48" i="11"/>
  <c r="H47" i="11"/>
  <c r="G47" i="11"/>
  <c r="E47" i="11"/>
  <c r="G46" i="11"/>
  <c r="H46" i="11" s="1"/>
  <c r="E46" i="11"/>
  <c r="H45" i="11"/>
  <c r="G45" i="11"/>
  <c r="E45" i="11"/>
  <c r="G44" i="11"/>
  <c r="E44" i="11"/>
  <c r="H44" i="11" s="1"/>
  <c r="H43" i="11"/>
  <c r="G43" i="11"/>
  <c r="E43" i="11"/>
  <c r="H42" i="11"/>
  <c r="G42" i="11"/>
  <c r="E42" i="11"/>
  <c r="H41" i="11"/>
  <c r="G41" i="11"/>
  <c r="E41" i="11"/>
  <c r="H40" i="11"/>
  <c r="G40" i="11"/>
  <c r="E40" i="11"/>
  <c r="H39" i="11"/>
  <c r="G39" i="11"/>
  <c r="E39" i="11"/>
  <c r="G38" i="11"/>
  <c r="H38" i="11" s="1"/>
  <c r="E38" i="11"/>
  <c r="H37" i="11"/>
  <c r="G37" i="11"/>
  <c r="E37" i="11"/>
  <c r="G36" i="11"/>
  <c r="E36" i="11"/>
  <c r="H36" i="11" s="1"/>
  <c r="H35" i="11"/>
  <c r="G35" i="11"/>
  <c r="E35" i="11"/>
  <c r="G34" i="11"/>
  <c r="E34" i="11"/>
  <c r="H34" i="11" s="1"/>
  <c r="H33" i="11"/>
  <c r="G33" i="11"/>
  <c r="E33" i="11"/>
  <c r="H32" i="11"/>
  <c r="G32" i="11"/>
  <c r="E32" i="11"/>
  <c r="H31" i="11"/>
  <c r="G31" i="11"/>
  <c r="E31" i="11"/>
  <c r="G30" i="11"/>
  <c r="H30" i="11" s="1"/>
  <c r="E30" i="11"/>
  <c r="H29" i="11"/>
  <c r="G29" i="11"/>
  <c r="E29" i="11"/>
  <c r="G28" i="11"/>
  <c r="E28" i="11"/>
  <c r="H28" i="11" s="1"/>
  <c r="H27" i="11"/>
  <c r="G27" i="11"/>
  <c r="E27" i="11"/>
  <c r="H26" i="11"/>
  <c r="G26" i="11"/>
  <c r="E26" i="11"/>
  <c r="H25" i="11"/>
  <c r="G25" i="11"/>
  <c r="E25" i="11"/>
  <c r="H24" i="11"/>
  <c r="G24" i="11"/>
  <c r="E24" i="11"/>
  <c r="H23" i="11"/>
  <c r="G23" i="11"/>
  <c r="E23" i="11"/>
  <c r="G22" i="11"/>
  <c r="H22" i="11" s="1"/>
  <c r="E22" i="11"/>
  <c r="H20" i="11"/>
  <c r="G20" i="11"/>
  <c r="G19" i="11"/>
  <c r="H19" i="11" s="1"/>
  <c r="G18" i="11"/>
  <c r="H18" i="11" s="1"/>
  <c r="G17" i="11"/>
  <c r="H17" i="11" s="1"/>
  <c r="G16" i="11"/>
  <c r="H16" i="11" s="1"/>
  <c r="H15" i="11"/>
  <c r="G15" i="11"/>
  <c r="G14" i="11"/>
  <c r="H14" i="11" s="1"/>
  <c r="H13" i="11"/>
  <c r="G13" i="11"/>
  <c r="H12" i="11"/>
  <c r="G12" i="11"/>
  <c r="G11" i="11"/>
  <c r="H11" i="11" s="1"/>
  <c r="G10" i="11"/>
  <c r="H10" i="11" s="1"/>
  <c r="G9" i="11"/>
  <c r="H9" i="1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G8" i="11"/>
  <c r="A8" i="11"/>
  <c r="H85" i="10"/>
  <c r="G85" i="10"/>
  <c r="E85" i="10"/>
  <c r="H84" i="10"/>
  <c r="G84" i="10"/>
  <c r="E84" i="10"/>
  <c r="H83" i="10"/>
  <c r="G83" i="10"/>
  <c r="E83" i="10"/>
  <c r="H82" i="10"/>
  <c r="G82" i="10"/>
  <c r="E82" i="10"/>
  <c r="H81" i="10"/>
  <c r="G81" i="10"/>
  <c r="E81" i="10"/>
  <c r="H80" i="10"/>
  <c r="G80" i="10"/>
  <c r="E80" i="10"/>
  <c r="G79" i="10"/>
  <c r="E79" i="10"/>
  <c r="H78" i="10"/>
  <c r="G78" i="10"/>
  <c r="E78" i="10"/>
  <c r="G77" i="10"/>
  <c r="E77" i="10"/>
  <c r="H77" i="10" s="1"/>
  <c r="H76" i="10"/>
  <c r="G76" i="10"/>
  <c r="E76" i="10"/>
  <c r="H75" i="10"/>
  <c r="G75" i="10"/>
  <c r="E75" i="10"/>
  <c r="H74" i="10"/>
  <c r="G74" i="10"/>
  <c r="E74" i="10"/>
  <c r="G73" i="10"/>
  <c r="H73" i="10" s="1"/>
  <c r="E73" i="10"/>
  <c r="H72" i="10"/>
  <c r="G72" i="10"/>
  <c r="E72" i="10"/>
  <c r="G71" i="10"/>
  <c r="E71" i="10"/>
  <c r="H71" i="10" s="1"/>
  <c r="H70" i="10"/>
  <c r="G70" i="10"/>
  <c r="E70" i="10"/>
  <c r="H69" i="10"/>
  <c r="G69" i="10"/>
  <c r="E69" i="10"/>
  <c r="H68" i="10"/>
  <c r="G68" i="10"/>
  <c r="E68" i="10"/>
  <c r="H67" i="10"/>
  <c r="G67" i="10"/>
  <c r="E67" i="10"/>
  <c r="H66" i="10"/>
  <c r="G66" i="10"/>
  <c r="E66" i="10"/>
  <c r="H65" i="10"/>
  <c r="G65" i="10"/>
  <c r="E65" i="10"/>
  <c r="H64" i="10"/>
  <c r="G64" i="10"/>
  <c r="E64" i="10"/>
  <c r="G63" i="10"/>
  <c r="E63" i="10"/>
  <c r="H62" i="10"/>
  <c r="G62" i="10"/>
  <c r="E62" i="10"/>
  <c r="G61" i="10"/>
  <c r="E61" i="10"/>
  <c r="H61" i="10" s="1"/>
  <c r="H60" i="10"/>
  <c r="G60" i="10"/>
  <c r="E60" i="10"/>
  <c r="H59" i="10"/>
  <c r="G59" i="10"/>
  <c r="E59" i="10"/>
  <c r="H58" i="10"/>
  <c r="G58" i="10"/>
  <c r="E58" i="10"/>
  <c r="G57" i="10"/>
  <c r="H57" i="10" s="1"/>
  <c r="E57" i="10"/>
  <c r="H56" i="10"/>
  <c r="G56" i="10"/>
  <c r="E56" i="10"/>
  <c r="G55" i="10"/>
  <c r="E55" i="10"/>
  <c r="H55" i="10" s="1"/>
  <c r="H54" i="10"/>
  <c r="G54" i="10"/>
  <c r="E54" i="10"/>
  <c r="H53" i="10"/>
  <c r="G53" i="10"/>
  <c r="E53" i="10"/>
  <c r="H52" i="10"/>
  <c r="G52" i="10"/>
  <c r="E52" i="10"/>
  <c r="H51" i="10"/>
  <c r="G51" i="10"/>
  <c r="E51" i="10"/>
  <c r="H50" i="10"/>
  <c r="G50" i="10"/>
  <c r="E50" i="10"/>
  <c r="H49" i="10"/>
  <c r="G49" i="10"/>
  <c r="E49" i="10"/>
  <c r="H48" i="10"/>
  <c r="G48" i="10"/>
  <c r="E48" i="10"/>
  <c r="G47" i="10"/>
  <c r="E47" i="10"/>
  <c r="H46" i="10"/>
  <c r="G46" i="10"/>
  <c r="E46" i="10"/>
  <c r="G45" i="10"/>
  <c r="E45" i="10"/>
  <c r="H45" i="10" s="1"/>
  <c r="H44" i="10"/>
  <c r="G44" i="10"/>
  <c r="E44" i="10"/>
  <c r="H43" i="10"/>
  <c r="G43" i="10"/>
  <c r="E43" i="10"/>
  <c r="H42" i="10"/>
  <c r="G42" i="10"/>
  <c r="E42" i="10"/>
  <c r="G41" i="10"/>
  <c r="H41" i="10" s="1"/>
  <c r="E41" i="10"/>
  <c r="H40" i="10"/>
  <c r="G40" i="10"/>
  <c r="E40" i="10"/>
  <c r="G39" i="10"/>
  <c r="E39" i="10"/>
  <c r="H39" i="10" s="1"/>
  <c r="H38" i="10"/>
  <c r="G38" i="10"/>
  <c r="E38" i="10"/>
  <c r="H37" i="10"/>
  <c r="G37" i="10"/>
  <c r="E37" i="10"/>
  <c r="H36" i="10"/>
  <c r="G36" i="10"/>
  <c r="E36" i="10"/>
  <c r="H35" i="10"/>
  <c r="G35" i="10"/>
  <c r="E35" i="10"/>
  <c r="H34" i="10"/>
  <c r="G34" i="10"/>
  <c r="E34" i="10"/>
  <c r="H33" i="10"/>
  <c r="G33" i="10"/>
  <c r="E33" i="10"/>
  <c r="H32" i="10"/>
  <c r="G32" i="10"/>
  <c r="E32" i="10"/>
  <c r="G31" i="10"/>
  <c r="E31" i="10"/>
  <c r="H30" i="10"/>
  <c r="G30" i="10"/>
  <c r="E30" i="10"/>
  <c r="G29" i="10"/>
  <c r="E29" i="10"/>
  <c r="H29" i="10" s="1"/>
  <c r="H28" i="10"/>
  <c r="G28" i="10"/>
  <c r="E28" i="10"/>
  <c r="H27" i="10"/>
  <c r="G27" i="10"/>
  <c r="E27" i="10"/>
  <c r="H26" i="10"/>
  <c r="G26" i="10"/>
  <c r="E26" i="10"/>
  <c r="G25" i="10"/>
  <c r="H25" i="10" s="1"/>
  <c r="E25" i="10"/>
  <c r="H24" i="10"/>
  <c r="G24" i="10"/>
  <c r="E24" i="10"/>
  <c r="G23" i="10"/>
  <c r="E23" i="10"/>
  <c r="H23" i="10" s="1"/>
  <c r="H22" i="10"/>
  <c r="G22" i="10"/>
  <c r="E22" i="10"/>
  <c r="H21" i="10"/>
  <c r="G21" i="10"/>
  <c r="E21" i="10"/>
  <c r="H20" i="10"/>
  <c r="G20" i="10"/>
  <c r="E20" i="10"/>
  <c r="H19" i="10"/>
  <c r="G19" i="10"/>
  <c r="E19" i="10"/>
  <c r="H18" i="10"/>
  <c r="G18" i="10"/>
  <c r="E18" i="10"/>
  <c r="H17" i="10"/>
  <c r="G17" i="10"/>
  <c r="E17" i="10"/>
  <c r="H16" i="10"/>
  <c r="G16" i="10"/>
  <c r="E16" i="10"/>
  <c r="G15" i="10"/>
  <c r="E15" i="10"/>
  <c r="H14" i="10"/>
  <c r="G14" i="10"/>
  <c r="E14" i="10"/>
  <c r="G13" i="10"/>
  <c r="E13" i="10"/>
  <c r="H13" i="10" s="1"/>
  <c r="H12" i="10"/>
  <c r="G12" i="10"/>
  <c r="E12" i="10"/>
  <c r="H11" i="10"/>
  <c r="G11" i="10"/>
  <c r="E11" i="10"/>
  <c r="H10" i="10"/>
  <c r="G10" i="10"/>
  <c r="E10" i="10"/>
  <c r="G9" i="10"/>
  <c r="H9" i="10" s="1"/>
  <c r="E9" i="10"/>
  <c r="H8" i="10"/>
  <c r="G8" i="10"/>
  <c r="E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EG218" i="9"/>
  <c r="DS217" i="9"/>
  <c r="CX217" i="9"/>
  <c r="BV217" i="9"/>
  <c r="BA217" i="9"/>
  <c r="DL215" i="9"/>
  <c r="DO215" i="9" s="1"/>
  <c r="DL214" i="9"/>
  <c r="DZ213" i="9"/>
  <c r="CX213" i="9"/>
  <c r="BA212" i="9"/>
  <c r="BD212" i="9" s="1"/>
  <c r="K212" i="9"/>
  <c r="FW211" i="9"/>
  <c r="EG211" i="9"/>
  <c r="EJ211" i="9" s="1"/>
  <c r="DZ211" i="9"/>
  <c r="EC211" i="9" s="1"/>
  <c r="DS211" i="9"/>
  <c r="DL211" i="9"/>
  <c r="CX211" i="9"/>
  <c r="BV211" i="9"/>
  <c r="BO211" i="9"/>
  <c r="BR211" i="9" s="1"/>
  <c r="BA211" i="9"/>
  <c r="BD211" i="9" s="1"/>
  <c r="AT211" i="9"/>
  <c r="K211" i="9"/>
  <c r="EG209" i="9"/>
  <c r="BA209" i="9"/>
  <c r="BD209" i="9" s="1"/>
  <c r="K209" i="9"/>
  <c r="BA208" i="9"/>
  <c r="BD208" i="9" s="1"/>
  <c r="FW207" i="9"/>
  <c r="EG207" i="9"/>
  <c r="EJ207" i="9" s="1"/>
  <c r="DZ207" i="9"/>
  <c r="EC207" i="9" s="1"/>
  <c r="DL207" i="9"/>
  <c r="DO207" i="9" s="1"/>
  <c r="CX207" i="9"/>
  <c r="DA207" i="9" s="1"/>
  <c r="BV207" i="9"/>
  <c r="BY207" i="9" s="1"/>
  <c r="BR207" i="9"/>
  <c r="BO207" i="9"/>
  <c r="BA207" i="9"/>
  <c r="BD207" i="9" s="1"/>
  <c r="AU207" i="9"/>
  <c r="AT207" i="9"/>
  <c r="K207" i="9"/>
  <c r="N207" i="9" s="1"/>
  <c r="E207" i="9"/>
  <c r="FW206" i="9"/>
  <c r="EG206" i="9"/>
  <c r="EJ206" i="9" s="1"/>
  <c r="EK206" i="9" s="1"/>
  <c r="ED206" i="9"/>
  <c r="DZ206" i="9"/>
  <c r="EC206" i="9" s="1"/>
  <c r="DP206" i="9"/>
  <c r="DL206" i="9"/>
  <c r="DO206" i="9" s="1"/>
  <c r="DA206" i="9"/>
  <c r="DB206" i="9" s="1"/>
  <c r="CX206" i="9"/>
  <c r="BV206" i="9"/>
  <c r="BY206" i="9" s="1"/>
  <c r="BO206" i="9"/>
  <c r="BR206" i="9" s="1"/>
  <c r="BS206" i="9" s="1"/>
  <c r="BA206" i="9"/>
  <c r="BD206" i="9" s="1"/>
  <c r="BE206" i="9" s="1"/>
  <c r="AU206" i="9"/>
  <c r="AT206" i="9"/>
  <c r="K206" i="9"/>
  <c r="N206" i="9" s="1"/>
  <c r="O206" i="9" s="1"/>
  <c r="G206" i="9"/>
  <c r="H206" i="9" s="1"/>
  <c r="E206" i="9"/>
  <c r="FW205" i="9"/>
  <c r="EJ205" i="9"/>
  <c r="EG205" i="9"/>
  <c r="DZ205" i="9"/>
  <c r="EC205" i="9" s="1"/>
  <c r="DL205" i="9"/>
  <c r="DO205" i="9" s="1"/>
  <c r="DP205" i="9" s="1"/>
  <c r="CX205" i="9"/>
  <c r="DA205" i="9" s="1"/>
  <c r="BY205" i="9"/>
  <c r="BZ205" i="9" s="1"/>
  <c r="BV205" i="9"/>
  <c r="BO205" i="9"/>
  <c r="BR205" i="9" s="1"/>
  <c r="BS205" i="9" s="1"/>
  <c r="BA205" i="9"/>
  <c r="AU205" i="9"/>
  <c r="AT205" i="9"/>
  <c r="AW205" i="9" s="1"/>
  <c r="AX205" i="9" s="1"/>
  <c r="N205" i="9"/>
  <c r="O205" i="9" s="1"/>
  <c r="K205" i="9"/>
  <c r="E205" i="9"/>
  <c r="G205" i="9" s="1"/>
  <c r="H205" i="9" s="1"/>
  <c r="FW204" i="9"/>
  <c r="DP204" i="9" s="1"/>
  <c r="EG204" i="9"/>
  <c r="EJ204" i="9" s="1"/>
  <c r="EK204" i="9" s="1"/>
  <c r="DZ204" i="9"/>
  <c r="EC204" i="9" s="1"/>
  <c r="DL204" i="9"/>
  <c r="DO204" i="9" s="1"/>
  <c r="CX204" i="9"/>
  <c r="DA204" i="9" s="1"/>
  <c r="DB204" i="9" s="1"/>
  <c r="BV204" i="9"/>
  <c r="BY204" i="9" s="1"/>
  <c r="BO204" i="9"/>
  <c r="BR204" i="9" s="1"/>
  <c r="BA204" i="9"/>
  <c r="AU204" i="9"/>
  <c r="AT204" i="9"/>
  <c r="K204" i="9"/>
  <c r="N204" i="9" s="1"/>
  <c r="G204" i="9"/>
  <c r="H204" i="9" s="1"/>
  <c r="E204" i="9"/>
  <c r="FW203" i="9"/>
  <c r="EG203" i="9"/>
  <c r="EJ203" i="9" s="1"/>
  <c r="EK203" i="9" s="1"/>
  <c r="DZ203" i="9"/>
  <c r="EC203" i="9" s="1"/>
  <c r="DL203" i="9"/>
  <c r="DO203" i="9" s="1"/>
  <c r="CX203" i="9"/>
  <c r="DA203" i="9" s="1"/>
  <c r="BZ203" i="9"/>
  <c r="BV203" i="9"/>
  <c r="BY203" i="9" s="1"/>
  <c r="BO203" i="9"/>
  <c r="BR203" i="9" s="1"/>
  <c r="BS203" i="9" s="1"/>
  <c r="BA203" i="9"/>
  <c r="AU203" i="9"/>
  <c r="AW203" i="9" s="1"/>
  <c r="AT203" i="9"/>
  <c r="K203" i="9"/>
  <c r="N203" i="9" s="1"/>
  <c r="O203" i="9" s="1"/>
  <c r="E203" i="9"/>
  <c r="FW202" i="9"/>
  <c r="EH202" i="9"/>
  <c r="EG202" i="9"/>
  <c r="EA202" i="9"/>
  <c r="DZ202" i="9"/>
  <c r="DL202" i="9"/>
  <c r="DO202" i="9" s="1"/>
  <c r="DP202" i="9" s="1"/>
  <c r="CX202" i="9"/>
  <c r="DA202" i="9" s="1"/>
  <c r="BV202" i="9"/>
  <c r="BY202" i="9" s="1"/>
  <c r="BO202" i="9"/>
  <c r="BR202" i="9" s="1"/>
  <c r="BS202" i="9" s="1"/>
  <c r="BA202" i="9"/>
  <c r="AU202" i="9"/>
  <c r="AW202" i="9" s="1"/>
  <c r="AX202" i="9" s="1"/>
  <c r="AT202" i="9"/>
  <c r="K202" i="9"/>
  <c r="N202" i="9" s="1"/>
  <c r="E202" i="9"/>
  <c r="FW201" i="9"/>
  <c r="EH201" i="9"/>
  <c r="EG201" i="9"/>
  <c r="EA201" i="9"/>
  <c r="EC201" i="9" s="1"/>
  <c r="DZ201" i="9"/>
  <c r="DL201" i="9"/>
  <c r="DO201" i="9" s="1"/>
  <c r="CX201" i="9"/>
  <c r="DA201" i="9" s="1"/>
  <c r="BV201" i="9"/>
  <c r="BY201" i="9" s="1"/>
  <c r="BO201" i="9"/>
  <c r="BR201" i="9" s="1"/>
  <c r="BA201" i="9"/>
  <c r="BD201" i="9" s="1"/>
  <c r="AU201" i="9"/>
  <c r="AT201" i="9"/>
  <c r="K201" i="9"/>
  <c r="N201" i="9" s="1"/>
  <c r="O201" i="9" s="1"/>
  <c r="E201" i="9"/>
  <c r="G201" i="9"/>
  <c r="FW200" i="9"/>
  <c r="EH200" i="9"/>
  <c r="EJ200" i="9" s="1"/>
  <c r="EG200" i="9"/>
  <c r="EA200" i="9"/>
  <c r="DZ200" i="9"/>
  <c r="DL200" i="9"/>
  <c r="DO200" i="9" s="1"/>
  <c r="CX200" i="9"/>
  <c r="DA200" i="9" s="1"/>
  <c r="BV200" i="9"/>
  <c r="BY200" i="9" s="1"/>
  <c r="BO200" i="9"/>
  <c r="BR200" i="9" s="1"/>
  <c r="BA200" i="9"/>
  <c r="BD200" i="9" s="1"/>
  <c r="AU200" i="9"/>
  <c r="AT200" i="9"/>
  <c r="AW200" i="9" s="1"/>
  <c r="K200" i="9"/>
  <c r="N200" i="9" s="1"/>
  <c r="E200" i="9"/>
  <c r="FW199" i="9"/>
  <c r="EH199" i="9"/>
  <c r="EG199" i="9"/>
  <c r="DL199" i="9"/>
  <c r="DO199" i="9" s="1"/>
  <c r="CX199" i="9"/>
  <c r="DA199" i="9" s="1"/>
  <c r="BV199" i="9"/>
  <c r="BY199" i="9" s="1"/>
  <c r="BZ199" i="9" s="1"/>
  <c r="BO199" i="9"/>
  <c r="BR199" i="9" s="1"/>
  <c r="BA199" i="9"/>
  <c r="AU199" i="9"/>
  <c r="AT199" i="9"/>
  <c r="K199" i="9"/>
  <c r="N199" i="9" s="1"/>
  <c r="G199" i="9"/>
  <c r="FW198" i="9"/>
  <c r="EU198" i="9"/>
  <c r="EN198" i="9"/>
  <c r="EG198" i="9"/>
  <c r="EJ198" i="9" s="1"/>
  <c r="EK198" i="9" s="1"/>
  <c r="DL198" i="9"/>
  <c r="DO198" i="9" s="1"/>
  <c r="DP198" i="9" s="1"/>
  <c r="CX198" i="9"/>
  <c r="DA198" i="9" s="1"/>
  <c r="CJ198" i="9"/>
  <c r="BV198" i="9"/>
  <c r="BY198" i="9" s="1"/>
  <c r="BR198" i="9"/>
  <c r="BS198" i="9" s="1"/>
  <c r="BO198" i="9"/>
  <c r="BA198" i="9"/>
  <c r="AT198" i="9"/>
  <c r="AW198" i="9" s="1"/>
  <c r="K198" i="9"/>
  <c r="N198" i="9" s="1"/>
  <c r="G198" i="9"/>
  <c r="FW197" i="9"/>
  <c r="EU197" i="9"/>
  <c r="EN197" i="9"/>
  <c r="EG197" i="9"/>
  <c r="EJ197" i="9" s="1"/>
  <c r="DL197" i="9"/>
  <c r="DO197" i="9" s="1"/>
  <c r="CX197" i="9"/>
  <c r="DA197" i="9" s="1"/>
  <c r="CJ197" i="9"/>
  <c r="BV197" i="9"/>
  <c r="BY197" i="9" s="1"/>
  <c r="BZ197" i="9" s="1"/>
  <c r="BO197" i="9"/>
  <c r="BR197" i="9" s="1"/>
  <c r="BS197" i="9" s="1"/>
  <c r="BA197" i="9"/>
  <c r="AT197" i="9"/>
  <c r="AW197" i="9" s="1"/>
  <c r="AX197" i="9" s="1"/>
  <c r="K197" i="9"/>
  <c r="N197" i="9" s="1"/>
  <c r="G197" i="9"/>
  <c r="FW196" i="9"/>
  <c r="EU196" i="9"/>
  <c r="EN196" i="9"/>
  <c r="EG196" i="9"/>
  <c r="EJ196" i="9" s="1"/>
  <c r="EK196" i="9" s="1"/>
  <c r="DL196" i="9"/>
  <c r="DO196" i="9" s="1"/>
  <c r="DP196" i="9" s="1"/>
  <c r="CX196" i="9"/>
  <c r="DA196" i="9" s="1"/>
  <c r="CJ196" i="9"/>
  <c r="BV196" i="9"/>
  <c r="BY196" i="9" s="1"/>
  <c r="BR196" i="9"/>
  <c r="BO196" i="9"/>
  <c r="BA196" i="9"/>
  <c r="AT196" i="9"/>
  <c r="AW196" i="9" s="1"/>
  <c r="K196" i="9"/>
  <c r="N196" i="9" s="1"/>
  <c r="G196" i="9"/>
  <c r="FW195" i="9"/>
  <c r="EG195" i="9"/>
  <c r="EJ195" i="9" s="1"/>
  <c r="DL195" i="9"/>
  <c r="DO195" i="9" s="1"/>
  <c r="CX195" i="9"/>
  <c r="DA195" i="9" s="1"/>
  <c r="BV195" i="9"/>
  <c r="BY195" i="9" s="1"/>
  <c r="BO195" i="9"/>
  <c r="BR195" i="9" s="1"/>
  <c r="BA195" i="9"/>
  <c r="AT195" i="9"/>
  <c r="AW195" i="9" s="1"/>
  <c r="K195" i="9"/>
  <c r="N195" i="9" s="1"/>
  <c r="G195" i="9"/>
  <c r="FW194" i="9"/>
  <c r="EG194" i="9"/>
  <c r="EJ194" i="9" s="1"/>
  <c r="EK194" i="9" s="1"/>
  <c r="DL194" i="9"/>
  <c r="DO194" i="9" s="1"/>
  <c r="DP194" i="9" s="1"/>
  <c r="DA194" i="9"/>
  <c r="DB194" i="9" s="1"/>
  <c r="CX194" i="9"/>
  <c r="BV194" i="9"/>
  <c r="BY194" i="9" s="1"/>
  <c r="BO194" i="9"/>
  <c r="BR194" i="9" s="1"/>
  <c r="BS194" i="9" s="1"/>
  <c r="BA194" i="9"/>
  <c r="AT194" i="9"/>
  <c r="AW194" i="9" s="1"/>
  <c r="K194" i="9"/>
  <c r="N194" i="9" s="1"/>
  <c r="O194" i="9" s="1"/>
  <c r="G194" i="9"/>
  <c r="H194" i="9" s="1"/>
  <c r="FW193" i="9"/>
  <c r="EG193" i="9"/>
  <c r="EJ193" i="9" s="1"/>
  <c r="DL193" i="9"/>
  <c r="DO193" i="9" s="1"/>
  <c r="CX193" i="9"/>
  <c r="DA193" i="9" s="1"/>
  <c r="DB193" i="9" s="1"/>
  <c r="BV193" i="9"/>
  <c r="BY193" i="9" s="1"/>
  <c r="BO193" i="9"/>
  <c r="BR193" i="9" s="1"/>
  <c r="BA193" i="9"/>
  <c r="AT193" i="9"/>
  <c r="AW193" i="9" s="1"/>
  <c r="K193" i="9"/>
  <c r="N193" i="9" s="1"/>
  <c r="G193" i="9"/>
  <c r="FW192" i="9"/>
  <c r="EG192" i="9"/>
  <c r="EJ192" i="9" s="1"/>
  <c r="EK192" i="9" s="1"/>
  <c r="DL192" i="9"/>
  <c r="DO192" i="9" s="1"/>
  <c r="DP192" i="9" s="1"/>
  <c r="CX192" i="9"/>
  <c r="DA192" i="9" s="1"/>
  <c r="BV192" i="9"/>
  <c r="BY192" i="9" s="1"/>
  <c r="BZ192" i="9" s="1"/>
  <c r="BO192" i="9"/>
  <c r="BR192" i="9" s="1"/>
  <c r="BS192" i="9" s="1"/>
  <c r="BA192" i="9"/>
  <c r="AT192" i="9"/>
  <c r="AW192" i="9" s="1"/>
  <c r="AX192" i="9" s="1"/>
  <c r="K192" i="9"/>
  <c r="N192" i="9" s="1"/>
  <c r="O192" i="9" s="1"/>
  <c r="G192" i="9"/>
  <c r="H192" i="9" s="1"/>
  <c r="FW191" i="9"/>
  <c r="EG191" i="9"/>
  <c r="EJ191" i="9" s="1"/>
  <c r="EK191" i="9" s="1"/>
  <c r="DL191" i="9"/>
  <c r="DO191" i="9" s="1"/>
  <c r="DP191" i="9" s="1"/>
  <c r="CX191" i="9"/>
  <c r="DA191" i="9" s="1"/>
  <c r="DB191" i="9" s="1"/>
  <c r="BV191" i="9"/>
  <c r="BY191" i="9" s="1"/>
  <c r="BZ191" i="9" s="1"/>
  <c r="BO191" i="9"/>
  <c r="BR191" i="9" s="1"/>
  <c r="BS191" i="9" s="1"/>
  <c r="BD191" i="9"/>
  <c r="BE191" i="9" s="1"/>
  <c r="BA191" i="9"/>
  <c r="K191" i="9"/>
  <c r="N191" i="9" s="1"/>
  <c r="O191" i="9" s="1"/>
  <c r="G191" i="9"/>
  <c r="H191" i="9" s="1"/>
  <c r="FW190" i="9"/>
  <c r="EG190" i="9"/>
  <c r="EJ190" i="9" s="1"/>
  <c r="DL190" i="9"/>
  <c r="DO190" i="9" s="1"/>
  <c r="CX190" i="9"/>
  <c r="DA190" i="9" s="1"/>
  <c r="BY190" i="9"/>
  <c r="BV190" i="9"/>
  <c r="BO190" i="9"/>
  <c r="BR190" i="9" s="1"/>
  <c r="BA190" i="9"/>
  <c r="BD190" i="9" s="1"/>
  <c r="N190" i="9"/>
  <c r="O190" i="9" s="1"/>
  <c r="K190" i="9"/>
  <c r="G190" i="9"/>
  <c r="FW189" i="9"/>
  <c r="EG189" i="9"/>
  <c r="DL189" i="9"/>
  <c r="DO189" i="9" s="1"/>
  <c r="CX189" i="9"/>
  <c r="DA189" i="9" s="1"/>
  <c r="DB189" i="9" s="1"/>
  <c r="BY189" i="9"/>
  <c r="BV189" i="9"/>
  <c r="BO189" i="9"/>
  <c r="BR189" i="9" s="1"/>
  <c r="BA189" i="9"/>
  <c r="BD189" i="9" s="1"/>
  <c r="K189" i="9"/>
  <c r="N189" i="9" s="1"/>
  <c r="O189" i="9" s="1"/>
  <c r="G189" i="9"/>
  <c r="FW188" i="9"/>
  <c r="EG188" i="9"/>
  <c r="EJ188" i="9" s="1"/>
  <c r="EK188" i="9" s="1"/>
  <c r="DL188" i="9"/>
  <c r="DO188" i="9" s="1"/>
  <c r="DP188" i="9" s="1"/>
  <c r="CX188" i="9"/>
  <c r="DA188" i="9" s="1"/>
  <c r="CJ188" i="9"/>
  <c r="BV188" i="9"/>
  <c r="BY188" i="9" s="1"/>
  <c r="BZ188" i="9" s="1"/>
  <c r="BR188" i="9"/>
  <c r="BS188" i="9" s="1"/>
  <c r="BO188" i="9"/>
  <c r="BA188" i="9"/>
  <c r="BD188" i="9" s="1"/>
  <c r="BE188" i="9" s="1"/>
  <c r="K188" i="9"/>
  <c r="N188" i="9" s="1"/>
  <c r="O188" i="9" s="1"/>
  <c r="G188" i="9"/>
  <c r="H188" i="9" s="1"/>
  <c r="FW187" i="9"/>
  <c r="EG187" i="9"/>
  <c r="EJ187" i="9" s="1"/>
  <c r="DL187" i="9"/>
  <c r="DO187" i="9" s="1"/>
  <c r="DP187" i="9" s="1"/>
  <c r="CX187" i="9"/>
  <c r="DA187" i="9" s="1"/>
  <c r="DB187" i="9" s="1"/>
  <c r="CJ187" i="9"/>
  <c r="BV187" i="9"/>
  <c r="BY187" i="9" s="1"/>
  <c r="BZ187" i="9" s="1"/>
  <c r="BO187" i="9"/>
  <c r="BR187" i="9" s="1"/>
  <c r="BS187" i="9" s="1"/>
  <c r="BA187" i="9"/>
  <c r="K187" i="9"/>
  <c r="N187" i="9" s="1"/>
  <c r="O187" i="9" s="1"/>
  <c r="G187" i="9"/>
  <c r="FW186" i="9"/>
  <c r="EK186" i="9"/>
  <c r="EG186" i="9"/>
  <c r="EJ186" i="9" s="1"/>
  <c r="DL186" i="9"/>
  <c r="DO186" i="9" s="1"/>
  <c r="CX186" i="9"/>
  <c r="DA186" i="9" s="1"/>
  <c r="DB186" i="9" s="1"/>
  <c r="CJ186" i="9"/>
  <c r="BY186" i="9"/>
  <c r="BV186" i="9"/>
  <c r="BO186" i="9"/>
  <c r="BR186" i="9" s="1"/>
  <c r="BS186" i="9" s="1"/>
  <c r="BA186" i="9"/>
  <c r="K186" i="9"/>
  <c r="N186" i="9" s="1"/>
  <c r="G186" i="9"/>
  <c r="FW185" i="9"/>
  <c r="EG185" i="9"/>
  <c r="EJ185" i="9" s="1"/>
  <c r="DL185" i="9"/>
  <c r="DO185" i="9" s="1"/>
  <c r="CX185" i="9"/>
  <c r="DA185" i="9" s="1"/>
  <c r="CJ185" i="9"/>
  <c r="BV185" i="9"/>
  <c r="BY185" i="9" s="1"/>
  <c r="BO185" i="9"/>
  <c r="BR185" i="9" s="1"/>
  <c r="BA185" i="9"/>
  <c r="O185" i="9"/>
  <c r="K185" i="9"/>
  <c r="N185" i="9" s="1"/>
  <c r="G185" i="9"/>
  <c r="FW184" i="9"/>
  <c r="EG184" i="9"/>
  <c r="EJ184" i="9" s="1"/>
  <c r="DL184" i="9"/>
  <c r="DO184" i="9" s="1"/>
  <c r="DA184" i="9"/>
  <c r="CX184" i="9"/>
  <c r="CJ184" i="9"/>
  <c r="BV184" i="9"/>
  <c r="BY184" i="9" s="1"/>
  <c r="BO184" i="9"/>
  <c r="BR184" i="9" s="1"/>
  <c r="BA184" i="9"/>
  <c r="K184" i="9"/>
  <c r="N184" i="9" s="1"/>
  <c r="G184" i="9"/>
  <c r="H184" i="9" s="1"/>
  <c r="FW183" i="9"/>
  <c r="EU183" i="9"/>
  <c r="EG183" i="9"/>
  <c r="EJ183" i="9" s="1"/>
  <c r="DZ183" i="9"/>
  <c r="DS183" i="9"/>
  <c r="DO183" i="9"/>
  <c r="DP183" i="9" s="1"/>
  <c r="DL183" i="9"/>
  <c r="CX183" i="9"/>
  <c r="DA183" i="9" s="1"/>
  <c r="DB183" i="9" s="1"/>
  <c r="CJ183" i="9"/>
  <c r="BV183" i="9"/>
  <c r="BY183" i="9" s="1"/>
  <c r="BZ183" i="9" s="1"/>
  <c r="BO183" i="9"/>
  <c r="BR183" i="9" s="1"/>
  <c r="BA183" i="9"/>
  <c r="Y183" i="9"/>
  <c r="K183" i="9"/>
  <c r="N183" i="9" s="1"/>
  <c r="O183" i="9" s="1"/>
  <c r="G183" i="9"/>
  <c r="FW182" i="9"/>
  <c r="EU182" i="9"/>
  <c r="EX182" i="9" s="1"/>
  <c r="EG182" i="9"/>
  <c r="EJ182" i="9" s="1"/>
  <c r="DZ182" i="9"/>
  <c r="DS182" i="9"/>
  <c r="DL182" i="9"/>
  <c r="DO182" i="9" s="1"/>
  <c r="DP182" i="9" s="1"/>
  <c r="CX182" i="9"/>
  <c r="DA182" i="9" s="1"/>
  <c r="CJ182" i="9"/>
  <c r="BV182" i="9"/>
  <c r="BY182" i="9" s="1"/>
  <c r="BR182" i="9"/>
  <c r="BO182" i="9"/>
  <c r="BA182" i="9"/>
  <c r="K182" i="9"/>
  <c r="N182" i="9" s="1"/>
  <c r="G182" i="9"/>
  <c r="FW181" i="9"/>
  <c r="EU181" i="9"/>
  <c r="EX181" i="9" s="1"/>
  <c r="EY181" i="9" s="1"/>
  <c r="EG181" i="9"/>
  <c r="EJ181" i="9" s="1"/>
  <c r="DZ181" i="9"/>
  <c r="DS181" i="9"/>
  <c r="DL181" i="9"/>
  <c r="CX181" i="9"/>
  <c r="DA181" i="9" s="1"/>
  <c r="CJ181" i="9"/>
  <c r="BV181" i="9"/>
  <c r="BY181" i="9" s="1"/>
  <c r="BO181" i="9"/>
  <c r="BR181" i="9" s="1"/>
  <c r="BS181" i="9" s="1"/>
  <c r="BA181" i="9"/>
  <c r="AT181" i="9"/>
  <c r="AW181" i="9" s="1"/>
  <c r="AX181" i="9" s="1"/>
  <c r="N181" i="9"/>
  <c r="K181" i="9"/>
  <c r="G181" i="9"/>
  <c r="FW180" i="9"/>
  <c r="EU180" i="9"/>
  <c r="EG180" i="9"/>
  <c r="EJ180" i="9" s="1"/>
  <c r="EK180" i="9" s="1"/>
  <c r="DZ180" i="9"/>
  <c r="DS180" i="9"/>
  <c r="DL180" i="9"/>
  <c r="CX180" i="9"/>
  <c r="DA180" i="9" s="1"/>
  <c r="CJ180" i="9"/>
  <c r="BV180" i="9"/>
  <c r="BY180" i="9" s="1"/>
  <c r="BO180" i="9"/>
  <c r="BR180" i="9" s="1"/>
  <c r="BA180" i="9"/>
  <c r="K180" i="9"/>
  <c r="N180" i="9" s="1"/>
  <c r="O180" i="9" s="1"/>
  <c r="G180" i="9"/>
  <c r="FW179" i="9"/>
  <c r="EU179" i="9"/>
  <c r="EK179" i="9"/>
  <c r="EG179" i="9"/>
  <c r="EJ179" i="9" s="1"/>
  <c r="DZ179" i="9"/>
  <c r="DS179" i="9"/>
  <c r="DV179" i="9" s="1"/>
  <c r="DL179" i="9"/>
  <c r="CX179" i="9"/>
  <c r="DA179" i="9" s="1"/>
  <c r="DB179" i="9" s="1"/>
  <c r="CJ179" i="9"/>
  <c r="CM179" i="9" s="1"/>
  <c r="BV179" i="9"/>
  <c r="BY179" i="9" s="1"/>
  <c r="BZ179" i="9" s="1"/>
  <c r="BR179" i="9"/>
  <c r="BS179" i="9" s="1"/>
  <c r="BO179" i="9"/>
  <c r="BA179" i="9"/>
  <c r="K179" i="9"/>
  <c r="N179" i="9" s="1"/>
  <c r="G179" i="9"/>
  <c r="H179" i="9" s="1"/>
  <c r="FW178" i="9"/>
  <c r="EU178" i="9"/>
  <c r="EG178" i="9"/>
  <c r="EJ178" i="9" s="1"/>
  <c r="DZ178" i="9"/>
  <c r="DV178" i="9"/>
  <c r="DS178" i="9"/>
  <c r="DP178" i="9"/>
  <c r="DL178" i="9"/>
  <c r="DO178" i="9" s="1"/>
  <c r="CX178" i="9"/>
  <c r="DA178" i="9" s="1"/>
  <c r="DB178" i="9" s="1"/>
  <c r="CJ178" i="9"/>
  <c r="CM178" i="9" s="1"/>
  <c r="BV178" i="9"/>
  <c r="BY178" i="9" s="1"/>
  <c r="BO178" i="9"/>
  <c r="BR178" i="9" s="1"/>
  <c r="BA178" i="9"/>
  <c r="K178" i="9"/>
  <c r="N178" i="9" s="1"/>
  <c r="G178" i="9"/>
  <c r="FW177" i="9"/>
  <c r="EU177" i="9"/>
  <c r="EX177" i="9" s="1"/>
  <c r="EN177" i="9"/>
  <c r="EK177" i="9"/>
  <c r="EG177" i="9"/>
  <c r="EJ177" i="9" s="1"/>
  <c r="DZ177" i="9"/>
  <c r="DS177" i="9"/>
  <c r="DL177" i="9"/>
  <c r="DO177" i="9" s="1"/>
  <c r="DP177" i="9" s="1"/>
  <c r="CX177" i="9"/>
  <c r="DA177" i="9" s="1"/>
  <c r="CJ177" i="9"/>
  <c r="CM177" i="9" s="1"/>
  <c r="BV177" i="9"/>
  <c r="BY177" i="9" s="1"/>
  <c r="BO177" i="9"/>
  <c r="BR177" i="9" s="1"/>
  <c r="BA177" i="9"/>
  <c r="K177" i="9"/>
  <c r="N177" i="9" s="1"/>
  <c r="O177" i="9" s="1"/>
  <c r="G177" i="9"/>
  <c r="FW176" i="9"/>
  <c r="EU176" i="9"/>
  <c r="EX176" i="9" s="1"/>
  <c r="EN176" i="9"/>
  <c r="EG176" i="9"/>
  <c r="EJ176" i="9" s="1"/>
  <c r="DZ176" i="9"/>
  <c r="DS176" i="9"/>
  <c r="DL176" i="9"/>
  <c r="DO176" i="9" s="1"/>
  <c r="CX176" i="9"/>
  <c r="DA176" i="9" s="1"/>
  <c r="DB176" i="9" s="1"/>
  <c r="CJ176" i="9"/>
  <c r="CM176" i="9" s="1"/>
  <c r="BY176" i="9"/>
  <c r="BV176" i="9"/>
  <c r="BO176" i="9"/>
  <c r="BR176" i="9" s="1"/>
  <c r="BS176" i="9" s="1"/>
  <c r="BA176" i="9"/>
  <c r="K176" i="9"/>
  <c r="N176" i="9" s="1"/>
  <c r="O176" i="9" s="1"/>
  <c r="G176" i="9"/>
  <c r="FW175" i="9"/>
  <c r="EU175" i="9"/>
  <c r="EX175" i="9" s="1"/>
  <c r="EN175" i="9"/>
  <c r="EG175" i="9"/>
  <c r="EJ175" i="9" s="1"/>
  <c r="DZ175" i="9"/>
  <c r="DS175" i="9"/>
  <c r="DL175" i="9"/>
  <c r="DO175" i="9" s="1"/>
  <c r="DP175" i="9" s="1"/>
  <c r="CX175" i="9"/>
  <c r="DA175" i="9" s="1"/>
  <c r="CJ175" i="9"/>
  <c r="CM175" i="9" s="1"/>
  <c r="BV175" i="9"/>
  <c r="BY175" i="9" s="1"/>
  <c r="BO175" i="9"/>
  <c r="BR175" i="9" s="1"/>
  <c r="BA175" i="9"/>
  <c r="K175" i="9"/>
  <c r="G175" i="9"/>
  <c r="FW174" i="9"/>
  <c r="EU174" i="9"/>
  <c r="EX174" i="9" s="1"/>
  <c r="EY174" i="9" s="1"/>
  <c r="EN174" i="9"/>
  <c r="EG174" i="9"/>
  <c r="EJ174" i="9" s="1"/>
  <c r="DZ174" i="9"/>
  <c r="DS174" i="9"/>
  <c r="DO174" i="9"/>
  <c r="DP174" i="9" s="1"/>
  <c r="DL174" i="9"/>
  <c r="CX174" i="9"/>
  <c r="DA174" i="9" s="1"/>
  <c r="CJ174" i="9"/>
  <c r="CM174" i="9" s="1"/>
  <c r="BY174" i="9"/>
  <c r="BV174" i="9"/>
  <c r="BO174" i="9"/>
  <c r="BR174" i="9" s="1"/>
  <c r="BS174" i="9" s="1"/>
  <c r="BA174" i="9"/>
  <c r="K174" i="9"/>
  <c r="G174" i="9"/>
  <c r="FW173" i="9"/>
  <c r="EY173" i="9" s="1"/>
  <c r="EU173" i="9"/>
  <c r="EX173" i="9" s="1"/>
  <c r="EN173" i="9"/>
  <c r="EG173" i="9"/>
  <c r="EJ173" i="9" s="1"/>
  <c r="DZ173" i="9"/>
  <c r="DS173" i="9"/>
  <c r="DL173" i="9"/>
  <c r="DO173" i="9" s="1"/>
  <c r="CX173" i="9"/>
  <c r="DA173" i="9" s="1"/>
  <c r="CJ173" i="9"/>
  <c r="CM173" i="9" s="1"/>
  <c r="BY173" i="9"/>
  <c r="BZ173" i="9" s="1"/>
  <c r="BV173" i="9"/>
  <c r="BO173" i="9"/>
  <c r="BR173" i="9" s="1"/>
  <c r="BA173" i="9"/>
  <c r="K173" i="9"/>
  <c r="G173" i="9"/>
  <c r="H173" i="9" s="1"/>
  <c r="FW172" i="9"/>
  <c r="EU172" i="9"/>
  <c r="EX172" i="9" s="1"/>
  <c r="EN172" i="9"/>
  <c r="EG172" i="9"/>
  <c r="EJ172" i="9" s="1"/>
  <c r="DZ172" i="9"/>
  <c r="DS172" i="9"/>
  <c r="DL172" i="9"/>
  <c r="DO172" i="9" s="1"/>
  <c r="DP172" i="9" s="1"/>
  <c r="DA172" i="9"/>
  <c r="DB172" i="9" s="1"/>
  <c r="CX172" i="9"/>
  <c r="CJ172" i="9"/>
  <c r="CM172" i="9" s="1"/>
  <c r="BV172" i="9"/>
  <c r="BY172" i="9" s="1"/>
  <c r="BO172" i="9"/>
  <c r="BR172" i="9" s="1"/>
  <c r="BA172" i="9"/>
  <c r="K172" i="9"/>
  <c r="G172" i="9"/>
  <c r="H172" i="9" s="1"/>
  <c r="FW171" i="9"/>
  <c r="EU171" i="9"/>
  <c r="EX171" i="9" s="1"/>
  <c r="EN171" i="9"/>
  <c r="EG171" i="9"/>
  <c r="EJ171" i="9" s="1"/>
  <c r="DZ171" i="9"/>
  <c r="DS171" i="9"/>
  <c r="DL171" i="9"/>
  <c r="DO171" i="9" s="1"/>
  <c r="CX171" i="9"/>
  <c r="DA171" i="9" s="1"/>
  <c r="CJ171" i="9"/>
  <c r="CM171" i="9" s="1"/>
  <c r="BV171" i="9"/>
  <c r="BY171" i="9" s="1"/>
  <c r="BO171" i="9"/>
  <c r="BR171" i="9" s="1"/>
  <c r="BA171" i="9"/>
  <c r="K171" i="9"/>
  <c r="G171" i="9"/>
  <c r="FW170" i="9"/>
  <c r="EU170" i="9"/>
  <c r="EX170" i="9" s="1"/>
  <c r="EY170" i="9" s="1"/>
  <c r="EN170" i="9"/>
  <c r="EG170" i="9"/>
  <c r="EJ170" i="9" s="1"/>
  <c r="DZ170" i="9"/>
  <c r="DS170" i="9"/>
  <c r="DL170" i="9"/>
  <c r="DO170" i="9" s="1"/>
  <c r="CX170" i="9"/>
  <c r="DA170" i="9" s="1"/>
  <c r="CM170" i="9"/>
  <c r="CN170" i="9" s="1"/>
  <c r="CJ170" i="9"/>
  <c r="BV170" i="9"/>
  <c r="BY170" i="9" s="1"/>
  <c r="BO170" i="9"/>
  <c r="BR170" i="9" s="1"/>
  <c r="BA170" i="9"/>
  <c r="K170" i="9"/>
  <c r="G170" i="9"/>
  <c r="FW169" i="9"/>
  <c r="EU169" i="9"/>
  <c r="EX169" i="9" s="1"/>
  <c r="EN169" i="9"/>
  <c r="EG169" i="9"/>
  <c r="EJ169" i="9" s="1"/>
  <c r="DZ169" i="9"/>
  <c r="DS169" i="9"/>
  <c r="DL169" i="9"/>
  <c r="DO169" i="9" s="1"/>
  <c r="CX169" i="9"/>
  <c r="DA169" i="9" s="1"/>
  <c r="CM169" i="9"/>
  <c r="CN169" i="9" s="1"/>
  <c r="CJ169" i="9"/>
  <c r="BV169" i="9"/>
  <c r="BY169" i="9" s="1"/>
  <c r="BO169" i="9"/>
  <c r="BR169" i="9" s="1"/>
  <c r="BA169" i="9"/>
  <c r="BD169" i="9" s="1"/>
  <c r="K169" i="9"/>
  <c r="N169" i="9" s="1"/>
  <c r="G169" i="9"/>
  <c r="FW168" i="9"/>
  <c r="EK168" i="9" s="1"/>
  <c r="EU168" i="9"/>
  <c r="EX168" i="9" s="1"/>
  <c r="EN168" i="9"/>
  <c r="EG168" i="9"/>
  <c r="EJ168" i="9" s="1"/>
  <c r="DZ168" i="9"/>
  <c r="DS168" i="9"/>
  <c r="DV168" i="9" s="1"/>
  <c r="DL168" i="9"/>
  <c r="DO168" i="9" s="1"/>
  <c r="CX168" i="9"/>
  <c r="DA168" i="9" s="1"/>
  <c r="DB168" i="9" s="1"/>
  <c r="CM168" i="9"/>
  <c r="CJ168" i="9"/>
  <c r="BY168" i="9"/>
  <c r="BV168" i="9"/>
  <c r="BO168" i="9"/>
  <c r="BR168" i="9" s="1"/>
  <c r="BS168" i="9" s="1"/>
  <c r="BA168" i="9"/>
  <c r="K168" i="9"/>
  <c r="N168" i="9" s="1"/>
  <c r="G168" i="9"/>
  <c r="FW167" i="9"/>
  <c r="EU167" i="9"/>
  <c r="EX167" i="9" s="1"/>
  <c r="EN167" i="9"/>
  <c r="EG167" i="9"/>
  <c r="EJ167" i="9" s="1"/>
  <c r="DZ167" i="9"/>
  <c r="DV167" i="9"/>
  <c r="DS167" i="9"/>
  <c r="DL167" i="9"/>
  <c r="DO167" i="9" s="1"/>
  <c r="DP167" i="9" s="1"/>
  <c r="CX167" i="9"/>
  <c r="DA167" i="9" s="1"/>
  <c r="DB167" i="9" s="1"/>
  <c r="CJ167" i="9"/>
  <c r="CM167" i="9" s="1"/>
  <c r="BV167" i="9"/>
  <c r="BY167" i="9" s="1"/>
  <c r="BO167" i="9"/>
  <c r="BR167" i="9" s="1"/>
  <c r="BA167" i="9"/>
  <c r="AB167" i="9"/>
  <c r="Y167" i="9"/>
  <c r="N167" i="9"/>
  <c r="O167" i="9" s="1"/>
  <c r="K167" i="9"/>
  <c r="G167" i="9"/>
  <c r="FW166" i="9"/>
  <c r="EU166" i="9"/>
  <c r="EX166" i="9" s="1"/>
  <c r="EN166" i="9"/>
  <c r="EG166" i="9"/>
  <c r="EJ166" i="9" s="1"/>
  <c r="DZ166" i="9"/>
  <c r="DS166" i="9"/>
  <c r="DV166" i="9" s="1"/>
  <c r="DL166" i="9"/>
  <c r="DO166" i="9" s="1"/>
  <c r="DB166" i="9"/>
  <c r="CX166" i="9"/>
  <c r="DA166" i="9" s="1"/>
  <c r="CJ166" i="9"/>
  <c r="CM166" i="9" s="1"/>
  <c r="BV166" i="9"/>
  <c r="BY166" i="9" s="1"/>
  <c r="BO166" i="9"/>
  <c r="BR166" i="9" s="1"/>
  <c r="BA166" i="9"/>
  <c r="BD166" i="9" s="1"/>
  <c r="BE166" i="9" s="1"/>
  <c r="K166" i="9"/>
  <c r="N166" i="9" s="1"/>
  <c r="G166" i="9"/>
  <c r="FW165" i="9"/>
  <c r="EU165" i="9"/>
  <c r="EX165" i="9" s="1"/>
  <c r="EN165" i="9"/>
  <c r="EQ165" i="9" s="1"/>
  <c r="DL165" i="9"/>
  <c r="DO165" i="9" s="1"/>
  <c r="CX165" i="9"/>
  <c r="DA165" i="9" s="1"/>
  <c r="CM165" i="9"/>
  <c r="CJ165" i="9"/>
  <c r="BV165" i="9"/>
  <c r="BY165" i="9" s="1"/>
  <c r="BZ165" i="9" s="1"/>
  <c r="BO165" i="9"/>
  <c r="BR165" i="9" s="1"/>
  <c r="BA165" i="9"/>
  <c r="K165" i="9"/>
  <c r="N165" i="9" s="1"/>
  <c r="G165" i="9"/>
  <c r="H165" i="9" s="1"/>
  <c r="FW164" i="9"/>
  <c r="EU164" i="9"/>
  <c r="EX164" i="9" s="1"/>
  <c r="EN164" i="9"/>
  <c r="EQ164" i="9" s="1"/>
  <c r="DL164" i="9"/>
  <c r="DO164" i="9" s="1"/>
  <c r="CX164" i="9"/>
  <c r="DA164" i="9" s="1"/>
  <c r="CJ164" i="9"/>
  <c r="CM164" i="9" s="1"/>
  <c r="BV164" i="9"/>
  <c r="BY164" i="9" s="1"/>
  <c r="BO164" i="9"/>
  <c r="BR164" i="9" s="1"/>
  <c r="BA164" i="9"/>
  <c r="K164" i="9"/>
  <c r="N164" i="9" s="1"/>
  <c r="G164" i="9"/>
  <c r="FW163" i="9"/>
  <c r="EU163" i="9"/>
  <c r="EX163" i="9" s="1"/>
  <c r="EN163" i="9"/>
  <c r="EQ163" i="9" s="1"/>
  <c r="DL163" i="9"/>
  <c r="DO163" i="9" s="1"/>
  <c r="CX163" i="9"/>
  <c r="DA163" i="9" s="1"/>
  <c r="CJ163" i="9"/>
  <c r="CM163" i="9" s="1"/>
  <c r="CN163" i="9" s="1"/>
  <c r="BY163" i="9"/>
  <c r="BV163" i="9"/>
  <c r="BO163" i="9"/>
  <c r="BR163" i="9" s="1"/>
  <c r="BA163" i="9"/>
  <c r="K163" i="9"/>
  <c r="N163" i="9" s="1"/>
  <c r="O163" i="9" s="1"/>
  <c r="G163" i="9"/>
  <c r="FW162" i="9"/>
  <c r="EN162" i="9"/>
  <c r="EQ162" i="9" s="1"/>
  <c r="EG162" i="9"/>
  <c r="EJ162" i="9" s="1"/>
  <c r="DL162" i="9"/>
  <c r="DO162" i="9" s="1"/>
  <c r="DP162" i="9" s="1"/>
  <c r="CX162" i="9"/>
  <c r="DA162" i="9" s="1"/>
  <c r="CJ162" i="9"/>
  <c r="CM162" i="9" s="1"/>
  <c r="BV162" i="9"/>
  <c r="BY162" i="9" s="1"/>
  <c r="BO162" i="9"/>
  <c r="BR162" i="9" s="1"/>
  <c r="BS162" i="9" s="1"/>
  <c r="BA162" i="9"/>
  <c r="K162" i="9"/>
  <c r="N162" i="9" s="1"/>
  <c r="O162" i="9" s="1"/>
  <c r="G162" i="9"/>
  <c r="FW161" i="9"/>
  <c r="EN161" i="9"/>
  <c r="EQ161" i="9" s="1"/>
  <c r="ER161" i="9" s="1"/>
  <c r="EK161" i="9"/>
  <c r="EG161" i="9"/>
  <c r="EJ161" i="9" s="1"/>
  <c r="DZ161" i="9"/>
  <c r="DS161" i="9"/>
  <c r="DV161" i="9" s="1"/>
  <c r="DP161" i="9"/>
  <c r="DL161" i="9"/>
  <c r="DO161" i="9" s="1"/>
  <c r="CX161" i="9"/>
  <c r="DA161" i="9" s="1"/>
  <c r="DB161" i="9" s="1"/>
  <c r="CJ161" i="9"/>
  <c r="CM161" i="9" s="1"/>
  <c r="CN161" i="9" s="1"/>
  <c r="BV161" i="9"/>
  <c r="BY161" i="9" s="1"/>
  <c r="BR161" i="9"/>
  <c r="BS161" i="9" s="1"/>
  <c r="BO161" i="9"/>
  <c r="BK161" i="9"/>
  <c r="BH161" i="9"/>
  <c r="BA161" i="9"/>
  <c r="AF161" i="9"/>
  <c r="Y161" i="9"/>
  <c r="K161" i="9"/>
  <c r="N161" i="9" s="1"/>
  <c r="G161" i="9"/>
  <c r="H161" i="9" s="1"/>
  <c r="FW160" i="9"/>
  <c r="EN160" i="9"/>
  <c r="EQ160" i="9" s="1"/>
  <c r="EG160" i="9"/>
  <c r="EJ160" i="9" s="1"/>
  <c r="DZ160" i="9"/>
  <c r="DS160" i="9"/>
  <c r="DV160" i="9" s="1"/>
  <c r="DO160" i="9"/>
  <c r="DP160" i="9" s="1"/>
  <c r="DL160" i="9"/>
  <c r="CX160" i="9"/>
  <c r="DA160" i="9" s="1"/>
  <c r="CJ160" i="9"/>
  <c r="CM160" i="9" s="1"/>
  <c r="CN160" i="9" s="1"/>
  <c r="BV160" i="9"/>
  <c r="BY160" i="9" s="1"/>
  <c r="BO160" i="9"/>
  <c r="BR160" i="9" s="1"/>
  <c r="BH160" i="9"/>
  <c r="BK160" i="9" s="1"/>
  <c r="BA160" i="9"/>
  <c r="AF160" i="9"/>
  <c r="Y160" i="9"/>
  <c r="K160" i="9"/>
  <c r="N160" i="9" s="1"/>
  <c r="G160" i="9"/>
  <c r="FW159" i="9"/>
  <c r="CN159" i="9" s="1"/>
  <c r="EQ159" i="9"/>
  <c r="EN159" i="9"/>
  <c r="EG159" i="9"/>
  <c r="EJ159" i="9" s="1"/>
  <c r="DZ159" i="9"/>
  <c r="DV159" i="9"/>
  <c r="DS159" i="9"/>
  <c r="DL159" i="9"/>
  <c r="DO159" i="9" s="1"/>
  <c r="CX159" i="9"/>
  <c r="DA159" i="9" s="1"/>
  <c r="DB159" i="9" s="1"/>
  <c r="CJ159" i="9"/>
  <c r="CM159" i="9" s="1"/>
  <c r="BV159" i="9"/>
  <c r="BY159" i="9" s="1"/>
  <c r="BO159" i="9"/>
  <c r="BR159" i="9" s="1"/>
  <c r="BH159" i="9"/>
  <c r="BK159" i="9" s="1"/>
  <c r="BA159" i="9"/>
  <c r="BD159" i="9" s="1"/>
  <c r="AF159" i="9"/>
  <c r="AB159" i="9"/>
  <c r="Y159" i="9"/>
  <c r="K159" i="9"/>
  <c r="N159" i="9" s="1"/>
  <c r="G159" i="9"/>
  <c r="FW158" i="9"/>
  <c r="EN158" i="9"/>
  <c r="EQ158" i="9" s="1"/>
  <c r="EG158" i="9"/>
  <c r="EJ158" i="9" s="1"/>
  <c r="DZ158" i="9"/>
  <c r="DS158" i="9"/>
  <c r="DV158" i="9" s="1"/>
  <c r="DL158" i="9"/>
  <c r="DO158" i="9" s="1"/>
  <c r="CX158" i="9"/>
  <c r="DA158" i="9" s="1"/>
  <c r="CJ158" i="9"/>
  <c r="CM158" i="9" s="1"/>
  <c r="BV158" i="9"/>
  <c r="BY158" i="9" s="1"/>
  <c r="BO158" i="9"/>
  <c r="BR158" i="9" s="1"/>
  <c r="BK158" i="9"/>
  <c r="BH158" i="9"/>
  <c r="BA158" i="9"/>
  <c r="BD158" i="9" s="1"/>
  <c r="AF158" i="9"/>
  <c r="Y158" i="9"/>
  <c r="AB158" i="9" s="1"/>
  <c r="N158" i="9"/>
  <c r="K158" i="9"/>
  <c r="G158" i="9"/>
  <c r="H158" i="9" s="1"/>
  <c r="FW157" i="9"/>
  <c r="EQ157" i="9"/>
  <c r="EN157" i="9"/>
  <c r="EG157" i="9"/>
  <c r="EJ157" i="9" s="1"/>
  <c r="DZ157" i="9"/>
  <c r="DS157" i="9"/>
  <c r="DV157" i="9" s="1"/>
  <c r="DL157" i="9"/>
  <c r="DO157" i="9" s="1"/>
  <c r="DA157" i="9"/>
  <c r="DB157" i="9" s="1"/>
  <c r="CX157" i="9"/>
  <c r="CJ157" i="9"/>
  <c r="CM157" i="9" s="1"/>
  <c r="BV157" i="9"/>
  <c r="BY157" i="9" s="1"/>
  <c r="BO157" i="9"/>
  <c r="BR157" i="9" s="1"/>
  <c r="BS157" i="9" s="1"/>
  <c r="BH157" i="9"/>
  <c r="BK157" i="9" s="1"/>
  <c r="BA157" i="9"/>
  <c r="BD157" i="9" s="1"/>
  <c r="AF157" i="9"/>
  <c r="AC157" i="9"/>
  <c r="Y157" i="9"/>
  <c r="AB157" i="9" s="1"/>
  <c r="N157" i="9"/>
  <c r="K157" i="9"/>
  <c r="G157" i="9"/>
  <c r="FW156" i="9"/>
  <c r="EN156" i="9"/>
  <c r="EQ156" i="9" s="1"/>
  <c r="EG156" i="9"/>
  <c r="EJ156" i="9" s="1"/>
  <c r="DZ156" i="9"/>
  <c r="DS156" i="9"/>
  <c r="DV156" i="9" s="1"/>
  <c r="DL156" i="9"/>
  <c r="DA156" i="9"/>
  <c r="CX156" i="9"/>
  <c r="CJ156" i="9"/>
  <c r="CM156" i="9" s="1"/>
  <c r="BY156" i="9"/>
  <c r="BZ156" i="9" s="1"/>
  <c r="BV156" i="9"/>
  <c r="BO156" i="9"/>
  <c r="BR156" i="9" s="1"/>
  <c r="BH156" i="9"/>
  <c r="BK156" i="9" s="1"/>
  <c r="BA156" i="9"/>
  <c r="BD156" i="9" s="1"/>
  <c r="AF156" i="9"/>
  <c r="Y156" i="9"/>
  <c r="AB156" i="9" s="1"/>
  <c r="K156" i="9"/>
  <c r="N156" i="9" s="1"/>
  <c r="G156" i="9"/>
  <c r="FW155" i="9"/>
  <c r="EN155" i="9"/>
  <c r="EQ155" i="9" s="1"/>
  <c r="ER155" i="9" s="1"/>
  <c r="EG155" i="9"/>
  <c r="EJ155" i="9" s="1"/>
  <c r="DZ155" i="9"/>
  <c r="DS155" i="9"/>
  <c r="DV155" i="9" s="1"/>
  <c r="DL155" i="9"/>
  <c r="CX155" i="9"/>
  <c r="DA155" i="9" s="1"/>
  <c r="DB155" i="9" s="1"/>
  <c r="CJ155" i="9"/>
  <c r="CM155" i="9" s="1"/>
  <c r="CN155" i="9" s="1"/>
  <c r="BV155" i="9"/>
  <c r="BY155" i="9" s="1"/>
  <c r="BZ155" i="9" s="1"/>
  <c r="BO155" i="9"/>
  <c r="BR155" i="9" s="1"/>
  <c r="BS155" i="9" s="1"/>
  <c r="BH155" i="9"/>
  <c r="BK155" i="9" s="1"/>
  <c r="BA155" i="9"/>
  <c r="BD155" i="9" s="1"/>
  <c r="AF155" i="9"/>
  <c r="Y155" i="9"/>
  <c r="K155" i="9"/>
  <c r="N155" i="9" s="1"/>
  <c r="O155" i="9" s="1"/>
  <c r="G155" i="9"/>
  <c r="H155" i="9" s="1"/>
  <c r="FW154" i="9"/>
  <c r="ER154" i="9"/>
  <c r="EN154" i="9"/>
  <c r="EQ154" i="9" s="1"/>
  <c r="EG154" i="9"/>
  <c r="EJ154" i="9" s="1"/>
  <c r="DZ154" i="9"/>
  <c r="DS154" i="9"/>
  <c r="DV154" i="9" s="1"/>
  <c r="DL154" i="9"/>
  <c r="CX154" i="9"/>
  <c r="DA154" i="9" s="1"/>
  <c r="CJ154" i="9"/>
  <c r="CM154" i="9" s="1"/>
  <c r="CN154" i="9" s="1"/>
  <c r="BV154" i="9"/>
  <c r="BY154" i="9" s="1"/>
  <c r="BZ154" i="9" s="1"/>
  <c r="BO154" i="9"/>
  <c r="BR154" i="9" s="1"/>
  <c r="BH154" i="9"/>
  <c r="BK154" i="9" s="1"/>
  <c r="BA154" i="9"/>
  <c r="BD154" i="9" s="1"/>
  <c r="AF154" i="9"/>
  <c r="Y154" i="9"/>
  <c r="K154" i="9"/>
  <c r="N154" i="9" s="1"/>
  <c r="G154" i="9"/>
  <c r="H154" i="9" s="1"/>
  <c r="FW153" i="9"/>
  <c r="EN153" i="9"/>
  <c r="EQ153" i="9" s="1"/>
  <c r="ER153" i="9" s="1"/>
  <c r="DL153" i="9"/>
  <c r="DO153" i="9" s="1"/>
  <c r="CX153" i="9"/>
  <c r="DA153" i="9" s="1"/>
  <c r="CJ153" i="9"/>
  <c r="CM153" i="9" s="1"/>
  <c r="CN153" i="9" s="1"/>
  <c r="BV153" i="9"/>
  <c r="BY153" i="9" s="1"/>
  <c r="BO153" i="9"/>
  <c r="BR153" i="9" s="1"/>
  <c r="BH153" i="9"/>
  <c r="BK153" i="9" s="1"/>
  <c r="K153" i="9"/>
  <c r="N153" i="9" s="1"/>
  <c r="O153" i="9" s="1"/>
  <c r="G153" i="9"/>
  <c r="FW152" i="9"/>
  <c r="EN152" i="9"/>
  <c r="EQ152" i="9" s="1"/>
  <c r="ER152" i="9" s="1"/>
  <c r="DL152" i="9"/>
  <c r="DO152" i="9" s="1"/>
  <c r="DP152" i="9" s="1"/>
  <c r="CX152" i="9"/>
  <c r="DA152" i="9" s="1"/>
  <c r="DB152" i="9" s="1"/>
  <c r="CJ152" i="9"/>
  <c r="CM152" i="9" s="1"/>
  <c r="CN152" i="9" s="1"/>
  <c r="BV152" i="9"/>
  <c r="BY152" i="9" s="1"/>
  <c r="BZ152" i="9" s="1"/>
  <c r="BR152" i="9"/>
  <c r="BS152" i="9" s="1"/>
  <c r="BO152" i="9"/>
  <c r="BH152" i="9"/>
  <c r="BK152" i="9" s="1"/>
  <c r="BL152" i="9" s="1"/>
  <c r="BA152" i="9"/>
  <c r="BD152" i="9" s="1"/>
  <c r="BE152" i="9" s="1"/>
  <c r="AF152" i="9"/>
  <c r="Y152" i="9"/>
  <c r="K152" i="9"/>
  <c r="N152" i="9" s="1"/>
  <c r="G152" i="9"/>
  <c r="H152" i="9" s="1"/>
  <c r="FW151" i="9"/>
  <c r="EN151" i="9"/>
  <c r="EQ151" i="9" s="1"/>
  <c r="ER151" i="9" s="1"/>
  <c r="DL151" i="9"/>
  <c r="DO151" i="9" s="1"/>
  <c r="DP151" i="9" s="1"/>
  <c r="CX151" i="9"/>
  <c r="DA151" i="9" s="1"/>
  <c r="CJ151" i="9"/>
  <c r="CM151" i="9" s="1"/>
  <c r="CN151" i="9" s="1"/>
  <c r="BV151" i="9"/>
  <c r="BY151" i="9" s="1"/>
  <c r="BZ151" i="9" s="1"/>
  <c r="BO151" i="9"/>
  <c r="BR151" i="9" s="1"/>
  <c r="BS151" i="9" s="1"/>
  <c r="BH151" i="9"/>
  <c r="BK151" i="9" s="1"/>
  <c r="BL151" i="9" s="1"/>
  <c r="BA151" i="9"/>
  <c r="BD151" i="9" s="1"/>
  <c r="AF151" i="9"/>
  <c r="Y151" i="9"/>
  <c r="K151" i="9"/>
  <c r="N151" i="9" s="1"/>
  <c r="G151" i="9"/>
  <c r="H151" i="9" s="1"/>
  <c r="FW150" i="9"/>
  <c r="EU150" i="9"/>
  <c r="EX150" i="9" s="1"/>
  <c r="EN150" i="9"/>
  <c r="EQ150" i="9" s="1"/>
  <c r="EG150" i="9"/>
  <c r="EJ150" i="9" s="1"/>
  <c r="DZ150" i="9"/>
  <c r="EC150" i="9" s="1"/>
  <c r="DS150" i="9"/>
  <c r="DV150" i="9" s="1"/>
  <c r="DL150" i="9"/>
  <c r="DO150" i="9" s="1"/>
  <c r="CX150" i="9"/>
  <c r="DA150" i="9" s="1"/>
  <c r="CN150" i="9"/>
  <c r="CJ150" i="9"/>
  <c r="CM150" i="9" s="1"/>
  <c r="BV150" i="9"/>
  <c r="BY150" i="9" s="1"/>
  <c r="BO150" i="9"/>
  <c r="BR150" i="9" s="1"/>
  <c r="BS150" i="9" s="1"/>
  <c r="BH150" i="9"/>
  <c r="BK150" i="9" s="1"/>
  <c r="BA150" i="9"/>
  <c r="BD150" i="9" s="1"/>
  <c r="AF150" i="9"/>
  <c r="AI150" i="9" s="1"/>
  <c r="Y150" i="9"/>
  <c r="N150" i="9"/>
  <c r="K150" i="9"/>
  <c r="G150" i="9"/>
  <c r="FW149" i="9"/>
  <c r="EY149" i="9" s="1"/>
  <c r="EU149" i="9"/>
  <c r="EX149" i="9" s="1"/>
  <c r="EN149" i="9"/>
  <c r="EQ149" i="9" s="1"/>
  <c r="EG149" i="9"/>
  <c r="EJ149" i="9" s="1"/>
  <c r="DZ149" i="9"/>
  <c r="EC149" i="9" s="1"/>
  <c r="DS149" i="9"/>
  <c r="DV149" i="9" s="1"/>
  <c r="DL149" i="9"/>
  <c r="DO149" i="9" s="1"/>
  <c r="CX149" i="9"/>
  <c r="DA149" i="9" s="1"/>
  <c r="CJ149" i="9"/>
  <c r="CM149" i="9" s="1"/>
  <c r="BV149" i="9"/>
  <c r="BY149" i="9" s="1"/>
  <c r="BO149" i="9"/>
  <c r="BR149" i="9" s="1"/>
  <c r="BH149" i="9"/>
  <c r="BK149" i="9" s="1"/>
  <c r="BA149" i="9"/>
  <c r="BD149" i="9" s="1"/>
  <c r="AF149" i="9"/>
  <c r="AI149" i="9" s="1"/>
  <c r="Y149" i="9"/>
  <c r="K149" i="9"/>
  <c r="N149" i="9" s="1"/>
  <c r="G149" i="9"/>
  <c r="H149" i="9" s="1"/>
  <c r="FW148" i="9"/>
  <c r="EU148" i="9"/>
  <c r="EX148" i="9" s="1"/>
  <c r="EN148" i="9"/>
  <c r="EQ148" i="9" s="1"/>
  <c r="EG148" i="9"/>
  <c r="EJ148" i="9" s="1"/>
  <c r="DZ148" i="9"/>
  <c r="EC148" i="9" s="1"/>
  <c r="DW148" i="9"/>
  <c r="DS148" i="9"/>
  <c r="DV148" i="9" s="1"/>
  <c r="DL148" i="9"/>
  <c r="DO148" i="9" s="1"/>
  <c r="CX148" i="9"/>
  <c r="DA148" i="9" s="1"/>
  <c r="DB148" i="9" s="1"/>
  <c r="CJ148" i="9"/>
  <c r="CM148" i="9" s="1"/>
  <c r="CN148" i="9" s="1"/>
  <c r="BV148" i="9"/>
  <c r="BY148" i="9" s="1"/>
  <c r="BZ148" i="9" s="1"/>
  <c r="BO148" i="9"/>
  <c r="BR148" i="9" s="1"/>
  <c r="BS148" i="9" s="1"/>
  <c r="BH148" i="9"/>
  <c r="BK148" i="9" s="1"/>
  <c r="BA148" i="9"/>
  <c r="BD148" i="9" s="1"/>
  <c r="AF148" i="9"/>
  <c r="AI148" i="9" s="1"/>
  <c r="Y148" i="9"/>
  <c r="K148" i="9"/>
  <c r="N148" i="9" s="1"/>
  <c r="G148" i="9"/>
  <c r="FW147" i="9"/>
  <c r="EU147" i="9"/>
  <c r="EN147" i="9"/>
  <c r="EQ147" i="9" s="1"/>
  <c r="EK147" i="9"/>
  <c r="EG147" i="9"/>
  <c r="EJ147" i="9" s="1"/>
  <c r="DZ147" i="9"/>
  <c r="EC147" i="9" s="1"/>
  <c r="DS147" i="9"/>
  <c r="DV147" i="9" s="1"/>
  <c r="DW147" i="9" s="1"/>
  <c r="DL147" i="9"/>
  <c r="DO147" i="9" s="1"/>
  <c r="CX147" i="9"/>
  <c r="DA147" i="9" s="1"/>
  <c r="CJ147" i="9"/>
  <c r="CM147" i="9" s="1"/>
  <c r="BV147" i="9"/>
  <c r="BY147" i="9" s="1"/>
  <c r="BZ147" i="9" s="1"/>
  <c r="BO147" i="9"/>
  <c r="BR147" i="9" s="1"/>
  <c r="BH147" i="9"/>
  <c r="BK147" i="9" s="1"/>
  <c r="BA147" i="9"/>
  <c r="BD147" i="9" s="1"/>
  <c r="AI147" i="9"/>
  <c r="AF147" i="9"/>
  <c r="K147" i="9"/>
  <c r="N147" i="9" s="1"/>
  <c r="G147" i="9"/>
  <c r="FW146" i="9"/>
  <c r="DP146" i="9" s="1"/>
  <c r="EU146" i="9"/>
  <c r="EN146" i="9"/>
  <c r="EQ146" i="9" s="1"/>
  <c r="EG146" i="9"/>
  <c r="EJ146" i="9" s="1"/>
  <c r="DZ146" i="9"/>
  <c r="EC146" i="9" s="1"/>
  <c r="ED146" i="9" s="1"/>
  <c r="DS146" i="9"/>
  <c r="DV146" i="9" s="1"/>
  <c r="DL146" i="9"/>
  <c r="DO146" i="9" s="1"/>
  <c r="CX146" i="9"/>
  <c r="DA146" i="9" s="1"/>
  <c r="CJ146" i="9"/>
  <c r="CM146" i="9" s="1"/>
  <c r="BV146" i="9"/>
  <c r="BY146" i="9" s="1"/>
  <c r="BO146" i="9"/>
  <c r="BR146" i="9" s="1"/>
  <c r="BH146" i="9"/>
  <c r="BK146" i="9" s="1"/>
  <c r="BD146" i="9"/>
  <c r="BE146" i="9" s="1"/>
  <c r="BA146" i="9"/>
  <c r="AI146" i="9"/>
  <c r="AF146" i="9"/>
  <c r="K146" i="9"/>
  <c r="N146" i="9" s="1"/>
  <c r="O146" i="9" s="1"/>
  <c r="G146" i="9"/>
  <c r="FW145" i="9"/>
  <c r="EU145" i="9"/>
  <c r="EN145" i="9"/>
  <c r="EQ145" i="9" s="1"/>
  <c r="EG145" i="9"/>
  <c r="EJ145" i="9" s="1"/>
  <c r="DZ145" i="9"/>
  <c r="EC145" i="9" s="1"/>
  <c r="DS145" i="9"/>
  <c r="DV145" i="9" s="1"/>
  <c r="DL145" i="9"/>
  <c r="DO145" i="9" s="1"/>
  <c r="CX145" i="9"/>
  <c r="DA145" i="9" s="1"/>
  <c r="CJ145" i="9"/>
  <c r="CM145" i="9" s="1"/>
  <c r="BV145" i="9"/>
  <c r="BY145" i="9" s="1"/>
  <c r="BO145" i="9"/>
  <c r="BR145" i="9" s="1"/>
  <c r="BH145" i="9"/>
  <c r="BK145" i="9" s="1"/>
  <c r="BA145" i="9"/>
  <c r="BD145" i="9" s="1"/>
  <c r="AF145" i="9"/>
  <c r="AI145" i="9" s="1"/>
  <c r="K145" i="9"/>
  <c r="N145" i="9" s="1"/>
  <c r="G145" i="9"/>
  <c r="FW144" i="9"/>
  <c r="H144" i="9" s="1"/>
  <c r="EU144" i="9"/>
  <c r="EN144" i="9"/>
  <c r="EQ144" i="9" s="1"/>
  <c r="EG144" i="9"/>
  <c r="EJ144" i="9" s="1"/>
  <c r="DS144" i="9"/>
  <c r="DV144" i="9" s="1"/>
  <c r="DL144" i="9"/>
  <c r="DO144" i="9" s="1"/>
  <c r="CX144" i="9"/>
  <c r="DA144" i="9" s="1"/>
  <c r="CJ144" i="9"/>
  <c r="CM144" i="9" s="1"/>
  <c r="BV144" i="9"/>
  <c r="BY144" i="9" s="1"/>
  <c r="BZ144" i="9" s="1"/>
  <c r="BO144" i="9"/>
  <c r="BR144" i="9" s="1"/>
  <c r="BH144" i="9"/>
  <c r="BK144" i="9" s="1"/>
  <c r="BA144" i="9"/>
  <c r="BD144" i="9" s="1"/>
  <c r="AF144" i="9"/>
  <c r="AI144" i="9" s="1"/>
  <c r="Y144" i="9"/>
  <c r="K144" i="9"/>
  <c r="N144" i="9" s="1"/>
  <c r="G144" i="9"/>
  <c r="FW143" i="9"/>
  <c r="EU143" i="9"/>
  <c r="EN143" i="9"/>
  <c r="EQ143" i="9" s="1"/>
  <c r="EG143" i="9"/>
  <c r="EJ143" i="9" s="1"/>
  <c r="DS143" i="9"/>
  <c r="DV143" i="9" s="1"/>
  <c r="DL143" i="9"/>
  <c r="DO143" i="9" s="1"/>
  <c r="DP143" i="9" s="1"/>
  <c r="DA143" i="9"/>
  <c r="CX143" i="9"/>
  <c r="CJ143" i="9"/>
  <c r="CM143" i="9" s="1"/>
  <c r="CN143" i="9" s="1"/>
  <c r="BV143" i="9"/>
  <c r="BY143" i="9" s="1"/>
  <c r="BO143" i="9"/>
  <c r="BR143" i="9" s="1"/>
  <c r="BK143" i="9"/>
  <c r="BH143" i="9"/>
  <c r="BA143" i="9"/>
  <c r="BD143" i="9" s="1"/>
  <c r="AF143" i="9"/>
  <c r="AI143" i="9" s="1"/>
  <c r="Y143" i="9"/>
  <c r="K143" i="9"/>
  <c r="N143" i="9" s="1"/>
  <c r="O143" i="9" s="1"/>
  <c r="G143" i="9"/>
  <c r="FW142" i="9"/>
  <c r="EU142" i="9"/>
  <c r="EX142" i="9" s="1"/>
  <c r="EN142" i="9"/>
  <c r="EQ142" i="9" s="1"/>
  <c r="EG142" i="9"/>
  <c r="EJ142" i="9" s="1"/>
  <c r="DS142" i="9"/>
  <c r="DV142" i="9" s="1"/>
  <c r="DL142" i="9"/>
  <c r="DO142" i="9" s="1"/>
  <c r="CX142" i="9"/>
  <c r="DA142" i="9" s="1"/>
  <c r="CJ142" i="9"/>
  <c r="CM142" i="9" s="1"/>
  <c r="BV142" i="9"/>
  <c r="BY142" i="9" s="1"/>
  <c r="BO142" i="9"/>
  <c r="BR142" i="9" s="1"/>
  <c r="BS142" i="9" s="1"/>
  <c r="BH142" i="9"/>
  <c r="BK142" i="9" s="1"/>
  <c r="BA142" i="9"/>
  <c r="BD142" i="9" s="1"/>
  <c r="AF142" i="9"/>
  <c r="AI142" i="9" s="1"/>
  <c r="AJ142" i="9" s="1"/>
  <c r="Y142" i="9"/>
  <c r="N142" i="9"/>
  <c r="O142" i="9" s="1"/>
  <c r="K142" i="9"/>
  <c r="G142" i="9"/>
  <c r="H142" i="9" s="1"/>
  <c r="FW141" i="9"/>
  <c r="EU141" i="9"/>
  <c r="EX141" i="9" s="1"/>
  <c r="EN141" i="9"/>
  <c r="EQ141" i="9" s="1"/>
  <c r="EG141" i="9"/>
  <c r="EJ141" i="9" s="1"/>
  <c r="DS141" i="9"/>
  <c r="DV141" i="9" s="1"/>
  <c r="DW141" i="9" s="1"/>
  <c r="DL141" i="9"/>
  <c r="DO141" i="9" s="1"/>
  <c r="DP141" i="9" s="1"/>
  <c r="CX141" i="9"/>
  <c r="DA141" i="9" s="1"/>
  <c r="CJ141" i="9"/>
  <c r="CM141" i="9" s="1"/>
  <c r="BV141" i="9"/>
  <c r="BY141" i="9" s="1"/>
  <c r="BZ141" i="9" s="1"/>
  <c r="BO141" i="9"/>
  <c r="BR141" i="9" s="1"/>
  <c r="BS141" i="9" s="1"/>
  <c r="BH141" i="9"/>
  <c r="BK141" i="9" s="1"/>
  <c r="BD141" i="9"/>
  <c r="BA141" i="9"/>
  <c r="AF141" i="9"/>
  <c r="AI141" i="9" s="1"/>
  <c r="AC141" i="9"/>
  <c r="Y141" i="9"/>
  <c r="N141" i="9"/>
  <c r="O141" i="9" s="1"/>
  <c r="K141" i="9"/>
  <c r="G141" i="9"/>
  <c r="H141" i="9" s="1"/>
  <c r="FW140" i="9"/>
  <c r="EU140" i="9"/>
  <c r="EX140" i="9" s="1"/>
  <c r="DS140" i="9"/>
  <c r="DV140" i="9" s="1"/>
  <c r="DL140" i="9"/>
  <c r="DO140" i="9" s="1"/>
  <c r="DA140" i="9"/>
  <c r="CX140" i="9"/>
  <c r="CJ140" i="9"/>
  <c r="CM140" i="9" s="1"/>
  <c r="BY140" i="9"/>
  <c r="BV140" i="9"/>
  <c r="BO140" i="9"/>
  <c r="BR140" i="9" s="1"/>
  <c r="BH140" i="9"/>
  <c r="BK140" i="9" s="1"/>
  <c r="AG140" i="9"/>
  <c r="AF140" i="9"/>
  <c r="Y140" i="9"/>
  <c r="AB140" i="9" s="1"/>
  <c r="K140" i="9"/>
  <c r="N140" i="9" s="1"/>
  <c r="G140" i="9"/>
  <c r="FW139" i="9"/>
  <c r="EU139" i="9"/>
  <c r="EX139" i="9" s="1"/>
  <c r="EY139" i="9" s="1"/>
  <c r="DS139" i="9"/>
  <c r="DV139" i="9" s="1"/>
  <c r="DL139" i="9"/>
  <c r="DO139" i="9" s="1"/>
  <c r="CX139" i="9"/>
  <c r="DA139" i="9" s="1"/>
  <c r="CJ139" i="9"/>
  <c r="CM139" i="9" s="1"/>
  <c r="CN139" i="9" s="1"/>
  <c r="BV139" i="9"/>
  <c r="BY139" i="9" s="1"/>
  <c r="BO139" i="9"/>
  <c r="BR139" i="9" s="1"/>
  <c r="BS139" i="9" s="1"/>
  <c r="BH139" i="9"/>
  <c r="BK139" i="9" s="1"/>
  <c r="AG139" i="9"/>
  <c r="AF139" i="9"/>
  <c r="Y139" i="9"/>
  <c r="AB139" i="9" s="1"/>
  <c r="K139" i="9"/>
  <c r="N139" i="9" s="1"/>
  <c r="G139" i="9"/>
  <c r="FW138" i="9"/>
  <c r="EU138" i="9"/>
  <c r="EX138" i="9" s="1"/>
  <c r="DS138" i="9"/>
  <c r="DV138" i="9" s="1"/>
  <c r="DL138" i="9"/>
  <c r="DO138" i="9" s="1"/>
  <c r="CX138" i="9"/>
  <c r="DA138" i="9" s="1"/>
  <c r="CJ138" i="9"/>
  <c r="CM138" i="9" s="1"/>
  <c r="BV138" i="9"/>
  <c r="BY138" i="9" s="1"/>
  <c r="BR138" i="9"/>
  <c r="BO138" i="9"/>
  <c r="BH138" i="9"/>
  <c r="BK138" i="9" s="1"/>
  <c r="AG138" i="9"/>
  <c r="AF138" i="9"/>
  <c r="Y138" i="9"/>
  <c r="AB138" i="9" s="1"/>
  <c r="K138" i="9"/>
  <c r="N138" i="9" s="1"/>
  <c r="G138" i="9"/>
  <c r="H138" i="9" s="1"/>
  <c r="FW137" i="9"/>
  <c r="EU137" i="9"/>
  <c r="EX137" i="9" s="1"/>
  <c r="DS137" i="9"/>
  <c r="DV137" i="9" s="1"/>
  <c r="DW137" i="9" s="1"/>
  <c r="CX137" i="9"/>
  <c r="DA137" i="9" s="1"/>
  <c r="CJ137" i="9"/>
  <c r="CM137" i="9" s="1"/>
  <c r="BV137" i="9"/>
  <c r="BY137" i="9" s="1"/>
  <c r="BH137" i="9"/>
  <c r="BK137" i="9" s="1"/>
  <c r="AG137" i="9"/>
  <c r="AF137" i="9"/>
  <c r="AI137" i="9" s="1"/>
  <c r="AJ137" i="9" s="1"/>
  <c r="Y137" i="9"/>
  <c r="AB137" i="9" s="1"/>
  <c r="K137" i="9"/>
  <c r="N137" i="9" s="1"/>
  <c r="G137" i="9"/>
  <c r="FW136" i="9"/>
  <c r="EU136" i="9"/>
  <c r="EX136" i="9" s="1"/>
  <c r="DS136" i="9"/>
  <c r="DV136" i="9" s="1"/>
  <c r="CX136" i="9"/>
  <c r="DA136" i="9" s="1"/>
  <c r="CJ136" i="9"/>
  <c r="CM136" i="9" s="1"/>
  <c r="BV136" i="9"/>
  <c r="BY136" i="9" s="1"/>
  <c r="BH136" i="9"/>
  <c r="BK136" i="9" s="1"/>
  <c r="AG136" i="9"/>
  <c r="AF136" i="9"/>
  <c r="Y136" i="9"/>
  <c r="K136" i="9"/>
  <c r="N136" i="9" s="1"/>
  <c r="G136" i="9"/>
  <c r="FW135" i="9"/>
  <c r="EU135" i="9"/>
  <c r="EX135" i="9" s="1"/>
  <c r="DS135" i="9"/>
  <c r="DV135" i="9" s="1"/>
  <c r="CX135" i="9"/>
  <c r="DA135" i="9" s="1"/>
  <c r="CJ135" i="9"/>
  <c r="CM135" i="9" s="1"/>
  <c r="BV135" i="9"/>
  <c r="BY135" i="9" s="1"/>
  <c r="BZ135" i="9" s="1"/>
  <c r="BH135" i="9"/>
  <c r="BK135" i="9" s="1"/>
  <c r="AG135" i="9"/>
  <c r="AF135" i="9"/>
  <c r="Y135" i="9"/>
  <c r="N135" i="9"/>
  <c r="O135" i="9" s="1"/>
  <c r="K135" i="9"/>
  <c r="G135" i="9"/>
  <c r="FW134" i="9"/>
  <c r="EU134" i="9"/>
  <c r="EX134" i="9" s="1"/>
  <c r="DS134" i="9"/>
  <c r="DV134" i="9" s="1"/>
  <c r="DL134" i="9"/>
  <c r="DO134" i="9" s="1"/>
  <c r="CX134" i="9"/>
  <c r="DA134" i="9" s="1"/>
  <c r="CJ134" i="9"/>
  <c r="CM134" i="9" s="1"/>
  <c r="BV134" i="9"/>
  <c r="BY134" i="9" s="1"/>
  <c r="BH134" i="9"/>
  <c r="BK134" i="9" s="1"/>
  <c r="AG134" i="9"/>
  <c r="AF134" i="9"/>
  <c r="Y134" i="9"/>
  <c r="AB134" i="9" s="1"/>
  <c r="N134" i="9"/>
  <c r="K134" i="9"/>
  <c r="G134" i="9"/>
  <c r="FW133" i="9"/>
  <c r="EU133" i="9"/>
  <c r="EX133" i="9" s="1"/>
  <c r="EY133" i="9" s="1"/>
  <c r="DS133" i="9"/>
  <c r="DV133" i="9" s="1"/>
  <c r="DW133" i="9" s="1"/>
  <c r="DO133" i="9"/>
  <c r="DP133" i="9" s="1"/>
  <c r="DL133" i="9"/>
  <c r="CX133" i="9"/>
  <c r="DA133" i="9" s="1"/>
  <c r="DB133" i="9" s="1"/>
  <c r="CJ133" i="9"/>
  <c r="CM133" i="9" s="1"/>
  <c r="BV133" i="9"/>
  <c r="BY133" i="9" s="1"/>
  <c r="BH133" i="9"/>
  <c r="BK133" i="9" s="1"/>
  <c r="BL133" i="9" s="1"/>
  <c r="AI133" i="9"/>
  <c r="AJ133" i="9" s="1"/>
  <c r="AG133" i="9"/>
  <c r="AF133" i="9"/>
  <c r="Y133" i="9"/>
  <c r="AB133" i="9" s="1"/>
  <c r="AC133" i="9" s="1"/>
  <c r="K133" i="9"/>
  <c r="N133" i="9" s="1"/>
  <c r="O133" i="9" s="1"/>
  <c r="G133" i="9"/>
  <c r="H133" i="9" s="1"/>
  <c r="FW132" i="9"/>
  <c r="EU132" i="9"/>
  <c r="EX132" i="9" s="1"/>
  <c r="EG132" i="9"/>
  <c r="EJ132" i="9" s="1"/>
  <c r="DS132" i="9"/>
  <c r="DV132" i="9" s="1"/>
  <c r="DL132" i="9"/>
  <c r="DO132" i="9" s="1"/>
  <c r="CX132" i="9"/>
  <c r="DA132" i="9" s="1"/>
  <c r="CJ132" i="9"/>
  <c r="CM132" i="9" s="1"/>
  <c r="BY132" i="9"/>
  <c r="BZ132" i="9" s="1"/>
  <c r="BV132" i="9"/>
  <c r="BH132" i="9"/>
  <c r="BK132" i="9" s="1"/>
  <c r="BA132" i="9"/>
  <c r="BD132" i="9" s="1"/>
  <c r="AI132" i="9"/>
  <c r="AJ132" i="9" s="1"/>
  <c r="AG132" i="9"/>
  <c r="AF132" i="9"/>
  <c r="Y132" i="9"/>
  <c r="AB132" i="9" s="1"/>
  <c r="K132" i="9"/>
  <c r="N132" i="9" s="1"/>
  <c r="G132" i="9"/>
  <c r="FW131" i="9"/>
  <c r="EU131" i="9"/>
  <c r="EX131" i="9" s="1"/>
  <c r="EG131" i="9"/>
  <c r="EJ131" i="9" s="1"/>
  <c r="DS131" i="9"/>
  <c r="DV131" i="9" s="1"/>
  <c r="DL131" i="9"/>
  <c r="DO131" i="9" s="1"/>
  <c r="CX131" i="9"/>
  <c r="DA131" i="9" s="1"/>
  <c r="CJ131" i="9"/>
  <c r="CM131" i="9" s="1"/>
  <c r="BV131" i="9"/>
  <c r="BY131" i="9" s="1"/>
  <c r="BH131" i="9"/>
  <c r="BK131" i="9" s="1"/>
  <c r="BA131" i="9"/>
  <c r="BD131" i="9" s="1"/>
  <c r="BE131" i="9" s="1"/>
  <c r="AG131" i="9"/>
  <c r="AF131" i="9"/>
  <c r="Y131" i="9"/>
  <c r="AB131" i="9" s="1"/>
  <c r="K131" i="9"/>
  <c r="N131" i="9" s="1"/>
  <c r="G131" i="9"/>
  <c r="FW130" i="9"/>
  <c r="EU130" i="9"/>
  <c r="EX130" i="9" s="1"/>
  <c r="EN130" i="9"/>
  <c r="EQ130" i="9" s="1"/>
  <c r="EG130" i="9"/>
  <c r="EJ130" i="9" s="1"/>
  <c r="DS130" i="9"/>
  <c r="DV130" i="9" s="1"/>
  <c r="DL130" i="9"/>
  <c r="DO130" i="9" s="1"/>
  <c r="CX130" i="9"/>
  <c r="DA130" i="9" s="1"/>
  <c r="DB130" i="9" s="1"/>
  <c r="CJ130" i="9"/>
  <c r="CM130" i="9" s="1"/>
  <c r="BV130" i="9"/>
  <c r="BY130" i="9" s="1"/>
  <c r="BH130" i="9"/>
  <c r="BK130" i="9" s="1"/>
  <c r="BA130" i="9"/>
  <c r="BD130" i="9" s="1"/>
  <c r="AG130" i="9"/>
  <c r="AF130" i="9"/>
  <c r="AI130" i="9" s="1"/>
  <c r="Y130" i="9"/>
  <c r="AB130" i="9" s="1"/>
  <c r="K130" i="9"/>
  <c r="N130" i="9" s="1"/>
  <c r="O130" i="9" s="1"/>
  <c r="FW129" i="9"/>
  <c r="EU129" i="9"/>
  <c r="EX129" i="9" s="1"/>
  <c r="EN129" i="9"/>
  <c r="EQ129" i="9" s="1"/>
  <c r="EG129" i="9"/>
  <c r="DS129" i="9"/>
  <c r="DV129" i="9" s="1"/>
  <c r="DL129" i="9"/>
  <c r="DO129" i="9" s="1"/>
  <c r="DP129" i="9" s="1"/>
  <c r="CX129" i="9"/>
  <c r="DA129" i="9" s="1"/>
  <c r="CJ129" i="9"/>
  <c r="CM129" i="9" s="1"/>
  <c r="BY129" i="9"/>
  <c r="BV129" i="9"/>
  <c r="BH129" i="9"/>
  <c r="BK129" i="9" s="1"/>
  <c r="BA129" i="9"/>
  <c r="BD129" i="9" s="1"/>
  <c r="AF129" i="9"/>
  <c r="AI129" i="9" s="1"/>
  <c r="AJ129" i="9" s="1"/>
  <c r="Y129" i="9"/>
  <c r="AB129" i="9" s="1"/>
  <c r="AC129" i="9" s="1"/>
  <c r="K129" i="9"/>
  <c r="N129" i="9" s="1"/>
  <c r="FW128" i="9"/>
  <c r="EU128" i="9"/>
  <c r="EX128" i="9" s="1"/>
  <c r="EN128" i="9"/>
  <c r="EQ128" i="9" s="1"/>
  <c r="EG128" i="9"/>
  <c r="DS128" i="9"/>
  <c r="DV128" i="9" s="1"/>
  <c r="DL128" i="9"/>
  <c r="DO128" i="9" s="1"/>
  <c r="DP128" i="9" s="1"/>
  <c r="CX128" i="9"/>
  <c r="DA128" i="9" s="1"/>
  <c r="CJ128" i="9"/>
  <c r="CM128" i="9" s="1"/>
  <c r="BV128" i="9"/>
  <c r="BY128" i="9" s="1"/>
  <c r="BH128" i="9"/>
  <c r="BK128" i="9" s="1"/>
  <c r="BA128" i="9"/>
  <c r="BD128" i="9" s="1"/>
  <c r="AF128" i="9"/>
  <c r="AI128" i="9" s="1"/>
  <c r="Y128" i="9"/>
  <c r="AB128" i="9" s="1"/>
  <c r="K128" i="9"/>
  <c r="N128" i="9" s="1"/>
  <c r="FW127" i="9"/>
  <c r="EU127" i="9"/>
  <c r="EX127" i="9" s="1"/>
  <c r="EN127" i="9"/>
  <c r="EQ127" i="9" s="1"/>
  <c r="DL127" i="9"/>
  <c r="DO127" i="9" s="1"/>
  <c r="CJ127" i="9"/>
  <c r="CM127" i="9" s="1"/>
  <c r="BV127" i="9"/>
  <c r="BY127" i="9" s="1"/>
  <c r="AF127" i="9"/>
  <c r="AI127" i="9" s="1"/>
  <c r="Y127" i="9"/>
  <c r="AB127" i="9" s="1"/>
  <c r="K127" i="9"/>
  <c r="N127" i="9" s="1"/>
  <c r="G127" i="9"/>
  <c r="H127" i="9" s="1"/>
  <c r="FW126" i="9"/>
  <c r="EU126" i="9"/>
  <c r="EX126" i="9" s="1"/>
  <c r="EN126" i="9"/>
  <c r="EQ126" i="9" s="1"/>
  <c r="DL126" i="9"/>
  <c r="DO126" i="9" s="1"/>
  <c r="DP126" i="9" s="1"/>
  <c r="CJ126" i="9"/>
  <c r="CM126" i="9" s="1"/>
  <c r="BV126" i="9"/>
  <c r="BY126" i="9" s="1"/>
  <c r="AF126" i="9"/>
  <c r="AI126" i="9" s="1"/>
  <c r="AJ126" i="9" s="1"/>
  <c r="AC126" i="9"/>
  <c r="Y126" i="9"/>
  <c r="AB126" i="9" s="1"/>
  <c r="K126" i="9"/>
  <c r="N126" i="9" s="1"/>
  <c r="O126" i="9" s="1"/>
  <c r="G126" i="9"/>
  <c r="FW125" i="9"/>
  <c r="EU125" i="9"/>
  <c r="EX125" i="9" s="1"/>
  <c r="EY125" i="9" s="1"/>
  <c r="EN125" i="9"/>
  <c r="EQ125" i="9" s="1"/>
  <c r="ER125" i="9" s="1"/>
  <c r="DO125" i="9"/>
  <c r="DP125" i="9" s="1"/>
  <c r="DL125" i="9"/>
  <c r="CJ125" i="9"/>
  <c r="CM125" i="9" s="1"/>
  <c r="CN125" i="9" s="1"/>
  <c r="BV125" i="9"/>
  <c r="BY125" i="9" s="1"/>
  <c r="BZ125" i="9" s="1"/>
  <c r="AF125" i="9"/>
  <c r="AI125" i="9" s="1"/>
  <c r="AJ125" i="9" s="1"/>
  <c r="Y125" i="9"/>
  <c r="AB125" i="9" s="1"/>
  <c r="AC125" i="9" s="1"/>
  <c r="K125" i="9"/>
  <c r="N125" i="9" s="1"/>
  <c r="O125" i="9" s="1"/>
  <c r="G125" i="9"/>
  <c r="H125" i="9" s="1"/>
  <c r="FW124" i="9"/>
  <c r="EU124" i="9"/>
  <c r="EX124" i="9" s="1"/>
  <c r="EN124" i="9"/>
  <c r="EQ124" i="9" s="1"/>
  <c r="DL124" i="9"/>
  <c r="DO124" i="9" s="1"/>
  <c r="CJ124" i="9"/>
  <c r="CM124" i="9" s="1"/>
  <c r="CN124" i="9" s="1"/>
  <c r="BV124" i="9"/>
  <c r="BY124" i="9" s="1"/>
  <c r="AF124" i="9"/>
  <c r="AI124" i="9" s="1"/>
  <c r="AJ124" i="9" s="1"/>
  <c r="Y124" i="9"/>
  <c r="AB124" i="9" s="1"/>
  <c r="K124" i="9"/>
  <c r="N124" i="9" s="1"/>
  <c r="D124" i="9"/>
  <c r="G124" i="9" s="1"/>
  <c r="FW123" i="9"/>
  <c r="EU123" i="9"/>
  <c r="EX123" i="9" s="1"/>
  <c r="EY123" i="9" s="1"/>
  <c r="EN123" i="9"/>
  <c r="EQ123" i="9" s="1"/>
  <c r="ER123" i="9" s="1"/>
  <c r="EG123" i="9"/>
  <c r="EJ123" i="9" s="1"/>
  <c r="DL123" i="9"/>
  <c r="DO123" i="9" s="1"/>
  <c r="DP123" i="9" s="1"/>
  <c r="CJ123" i="9"/>
  <c r="CM123" i="9" s="1"/>
  <c r="CN123" i="9" s="1"/>
  <c r="BA123" i="9"/>
  <c r="BD123" i="9" s="1"/>
  <c r="BE123" i="9" s="1"/>
  <c r="AF123" i="9"/>
  <c r="AI123" i="9" s="1"/>
  <c r="AJ123" i="9" s="1"/>
  <c r="Y123" i="9"/>
  <c r="AB123" i="9" s="1"/>
  <c r="AC123" i="9" s="1"/>
  <c r="K123" i="9"/>
  <c r="N123" i="9" s="1"/>
  <c r="O123" i="9" s="1"/>
  <c r="FW122" i="9"/>
  <c r="EU122" i="9"/>
  <c r="EX122" i="9" s="1"/>
  <c r="EN122" i="9"/>
  <c r="EQ122" i="9" s="1"/>
  <c r="EG122" i="9"/>
  <c r="EJ122" i="9" s="1"/>
  <c r="DL122" i="9"/>
  <c r="DO122" i="9" s="1"/>
  <c r="CJ122" i="9"/>
  <c r="CM122" i="9" s="1"/>
  <c r="BA122" i="9"/>
  <c r="BD122" i="9" s="1"/>
  <c r="AF122" i="9"/>
  <c r="AI122" i="9" s="1"/>
  <c r="Y122" i="9"/>
  <c r="AB122" i="9" s="1"/>
  <c r="K122" i="9"/>
  <c r="N122" i="9" s="1"/>
  <c r="FW121" i="9"/>
  <c r="EU121" i="9"/>
  <c r="EX121" i="9" s="1"/>
  <c r="EN121" i="9"/>
  <c r="EQ121" i="9" s="1"/>
  <c r="EK121" i="9"/>
  <c r="EG121" i="9"/>
  <c r="EJ121" i="9" s="1"/>
  <c r="DO121" i="9"/>
  <c r="DP121" i="9" s="1"/>
  <c r="DL121" i="9"/>
  <c r="CJ121" i="9"/>
  <c r="CM121" i="9" s="1"/>
  <c r="BA121" i="9"/>
  <c r="BD121" i="9" s="1"/>
  <c r="AI121" i="9"/>
  <c r="AJ121" i="9" s="1"/>
  <c r="AF121" i="9"/>
  <c r="Y121" i="9"/>
  <c r="AB121" i="9" s="1"/>
  <c r="N121" i="9"/>
  <c r="O121" i="9" s="1"/>
  <c r="K121" i="9"/>
  <c r="FW120" i="9"/>
  <c r="EU120" i="9"/>
  <c r="EX120" i="9" s="1"/>
  <c r="EN120" i="9"/>
  <c r="EQ120" i="9" s="1"/>
  <c r="EG120" i="9"/>
  <c r="EJ120" i="9" s="1"/>
  <c r="DL120" i="9"/>
  <c r="DO120" i="9" s="1"/>
  <c r="CX120" i="9"/>
  <c r="CJ120" i="9"/>
  <c r="CM120" i="9" s="1"/>
  <c r="BV120" i="9"/>
  <c r="BY120" i="9" s="1"/>
  <c r="BH120" i="9"/>
  <c r="BK120" i="9" s="1"/>
  <c r="AF120" i="9"/>
  <c r="AI120" i="9" s="1"/>
  <c r="Y120" i="9"/>
  <c r="AB120" i="9" s="1"/>
  <c r="N120" i="9"/>
  <c r="K120" i="9"/>
  <c r="G120" i="9"/>
  <c r="FW119" i="9"/>
  <c r="EU119" i="9"/>
  <c r="EX119" i="9" s="1"/>
  <c r="EY119" i="9" s="1"/>
  <c r="EN119" i="9"/>
  <c r="EQ119" i="9" s="1"/>
  <c r="ER119" i="9" s="1"/>
  <c r="EG119" i="9"/>
  <c r="EJ119" i="9" s="1"/>
  <c r="EK119" i="9" s="1"/>
  <c r="DL119" i="9"/>
  <c r="DO119" i="9" s="1"/>
  <c r="DP119" i="9" s="1"/>
  <c r="CX119" i="9"/>
  <c r="CJ119" i="9"/>
  <c r="CM119" i="9" s="1"/>
  <c r="CN119" i="9" s="1"/>
  <c r="BY119" i="9"/>
  <c r="BZ119" i="9" s="1"/>
  <c r="BV119" i="9"/>
  <c r="BH119" i="9"/>
  <c r="BK119" i="9" s="1"/>
  <c r="BL119" i="9" s="1"/>
  <c r="AF119" i="9"/>
  <c r="AI119" i="9" s="1"/>
  <c r="AJ119" i="9" s="1"/>
  <c r="Y119" i="9"/>
  <c r="AB119" i="9" s="1"/>
  <c r="AC119" i="9" s="1"/>
  <c r="N119" i="9"/>
  <c r="O119" i="9" s="1"/>
  <c r="K119" i="9"/>
  <c r="G119" i="9"/>
  <c r="H119" i="9" s="1"/>
  <c r="FW118" i="9"/>
  <c r="EU118" i="9"/>
  <c r="EX118" i="9" s="1"/>
  <c r="EY118" i="9" s="1"/>
  <c r="EN118" i="9"/>
  <c r="EQ118" i="9" s="1"/>
  <c r="EG118" i="9"/>
  <c r="EJ118" i="9" s="1"/>
  <c r="DL118" i="9"/>
  <c r="DO118" i="9" s="1"/>
  <c r="CX118" i="9"/>
  <c r="CJ118" i="9"/>
  <c r="CM118" i="9" s="1"/>
  <c r="BV118" i="9"/>
  <c r="BY118" i="9" s="1"/>
  <c r="BA118" i="9"/>
  <c r="BD118" i="9" s="1"/>
  <c r="AF118" i="9"/>
  <c r="AI118" i="9" s="1"/>
  <c r="Y118" i="9"/>
  <c r="AB118" i="9" s="1"/>
  <c r="AC118" i="9" s="1"/>
  <c r="K118" i="9"/>
  <c r="N118" i="9" s="1"/>
  <c r="G118" i="9"/>
  <c r="FW117" i="9"/>
  <c r="EU117" i="9"/>
  <c r="EX117" i="9" s="1"/>
  <c r="EN117" i="9"/>
  <c r="EQ117" i="9" s="1"/>
  <c r="EG117" i="9"/>
  <c r="EJ117" i="9" s="1"/>
  <c r="DL117" i="9"/>
  <c r="DO117" i="9" s="1"/>
  <c r="DP117" i="9" s="1"/>
  <c r="CX117" i="9"/>
  <c r="CJ117" i="9"/>
  <c r="CM117" i="9" s="1"/>
  <c r="CN117" i="9" s="1"/>
  <c r="BV117" i="9"/>
  <c r="BY117" i="9" s="1"/>
  <c r="BA117" i="9"/>
  <c r="BD117" i="9" s="1"/>
  <c r="BE117" i="9" s="1"/>
  <c r="AF117" i="9"/>
  <c r="AI117" i="9" s="1"/>
  <c r="Y117" i="9"/>
  <c r="AB117" i="9" s="1"/>
  <c r="K117" i="9"/>
  <c r="N117" i="9" s="1"/>
  <c r="O117" i="9" s="1"/>
  <c r="G117" i="9"/>
  <c r="FW116" i="9"/>
  <c r="EU116" i="9"/>
  <c r="EX116" i="9" s="1"/>
  <c r="EN116" i="9"/>
  <c r="EQ116" i="9" s="1"/>
  <c r="ER116" i="9" s="1"/>
  <c r="EG116" i="9"/>
  <c r="EJ116" i="9" s="1"/>
  <c r="DL116" i="9"/>
  <c r="DO116" i="9" s="1"/>
  <c r="CX116" i="9"/>
  <c r="DA116" i="9" s="1"/>
  <c r="CJ116" i="9"/>
  <c r="CM116" i="9" s="1"/>
  <c r="CN116" i="9" s="1"/>
  <c r="BV116" i="9"/>
  <c r="BY116" i="9" s="1"/>
  <c r="BZ116" i="9" s="1"/>
  <c r="BA116" i="9"/>
  <c r="BD116" i="9" s="1"/>
  <c r="BE116" i="9" s="1"/>
  <c r="AF116" i="9"/>
  <c r="AI116" i="9" s="1"/>
  <c r="Y116" i="9"/>
  <c r="AB116" i="9" s="1"/>
  <c r="K116" i="9"/>
  <c r="N116" i="9" s="1"/>
  <c r="O116" i="9" s="1"/>
  <c r="G116" i="9"/>
  <c r="FW115" i="9"/>
  <c r="EU115" i="9"/>
  <c r="EX115" i="9" s="1"/>
  <c r="EQ115" i="9"/>
  <c r="EN115" i="9"/>
  <c r="EG115" i="9"/>
  <c r="EJ115" i="9" s="1"/>
  <c r="DL115" i="9"/>
  <c r="DO115" i="9" s="1"/>
  <c r="CX115" i="9"/>
  <c r="DA115" i="9" s="1"/>
  <c r="CJ115" i="9"/>
  <c r="CM115" i="9" s="1"/>
  <c r="BV115" i="9"/>
  <c r="BY115" i="9" s="1"/>
  <c r="BZ115" i="9" s="1"/>
  <c r="BH115" i="9"/>
  <c r="BK115" i="9" s="1"/>
  <c r="BA115" i="9"/>
  <c r="BD115" i="9" s="1"/>
  <c r="AF115" i="9"/>
  <c r="AI115" i="9" s="1"/>
  <c r="Y115" i="9"/>
  <c r="AB115" i="9" s="1"/>
  <c r="K115" i="9"/>
  <c r="N115" i="9" s="1"/>
  <c r="O115" i="9" s="1"/>
  <c r="G115" i="9"/>
  <c r="FW114" i="9"/>
  <c r="EU114" i="9"/>
  <c r="EX114" i="9" s="1"/>
  <c r="EN114" i="9"/>
  <c r="EQ114" i="9" s="1"/>
  <c r="EG114" i="9"/>
  <c r="EJ114" i="9" s="1"/>
  <c r="DL114" i="9"/>
  <c r="DO114" i="9" s="1"/>
  <c r="CJ114" i="9"/>
  <c r="CM114" i="9" s="1"/>
  <c r="CN114" i="9" s="1"/>
  <c r="BV114" i="9"/>
  <c r="BY114" i="9" s="1"/>
  <c r="BA114" i="9"/>
  <c r="BD114" i="9" s="1"/>
  <c r="AF114" i="9"/>
  <c r="AI114" i="9" s="1"/>
  <c r="Y114" i="9"/>
  <c r="AB114" i="9" s="1"/>
  <c r="N114" i="9"/>
  <c r="K114" i="9"/>
  <c r="G114" i="9"/>
  <c r="FW113" i="9"/>
  <c r="EY113" i="9" s="1"/>
  <c r="EU113" i="9"/>
  <c r="EX113" i="9" s="1"/>
  <c r="EN113" i="9"/>
  <c r="EQ113" i="9" s="1"/>
  <c r="EG113" i="9"/>
  <c r="EJ113" i="9" s="1"/>
  <c r="DL113" i="9"/>
  <c r="DO113" i="9" s="1"/>
  <c r="CJ113" i="9"/>
  <c r="CM113" i="9" s="1"/>
  <c r="BV113" i="9"/>
  <c r="BY113" i="9" s="1"/>
  <c r="BA113" i="9"/>
  <c r="BD113" i="9" s="1"/>
  <c r="AF113" i="9"/>
  <c r="AI113" i="9" s="1"/>
  <c r="Y113" i="9"/>
  <c r="AB113" i="9" s="1"/>
  <c r="AC113" i="9" s="1"/>
  <c r="K113" i="9"/>
  <c r="N113" i="9" s="1"/>
  <c r="G113" i="9"/>
  <c r="FW112" i="9"/>
  <c r="EU112" i="9"/>
  <c r="EX112" i="9" s="1"/>
  <c r="EN112" i="9"/>
  <c r="EQ112" i="9" s="1"/>
  <c r="EG112" i="9"/>
  <c r="EJ112" i="9" s="1"/>
  <c r="DL112" i="9"/>
  <c r="DO112" i="9" s="1"/>
  <c r="CJ112" i="9"/>
  <c r="CM112" i="9" s="1"/>
  <c r="BV112" i="9"/>
  <c r="BY112" i="9" s="1"/>
  <c r="BH112" i="9"/>
  <c r="BK112" i="9" s="1"/>
  <c r="BL112" i="9" s="1"/>
  <c r="BA112" i="9"/>
  <c r="BD112" i="9" s="1"/>
  <c r="AF112" i="9"/>
  <c r="AI112" i="9" s="1"/>
  <c r="Y112" i="9"/>
  <c r="AB112" i="9" s="1"/>
  <c r="K112" i="9"/>
  <c r="N112" i="9" s="1"/>
  <c r="G112" i="9"/>
  <c r="FW111" i="9"/>
  <c r="EU111" i="9"/>
  <c r="EX111" i="9" s="1"/>
  <c r="EY111" i="9" s="1"/>
  <c r="EN111" i="9"/>
  <c r="EQ111" i="9" s="1"/>
  <c r="ER111" i="9" s="1"/>
  <c r="EK111" i="9"/>
  <c r="EG111" i="9"/>
  <c r="EJ111" i="9" s="1"/>
  <c r="CX111" i="9"/>
  <c r="DA111" i="9" s="1"/>
  <c r="CJ111" i="9"/>
  <c r="CM111" i="9" s="1"/>
  <c r="BV111" i="9"/>
  <c r="BY111" i="9" s="1"/>
  <c r="BZ111" i="9" s="1"/>
  <c r="BK111" i="9"/>
  <c r="BL111" i="9" s="1"/>
  <c r="BH111" i="9"/>
  <c r="AF111" i="9"/>
  <c r="AI111" i="9" s="1"/>
  <c r="AJ111" i="9" s="1"/>
  <c r="AC111" i="9"/>
  <c r="Y111" i="9"/>
  <c r="AB111" i="9" s="1"/>
  <c r="K111" i="9"/>
  <c r="N111" i="9" s="1"/>
  <c r="G111" i="9"/>
  <c r="FW110" i="9"/>
  <c r="EU110" i="9"/>
  <c r="EX110" i="9" s="1"/>
  <c r="EN110" i="9"/>
  <c r="EQ110" i="9" s="1"/>
  <c r="EG110" i="9"/>
  <c r="EJ110" i="9" s="1"/>
  <c r="EK110" i="9" s="1"/>
  <c r="CX110" i="9"/>
  <c r="DA110" i="9" s="1"/>
  <c r="CJ110" i="9"/>
  <c r="CM110" i="9" s="1"/>
  <c r="BV110" i="9"/>
  <c r="BY110" i="9" s="1"/>
  <c r="BH110" i="9"/>
  <c r="BK110" i="9" s="1"/>
  <c r="BA110" i="9"/>
  <c r="BD110" i="9" s="1"/>
  <c r="AF110" i="9"/>
  <c r="AI110" i="9" s="1"/>
  <c r="Y110" i="9"/>
  <c r="AB110" i="9" s="1"/>
  <c r="AC110" i="9" s="1"/>
  <c r="N110" i="9"/>
  <c r="O110" i="9" s="1"/>
  <c r="K110" i="9"/>
  <c r="G110" i="9"/>
  <c r="H110" i="9" s="1"/>
  <c r="FW109" i="9"/>
  <c r="EU109" i="9"/>
  <c r="EX109" i="9" s="1"/>
  <c r="EN109" i="9"/>
  <c r="EQ109" i="9" s="1"/>
  <c r="ER109" i="9" s="1"/>
  <c r="EG109" i="9"/>
  <c r="EJ109" i="9" s="1"/>
  <c r="EK109" i="9" s="1"/>
  <c r="CX109" i="9"/>
  <c r="DA109" i="9" s="1"/>
  <c r="DB109" i="9" s="1"/>
  <c r="CJ109" i="9"/>
  <c r="CM109" i="9" s="1"/>
  <c r="BV109" i="9"/>
  <c r="BY109" i="9" s="1"/>
  <c r="BZ109" i="9" s="1"/>
  <c r="BH109" i="9"/>
  <c r="BK109" i="9" s="1"/>
  <c r="BL109" i="9" s="1"/>
  <c r="BD109" i="9"/>
  <c r="BE109" i="9" s="1"/>
  <c r="BA109" i="9"/>
  <c r="AF109" i="9"/>
  <c r="AI109" i="9" s="1"/>
  <c r="AJ109" i="9" s="1"/>
  <c r="Y109" i="9"/>
  <c r="AB109" i="9" s="1"/>
  <c r="AC109" i="9" s="1"/>
  <c r="K109" i="9"/>
  <c r="N109" i="9" s="1"/>
  <c r="O109" i="9" s="1"/>
  <c r="G109" i="9"/>
  <c r="H109" i="9" s="1"/>
  <c r="FW108" i="9"/>
  <c r="EY108" i="9"/>
  <c r="EU108" i="9"/>
  <c r="EX108" i="9" s="1"/>
  <c r="EN108" i="9"/>
  <c r="EQ108" i="9" s="1"/>
  <c r="ER108" i="9" s="1"/>
  <c r="EG108" i="9"/>
  <c r="EJ108" i="9" s="1"/>
  <c r="EK108" i="9" s="1"/>
  <c r="DO108" i="9"/>
  <c r="DP108" i="9" s="1"/>
  <c r="DL108" i="9"/>
  <c r="CX108" i="9"/>
  <c r="DA108" i="9" s="1"/>
  <c r="DB108" i="9" s="1"/>
  <c r="CN108" i="9"/>
  <c r="CJ108" i="9"/>
  <c r="CM108" i="9" s="1"/>
  <c r="BV108" i="9"/>
  <c r="BY108" i="9" s="1"/>
  <c r="BZ108" i="9" s="1"/>
  <c r="BH108" i="9"/>
  <c r="BK108" i="9" s="1"/>
  <c r="BL108" i="9" s="1"/>
  <c r="BA108" i="9"/>
  <c r="BD108" i="9" s="1"/>
  <c r="BE108" i="9" s="1"/>
  <c r="AF108" i="9"/>
  <c r="AI108" i="9" s="1"/>
  <c r="Y108" i="9"/>
  <c r="AB108" i="9" s="1"/>
  <c r="AC108" i="9" s="1"/>
  <c r="K108" i="9"/>
  <c r="N108" i="9" s="1"/>
  <c r="O108" i="9" s="1"/>
  <c r="G108" i="9"/>
  <c r="H108" i="9" s="1"/>
  <c r="FW107" i="9"/>
  <c r="EU107" i="9"/>
  <c r="EX107" i="9" s="1"/>
  <c r="EY107" i="9" s="1"/>
  <c r="EN107" i="9"/>
  <c r="EQ107" i="9" s="1"/>
  <c r="EG107" i="9"/>
  <c r="EJ107" i="9" s="1"/>
  <c r="DL107" i="9"/>
  <c r="DO107" i="9" s="1"/>
  <c r="CX107" i="9"/>
  <c r="DA107" i="9" s="1"/>
  <c r="DB107" i="9" s="1"/>
  <c r="CR107" i="9"/>
  <c r="CQ107" i="9"/>
  <c r="CJ107" i="9"/>
  <c r="CM107" i="9" s="1"/>
  <c r="CN107" i="9" s="1"/>
  <c r="BV107" i="9"/>
  <c r="BY107" i="9" s="1"/>
  <c r="BH107" i="9"/>
  <c r="BK107" i="9" s="1"/>
  <c r="BA107" i="9"/>
  <c r="BD107" i="9" s="1"/>
  <c r="AI107" i="9"/>
  <c r="AJ107" i="9" s="1"/>
  <c r="AF107" i="9"/>
  <c r="Y107" i="9"/>
  <c r="AB107" i="9" s="1"/>
  <c r="K107" i="9"/>
  <c r="N107" i="9" s="1"/>
  <c r="O107" i="9" s="1"/>
  <c r="G107" i="9"/>
  <c r="FW106" i="9"/>
  <c r="EU106" i="9"/>
  <c r="EX106" i="9" s="1"/>
  <c r="EG106" i="9"/>
  <c r="EJ106" i="9" s="1"/>
  <c r="EK106" i="9" s="1"/>
  <c r="DL106" i="9"/>
  <c r="DO106" i="9" s="1"/>
  <c r="CR106" i="9"/>
  <c r="CQ106" i="9"/>
  <c r="CT106" i="9" s="1"/>
  <c r="CJ106" i="9"/>
  <c r="CM106" i="9" s="1"/>
  <c r="BV106" i="9"/>
  <c r="BY106" i="9" s="1"/>
  <c r="BH106" i="9"/>
  <c r="BK106" i="9" s="1"/>
  <c r="BA106" i="9"/>
  <c r="BD106" i="9" s="1"/>
  <c r="AF106" i="9"/>
  <c r="AI106" i="9" s="1"/>
  <c r="AJ106" i="9" s="1"/>
  <c r="K106" i="9"/>
  <c r="N106" i="9" s="1"/>
  <c r="O106" i="9" s="1"/>
  <c r="G106" i="9"/>
  <c r="FW105" i="9"/>
  <c r="EU105" i="9"/>
  <c r="EX105" i="9" s="1"/>
  <c r="EG105" i="9"/>
  <c r="EJ105" i="9" s="1"/>
  <c r="BV105" i="9"/>
  <c r="BY105" i="9" s="1"/>
  <c r="BA105" i="9"/>
  <c r="BD105" i="9" s="1"/>
  <c r="AF105" i="9"/>
  <c r="AI105" i="9" s="1"/>
  <c r="K105" i="9"/>
  <c r="N105" i="9" s="1"/>
  <c r="G105" i="9"/>
  <c r="FW104" i="9"/>
  <c r="EU104" i="9"/>
  <c r="EX104" i="9" s="1"/>
  <c r="EY104" i="9" s="1"/>
  <c r="EG104" i="9"/>
  <c r="EJ104" i="9" s="1"/>
  <c r="BV104" i="9"/>
  <c r="BY104" i="9" s="1"/>
  <c r="BA104" i="9"/>
  <c r="BD104" i="9" s="1"/>
  <c r="AF104" i="9"/>
  <c r="AI104" i="9" s="1"/>
  <c r="K104" i="9"/>
  <c r="N104" i="9" s="1"/>
  <c r="G104" i="9"/>
  <c r="H104" i="9" s="1"/>
  <c r="FW103" i="9"/>
  <c r="EU103" i="9"/>
  <c r="EX103" i="9" s="1"/>
  <c r="EN103" i="9"/>
  <c r="EQ103" i="9" s="1"/>
  <c r="EG103" i="9"/>
  <c r="EJ103" i="9" s="1"/>
  <c r="CR103" i="9"/>
  <c r="CQ103" i="9"/>
  <c r="CM103" i="9"/>
  <c r="CJ103" i="9"/>
  <c r="BV103" i="9"/>
  <c r="BY103" i="9" s="1"/>
  <c r="BZ103" i="9" s="1"/>
  <c r="BH103" i="9"/>
  <c r="BK103" i="9" s="1"/>
  <c r="BA103" i="9"/>
  <c r="BD103" i="9" s="1"/>
  <c r="BE103" i="9" s="1"/>
  <c r="AM103" i="9"/>
  <c r="AP103" i="9" s="1"/>
  <c r="AF103" i="9"/>
  <c r="AI103" i="9" s="1"/>
  <c r="Y103" i="9"/>
  <c r="AB103" i="9" s="1"/>
  <c r="K103" i="9"/>
  <c r="N103" i="9" s="1"/>
  <c r="G103" i="9"/>
  <c r="FW102" i="9"/>
  <c r="EU102" i="9"/>
  <c r="EX102" i="9" s="1"/>
  <c r="EN102" i="9"/>
  <c r="EQ102" i="9" s="1"/>
  <c r="ER102" i="9" s="1"/>
  <c r="EG102" i="9"/>
  <c r="EJ102" i="9" s="1"/>
  <c r="CR102" i="9"/>
  <c r="CQ102" i="9"/>
  <c r="CJ102" i="9"/>
  <c r="CM102" i="9" s="1"/>
  <c r="CN102" i="9" s="1"/>
  <c r="BV102" i="9"/>
  <c r="BY102" i="9" s="1"/>
  <c r="BH102" i="9"/>
  <c r="BK102" i="9" s="1"/>
  <c r="BL102" i="9" s="1"/>
  <c r="BA102" i="9"/>
  <c r="BD102" i="9" s="1"/>
  <c r="BE102" i="9" s="1"/>
  <c r="AM102" i="9"/>
  <c r="AP102" i="9" s="1"/>
  <c r="AF102" i="9"/>
  <c r="AI102" i="9" s="1"/>
  <c r="AJ102" i="9" s="1"/>
  <c r="Y102" i="9"/>
  <c r="AB102" i="9" s="1"/>
  <c r="K102" i="9"/>
  <c r="N102" i="9" s="1"/>
  <c r="O102" i="9" s="1"/>
  <c r="G102" i="9"/>
  <c r="FW101" i="9"/>
  <c r="EU101" i="9"/>
  <c r="EX101" i="9" s="1"/>
  <c r="EN101" i="9"/>
  <c r="EQ101" i="9" s="1"/>
  <c r="EG101" i="9"/>
  <c r="EJ101" i="9" s="1"/>
  <c r="CX101" i="9"/>
  <c r="CJ101" i="9"/>
  <c r="CM101" i="9" s="1"/>
  <c r="BY101" i="9"/>
  <c r="BV101" i="9"/>
  <c r="BH101" i="9"/>
  <c r="BK101" i="9" s="1"/>
  <c r="BA101" i="9"/>
  <c r="BD101" i="9" s="1"/>
  <c r="BE101" i="9" s="1"/>
  <c r="AM101" i="9"/>
  <c r="AP101" i="9" s="1"/>
  <c r="AQ101" i="9" s="1"/>
  <c r="AF101" i="9"/>
  <c r="AI101" i="9" s="1"/>
  <c r="Y101" i="9"/>
  <c r="AB101" i="9" s="1"/>
  <c r="K101" i="9"/>
  <c r="N101" i="9" s="1"/>
  <c r="G101" i="9"/>
  <c r="FW100" i="9"/>
  <c r="EU100" i="9"/>
  <c r="EX100" i="9" s="1"/>
  <c r="EN100" i="9"/>
  <c r="EQ100" i="9" s="1"/>
  <c r="ER100" i="9" s="1"/>
  <c r="EG100" i="9"/>
  <c r="EJ100" i="9" s="1"/>
  <c r="EK100" i="9" s="1"/>
  <c r="DA100" i="9"/>
  <c r="CX100" i="9"/>
  <c r="CJ100" i="9"/>
  <c r="CM100" i="9" s="1"/>
  <c r="BV100" i="9"/>
  <c r="BY100" i="9" s="1"/>
  <c r="BH100" i="9"/>
  <c r="BK100" i="9" s="1"/>
  <c r="BD100" i="9"/>
  <c r="BE100" i="9" s="1"/>
  <c r="BA100" i="9"/>
  <c r="AM100" i="9"/>
  <c r="AP100" i="9" s="1"/>
  <c r="AF100" i="9"/>
  <c r="AI100" i="9" s="1"/>
  <c r="AJ100" i="9" s="1"/>
  <c r="AB100" i="9"/>
  <c r="AC100" i="9" s="1"/>
  <c r="Y100" i="9"/>
  <c r="N100" i="9"/>
  <c r="O100" i="9" s="1"/>
  <c r="K100" i="9"/>
  <c r="G100" i="9"/>
  <c r="H100" i="9" s="1"/>
  <c r="FW99" i="9"/>
  <c r="EU99" i="9"/>
  <c r="EX99" i="9" s="1"/>
  <c r="EN99" i="9"/>
  <c r="EQ99" i="9" s="1"/>
  <c r="EG99" i="9"/>
  <c r="EJ99" i="9" s="1"/>
  <c r="CX99" i="9"/>
  <c r="DA99" i="9" s="1"/>
  <c r="CM99" i="9"/>
  <c r="CJ99" i="9"/>
  <c r="BV99" i="9"/>
  <c r="BY99" i="9" s="1"/>
  <c r="BZ99" i="9" s="1"/>
  <c r="BH99" i="9"/>
  <c r="BK99" i="9" s="1"/>
  <c r="BL99" i="9" s="1"/>
  <c r="BA99" i="9"/>
  <c r="BD99" i="9" s="1"/>
  <c r="AM99" i="9"/>
  <c r="AP99" i="9" s="1"/>
  <c r="AF99" i="9"/>
  <c r="AI99" i="9" s="1"/>
  <c r="Y99" i="9"/>
  <c r="AB99" i="9" s="1"/>
  <c r="N99" i="9"/>
  <c r="K99" i="9"/>
  <c r="G99" i="9"/>
  <c r="FW98" i="9"/>
  <c r="EU98" i="9"/>
  <c r="EX98" i="9" s="1"/>
  <c r="EY98" i="9" s="1"/>
  <c r="EK98" i="9"/>
  <c r="EG98" i="9"/>
  <c r="EJ98" i="9" s="1"/>
  <c r="CX98" i="9"/>
  <c r="DA98" i="9" s="1"/>
  <c r="CJ98" i="9"/>
  <c r="CM98" i="9" s="1"/>
  <c r="CN98" i="9" s="1"/>
  <c r="BV98" i="9"/>
  <c r="BY98" i="9" s="1"/>
  <c r="BZ98" i="9" s="1"/>
  <c r="BH98" i="9"/>
  <c r="BK98" i="9" s="1"/>
  <c r="BA98" i="9"/>
  <c r="BD98" i="9" s="1"/>
  <c r="AP98" i="9"/>
  <c r="AQ98" i="9" s="1"/>
  <c r="AM98" i="9"/>
  <c r="AF98" i="9"/>
  <c r="AI98" i="9" s="1"/>
  <c r="AJ98" i="9" s="1"/>
  <c r="Y98" i="9"/>
  <c r="AB98" i="9" s="1"/>
  <c r="AC98" i="9" s="1"/>
  <c r="K98" i="9"/>
  <c r="N98" i="9" s="1"/>
  <c r="O98" i="9" s="1"/>
  <c r="G98" i="9"/>
  <c r="H98" i="9" s="1"/>
  <c r="FW97" i="9"/>
  <c r="EY97" i="9"/>
  <c r="EU97" i="9"/>
  <c r="EX97" i="9" s="1"/>
  <c r="EG97" i="9"/>
  <c r="EJ97" i="9" s="1"/>
  <c r="EK97" i="9" s="1"/>
  <c r="CX97" i="9"/>
  <c r="DA97" i="9" s="1"/>
  <c r="DB97" i="9" s="1"/>
  <c r="CJ97" i="9"/>
  <c r="CM97" i="9" s="1"/>
  <c r="BV97" i="9"/>
  <c r="BY97" i="9" s="1"/>
  <c r="BH97" i="9"/>
  <c r="BK97" i="9" s="1"/>
  <c r="BL97" i="9" s="1"/>
  <c r="BA97" i="9"/>
  <c r="BD97" i="9" s="1"/>
  <c r="BE97" i="9" s="1"/>
  <c r="AM97" i="9"/>
  <c r="AP97" i="9" s="1"/>
  <c r="AQ97" i="9" s="1"/>
  <c r="AF97" i="9"/>
  <c r="AI97" i="9" s="1"/>
  <c r="AJ97" i="9" s="1"/>
  <c r="AB97" i="9"/>
  <c r="Y97" i="9"/>
  <c r="K97" i="9"/>
  <c r="N97" i="9" s="1"/>
  <c r="G97" i="9"/>
  <c r="H97" i="9" s="1"/>
  <c r="FW96" i="9"/>
  <c r="EY96" i="9"/>
  <c r="EU96" i="9"/>
  <c r="EX96" i="9" s="1"/>
  <c r="EG96" i="9"/>
  <c r="EJ96" i="9" s="1"/>
  <c r="CX96" i="9"/>
  <c r="DA96" i="9" s="1"/>
  <c r="DB96" i="9" s="1"/>
  <c r="CJ96" i="9"/>
  <c r="CM96" i="9" s="1"/>
  <c r="CN96" i="9" s="1"/>
  <c r="BV96" i="9"/>
  <c r="BK96" i="9"/>
  <c r="BL96" i="9" s="1"/>
  <c r="BH96" i="9"/>
  <c r="BA96" i="9"/>
  <c r="BD96" i="9" s="1"/>
  <c r="BE96" i="9" s="1"/>
  <c r="AM96" i="9"/>
  <c r="AP96" i="9" s="1"/>
  <c r="AQ96" i="9" s="1"/>
  <c r="AF96" i="9"/>
  <c r="AI96" i="9" s="1"/>
  <c r="AJ96" i="9" s="1"/>
  <c r="Y96" i="9"/>
  <c r="AB96" i="9" s="1"/>
  <c r="AC96" i="9" s="1"/>
  <c r="N96" i="9"/>
  <c r="O96" i="9" s="1"/>
  <c r="K96" i="9"/>
  <c r="G96" i="9"/>
  <c r="FW95" i="9"/>
  <c r="EY95" i="9"/>
  <c r="EU95" i="9"/>
  <c r="EX95" i="9" s="1"/>
  <c r="EK95" i="9"/>
  <c r="EG95" i="9"/>
  <c r="EJ95" i="9" s="1"/>
  <c r="DA95" i="9"/>
  <c r="DB95" i="9" s="1"/>
  <c r="CX95" i="9"/>
  <c r="CJ95" i="9"/>
  <c r="CM95" i="9" s="1"/>
  <c r="CN95" i="9" s="1"/>
  <c r="BH95" i="9"/>
  <c r="BK95" i="9" s="1"/>
  <c r="BL95" i="9" s="1"/>
  <c r="BD95" i="9"/>
  <c r="BE95" i="9" s="1"/>
  <c r="BA95" i="9"/>
  <c r="AM95" i="9"/>
  <c r="AP95" i="9" s="1"/>
  <c r="AQ95" i="9" s="1"/>
  <c r="AG95" i="9"/>
  <c r="AF95" i="9"/>
  <c r="Y95" i="9"/>
  <c r="AB95" i="9" s="1"/>
  <c r="O95" i="9"/>
  <c r="K95" i="9"/>
  <c r="N95" i="9" s="1"/>
  <c r="G95" i="9"/>
  <c r="H95" i="9" s="1"/>
  <c r="FW94" i="9"/>
  <c r="EU94" i="9"/>
  <c r="EX94" i="9" s="1"/>
  <c r="EG94" i="9"/>
  <c r="EJ94" i="9" s="1"/>
  <c r="CX94" i="9"/>
  <c r="DA94" i="9" s="1"/>
  <c r="CJ94" i="9"/>
  <c r="CM94" i="9" s="1"/>
  <c r="BK94" i="9"/>
  <c r="BL94" i="9" s="1"/>
  <c r="BH94" i="9"/>
  <c r="BA94" i="9"/>
  <c r="BD94" i="9" s="1"/>
  <c r="AM94" i="9"/>
  <c r="AP94" i="9" s="1"/>
  <c r="AQ94" i="9" s="1"/>
  <c r="AI94" i="9"/>
  <c r="AJ94" i="9" s="1"/>
  <c r="AG94" i="9"/>
  <c r="AF94" i="9"/>
  <c r="Y94" i="9"/>
  <c r="AB94" i="9" s="1"/>
  <c r="K94" i="9"/>
  <c r="N94" i="9" s="1"/>
  <c r="O94" i="9" s="1"/>
  <c r="G94" i="9"/>
  <c r="FW93" i="9"/>
  <c r="EU93" i="9"/>
  <c r="EX93" i="9" s="1"/>
  <c r="EY93" i="9" s="1"/>
  <c r="EG93" i="9"/>
  <c r="EJ93" i="9" s="1"/>
  <c r="DS93" i="9"/>
  <c r="DV93" i="9" s="1"/>
  <c r="CX93" i="9"/>
  <c r="DA93" i="9" s="1"/>
  <c r="CR93" i="9"/>
  <c r="CQ93" i="9"/>
  <c r="CJ93" i="9"/>
  <c r="CM93" i="9" s="1"/>
  <c r="BV93" i="9"/>
  <c r="BY93" i="9" s="1"/>
  <c r="BH93" i="9"/>
  <c r="BK93" i="9" s="1"/>
  <c r="BA93" i="9"/>
  <c r="BD93" i="9" s="1"/>
  <c r="AP93" i="9"/>
  <c r="AM93" i="9"/>
  <c r="AG93" i="9"/>
  <c r="AI93" i="9" s="1"/>
  <c r="AJ93" i="9" s="1"/>
  <c r="AF93" i="9"/>
  <c r="Y93" i="9"/>
  <c r="K93" i="9"/>
  <c r="N93" i="9" s="1"/>
  <c r="G93" i="9"/>
  <c r="FW92" i="9"/>
  <c r="EU92" i="9"/>
  <c r="EX92" i="9" s="1"/>
  <c r="EG92" i="9"/>
  <c r="EJ92" i="9" s="1"/>
  <c r="DS92" i="9"/>
  <c r="DV92" i="9" s="1"/>
  <c r="CX92" i="9"/>
  <c r="DA92" i="9" s="1"/>
  <c r="DB92" i="9" s="1"/>
  <c r="CT92" i="9"/>
  <c r="CR92" i="9"/>
  <c r="CQ92" i="9"/>
  <c r="CJ92" i="9"/>
  <c r="CM92" i="9" s="1"/>
  <c r="CN92" i="9" s="1"/>
  <c r="BV92" i="9"/>
  <c r="BY92" i="9" s="1"/>
  <c r="BH92" i="9"/>
  <c r="BK92" i="9" s="1"/>
  <c r="BD92" i="9"/>
  <c r="BE92" i="9" s="1"/>
  <c r="BA92" i="9"/>
  <c r="AM92" i="9"/>
  <c r="AP92" i="9" s="1"/>
  <c r="AG92" i="9"/>
  <c r="AF92" i="9"/>
  <c r="K92" i="9"/>
  <c r="N92" i="9" s="1"/>
  <c r="O92" i="9" s="1"/>
  <c r="G92" i="9"/>
  <c r="FW91" i="9"/>
  <c r="EU91" i="9"/>
  <c r="EX91" i="9" s="1"/>
  <c r="EG91" i="9"/>
  <c r="EJ91" i="9" s="1"/>
  <c r="EK91" i="9" s="1"/>
  <c r="DV91" i="9"/>
  <c r="DS91" i="9"/>
  <c r="CX91" i="9"/>
  <c r="DA91" i="9" s="1"/>
  <c r="CR91" i="9"/>
  <c r="CQ91" i="9"/>
  <c r="CT91" i="9" s="1"/>
  <c r="CJ91" i="9"/>
  <c r="CM91" i="9" s="1"/>
  <c r="CN91" i="9" s="1"/>
  <c r="BV91" i="9"/>
  <c r="BY91" i="9" s="1"/>
  <c r="BZ91" i="9" s="1"/>
  <c r="BH91" i="9"/>
  <c r="BK91" i="9" s="1"/>
  <c r="BL91" i="9" s="1"/>
  <c r="BD91" i="9"/>
  <c r="BA91" i="9"/>
  <c r="AN91" i="9"/>
  <c r="AM91" i="9"/>
  <c r="AP91" i="9" s="1"/>
  <c r="AQ91" i="9" s="1"/>
  <c r="AG91" i="9"/>
  <c r="AF91" i="9"/>
  <c r="K91" i="9"/>
  <c r="N91" i="9" s="1"/>
  <c r="D91" i="9"/>
  <c r="G91" i="9" s="1"/>
  <c r="H91" i="9" s="1"/>
  <c r="FW90" i="9"/>
  <c r="EU90" i="9"/>
  <c r="EX90" i="9" s="1"/>
  <c r="EG90" i="9"/>
  <c r="EJ90" i="9" s="1"/>
  <c r="DS90" i="9"/>
  <c r="CX90" i="9"/>
  <c r="DA90" i="9" s="1"/>
  <c r="CQ90" i="9"/>
  <c r="CT90" i="9" s="1"/>
  <c r="CU90" i="9" s="1"/>
  <c r="CJ90" i="9"/>
  <c r="CM90" i="9" s="1"/>
  <c r="CN90" i="9" s="1"/>
  <c r="BV90" i="9"/>
  <c r="BY90" i="9" s="1"/>
  <c r="BZ90" i="9" s="1"/>
  <c r="BH90" i="9"/>
  <c r="BK90" i="9" s="1"/>
  <c r="BA90" i="9"/>
  <c r="BD90" i="9" s="1"/>
  <c r="BE90" i="9" s="1"/>
  <c r="AP90" i="9"/>
  <c r="AQ90" i="9" s="1"/>
  <c r="AN90" i="9"/>
  <c r="AM90" i="9"/>
  <c r="AI90" i="9"/>
  <c r="AJ90" i="9" s="1"/>
  <c r="AG90" i="9"/>
  <c r="AF90" i="9"/>
  <c r="FW89" i="9"/>
  <c r="EY89" i="9"/>
  <c r="EU89" i="9"/>
  <c r="EX89" i="9" s="1"/>
  <c r="EN89" i="9"/>
  <c r="EQ89" i="9" s="1"/>
  <c r="ER89" i="9" s="1"/>
  <c r="EG89" i="9"/>
  <c r="EJ89" i="9" s="1"/>
  <c r="DS89" i="9"/>
  <c r="CX89" i="9"/>
  <c r="DA89" i="9" s="1"/>
  <c r="DB89" i="9" s="1"/>
  <c r="CQ89" i="9"/>
  <c r="CT89" i="9" s="1"/>
  <c r="CU89" i="9" s="1"/>
  <c r="CJ89" i="9"/>
  <c r="CM89" i="9" s="1"/>
  <c r="CN89" i="9" s="1"/>
  <c r="BK89" i="9"/>
  <c r="BH89" i="9"/>
  <c r="BA89" i="9"/>
  <c r="BD89" i="9" s="1"/>
  <c r="BE89" i="9" s="1"/>
  <c r="AN89" i="9"/>
  <c r="AM89" i="9"/>
  <c r="AG89" i="9"/>
  <c r="AI89" i="9" s="1"/>
  <c r="AJ89" i="9" s="1"/>
  <c r="AF89" i="9"/>
  <c r="Y89" i="9"/>
  <c r="FW88" i="9"/>
  <c r="EU88" i="9"/>
  <c r="EX88" i="9" s="1"/>
  <c r="EN88" i="9"/>
  <c r="EQ88" i="9" s="1"/>
  <c r="EG88" i="9"/>
  <c r="EJ88" i="9" s="1"/>
  <c r="DS88" i="9"/>
  <c r="CX88" i="9"/>
  <c r="DA88" i="9" s="1"/>
  <c r="CQ88" i="9"/>
  <c r="CT88" i="9" s="1"/>
  <c r="CJ88" i="9"/>
  <c r="CM88" i="9" s="1"/>
  <c r="BH88" i="9"/>
  <c r="BK88" i="9" s="1"/>
  <c r="BL88" i="9" s="1"/>
  <c r="BA88" i="9"/>
  <c r="BD88" i="9" s="1"/>
  <c r="AN88" i="9"/>
  <c r="AP88" i="9" s="1"/>
  <c r="AM88" i="9"/>
  <c r="AG88" i="9"/>
  <c r="AF88" i="9"/>
  <c r="AI88" i="9" s="1"/>
  <c r="AJ88" i="9" s="1"/>
  <c r="Y88" i="9"/>
  <c r="FW87" i="9"/>
  <c r="EU87" i="9"/>
  <c r="EX87" i="9" s="1"/>
  <c r="EN87" i="9"/>
  <c r="EQ87" i="9" s="1"/>
  <c r="EG87" i="9"/>
  <c r="EJ87" i="9" s="1"/>
  <c r="DS87" i="9"/>
  <c r="CX87" i="9"/>
  <c r="DA87" i="9" s="1"/>
  <c r="CT87" i="9"/>
  <c r="CU87" i="9" s="1"/>
  <c r="CQ87" i="9"/>
  <c r="CJ87" i="9"/>
  <c r="CM87" i="9" s="1"/>
  <c r="CN87" i="9" s="1"/>
  <c r="BH87" i="9"/>
  <c r="BK87" i="9" s="1"/>
  <c r="BA87" i="9"/>
  <c r="BD87" i="9" s="1"/>
  <c r="AN87" i="9"/>
  <c r="AM87" i="9"/>
  <c r="AG87" i="9"/>
  <c r="AF87" i="9"/>
  <c r="AB87" i="9"/>
  <c r="AC87" i="9" s="1"/>
  <c r="Y87" i="9"/>
  <c r="FW86" i="9"/>
  <c r="EY86" i="9" s="1"/>
  <c r="EU86" i="9"/>
  <c r="EX86" i="9" s="1"/>
  <c r="EN86" i="9"/>
  <c r="EQ86" i="9" s="1"/>
  <c r="EG86" i="9"/>
  <c r="EJ86" i="9" s="1"/>
  <c r="DS86" i="9"/>
  <c r="DV86" i="9" s="1"/>
  <c r="DW86" i="9" s="1"/>
  <c r="DA86" i="9"/>
  <c r="CX86" i="9"/>
  <c r="CQ86" i="9"/>
  <c r="CT86" i="9" s="1"/>
  <c r="CU86" i="9" s="1"/>
  <c r="CJ86" i="9"/>
  <c r="CM86" i="9" s="1"/>
  <c r="BH86" i="9"/>
  <c r="BK86" i="9" s="1"/>
  <c r="BA86" i="9"/>
  <c r="BD86" i="9" s="1"/>
  <c r="AN86" i="9"/>
  <c r="AM86" i="9"/>
  <c r="AG86" i="9"/>
  <c r="AF86" i="9"/>
  <c r="Y86" i="9"/>
  <c r="AB86" i="9" s="1"/>
  <c r="K86" i="9"/>
  <c r="N86" i="9" s="1"/>
  <c r="G86" i="9"/>
  <c r="FW85" i="9"/>
  <c r="EU85" i="9"/>
  <c r="EX85" i="9" s="1"/>
  <c r="EN85" i="9"/>
  <c r="EQ85" i="9" s="1"/>
  <c r="ER85" i="9" s="1"/>
  <c r="EG85" i="9"/>
  <c r="EJ85" i="9" s="1"/>
  <c r="DS85" i="9"/>
  <c r="DV85" i="9" s="1"/>
  <c r="DW85" i="9" s="1"/>
  <c r="DB85" i="9"/>
  <c r="CX85" i="9"/>
  <c r="DA85" i="9" s="1"/>
  <c r="CR85" i="9"/>
  <c r="CQ85" i="9"/>
  <c r="CT85" i="9" s="1"/>
  <c r="CU85" i="9" s="1"/>
  <c r="CJ85" i="9"/>
  <c r="CM85" i="9" s="1"/>
  <c r="CN85" i="9" s="1"/>
  <c r="BV85" i="9"/>
  <c r="BY85" i="9" s="1"/>
  <c r="BH85" i="9"/>
  <c r="BA85" i="9"/>
  <c r="BD85" i="9" s="1"/>
  <c r="BE85" i="9" s="1"/>
  <c r="AN85" i="9"/>
  <c r="AM85" i="9"/>
  <c r="AP85" i="9" s="1"/>
  <c r="AQ85" i="9" s="1"/>
  <c r="AG85" i="9"/>
  <c r="AF85" i="9"/>
  <c r="AI85" i="9" s="1"/>
  <c r="AJ85" i="9" s="1"/>
  <c r="Y85" i="9"/>
  <c r="AB85" i="9" s="1"/>
  <c r="AC85" i="9" s="1"/>
  <c r="K85" i="9"/>
  <c r="N85" i="9" s="1"/>
  <c r="O85" i="9" s="1"/>
  <c r="G85" i="9"/>
  <c r="FW84" i="9"/>
  <c r="EU84" i="9"/>
  <c r="EX84" i="9" s="1"/>
  <c r="EN84" i="9"/>
  <c r="EQ84" i="9" s="1"/>
  <c r="EG84" i="9"/>
  <c r="EJ84" i="9" s="1"/>
  <c r="CX84" i="9"/>
  <c r="DA84" i="9" s="1"/>
  <c r="CR84" i="9"/>
  <c r="CQ84" i="9"/>
  <c r="CT84" i="9" s="1"/>
  <c r="CJ84" i="9"/>
  <c r="CM84" i="9" s="1"/>
  <c r="BV84" i="9"/>
  <c r="BY84" i="9" s="1"/>
  <c r="BH84" i="9"/>
  <c r="AN84" i="9"/>
  <c r="AM84" i="9"/>
  <c r="AG84" i="9"/>
  <c r="AF84" i="9"/>
  <c r="Y84" i="9"/>
  <c r="K84" i="9"/>
  <c r="N84" i="9" s="1"/>
  <c r="G84" i="9"/>
  <c r="FW83" i="9"/>
  <c r="EU83" i="9"/>
  <c r="EX83" i="9" s="1"/>
  <c r="EN83" i="9"/>
  <c r="EQ83" i="9" s="1"/>
  <c r="ER83" i="9" s="1"/>
  <c r="EG83" i="9"/>
  <c r="EJ83" i="9" s="1"/>
  <c r="EK83" i="9" s="1"/>
  <c r="CX83" i="9"/>
  <c r="DA83" i="9" s="1"/>
  <c r="DB83" i="9" s="1"/>
  <c r="CR83" i="9"/>
  <c r="CQ83" i="9"/>
  <c r="CT83" i="9" s="1"/>
  <c r="CU83" i="9" s="1"/>
  <c r="CJ83" i="9"/>
  <c r="CM83" i="9" s="1"/>
  <c r="CN83" i="9" s="1"/>
  <c r="BY83" i="9"/>
  <c r="BZ83" i="9" s="1"/>
  <c r="BV83" i="9"/>
  <c r="BH83" i="9"/>
  <c r="BK83" i="9" s="1"/>
  <c r="BL83" i="9" s="1"/>
  <c r="AP83" i="9"/>
  <c r="AQ83" i="9" s="1"/>
  <c r="AN83" i="9"/>
  <c r="AM83" i="9"/>
  <c r="AF83" i="9"/>
  <c r="AI83" i="9" s="1"/>
  <c r="AJ83" i="9" s="1"/>
  <c r="Y83" i="9"/>
  <c r="K83" i="9"/>
  <c r="N83" i="9" s="1"/>
  <c r="O83" i="9" s="1"/>
  <c r="G83" i="9"/>
  <c r="H83" i="9" s="1"/>
  <c r="FW82" i="9"/>
  <c r="EK82" i="9" s="1"/>
  <c r="EU82" i="9"/>
  <c r="EX82" i="9" s="1"/>
  <c r="EY82" i="9" s="1"/>
  <c r="EN82" i="9"/>
  <c r="EQ82" i="9" s="1"/>
  <c r="EG82" i="9"/>
  <c r="EJ82" i="9" s="1"/>
  <c r="DS82" i="9"/>
  <c r="DV82" i="9" s="1"/>
  <c r="DW82" i="9" s="1"/>
  <c r="DA82" i="9"/>
  <c r="DB82" i="9" s="1"/>
  <c r="CX82" i="9"/>
  <c r="CR82" i="9"/>
  <c r="CQ82" i="9"/>
  <c r="CJ82" i="9"/>
  <c r="CM82" i="9" s="1"/>
  <c r="CN82" i="9" s="1"/>
  <c r="BV82" i="9"/>
  <c r="BY82" i="9" s="1"/>
  <c r="BH82" i="9"/>
  <c r="BK82" i="9" s="1"/>
  <c r="BD82" i="9"/>
  <c r="BE82" i="9" s="1"/>
  <c r="BA82" i="9"/>
  <c r="AN82" i="9"/>
  <c r="AM82" i="9"/>
  <c r="AF82" i="9"/>
  <c r="AI82" i="9" s="1"/>
  <c r="AJ82" i="9" s="1"/>
  <c r="Y82" i="9"/>
  <c r="K82" i="9"/>
  <c r="N82" i="9" s="1"/>
  <c r="G82" i="9"/>
  <c r="H82" i="9" s="1"/>
  <c r="FW81" i="9"/>
  <c r="EU81" i="9"/>
  <c r="EX81" i="9" s="1"/>
  <c r="EN81" i="9"/>
  <c r="EQ81" i="9" s="1"/>
  <c r="EG81" i="9"/>
  <c r="EJ81" i="9" s="1"/>
  <c r="DV81" i="9"/>
  <c r="DW81" i="9" s="1"/>
  <c r="DS81" i="9"/>
  <c r="CX81" i="9"/>
  <c r="DA81" i="9" s="1"/>
  <c r="DB81" i="9" s="1"/>
  <c r="CR81" i="9"/>
  <c r="CQ81" i="9"/>
  <c r="CJ81" i="9"/>
  <c r="CM81" i="9" s="1"/>
  <c r="BV81" i="9"/>
  <c r="BY81" i="9" s="1"/>
  <c r="BH81" i="9"/>
  <c r="BK81" i="9" s="1"/>
  <c r="BL81" i="9" s="1"/>
  <c r="BA81" i="9"/>
  <c r="BD81" i="9" s="1"/>
  <c r="AN81" i="9"/>
  <c r="AM81" i="9"/>
  <c r="AJ81" i="9"/>
  <c r="AF81" i="9"/>
  <c r="AI81" i="9" s="1"/>
  <c r="Y81" i="9"/>
  <c r="K81" i="9"/>
  <c r="N81" i="9" s="1"/>
  <c r="O81" i="9" s="1"/>
  <c r="G81" i="9"/>
  <c r="FW80" i="9"/>
  <c r="BZ80" i="9" s="1"/>
  <c r="EU80" i="9"/>
  <c r="EX80" i="9" s="1"/>
  <c r="EN80" i="9"/>
  <c r="EQ80" i="9" s="1"/>
  <c r="EG80" i="9"/>
  <c r="EJ80" i="9" s="1"/>
  <c r="DZ80" i="9"/>
  <c r="EC80" i="9" s="1"/>
  <c r="DS80" i="9"/>
  <c r="DV80" i="9" s="1"/>
  <c r="CX80" i="9"/>
  <c r="DA80" i="9" s="1"/>
  <c r="CR80" i="9"/>
  <c r="CQ80" i="9"/>
  <c r="CJ80" i="9"/>
  <c r="CM80" i="9" s="1"/>
  <c r="BV80" i="9"/>
  <c r="BY80" i="9" s="1"/>
  <c r="BH80" i="9"/>
  <c r="BK80" i="9" s="1"/>
  <c r="BA80" i="9"/>
  <c r="BD80" i="9" s="1"/>
  <c r="BE80" i="9" s="1"/>
  <c r="AN80" i="9"/>
  <c r="AM80" i="9"/>
  <c r="AF80" i="9"/>
  <c r="AI80" i="9" s="1"/>
  <c r="Y80" i="9"/>
  <c r="AB80" i="9" s="1"/>
  <c r="N80" i="9"/>
  <c r="K80" i="9"/>
  <c r="G80" i="9"/>
  <c r="FW79" i="9"/>
  <c r="H79" i="9" s="1"/>
  <c r="EU79" i="9"/>
  <c r="EX79" i="9" s="1"/>
  <c r="EY79" i="9" s="1"/>
  <c r="EN79" i="9"/>
  <c r="EQ79" i="9" s="1"/>
  <c r="EG79" i="9"/>
  <c r="EJ79" i="9" s="1"/>
  <c r="DZ79" i="9"/>
  <c r="EC79" i="9" s="1"/>
  <c r="DS79" i="9"/>
  <c r="DV79" i="9" s="1"/>
  <c r="CR79" i="9"/>
  <c r="CQ79" i="9"/>
  <c r="CJ79" i="9"/>
  <c r="CM79" i="9" s="1"/>
  <c r="BZ79" i="9"/>
  <c r="BY79" i="9"/>
  <c r="BV79" i="9"/>
  <c r="BH79" i="9"/>
  <c r="BK79" i="9" s="1"/>
  <c r="BA79" i="9"/>
  <c r="BD79" i="9" s="1"/>
  <c r="AM79" i="9"/>
  <c r="AP79" i="9" s="1"/>
  <c r="AF79" i="9"/>
  <c r="AI79" i="9" s="1"/>
  <c r="Y79" i="9"/>
  <c r="AB79" i="9" s="1"/>
  <c r="AC79" i="9" s="1"/>
  <c r="K79" i="9"/>
  <c r="N79" i="9" s="1"/>
  <c r="G79" i="9"/>
  <c r="FW78" i="9"/>
  <c r="EU78" i="9"/>
  <c r="EX78" i="9" s="1"/>
  <c r="EN78" i="9"/>
  <c r="EQ78" i="9" s="1"/>
  <c r="EG78" i="9"/>
  <c r="EJ78" i="9" s="1"/>
  <c r="DZ78" i="9"/>
  <c r="EC78" i="9" s="1"/>
  <c r="DS78" i="9"/>
  <c r="DV78" i="9" s="1"/>
  <c r="CX78" i="9"/>
  <c r="DA78" i="9" s="1"/>
  <c r="CR78" i="9"/>
  <c r="CQ78" i="9"/>
  <c r="CJ78" i="9"/>
  <c r="CM78" i="9" s="1"/>
  <c r="BV78" i="9"/>
  <c r="BY78" i="9" s="1"/>
  <c r="BH78" i="9"/>
  <c r="BK78" i="9" s="1"/>
  <c r="BA78" i="9"/>
  <c r="BD78" i="9" s="1"/>
  <c r="AM78" i="9"/>
  <c r="AP78" i="9" s="1"/>
  <c r="AF78" i="9"/>
  <c r="AI78" i="9" s="1"/>
  <c r="Y78" i="9"/>
  <c r="AB78" i="9" s="1"/>
  <c r="K78" i="9"/>
  <c r="N78" i="9" s="1"/>
  <c r="G78" i="9"/>
  <c r="FW77" i="9"/>
  <c r="EU77" i="9"/>
  <c r="EX77" i="9" s="1"/>
  <c r="EY77" i="9" s="1"/>
  <c r="EN77" i="9"/>
  <c r="EQ77" i="9" s="1"/>
  <c r="EG77" i="9"/>
  <c r="EJ77" i="9" s="1"/>
  <c r="DZ77" i="9"/>
  <c r="EC77" i="9" s="1"/>
  <c r="DS77" i="9"/>
  <c r="DV77" i="9" s="1"/>
  <c r="DW77" i="9" s="1"/>
  <c r="CX77" i="9"/>
  <c r="DA77" i="9" s="1"/>
  <c r="DB77" i="9" s="1"/>
  <c r="CR77" i="9"/>
  <c r="CQ77" i="9"/>
  <c r="CJ77" i="9"/>
  <c r="CM77" i="9" s="1"/>
  <c r="BV77" i="9"/>
  <c r="BY77" i="9" s="1"/>
  <c r="BH77" i="9"/>
  <c r="BK77" i="9" s="1"/>
  <c r="BD77" i="9"/>
  <c r="BE77" i="9" s="1"/>
  <c r="BA77" i="9"/>
  <c r="AM77" i="9"/>
  <c r="AP77" i="9" s="1"/>
  <c r="AG77" i="9"/>
  <c r="AF77" i="9"/>
  <c r="AI77" i="9" s="1"/>
  <c r="AJ77" i="9" s="1"/>
  <c r="Y77" i="9"/>
  <c r="AB77" i="9" s="1"/>
  <c r="K77" i="9"/>
  <c r="N77" i="9" s="1"/>
  <c r="O77" i="9" s="1"/>
  <c r="G77" i="9"/>
  <c r="H77" i="9" s="1"/>
  <c r="FW76" i="9"/>
  <c r="EU76" i="9"/>
  <c r="EX76" i="9" s="1"/>
  <c r="EN76" i="9"/>
  <c r="EQ76" i="9" s="1"/>
  <c r="EG76" i="9"/>
  <c r="EJ76" i="9" s="1"/>
  <c r="EC76" i="9"/>
  <c r="DZ76" i="9"/>
  <c r="DS76" i="9"/>
  <c r="DV76" i="9" s="1"/>
  <c r="CX76" i="9"/>
  <c r="DA76" i="9" s="1"/>
  <c r="CQ76" i="9"/>
  <c r="CT76" i="9" s="1"/>
  <c r="CJ76" i="9"/>
  <c r="CM76" i="9" s="1"/>
  <c r="BY76" i="9"/>
  <c r="BV76" i="9"/>
  <c r="BK76" i="9"/>
  <c r="BH76" i="9"/>
  <c r="BA76" i="9"/>
  <c r="BD76" i="9" s="1"/>
  <c r="AM76" i="9"/>
  <c r="AP76" i="9" s="1"/>
  <c r="AG76" i="9"/>
  <c r="AI76" i="9" s="1"/>
  <c r="AF76" i="9"/>
  <c r="Y76" i="9"/>
  <c r="AB76" i="9" s="1"/>
  <c r="K76" i="9"/>
  <c r="N76" i="9" s="1"/>
  <c r="G76" i="9"/>
  <c r="FW75" i="9"/>
  <c r="EU75" i="9"/>
  <c r="EX75" i="9" s="1"/>
  <c r="EY75" i="9" s="1"/>
  <c r="EN75" i="9"/>
  <c r="EQ75" i="9" s="1"/>
  <c r="ER75" i="9" s="1"/>
  <c r="EG75" i="9"/>
  <c r="EJ75" i="9" s="1"/>
  <c r="DZ75" i="9"/>
  <c r="EC75" i="9" s="1"/>
  <c r="ED75" i="9" s="1"/>
  <c r="DW75" i="9"/>
  <c r="DV75" i="9"/>
  <c r="DS75" i="9"/>
  <c r="CX75" i="9"/>
  <c r="DA75" i="9" s="1"/>
  <c r="CT75" i="9"/>
  <c r="CU75" i="9" s="1"/>
  <c r="CQ75" i="9"/>
  <c r="CJ75" i="9"/>
  <c r="CM75" i="9" s="1"/>
  <c r="BV75" i="9"/>
  <c r="BY75" i="9" s="1"/>
  <c r="BZ75" i="9" s="1"/>
  <c r="BK75" i="9"/>
  <c r="BL75" i="9" s="1"/>
  <c r="BH75" i="9"/>
  <c r="BD75" i="9"/>
  <c r="BA75" i="9"/>
  <c r="AQ75" i="9"/>
  <c r="AM75" i="9"/>
  <c r="AP75" i="9" s="1"/>
  <c r="AG75" i="9"/>
  <c r="AF75" i="9"/>
  <c r="AB75" i="9"/>
  <c r="AC75" i="9" s="1"/>
  <c r="Y75" i="9"/>
  <c r="K75" i="9"/>
  <c r="N75" i="9" s="1"/>
  <c r="O75" i="9" s="1"/>
  <c r="G75" i="9"/>
  <c r="FW74" i="9"/>
  <c r="EU74" i="9"/>
  <c r="EX74" i="9" s="1"/>
  <c r="EN74" i="9"/>
  <c r="EQ74" i="9" s="1"/>
  <c r="ER74" i="9" s="1"/>
  <c r="EG74" i="9"/>
  <c r="EJ74" i="9" s="1"/>
  <c r="DZ74" i="9"/>
  <c r="EC74" i="9" s="1"/>
  <c r="DS74" i="9"/>
  <c r="DV74" i="9" s="1"/>
  <c r="CX74" i="9"/>
  <c r="DA74" i="9" s="1"/>
  <c r="CQ74" i="9"/>
  <c r="CT74" i="9" s="1"/>
  <c r="CJ74" i="9"/>
  <c r="CM74" i="9" s="1"/>
  <c r="BV74" i="9"/>
  <c r="BY74" i="9" s="1"/>
  <c r="BH74" i="9"/>
  <c r="BK74" i="9" s="1"/>
  <c r="BA74" i="9"/>
  <c r="BD74" i="9" s="1"/>
  <c r="AM74" i="9"/>
  <c r="AP74" i="9" s="1"/>
  <c r="AG74" i="9"/>
  <c r="AF74" i="9"/>
  <c r="Y74" i="9"/>
  <c r="AB74" i="9" s="1"/>
  <c r="N74" i="9"/>
  <c r="O74" i="9" s="1"/>
  <c r="K74" i="9"/>
  <c r="G74" i="9"/>
  <c r="FW73" i="9"/>
  <c r="EY73" i="9" s="1"/>
  <c r="EU73" i="9"/>
  <c r="EX73" i="9" s="1"/>
  <c r="EN73" i="9"/>
  <c r="EQ73" i="9" s="1"/>
  <c r="ER73" i="9" s="1"/>
  <c r="EG73" i="9"/>
  <c r="EJ73" i="9" s="1"/>
  <c r="DZ73" i="9"/>
  <c r="EC73" i="9" s="1"/>
  <c r="ED73" i="9" s="1"/>
  <c r="DS73" i="9"/>
  <c r="DV73" i="9" s="1"/>
  <c r="CX73" i="9"/>
  <c r="DA73" i="9" s="1"/>
  <c r="DB73" i="9" s="1"/>
  <c r="CQ73" i="9"/>
  <c r="CT73" i="9" s="1"/>
  <c r="CJ73" i="9"/>
  <c r="CM73" i="9" s="1"/>
  <c r="BV73" i="9"/>
  <c r="BY73" i="9" s="1"/>
  <c r="BZ73" i="9" s="1"/>
  <c r="BH73" i="9"/>
  <c r="BK73" i="9" s="1"/>
  <c r="BA73" i="9"/>
  <c r="BD73" i="9" s="1"/>
  <c r="AM73" i="9"/>
  <c r="AP73" i="9" s="1"/>
  <c r="AG73" i="9"/>
  <c r="AF73" i="9"/>
  <c r="AI73" i="9" s="1"/>
  <c r="Y73" i="9"/>
  <c r="AB73" i="9" s="1"/>
  <c r="AC73" i="9" s="1"/>
  <c r="K73" i="9"/>
  <c r="N73" i="9" s="1"/>
  <c r="G73" i="9"/>
  <c r="H73" i="9" s="1"/>
  <c r="FW72" i="9"/>
  <c r="EK72" i="9" s="1"/>
  <c r="EU72" i="9"/>
  <c r="EX72" i="9" s="1"/>
  <c r="EN72" i="9"/>
  <c r="EQ72" i="9" s="1"/>
  <c r="EG72" i="9"/>
  <c r="EJ72" i="9" s="1"/>
  <c r="DZ72" i="9"/>
  <c r="EC72" i="9" s="1"/>
  <c r="ED72" i="9" s="1"/>
  <c r="DS72" i="9"/>
  <c r="DV72" i="9" s="1"/>
  <c r="DW72" i="9" s="1"/>
  <c r="CX72" i="9"/>
  <c r="DA72" i="9" s="1"/>
  <c r="CQ72" i="9"/>
  <c r="CT72" i="9" s="1"/>
  <c r="CJ72" i="9"/>
  <c r="CM72" i="9" s="1"/>
  <c r="CN72" i="9" s="1"/>
  <c r="BV72" i="9"/>
  <c r="BY72" i="9" s="1"/>
  <c r="BH72" i="9"/>
  <c r="BK72" i="9" s="1"/>
  <c r="BA72" i="9"/>
  <c r="BD72" i="9" s="1"/>
  <c r="AP72" i="9"/>
  <c r="AQ72" i="9" s="1"/>
  <c r="AM72" i="9"/>
  <c r="AF72" i="9"/>
  <c r="AI72" i="9" s="1"/>
  <c r="Y72" i="9"/>
  <c r="AB72" i="9" s="1"/>
  <c r="K72" i="9"/>
  <c r="N72" i="9" s="1"/>
  <c r="G72" i="9"/>
  <c r="FW71" i="9"/>
  <c r="EY71" i="9" s="1"/>
  <c r="EU71" i="9"/>
  <c r="EX71" i="9" s="1"/>
  <c r="EN71" i="9"/>
  <c r="EQ71" i="9" s="1"/>
  <c r="EG71" i="9"/>
  <c r="EJ71" i="9" s="1"/>
  <c r="EK71" i="9" s="1"/>
  <c r="ED71" i="9"/>
  <c r="DZ71" i="9"/>
  <c r="EC71" i="9" s="1"/>
  <c r="DS71" i="9"/>
  <c r="DV71" i="9" s="1"/>
  <c r="DW71" i="9" s="1"/>
  <c r="CX71" i="9"/>
  <c r="DA71" i="9" s="1"/>
  <c r="DB71" i="9" s="1"/>
  <c r="CQ71" i="9"/>
  <c r="CT71" i="9" s="1"/>
  <c r="CM71" i="9"/>
  <c r="CJ71" i="9"/>
  <c r="BV71" i="9"/>
  <c r="BY71" i="9" s="1"/>
  <c r="BZ71" i="9" s="1"/>
  <c r="BH71" i="9"/>
  <c r="BK71" i="9" s="1"/>
  <c r="BA71" i="9"/>
  <c r="BD71" i="9" s="1"/>
  <c r="AM71" i="9"/>
  <c r="AP71" i="9" s="1"/>
  <c r="AQ71" i="9" s="1"/>
  <c r="AF71" i="9"/>
  <c r="AI71" i="9" s="1"/>
  <c r="Y71" i="9"/>
  <c r="AB71" i="9" s="1"/>
  <c r="K71" i="9"/>
  <c r="N71" i="9" s="1"/>
  <c r="G71" i="9"/>
  <c r="FW70" i="9"/>
  <c r="EU70" i="9"/>
  <c r="EX70" i="9" s="1"/>
  <c r="EN70" i="9"/>
  <c r="EQ70" i="9" s="1"/>
  <c r="EG70" i="9"/>
  <c r="EJ70" i="9" s="1"/>
  <c r="DZ70" i="9"/>
  <c r="EC70" i="9" s="1"/>
  <c r="DS70" i="9"/>
  <c r="DV70" i="9" s="1"/>
  <c r="CX70" i="9"/>
  <c r="DA70" i="9" s="1"/>
  <c r="CQ70" i="9"/>
  <c r="CT70" i="9" s="1"/>
  <c r="CU70" i="9" s="1"/>
  <c r="CJ70" i="9"/>
  <c r="CM70" i="9" s="1"/>
  <c r="BV70" i="9"/>
  <c r="BY70" i="9" s="1"/>
  <c r="BK70" i="9"/>
  <c r="BH70" i="9"/>
  <c r="BA70" i="9"/>
  <c r="BD70" i="9" s="1"/>
  <c r="AM70" i="9"/>
  <c r="AP70" i="9" s="1"/>
  <c r="AG70" i="9"/>
  <c r="AF70" i="9"/>
  <c r="Y70" i="9"/>
  <c r="AB70" i="9" s="1"/>
  <c r="K70" i="9"/>
  <c r="N70" i="9" s="1"/>
  <c r="G70" i="9"/>
  <c r="FW69" i="9"/>
  <c r="EU69" i="9"/>
  <c r="EX69" i="9" s="1"/>
  <c r="EN69" i="9"/>
  <c r="EQ69" i="9" s="1"/>
  <c r="ER69" i="9" s="1"/>
  <c r="EG69" i="9"/>
  <c r="EJ69" i="9" s="1"/>
  <c r="DZ69" i="9"/>
  <c r="EC69" i="9" s="1"/>
  <c r="DS69" i="9"/>
  <c r="DV69" i="9" s="1"/>
  <c r="CX69" i="9"/>
  <c r="DA69" i="9" s="1"/>
  <c r="CQ69" i="9"/>
  <c r="CT69" i="9" s="1"/>
  <c r="CJ69" i="9"/>
  <c r="CM69" i="9" s="1"/>
  <c r="BV69" i="9"/>
  <c r="BY69" i="9" s="1"/>
  <c r="BH69" i="9"/>
  <c r="BK69" i="9" s="1"/>
  <c r="BA69" i="9"/>
  <c r="BD69" i="9" s="1"/>
  <c r="AM69" i="9"/>
  <c r="AP69" i="9" s="1"/>
  <c r="AG69" i="9"/>
  <c r="AF69" i="9"/>
  <c r="AI69" i="9" s="1"/>
  <c r="AB69" i="9"/>
  <c r="Y69" i="9"/>
  <c r="K69" i="9"/>
  <c r="N69" i="9" s="1"/>
  <c r="G69" i="9"/>
  <c r="FW68" i="9"/>
  <c r="EU68" i="9"/>
  <c r="EX68" i="9" s="1"/>
  <c r="EN68" i="9"/>
  <c r="EQ68" i="9" s="1"/>
  <c r="EG68" i="9"/>
  <c r="EJ68" i="9" s="1"/>
  <c r="DZ68" i="9"/>
  <c r="EC68" i="9" s="1"/>
  <c r="DS68" i="9"/>
  <c r="DV68" i="9" s="1"/>
  <c r="DA68" i="9"/>
  <c r="CX68" i="9"/>
  <c r="CQ68" i="9"/>
  <c r="CT68" i="9" s="1"/>
  <c r="CU68" i="9" s="1"/>
  <c r="CJ68" i="9"/>
  <c r="CM68" i="9" s="1"/>
  <c r="CC68" i="9"/>
  <c r="CF68" i="9" s="1"/>
  <c r="BV68" i="9"/>
  <c r="BY68" i="9" s="1"/>
  <c r="BH68" i="9"/>
  <c r="BK68" i="9" s="1"/>
  <c r="BA68" i="9"/>
  <c r="BD68" i="9" s="1"/>
  <c r="AM68" i="9"/>
  <c r="AP68" i="9" s="1"/>
  <c r="AQ68" i="9" s="1"/>
  <c r="AG68" i="9"/>
  <c r="AF68" i="9"/>
  <c r="AB68" i="9"/>
  <c r="Y68" i="9"/>
  <c r="K68" i="9"/>
  <c r="N68" i="9" s="1"/>
  <c r="G68" i="9"/>
  <c r="H68" i="9" s="1"/>
  <c r="FW67" i="9"/>
  <c r="EU67" i="9"/>
  <c r="EX67" i="9" s="1"/>
  <c r="EN67" i="9"/>
  <c r="EQ67" i="9" s="1"/>
  <c r="EG67" i="9"/>
  <c r="EJ67" i="9" s="1"/>
  <c r="EC67" i="9"/>
  <c r="DZ67" i="9"/>
  <c r="DS67" i="9"/>
  <c r="DV67" i="9" s="1"/>
  <c r="CX67" i="9"/>
  <c r="DA67" i="9" s="1"/>
  <c r="CQ67" i="9"/>
  <c r="CT67" i="9" s="1"/>
  <c r="CJ67" i="9"/>
  <c r="CM67" i="9" s="1"/>
  <c r="CC67" i="9"/>
  <c r="CF67" i="9" s="1"/>
  <c r="BV67" i="9"/>
  <c r="BY67" i="9" s="1"/>
  <c r="BH67" i="9"/>
  <c r="BK67" i="9" s="1"/>
  <c r="BA67" i="9"/>
  <c r="BD67" i="9" s="1"/>
  <c r="AM67" i="9"/>
  <c r="AP67" i="9" s="1"/>
  <c r="AG67" i="9"/>
  <c r="AF67" i="9"/>
  <c r="Y67" i="9"/>
  <c r="AB67" i="9" s="1"/>
  <c r="K67" i="9"/>
  <c r="N67" i="9" s="1"/>
  <c r="G67" i="9"/>
  <c r="FW66" i="9"/>
  <c r="DB66" i="9" s="1"/>
  <c r="EU66" i="9"/>
  <c r="EX66" i="9" s="1"/>
  <c r="EN66" i="9"/>
  <c r="EQ66" i="9" s="1"/>
  <c r="EG66" i="9"/>
  <c r="EJ66" i="9" s="1"/>
  <c r="DZ66" i="9"/>
  <c r="EC66" i="9" s="1"/>
  <c r="DS66" i="9"/>
  <c r="DV66" i="9" s="1"/>
  <c r="DW66" i="9" s="1"/>
  <c r="CX66" i="9"/>
  <c r="DA66" i="9" s="1"/>
  <c r="CQ66" i="9"/>
  <c r="CT66" i="9" s="1"/>
  <c r="CJ66" i="9"/>
  <c r="CM66" i="9" s="1"/>
  <c r="CC66" i="9"/>
  <c r="CF66" i="9" s="1"/>
  <c r="BV66" i="9"/>
  <c r="BY66" i="9" s="1"/>
  <c r="BH66" i="9"/>
  <c r="BK66" i="9" s="1"/>
  <c r="BL66" i="9" s="1"/>
  <c r="BA66" i="9"/>
  <c r="BD66" i="9" s="1"/>
  <c r="AM66" i="9"/>
  <c r="AP66" i="9" s="1"/>
  <c r="AG66" i="9"/>
  <c r="AF66" i="9"/>
  <c r="AB66" i="9"/>
  <c r="Y66" i="9"/>
  <c r="K66" i="9"/>
  <c r="N66" i="9" s="1"/>
  <c r="G66" i="9"/>
  <c r="FW65" i="9"/>
  <c r="EU65" i="9"/>
  <c r="EX65" i="9" s="1"/>
  <c r="EN65" i="9"/>
  <c r="EQ65" i="9" s="1"/>
  <c r="EG65" i="9"/>
  <c r="EJ65" i="9" s="1"/>
  <c r="DZ65" i="9"/>
  <c r="EC65" i="9" s="1"/>
  <c r="DS65" i="9"/>
  <c r="DV65" i="9" s="1"/>
  <c r="DL65" i="9"/>
  <c r="DO65" i="9" s="1"/>
  <c r="DP65" i="9" s="1"/>
  <c r="DA65" i="9"/>
  <c r="CX65" i="9"/>
  <c r="CQ65" i="9"/>
  <c r="CT65" i="9" s="1"/>
  <c r="CJ65" i="9"/>
  <c r="CM65" i="9" s="1"/>
  <c r="CF65" i="9"/>
  <c r="CC65" i="9"/>
  <c r="BV65" i="9"/>
  <c r="BY65" i="9" s="1"/>
  <c r="BZ65" i="9" s="1"/>
  <c r="BH65" i="9"/>
  <c r="BK65" i="9" s="1"/>
  <c r="BA65" i="9"/>
  <c r="BD65" i="9" s="1"/>
  <c r="AM65" i="9"/>
  <c r="AP65" i="9" s="1"/>
  <c r="AG65" i="9"/>
  <c r="AF65" i="9"/>
  <c r="Y65" i="9"/>
  <c r="AB65" i="9" s="1"/>
  <c r="K65" i="9"/>
  <c r="N65" i="9" s="1"/>
  <c r="O65" i="9" s="1"/>
  <c r="G65" i="9"/>
  <c r="FW64" i="9"/>
  <c r="EU64" i="9"/>
  <c r="EX64" i="9" s="1"/>
  <c r="EQ64" i="9"/>
  <c r="ER64" i="9" s="1"/>
  <c r="EN64" i="9"/>
  <c r="EG64" i="9"/>
  <c r="EJ64" i="9" s="1"/>
  <c r="DZ64" i="9"/>
  <c r="EC64" i="9" s="1"/>
  <c r="ED64" i="9" s="1"/>
  <c r="DS64" i="9"/>
  <c r="DV64" i="9" s="1"/>
  <c r="DL64" i="9"/>
  <c r="DO64" i="9" s="1"/>
  <c r="CX64" i="9"/>
  <c r="DA64" i="9" s="1"/>
  <c r="DB64" i="9" s="1"/>
  <c r="CQ64" i="9"/>
  <c r="CT64" i="9" s="1"/>
  <c r="CJ64" i="9"/>
  <c r="CM64" i="9" s="1"/>
  <c r="CC64" i="9"/>
  <c r="CF64" i="9" s="1"/>
  <c r="BV64" i="9"/>
  <c r="BY64" i="9" s="1"/>
  <c r="BZ64" i="9" s="1"/>
  <c r="BH64" i="9"/>
  <c r="BK64" i="9" s="1"/>
  <c r="BL64" i="9" s="1"/>
  <c r="BA64" i="9"/>
  <c r="BD64" i="9" s="1"/>
  <c r="AM64" i="9"/>
  <c r="AP64" i="9" s="1"/>
  <c r="AG64" i="9"/>
  <c r="AF64" i="9"/>
  <c r="Y64" i="9"/>
  <c r="AB64" i="9" s="1"/>
  <c r="K64" i="9"/>
  <c r="N64" i="9" s="1"/>
  <c r="G64" i="9"/>
  <c r="H64" i="9" s="1"/>
  <c r="FW63" i="9"/>
  <c r="EU63" i="9"/>
  <c r="EX63" i="9" s="1"/>
  <c r="EN63" i="9"/>
  <c r="EQ63" i="9" s="1"/>
  <c r="EG63" i="9"/>
  <c r="EJ63" i="9" s="1"/>
  <c r="DZ63" i="9"/>
  <c r="EC63" i="9" s="1"/>
  <c r="DS63" i="9"/>
  <c r="DV63" i="9" s="1"/>
  <c r="DL63" i="9"/>
  <c r="DO63" i="9" s="1"/>
  <c r="CX63" i="9"/>
  <c r="DA63" i="9" s="1"/>
  <c r="CQ63" i="9"/>
  <c r="CT63" i="9" s="1"/>
  <c r="CU63" i="9" s="1"/>
  <c r="CJ63" i="9"/>
  <c r="CM63" i="9" s="1"/>
  <c r="CC63" i="9"/>
  <c r="CF63" i="9" s="1"/>
  <c r="BV63" i="9"/>
  <c r="BY63" i="9" s="1"/>
  <c r="BH63" i="9"/>
  <c r="BK63" i="9" s="1"/>
  <c r="BA63" i="9"/>
  <c r="BD63" i="9" s="1"/>
  <c r="AM63" i="9"/>
  <c r="AP63" i="9" s="1"/>
  <c r="AI63" i="9"/>
  <c r="AG63" i="9"/>
  <c r="AF63" i="9"/>
  <c r="Y63" i="9"/>
  <c r="AB63" i="9" s="1"/>
  <c r="K63" i="9"/>
  <c r="N63" i="9" s="1"/>
  <c r="G63" i="9"/>
  <c r="FW62" i="9"/>
  <c r="EU62" i="9"/>
  <c r="EX62" i="9" s="1"/>
  <c r="EN62" i="9"/>
  <c r="EQ62" i="9" s="1"/>
  <c r="ER62" i="9" s="1"/>
  <c r="EG62" i="9"/>
  <c r="EJ62" i="9" s="1"/>
  <c r="EK62" i="9" s="1"/>
  <c r="DZ62" i="9"/>
  <c r="EC62" i="9" s="1"/>
  <c r="ED62" i="9" s="1"/>
  <c r="DS62" i="9"/>
  <c r="DV62" i="9" s="1"/>
  <c r="DW62" i="9" s="1"/>
  <c r="DP62" i="9"/>
  <c r="DL62" i="9"/>
  <c r="DO62" i="9" s="1"/>
  <c r="CX62" i="9"/>
  <c r="DA62" i="9" s="1"/>
  <c r="DB62" i="9" s="1"/>
  <c r="CQ62" i="9"/>
  <c r="CT62" i="9" s="1"/>
  <c r="CJ62" i="9"/>
  <c r="CM62" i="9" s="1"/>
  <c r="CN62" i="9" s="1"/>
  <c r="CC62" i="9"/>
  <c r="CF62" i="9" s="1"/>
  <c r="CG62" i="9" s="1"/>
  <c r="BY62" i="9"/>
  <c r="BZ62" i="9" s="1"/>
  <c r="BV62" i="9"/>
  <c r="BK62" i="9"/>
  <c r="BH62" i="9"/>
  <c r="BA62" i="9"/>
  <c r="BD62" i="9" s="1"/>
  <c r="BE62" i="9" s="1"/>
  <c r="AM62" i="9"/>
  <c r="AP62" i="9" s="1"/>
  <c r="AG62" i="9"/>
  <c r="AF62" i="9"/>
  <c r="AB62" i="9"/>
  <c r="AC62" i="9" s="1"/>
  <c r="Y62" i="9"/>
  <c r="K62" i="9"/>
  <c r="N62" i="9" s="1"/>
  <c r="O62" i="9" s="1"/>
  <c r="G62" i="9"/>
  <c r="H62" i="9" s="1"/>
  <c r="FW61" i="9"/>
  <c r="EU61" i="9"/>
  <c r="EX61" i="9" s="1"/>
  <c r="EY61" i="9" s="1"/>
  <c r="EN61" i="9"/>
  <c r="EQ61" i="9" s="1"/>
  <c r="EG61" i="9"/>
  <c r="EJ61" i="9" s="1"/>
  <c r="EC61" i="9"/>
  <c r="DZ61" i="9"/>
  <c r="DS61" i="9"/>
  <c r="DV61" i="9" s="1"/>
  <c r="DW61" i="9" s="1"/>
  <c r="DL61" i="9"/>
  <c r="DO61" i="9" s="1"/>
  <c r="CX61" i="9"/>
  <c r="DA61" i="9" s="1"/>
  <c r="CQ61" i="9"/>
  <c r="CT61" i="9" s="1"/>
  <c r="CU61" i="9" s="1"/>
  <c r="CJ61" i="9"/>
  <c r="CM61" i="9" s="1"/>
  <c r="CC61" i="9"/>
  <c r="CF61" i="9" s="1"/>
  <c r="BV61" i="9"/>
  <c r="BY61" i="9" s="1"/>
  <c r="BZ61" i="9" s="1"/>
  <c r="BH61" i="9"/>
  <c r="BK61" i="9" s="1"/>
  <c r="BA61" i="9"/>
  <c r="BD61" i="9" s="1"/>
  <c r="AM61" i="9"/>
  <c r="AP61" i="9" s="1"/>
  <c r="AG61" i="9"/>
  <c r="AF61" i="9"/>
  <c r="Y61" i="9"/>
  <c r="AB61" i="9" s="1"/>
  <c r="K61" i="9"/>
  <c r="N61" i="9" s="1"/>
  <c r="G61" i="9"/>
  <c r="FW60" i="9"/>
  <c r="EU60" i="9"/>
  <c r="EX60" i="9" s="1"/>
  <c r="EN60" i="9"/>
  <c r="EQ60" i="9" s="1"/>
  <c r="ER60" i="9" s="1"/>
  <c r="EG60" i="9"/>
  <c r="EJ60" i="9" s="1"/>
  <c r="DZ60" i="9"/>
  <c r="EC60" i="9" s="1"/>
  <c r="DS60" i="9"/>
  <c r="DV60" i="9" s="1"/>
  <c r="DO60" i="9"/>
  <c r="DL60" i="9"/>
  <c r="CX60" i="9"/>
  <c r="DA60" i="9" s="1"/>
  <c r="CQ60" i="9"/>
  <c r="CT60" i="9" s="1"/>
  <c r="CJ60" i="9"/>
  <c r="CM60" i="9" s="1"/>
  <c r="CC60" i="9"/>
  <c r="CF60" i="9" s="1"/>
  <c r="BV60" i="9"/>
  <c r="BY60" i="9" s="1"/>
  <c r="BH60" i="9"/>
  <c r="BK60" i="9" s="1"/>
  <c r="BD60" i="9"/>
  <c r="BA60" i="9"/>
  <c r="AM60" i="9"/>
  <c r="AP60" i="9" s="1"/>
  <c r="AG60" i="9"/>
  <c r="AF60" i="9"/>
  <c r="Y60" i="9"/>
  <c r="AB60" i="9" s="1"/>
  <c r="K60" i="9"/>
  <c r="N60" i="9" s="1"/>
  <c r="G60" i="9"/>
  <c r="FW59" i="9"/>
  <c r="EY59" i="9" s="1"/>
  <c r="EU59" i="9"/>
  <c r="EX59" i="9" s="1"/>
  <c r="EN59" i="9"/>
  <c r="EQ59" i="9" s="1"/>
  <c r="EG59" i="9"/>
  <c r="EJ59" i="9" s="1"/>
  <c r="EK59" i="9" s="1"/>
  <c r="DZ59" i="9"/>
  <c r="EC59" i="9" s="1"/>
  <c r="DS59" i="9"/>
  <c r="DV59" i="9" s="1"/>
  <c r="DL59" i="9"/>
  <c r="DO59" i="9" s="1"/>
  <c r="CX59" i="9"/>
  <c r="DA59" i="9" s="1"/>
  <c r="CQ59" i="9"/>
  <c r="CT59" i="9" s="1"/>
  <c r="CJ59" i="9"/>
  <c r="CM59" i="9" s="1"/>
  <c r="CC59" i="9"/>
  <c r="CF59" i="9" s="1"/>
  <c r="BH59" i="9"/>
  <c r="BK59" i="9" s="1"/>
  <c r="BL59" i="9" s="1"/>
  <c r="BA59" i="9"/>
  <c r="BD59" i="9" s="1"/>
  <c r="AM59" i="9"/>
  <c r="AP59" i="9" s="1"/>
  <c r="AG59" i="9"/>
  <c r="AF59" i="9"/>
  <c r="Y59" i="9"/>
  <c r="AB59" i="9" s="1"/>
  <c r="K59" i="9"/>
  <c r="N59" i="9" s="1"/>
  <c r="G59" i="9"/>
  <c r="FW58" i="9"/>
  <c r="DP58" i="9" s="1"/>
  <c r="EU58" i="9"/>
  <c r="EX58" i="9" s="1"/>
  <c r="EY58" i="9" s="1"/>
  <c r="EN58" i="9"/>
  <c r="EQ58" i="9" s="1"/>
  <c r="EG58" i="9"/>
  <c r="EJ58" i="9" s="1"/>
  <c r="DZ58" i="9"/>
  <c r="EC58" i="9" s="1"/>
  <c r="DL58" i="9"/>
  <c r="DO58" i="9" s="1"/>
  <c r="CX58" i="9"/>
  <c r="DA58" i="9" s="1"/>
  <c r="CQ58" i="9"/>
  <c r="CT58" i="9" s="1"/>
  <c r="CJ58" i="9"/>
  <c r="CM58" i="9" s="1"/>
  <c r="CN58" i="9" s="1"/>
  <c r="CF58" i="9"/>
  <c r="CC58" i="9"/>
  <c r="BH58" i="9"/>
  <c r="BK58" i="9" s="1"/>
  <c r="BA58" i="9"/>
  <c r="BD58" i="9" s="1"/>
  <c r="BE58" i="9" s="1"/>
  <c r="AM58" i="9"/>
  <c r="AP58" i="9" s="1"/>
  <c r="AF58" i="9"/>
  <c r="AI58" i="9" s="1"/>
  <c r="Y58" i="9"/>
  <c r="AB58" i="9" s="1"/>
  <c r="K58" i="9"/>
  <c r="N58" i="9" s="1"/>
  <c r="O58" i="9" s="1"/>
  <c r="G58" i="9"/>
  <c r="FW57" i="9"/>
  <c r="EK57" i="9" s="1"/>
  <c r="EU57" i="9"/>
  <c r="EX57" i="9" s="1"/>
  <c r="EY57" i="9" s="1"/>
  <c r="EN57" i="9"/>
  <c r="EQ57" i="9" s="1"/>
  <c r="ER57" i="9" s="1"/>
  <c r="EG57" i="9"/>
  <c r="EJ57" i="9" s="1"/>
  <c r="DZ57" i="9"/>
  <c r="EC57" i="9" s="1"/>
  <c r="DL57" i="9"/>
  <c r="DO57" i="9" s="1"/>
  <c r="CX57" i="9"/>
  <c r="DA57" i="9" s="1"/>
  <c r="CQ57" i="9"/>
  <c r="CT57" i="9" s="1"/>
  <c r="CJ57" i="9"/>
  <c r="CM57" i="9" s="1"/>
  <c r="CN57" i="9" s="1"/>
  <c r="BH57" i="9"/>
  <c r="BK57" i="9" s="1"/>
  <c r="BA57" i="9"/>
  <c r="BD57" i="9" s="1"/>
  <c r="BE57" i="9" s="1"/>
  <c r="AM57" i="9"/>
  <c r="AP57" i="9" s="1"/>
  <c r="AQ57" i="9" s="1"/>
  <c r="AI57" i="9"/>
  <c r="AJ57" i="9" s="1"/>
  <c r="AF57" i="9"/>
  <c r="Y57" i="9"/>
  <c r="AB57" i="9" s="1"/>
  <c r="AC57" i="9" s="1"/>
  <c r="K57" i="9"/>
  <c r="N57" i="9" s="1"/>
  <c r="G57" i="9"/>
  <c r="H57" i="9" s="1"/>
  <c r="FW56" i="9"/>
  <c r="EU56" i="9"/>
  <c r="EX56" i="9" s="1"/>
  <c r="EN56" i="9"/>
  <c r="EQ56" i="9" s="1"/>
  <c r="EG56" i="9"/>
  <c r="EJ56" i="9" s="1"/>
  <c r="DZ56" i="9"/>
  <c r="EC56" i="9" s="1"/>
  <c r="DL56" i="9"/>
  <c r="DO56" i="9" s="1"/>
  <c r="CX56" i="9"/>
  <c r="DA56" i="9" s="1"/>
  <c r="DB56" i="9" s="1"/>
  <c r="CQ56" i="9"/>
  <c r="CT56" i="9" s="1"/>
  <c r="CJ56" i="9"/>
  <c r="CM56" i="9" s="1"/>
  <c r="BH56" i="9"/>
  <c r="BK56" i="9" s="1"/>
  <c r="BL56" i="9" s="1"/>
  <c r="BA56" i="9"/>
  <c r="BD56" i="9" s="1"/>
  <c r="BE56" i="9" s="1"/>
  <c r="AP56" i="9"/>
  <c r="AM56" i="9"/>
  <c r="AF56" i="9"/>
  <c r="AI56" i="9" s="1"/>
  <c r="AJ56" i="9" s="1"/>
  <c r="Y56" i="9"/>
  <c r="AB56" i="9" s="1"/>
  <c r="AC56" i="9" s="1"/>
  <c r="K56" i="9"/>
  <c r="N56" i="9" s="1"/>
  <c r="O56" i="9" s="1"/>
  <c r="G56" i="9"/>
  <c r="FW55" i="9"/>
  <c r="EU55" i="9"/>
  <c r="EX55" i="9" s="1"/>
  <c r="EN55" i="9"/>
  <c r="EQ55" i="9" s="1"/>
  <c r="EG55" i="9"/>
  <c r="EJ55" i="9" s="1"/>
  <c r="DZ55" i="9"/>
  <c r="EC55" i="9" s="1"/>
  <c r="ED55" i="9" s="1"/>
  <c r="DL55" i="9"/>
  <c r="DO55" i="9" s="1"/>
  <c r="DP55" i="9" s="1"/>
  <c r="DE55" i="9"/>
  <c r="CX55" i="9"/>
  <c r="DA55" i="9" s="1"/>
  <c r="CQ55" i="9"/>
  <c r="CT55" i="9" s="1"/>
  <c r="CU55" i="9" s="1"/>
  <c r="CJ55" i="9"/>
  <c r="CM55" i="9" s="1"/>
  <c r="BH55" i="9"/>
  <c r="BK55" i="9" s="1"/>
  <c r="BA55" i="9"/>
  <c r="BD55" i="9" s="1"/>
  <c r="AM55" i="9"/>
  <c r="AP55" i="9" s="1"/>
  <c r="AQ55" i="9" s="1"/>
  <c r="AF55" i="9"/>
  <c r="AI55" i="9" s="1"/>
  <c r="Y55" i="9"/>
  <c r="AB55" i="9" s="1"/>
  <c r="AC55" i="9" s="1"/>
  <c r="K55" i="9"/>
  <c r="N55" i="9" s="1"/>
  <c r="G55" i="9"/>
  <c r="FW54" i="9"/>
  <c r="EU54" i="9"/>
  <c r="EX54" i="9" s="1"/>
  <c r="EN54" i="9"/>
  <c r="EQ54" i="9" s="1"/>
  <c r="EG54" i="9"/>
  <c r="EJ54" i="9" s="1"/>
  <c r="DZ54" i="9"/>
  <c r="EC54" i="9" s="1"/>
  <c r="ED54" i="9" s="1"/>
  <c r="DL54" i="9"/>
  <c r="DO54" i="9" s="1"/>
  <c r="DE54" i="9"/>
  <c r="CX54" i="9"/>
  <c r="DA54" i="9" s="1"/>
  <c r="CQ54" i="9"/>
  <c r="CT54" i="9" s="1"/>
  <c r="CJ54" i="9"/>
  <c r="CM54" i="9" s="1"/>
  <c r="BH54" i="9"/>
  <c r="BK54" i="9" s="1"/>
  <c r="BA54" i="9"/>
  <c r="BD54" i="9" s="1"/>
  <c r="AM54" i="9"/>
  <c r="AP54" i="9" s="1"/>
  <c r="AF54" i="9"/>
  <c r="AI54" i="9" s="1"/>
  <c r="AJ54" i="9" s="1"/>
  <c r="Y54" i="9"/>
  <c r="AB54" i="9" s="1"/>
  <c r="K54" i="9"/>
  <c r="N54" i="9" s="1"/>
  <c r="G54" i="9"/>
  <c r="FW53" i="9"/>
  <c r="EY53" i="9"/>
  <c r="EU53" i="9"/>
  <c r="EX53" i="9" s="1"/>
  <c r="EN53" i="9"/>
  <c r="EQ53" i="9" s="1"/>
  <c r="EG53" i="9"/>
  <c r="EJ53" i="9" s="1"/>
  <c r="EC53" i="9"/>
  <c r="DZ53" i="9"/>
  <c r="DL53" i="9"/>
  <c r="DO53" i="9" s="1"/>
  <c r="DE53" i="9"/>
  <c r="CX53" i="9"/>
  <c r="DA53" i="9" s="1"/>
  <c r="DB53" i="9" s="1"/>
  <c r="CQ53" i="9"/>
  <c r="CT53" i="9" s="1"/>
  <c r="CJ53" i="9"/>
  <c r="CM53" i="9" s="1"/>
  <c r="BZ53" i="9"/>
  <c r="BV53" i="9"/>
  <c r="BY53" i="9" s="1"/>
  <c r="BH53" i="9"/>
  <c r="BK53" i="9" s="1"/>
  <c r="BA53" i="9"/>
  <c r="BD53" i="9" s="1"/>
  <c r="AM53" i="9"/>
  <c r="AP53" i="9" s="1"/>
  <c r="AF53" i="9"/>
  <c r="AI53" i="9" s="1"/>
  <c r="AJ53" i="9" s="1"/>
  <c r="Y53" i="9"/>
  <c r="AB53" i="9" s="1"/>
  <c r="K53" i="9"/>
  <c r="N53" i="9" s="1"/>
  <c r="G53" i="9"/>
  <c r="H53" i="9" s="1"/>
  <c r="FW52" i="9"/>
  <c r="DI52" i="9" s="1"/>
  <c r="EU52" i="9"/>
  <c r="EX52" i="9" s="1"/>
  <c r="EY52" i="9" s="1"/>
  <c r="EN52" i="9"/>
  <c r="EQ52" i="9" s="1"/>
  <c r="EG52" i="9"/>
  <c r="EJ52" i="9" s="1"/>
  <c r="EK52" i="9" s="1"/>
  <c r="DZ52" i="9"/>
  <c r="EC52" i="9" s="1"/>
  <c r="ED52" i="9" s="1"/>
  <c r="DL52" i="9"/>
  <c r="DO52" i="9" s="1"/>
  <c r="DP52" i="9" s="1"/>
  <c r="DE52" i="9"/>
  <c r="CX52" i="9"/>
  <c r="DA52" i="9" s="1"/>
  <c r="CQ52" i="9"/>
  <c r="CT52" i="9" s="1"/>
  <c r="CU52" i="9" s="1"/>
  <c r="CM52" i="9"/>
  <c r="CN52" i="9" s="1"/>
  <c r="CJ52" i="9"/>
  <c r="BV52" i="9"/>
  <c r="BY52" i="9" s="1"/>
  <c r="BZ52" i="9" s="1"/>
  <c r="BH52" i="9"/>
  <c r="BK52" i="9" s="1"/>
  <c r="BL52" i="9" s="1"/>
  <c r="BA52" i="9"/>
  <c r="BD52" i="9" s="1"/>
  <c r="BE52" i="9" s="1"/>
  <c r="AM52" i="9"/>
  <c r="AP52" i="9" s="1"/>
  <c r="AQ52" i="9" s="1"/>
  <c r="AF52" i="9"/>
  <c r="AI52" i="9" s="1"/>
  <c r="AJ52" i="9" s="1"/>
  <c r="Y52" i="9"/>
  <c r="AB52" i="9" s="1"/>
  <c r="K52" i="9"/>
  <c r="N52" i="9" s="1"/>
  <c r="G52" i="9"/>
  <c r="H52" i="9" s="1"/>
  <c r="FW51" i="9"/>
  <c r="EU51" i="9"/>
  <c r="EX51" i="9" s="1"/>
  <c r="EN51" i="9"/>
  <c r="EQ51" i="9" s="1"/>
  <c r="EG51" i="9"/>
  <c r="EJ51" i="9" s="1"/>
  <c r="DZ51" i="9"/>
  <c r="EC51" i="9" s="1"/>
  <c r="DL51" i="9"/>
  <c r="DO51" i="9" s="1"/>
  <c r="DE51" i="9"/>
  <c r="CX51" i="9"/>
  <c r="DA51" i="9" s="1"/>
  <c r="CQ51" i="9"/>
  <c r="CT51" i="9" s="1"/>
  <c r="CJ51" i="9"/>
  <c r="CM51" i="9" s="1"/>
  <c r="BV51" i="9"/>
  <c r="BY51" i="9" s="1"/>
  <c r="BH51" i="9"/>
  <c r="BK51" i="9" s="1"/>
  <c r="BA51" i="9"/>
  <c r="BD51" i="9" s="1"/>
  <c r="AM51" i="9"/>
  <c r="AP51" i="9" s="1"/>
  <c r="AF51" i="9"/>
  <c r="AI51" i="9" s="1"/>
  <c r="Y51" i="9"/>
  <c r="AB51" i="9" s="1"/>
  <c r="N51" i="9"/>
  <c r="K51" i="9"/>
  <c r="G51" i="9"/>
  <c r="FW50" i="9"/>
  <c r="DI50" i="9" s="1"/>
  <c r="EU50" i="9"/>
  <c r="EX50" i="9" s="1"/>
  <c r="EY50" i="9" s="1"/>
  <c r="EQ50" i="9"/>
  <c r="ER50" i="9" s="1"/>
  <c r="EN50" i="9"/>
  <c r="EG50" i="9"/>
  <c r="EJ50" i="9" s="1"/>
  <c r="EK50" i="9" s="1"/>
  <c r="DZ50" i="9"/>
  <c r="EC50" i="9" s="1"/>
  <c r="ED50" i="9" s="1"/>
  <c r="DS50" i="9"/>
  <c r="DV50" i="9" s="1"/>
  <c r="DL50" i="9"/>
  <c r="DO50" i="9" s="1"/>
  <c r="DP50" i="9" s="1"/>
  <c r="DE50" i="9"/>
  <c r="DA50" i="9"/>
  <c r="DB50" i="9" s="1"/>
  <c r="CX50" i="9"/>
  <c r="CQ50" i="9"/>
  <c r="CT50" i="9" s="1"/>
  <c r="CU50" i="9" s="1"/>
  <c r="CJ50" i="9"/>
  <c r="CM50" i="9" s="1"/>
  <c r="CN50" i="9" s="1"/>
  <c r="CF50" i="9"/>
  <c r="CC50" i="9"/>
  <c r="BV50" i="9"/>
  <c r="BY50" i="9" s="1"/>
  <c r="BH50" i="9"/>
  <c r="BK50" i="9" s="1"/>
  <c r="BL50" i="9" s="1"/>
  <c r="BD50" i="9"/>
  <c r="BE50" i="9" s="1"/>
  <c r="BA50" i="9"/>
  <c r="AT50" i="9"/>
  <c r="AW50" i="9" s="1"/>
  <c r="AX50" i="9" s="1"/>
  <c r="AM50" i="9"/>
  <c r="AP50" i="9" s="1"/>
  <c r="AF50" i="9"/>
  <c r="AI50" i="9" s="1"/>
  <c r="Y50" i="9"/>
  <c r="AB50" i="9" s="1"/>
  <c r="AC50" i="9" s="1"/>
  <c r="K50" i="9"/>
  <c r="N50" i="9" s="1"/>
  <c r="G50" i="9"/>
  <c r="FW49" i="9"/>
  <c r="EU49" i="9"/>
  <c r="EX49" i="9" s="1"/>
  <c r="EN49" i="9"/>
  <c r="EQ49" i="9" s="1"/>
  <c r="EG49" i="9"/>
  <c r="EJ49" i="9" s="1"/>
  <c r="DZ49" i="9"/>
  <c r="EC49" i="9" s="1"/>
  <c r="ED49" i="9" s="1"/>
  <c r="DS49" i="9"/>
  <c r="DV49" i="9" s="1"/>
  <c r="DL49" i="9"/>
  <c r="DO49" i="9" s="1"/>
  <c r="DE49" i="9"/>
  <c r="CX49" i="9"/>
  <c r="DA49" i="9" s="1"/>
  <c r="DB49" i="9" s="1"/>
  <c r="CT49" i="9"/>
  <c r="CQ49" i="9"/>
  <c r="CJ49" i="9"/>
  <c r="CM49" i="9" s="1"/>
  <c r="CC49" i="9"/>
  <c r="CF49" i="9" s="1"/>
  <c r="BV49" i="9"/>
  <c r="BY49" i="9" s="1"/>
  <c r="BZ49" i="9" s="1"/>
  <c r="BH49" i="9"/>
  <c r="BK49" i="9" s="1"/>
  <c r="BA49" i="9"/>
  <c r="BD49" i="9" s="1"/>
  <c r="AT49" i="9"/>
  <c r="AW49" i="9" s="1"/>
  <c r="AP49" i="9"/>
  <c r="AM49" i="9"/>
  <c r="AF49" i="9"/>
  <c r="AI49" i="9" s="1"/>
  <c r="Y49" i="9"/>
  <c r="AB49" i="9" s="1"/>
  <c r="K49" i="9"/>
  <c r="N49" i="9" s="1"/>
  <c r="G49" i="9"/>
  <c r="FW48" i="9"/>
  <c r="EU48" i="9"/>
  <c r="EX48" i="9" s="1"/>
  <c r="EN48" i="9"/>
  <c r="EQ48" i="9" s="1"/>
  <c r="EG48" i="9"/>
  <c r="EJ48" i="9" s="1"/>
  <c r="DZ48" i="9"/>
  <c r="EC48" i="9" s="1"/>
  <c r="DS48" i="9"/>
  <c r="DV48" i="9" s="1"/>
  <c r="DW48" i="9" s="1"/>
  <c r="DL48" i="9"/>
  <c r="DO48" i="9" s="1"/>
  <c r="DE48" i="9"/>
  <c r="CX48" i="9"/>
  <c r="DA48" i="9" s="1"/>
  <c r="CQ48" i="9"/>
  <c r="CT48" i="9" s="1"/>
  <c r="CJ48" i="9"/>
  <c r="CM48" i="9" s="1"/>
  <c r="CC48" i="9"/>
  <c r="CF48" i="9" s="1"/>
  <c r="BV48" i="9"/>
  <c r="BY48" i="9" s="1"/>
  <c r="BH48" i="9"/>
  <c r="BK48" i="9" s="1"/>
  <c r="BA48" i="9"/>
  <c r="BD48" i="9" s="1"/>
  <c r="AT48" i="9"/>
  <c r="AW48" i="9" s="1"/>
  <c r="AM48" i="9"/>
  <c r="AP48" i="9" s="1"/>
  <c r="AD48" i="9"/>
  <c r="AF48" i="9" s="1"/>
  <c r="AI48" i="9" s="1"/>
  <c r="Y48" i="9"/>
  <c r="AB48" i="9" s="1"/>
  <c r="R48" i="9"/>
  <c r="N48" i="9"/>
  <c r="K48" i="9"/>
  <c r="G48" i="9"/>
  <c r="FW47" i="9"/>
  <c r="EU47" i="9"/>
  <c r="EX47" i="9" s="1"/>
  <c r="EQ47" i="9"/>
  <c r="EN47" i="9"/>
  <c r="EG47" i="9"/>
  <c r="EJ47" i="9" s="1"/>
  <c r="DZ47" i="9"/>
  <c r="EC47" i="9" s="1"/>
  <c r="DS47" i="9"/>
  <c r="DV47" i="9" s="1"/>
  <c r="DL47" i="9"/>
  <c r="DO47" i="9" s="1"/>
  <c r="DE47" i="9"/>
  <c r="DA47" i="9"/>
  <c r="DB47" i="9" s="1"/>
  <c r="CX47" i="9"/>
  <c r="CT47" i="9"/>
  <c r="CQ47" i="9"/>
  <c r="CJ47" i="9"/>
  <c r="CM47" i="9" s="1"/>
  <c r="CC47" i="9"/>
  <c r="CF47" i="9" s="1"/>
  <c r="CG47" i="9" s="1"/>
  <c r="BY47" i="9"/>
  <c r="BV47" i="9"/>
  <c r="BH47" i="9"/>
  <c r="BK47" i="9" s="1"/>
  <c r="BL47" i="9" s="1"/>
  <c r="BA47" i="9"/>
  <c r="BD47" i="9" s="1"/>
  <c r="AW47" i="9"/>
  <c r="AT47" i="9"/>
  <c r="AM47" i="9"/>
  <c r="AP47" i="9" s="1"/>
  <c r="AD47" i="9"/>
  <c r="AF47" i="9" s="1"/>
  <c r="AI47" i="9" s="1"/>
  <c r="AJ47" i="9" s="1"/>
  <c r="Y47" i="9"/>
  <c r="AB47" i="9" s="1"/>
  <c r="R47" i="9"/>
  <c r="K47" i="9"/>
  <c r="N47" i="9" s="1"/>
  <c r="O47" i="9" s="1"/>
  <c r="G47" i="9"/>
  <c r="FW46" i="9"/>
  <c r="EU46" i="9"/>
  <c r="EX46" i="9" s="1"/>
  <c r="ER46" i="9"/>
  <c r="EN46" i="9"/>
  <c r="EQ46" i="9" s="1"/>
  <c r="EG46" i="9"/>
  <c r="EJ46" i="9" s="1"/>
  <c r="EK46" i="9" s="1"/>
  <c r="EC46" i="9"/>
  <c r="ED46" i="9" s="1"/>
  <c r="DZ46" i="9"/>
  <c r="DS46" i="9"/>
  <c r="DV46" i="9" s="1"/>
  <c r="DL46" i="9"/>
  <c r="DO46" i="9" s="1"/>
  <c r="DP46" i="9" s="1"/>
  <c r="DE46" i="9"/>
  <c r="CX46" i="9"/>
  <c r="DA46" i="9" s="1"/>
  <c r="CQ46" i="9"/>
  <c r="CT46" i="9" s="1"/>
  <c r="CU46" i="9" s="1"/>
  <c r="CJ46" i="9"/>
  <c r="CM46" i="9" s="1"/>
  <c r="CN46" i="9" s="1"/>
  <c r="CC46" i="9"/>
  <c r="CF46" i="9" s="1"/>
  <c r="CG46" i="9" s="1"/>
  <c r="BV46" i="9"/>
  <c r="BY46" i="9" s="1"/>
  <c r="BH46" i="9"/>
  <c r="BK46" i="9" s="1"/>
  <c r="BL46" i="9" s="1"/>
  <c r="BA46" i="9"/>
  <c r="BD46" i="9" s="1"/>
  <c r="AT46" i="9"/>
  <c r="AW46" i="9" s="1"/>
  <c r="AM46" i="9"/>
  <c r="AP46" i="9" s="1"/>
  <c r="AQ46" i="9" s="1"/>
  <c r="AD46" i="9"/>
  <c r="AF46" i="9" s="1"/>
  <c r="AI46" i="9" s="1"/>
  <c r="AJ46" i="9" s="1"/>
  <c r="Y46" i="9"/>
  <c r="AB46" i="9" s="1"/>
  <c r="R46" i="9"/>
  <c r="K46" i="9"/>
  <c r="N46" i="9" s="1"/>
  <c r="O46" i="9" s="1"/>
  <c r="G46" i="9"/>
  <c r="H46" i="9" s="1"/>
  <c r="FW45" i="9"/>
  <c r="EU45" i="9"/>
  <c r="EX45" i="9" s="1"/>
  <c r="EN45" i="9"/>
  <c r="EQ45" i="9" s="1"/>
  <c r="EG45" i="9"/>
  <c r="EJ45" i="9" s="1"/>
  <c r="DZ45" i="9"/>
  <c r="DS45" i="9"/>
  <c r="DV45" i="9" s="1"/>
  <c r="DL45" i="9"/>
  <c r="DO45" i="9" s="1"/>
  <c r="DP45" i="9" s="1"/>
  <c r="DE45" i="9"/>
  <c r="CX45" i="9"/>
  <c r="DA45" i="9" s="1"/>
  <c r="CQ45" i="9"/>
  <c r="CT45" i="9" s="1"/>
  <c r="CJ45" i="9"/>
  <c r="CC45" i="9"/>
  <c r="CF45" i="9" s="1"/>
  <c r="BV45" i="9"/>
  <c r="BY45" i="9" s="1"/>
  <c r="BH45" i="9"/>
  <c r="BK45" i="9" s="1"/>
  <c r="BA45" i="9"/>
  <c r="BD45" i="9" s="1"/>
  <c r="AT45" i="9"/>
  <c r="AW45" i="9" s="1"/>
  <c r="AM45" i="9"/>
  <c r="AP45" i="9" s="1"/>
  <c r="AG45" i="9"/>
  <c r="AF45" i="9"/>
  <c r="Y45" i="9"/>
  <c r="AB45" i="9" s="1"/>
  <c r="R45" i="9"/>
  <c r="U45" i="9" s="1"/>
  <c r="K45" i="9"/>
  <c r="N45" i="9" s="1"/>
  <c r="G45" i="9"/>
  <c r="FW44" i="9"/>
  <c r="DI44" i="9" s="1"/>
  <c r="EU44" i="9"/>
  <c r="EX44" i="9" s="1"/>
  <c r="EY44" i="9" s="1"/>
  <c r="EN44" i="9"/>
  <c r="EQ44" i="9" s="1"/>
  <c r="EK44" i="9"/>
  <c r="EG44" i="9"/>
  <c r="EJ44" i="9" s="1"/>
  <c r="DZ44" i="9"/>
  <c r="DS44" i="9"/>
  <c r="DV44" i="9" s="1"/>
  <c r="DW44" i="9" s="1"/>
  <c r="DL44" i="9"/>
  <c r="DO44" i="9" s="1"/>
  <c r="DP44" i="9" s="1"/>
  <c r="DE44" i="9"/>
  <c r="CX44" i="9"/>
  <c r="DA44" i="9" s="1"/>
  <c r="DB44" i="9" s="1"/>
  <c r="CQ44" i="9"/>
  <c r="CT44" i="9" s="1"/>
  <c r="CU44" i="9" s="1"/>
  <c r="CJ44" i="9"/>
  <c r="CC44" i="9"/>
  <c r="CF44" i="9" s="1"/>
  <c r="CG44" i="9" s="1"/>
  <c r="BV44" i="9"/>
  <c r="BY44" i="9" s="1"/>
  <c r="BZ44" i="9" s="1"/>
  <c r="BH44" i="9"/>
  <c r="BK44" i="9" s="1"/>
  <c r="BL44" i="9" s="1"/>
  <c r="BA44" i="9"/>
  <c r="BD44" i="9" s="1"/>
  <c r="BE44" i="9" s="1"/>
  <c r="AT44" i="9"/>
  <c r="AW44" i="9" s="1"/>
  <c r="AX44" i="9" s="1"/>
  <c r="AM44" i="9"/>
  <c r="AP44" i="9" s="1"/>
  <c r="AQ44" i="9" s="1"/>
  <c r="AF44" i="9"/>
  <c r="AI44" i="9" s="1"/>
  <c r="Y44" i="9"/>
  <c r="AB44" i="9" s="1"/>
  <c r="AC44" i="9" s="1"/>
  <c r="R44" i="9"/>
  <c r="U44" i="9" s="1"/>
  <c r="V44" i="9" s="1"/>
  <c r="K44" i="9"/>
  <c r="N44" i="9" s="1"/>
  <c r="O44" i="9" s="1"/>
  <c r="G44" i="9"/>
  <c r="H44" i="9" s="1"/>
  <c r="FW43" i="9"/>
  <c r="EU43" i="9"/>
  <c r="EX43" i="9" s="1"/>
  <c r="EN43" i="9"/>
  <c r="EQ43" i="9" s="1"/>
  <c r="ER43" i="9" s="1"/>
  <c r="EG43" i="9"/>
  <c r="EJ43" i="9" s="1"/>
  <c r="DZ43" i="9"/>
  <c r="DV43" i="9"/>
  <c r="DS43" i="9"/>
  <c r="DL43" i="9"/>
  <c r="DO43" i="9" s="1"/>
  <c r="DE43" i="9"/>
  <c r="CX43" i="9"/>
  <c r="DA43" i="9" s="1"/>
  <c r="CT43" i="9"/>
  <c r="CQ43" i="9"/>
  <c r="CJ43" i="9"/>
  <c r="CC43" i="9"/>
  <c r="CF43" i="9" s="1"/>
  <c r="BV43" i="9"/>
  <c r="BY43" i="9" s="1"/>
  <c r="BK43" i="9"/>
  <c r="BH43" i="9"/>
  <c r="BA43" i="9"/>
  <c r="BD43" i="9" s="1"/>
  <c r="BE43" i="9" s="1"/>
  <c r="AW43" i="9"/>
  <c r="AT43" i="9"/>
  <c r="AM43" i="9"/>
  <c r="AP43" i="9" s="1"/>
  <c r="AI43" i="9"/>
  <c r="AF43" i="9"/>
  <c r="Y43" i="9"/>
  <c r="AB43" i="9" s="1"/>
  <c r="AC43" i="9" s="1"/>
  <c r="U43" i="9"/>
  <c r="R43" i="9"/>
  <c r="K43" i="9"/>
  <c r="N43" i="9" s="1"/>
  <c r="G43" i="9"/>
  <c r="FW42" i="9"/>
  <c r="AC42" i="9" s="1"/>
  <c r="EU42" i="9"/>
  <c r="EX42" i="9" s="1"/>
  <c r="EN42" i="9"/>
  <c r="EQ42" i="9" s="1"/>
  <c r="EG42" i="9"/>
  <c r="EJ42" i="9" s="1"/>
  <c r="DZ42" i="9"/>
  <c r="DV42" i="9"/>
  <c r="DS42" i="9"/>
  <c r="DL42" i="9"/>
  <c r="DO42" i="9" s="1"/>
  <c r="DE42" i="9"/>
  <c r="CX42" i="9"/>
  <c r="DA42" i="9" s="1"/>
  <c r="CQ42" i="9"/>
  <c r="CT42" i="9" s="1"/>
  <c r="CJ42" i="9"/>
  <c r="CF42" i="9"/>
  <c r="CC42" i="9"/>
  <c r="BV42" i="9"/>
  <c r="BY42" i="9" s="1"/>
  <c r="BK42" i="9"/>
  <c r="BH42" i="9"/>
  <c r="BA42" i="9"/>
  <c r="BD42" i="9" s="1"/>
  <c r="AT42" i="9"/>
  <c r="AW42" i="9" s="1"/>
  <c r="AP42" i="9"/>
  <c r="AM42" i="9"/>
  <c r="AF42" i="9"/>
  <c r="AI42" i="9" s="1"/>
  <c r="AB42" i="9"/>
  <c r="Y42" i="9"/>
  <c r="R42" i="9"/>
  <c r="U42" i="9" s="1"/>
  <c r="K42" i="9"/>
  <c r="N42" i="9" s="1"/>
  <c r="G42" i="9"/>
  <c r="FW41" i="9"/>
  <c r="EU41" i="9"/>
  <c r="EX41" i="9" s="1"/>
  <c r="EN41" i="9"/>
  <c r="EQ41" i="9" s="1"/>
  <c r="EG41" i="9"/>
  <c r="EJ41" i="9" s="1"/>
  <c r="DZ41" i="9"/>
  <c r="DS41" i="9"/>
  <c r="DV41" i="9" s="1"/>
  <c r="DL41" i="9"/>
  <c r="DO41" i="9" s="1"/>
  <c r="DP41" i="9" s="1"/>
  <c r="DE41" i="9"/>
  <c r="CX41" i="9"/>
  <c r="DA41" i="9" s="1"/>
  <c r="CQ41" i="9"/>
  <c r="CT41" i="9" s="1"/>
  <c r="CU41" i="9" s="1"/>
  <c r="CJ41" i="9"/>
  <c r="CM41" i="9" s="1"/>
  <c r="CC41" i="9"/>
  <c r="CF41" i="9" s="1"/>
  <c r="BV41" i="9"/>
  <c r="BY41" i="9" s="1"/>
  <c r="BH41" i="9"/>
  <c r="BK41" i="9" s="1"/>
  <c r="BL41" i="9" s="1"/>
  <c r="BA41" i="9"/>
  <c r="BD41" i="9" s="1"/>
  <c r="AT41" i="9"/>
  <c r="AW41" i="9" s="1"/>
  <c r="AM41" i="9"/>
  <c r="AP41" i="9" s="1"/>
  <c r="AF41" i="9"/>
  <c r="AI41" i="9" s="1"/>
  <c r="Y41" i="9"/>
  <c r="AB41" i="9" s="1"/>
  <c r="R41" i="9"/>
  <c r="U41" i="9" s="1"/>
  <c r="K41" i="9"/>
  <c r="N41" i="9" s="1"/>
  <c r="G41" i="9"/>
  <c r="H41" i="9" s="1"/>
  <c r="FW40" i="9"/>
  <c r="EU40" i="9"/>
  <c r="EX40" i="9" s="1"/>
  <c r="EN40" i="9"/>
  <c r="EQ40" i="9" s="1"/>
  <c r="EG40" i="9"/>
  <c r="EJ40" i="9" s="1"/>
  <c r="DZ40" i="9"/>
  <c r="EC40" i="9" s="1"/>
  <c r="DS40" i="9"/>
  <c r="DV40" i="9" s="1"/>
  <c r="DW40" i="9" s="1"/>
  <c r="DL40" i="9"/>
  <c r="DO40" i="9" s="1"/>
  <c r="DE40" i="9"/>
  <c r="CX40" i="9"/>
  <c r="DA40" i="9" s="1"/>
  <c r="CQ40" i="9"/>
  <c r="CT40" i="9" s="1"/>
  <c r="CJ40" i="9"/>
  <c r="CM40" i="9" s="1"/>
  <c r="CC40" i="9"/>
  <c r="CF40" i="9" s="1"/>
  <c r="BV40" i="9"/>
  <c r="BY40" i="9" s="1"/>
  <c r="BH40" i="9"/>
  <c r="BK40" i="9" s="1"/>
  <c r="BA40" i="9"/>
  <c r="BD40" i="9" s="1"/>
  <c r="AT40" i="9"/>
  <c r="AW40" i="9" s="1"/>
  <c r="AP40" i="9"/>
  <c r="AM40" i="9"/>
  <c r="AF40" i="9"/>
  <c r="AI40" i="9" s="1"/>
  <c r="Y40" i="9"/>
  <c r="AB40" i="9" s="1"/>
  <c r="AC40" i="9" s="1"/>
  <c r="U40" i="9"/>
  <c r="R40" i="9"/>
  <c r="K40" i="9"/>
  <c r="N40" i="9" s="1"/>
  <c r="G40" i="9"/>
  <c r="H40" i="9" s="1"/>
  <c r="FW39" i="9"/>
  <c r="DI39" i="9" s="1"/>
  <c r="EU39" i="9"/>
  <c r="EX39" i="9" s="1"/>
  <c r="EN39" i="9"/>
  <c r="EQ39" i="9" s="1"/>
  <c r="ER39" i="9" s="1"/>
  <c r="EG39" i="9"/>
  <c r="EJ39" i="9" s="1"/>
  <c r="EK39" i="9" s="1"/>
  <c r="DZ39" i="9"/>
  <c r="EC39" i="9" s="1"/>
  <c r="ED39" i="9" s="1"/>
  <c r="DS39" i="9"/>
  <c r="DV39" i="9" s="1"/>
  <c r="DL39" i="9"/>
  <c r="DO39" i="9" s="1"/>
  <c r="DE39" i="9"/>
  <c r="CX39" i="9"/>
  <c r="DA39" i="9" s="1"/>
  <c r="DB39" i="9" s="1"/>
  <c r="CQ39" i="9"/>
  <c r="CT39" i="9" s="1"/>
  <c r="CU39" i="9" s="1"/>
  <c r="CJ39" i="9"/>
  <c r="CM39" i="9" s="1"/>
  <c r="CN39" i="9" s="1"/>
  <c r="CC39" i="9"/>
  <c r="CF39" i="9" s="1"/>
  <c r="BV39" i="9"/>
  <c r="BY39" i="9" s="1"/>
  <c r="BK39" i="9"/>
  <c r="BL39" i="9" s="1"/>
  <c r="BH39" i="9"/>
  <c r="BA39" i="9"/>
  <c r="BD39" i="9" s="1"/>
  <c r="BE39" i="9" s="1"/>
  <c r="AT39" i="9"/>
  <c r="AW39" i="9" s="1"/>
  <c r="AM39" i="9"/>
  <c r="AP39" i="9" s="1"/>
  <c r="AQ39" i="9" s="1"/>
  <c r="AF39" i="9"/>
  <c r="AI39" i="9" s="1"/>
  <c r="AJ39" i="9" s="1"/>
  <c r="AB39" i="9"/>
  <c r="AC39" i="9" s="1"/>
  <c r="Y39" i="9"/>
  <c r="R39" i="9"/>
  <c r="U39" i="9" s="1"/>
  <c r="V39" i="9" s="1"/>
  <c r="K39" i="9"/>
  <c r="N39" i="9" s="1"/>
  <c r="O39" i="9" s="1"/>
  <c r="G39" i="9"/>
  <c r="H39" i="9" s="1"/>
  <c r="FW38" i="9"/>
  <c r="EU38" i="9"/>
  <c r="EX38" i="9" s="1"/>
  <c r="EN38" i="9"/>
  <c r="EQ38" i="9" s="1"/>
  <c r="EG38" i="9"/>
  <c r="EJ38" i="9" s="1"/>
  <c r="DZ38" i="9"/>
  <c r="EC38" i="9" s="1"/>
  <c r="DS38" i="9"/>
  <c r="DV38" i="9" s="1"/>
  <c r="DW38" i="9" s="1"/>
  <c r="DL38" i="9"/>
  <c r="DO38" i="9" s="1"/>
  <c r="DE38" i="9"/>
  <c r="CX38" i="9"/>
  <c r="DA38" i="9" s="1"/>
  <c r="CQ38" i="9"/>
  <c r="CT38" i="9" s="1"/>
  <c r="CU38" i="9" s="1"/>
  <c r="CJ38" i="9"/>
  <c r="CM38" i="9" s="1"/>
  <c r="CC38" i="9"/>
  <c r="CF38" i="9" s="1"/>
  <c r="BV38" i="9"/>
  <c r="BY38" i="9" s="1"/>
  <c r="BK38" i="9"/>
  <c r="BH38" i="9"/>
  <c r="BA38" i="9"/>
  <c r="BD38" i="9" s="1"/>
  <c r="AT38" i="9"/>
  <c r="AM38" i="9"/>
  <c r="AP38" i="9" s="1"/>
  <c r="AF38" i="9"/>
  <c r="AI38" i="9" s="1"/>
  <c r="AB38" i="9"/>
  <c r="Y38" i="9"/>
  <c r="R38" i="9"/>
  <c r="U38" i="9" s="1"/>
  <c r="N38" i="9"/>
  <c r="K38" i="9"/>
  <c r="G38" i="9"/>
  <c r="FW37" i="9"/>
  <c r="EK37" i="9" s="1"/>
  <c r="EU37" i="9"/>
  <c r="EX37" i="9" s="1"/>
  <c r="EN37" i="9"/>
  <c r="EQ37" i="9" s="1"/>
  <c r="EG37" i="9"/>
  <c r="EJ37" i="9" s="1"/>
  <c r="DZ37" i="9"/>
  <c r="EC37" i="9" s="1"/>
  <c r="DS37" i="9"/>
  <c r="DV37" i="9" s="1"/>
  <c r="DL37" i="9"/>
  <c r="DO37" i="9" s="1"/>
  <c r="DE37" i="9"/>
  <c r="CX37" i="9"/>
  <c r="DA37" i="9" s="1"/>
  <c r="CQ37" i="9"/>
  <c r="CT37" i="9" s="1"/>
  <c r="CJ37" i="9"/>
  <c r="CM37" i="9" s="1"/>
  <c r="CF37" i="9"/>
  <c r="CC37" i="9"/>
  <c r="BV37" i="9"/>
  <c r="BY37" i="9" s="1"/>
  <c r="BH37" i="9"/>
  <c r="BK37" i="9" s="1"/>
  <c r="BA37" i="9"/>
  <c r="BD37" i="9" s="1"/>
  <c r="AT37" i="9"/>
  <c r="AM37" i="9"/>
  <c r="AP37" i="9" s="1"/>
  <c r="AI37" i="9"/>
  <c r="AF37" i="9"/>
  <c r="Y37" i="9"/>
  <c r="AB37" i="9" s="1"/>
  <c r="R37" i="9"/>
  <c r="U37" i="9" s="1"/>
  <c r="K37" i="9"/>
  <c r="N37" i="9" s="1"/>
  <c r="O37" i="9" s="1"/>
  <c r="G37" i="9"/>
  <c r="FW36" i="9"/>
  <c r="EY36" i="9"/>
  <c r="EU36" i="9"/>
  <c r="EX36" i="9" s="1"/>
  <c r="EN36" i="9"/>
  <c r="EQ36" i="9" s="1"/>
  <c r="EG36" i="9"/>
  <c r="EJ36" i="9" s="1"/>
  <c r="EK36" i="9" s="1"/>
  <c r="EC36" i="9"/>
  <c r="ED36" i="9" s="1"/>
  <c r="DZ36" i="9"/>
  <c r="DS36" i="9"/>
  <c r="DV36" i="9" s="1"/>
  <c r="DW36" i="9" s="1"/>
  <c r="DL36" i="9"/>
  <c r="DO36" i="9" s="1"/>
  <c r="DP36" i="9" s="1"/>
  <c r="DI36" i="9"/>
  <c r="DE36" i="9"/>
  <c r="CX36" i="9"/>
  <c r="DA36" i="9" s="1"/>
  <c r="DB36" i="9" s="1"/>
  <c r="CQ36" i="9"/>
  <c r="CT36" i="9" s="1"/>
  <c r="CU36" i="9" s="1"/>
  <c r="CJ36" i="9"/>
  <c r="CC36" i="9"/>
  <c r="CF36" i="9" s="1"/>
  <c r="BV36" i="9"/>
  <c r="BY36" i="9" s="1"/>
  <c r="BZ36" i="9" s="1"/>
  <c r="BH36" i="9"/>
  <c r="BK36" i="9" s="1"/>
  <c r="BL36" i="9" s="1"/>
  <c r="BA36" i="9"/>
  <c r="BD36" i="9" s="1"/>
  <c r="BE36" i="9" s="1"/>
  <c r="AT36" i="9"/>
  <c r="AM36" i="9"/>
  <c r="AP36" i="9" s="1"/>
  <c r="AQ36" i="9" s="1"/>
  <c r="AF36" i="9"/>
  <c r="AI36" i="9" s="1"/>
  <c r="AJ36" i="9" s="1"/>
  <c r="Y36" i="9"/>
  <c r="AB36" i="9" s="1"/>
  <c r="R36" i="9"/>
  <c r="U36" i="9" s="1"/>
  <c r="V36" i="9" s="1"/>
  <c r="K36" i="9"/>
  <c r="N36" i="9" s="1"/>
  <c r="O36" i="9" s="1"/>
  <c r="G36" i="9"/>
  <c r="H36" i="9" s="1"/>
  <c r="FW35" i="9"/>
  <c r="EU35" i="9"/>
  <c r="EX35" i="9" s="1"/>
  <c r="EY35" i="9" s="1"/>
  <c r="EN35" i="9"/>
  <c r="EQ35" i="9" s="1"/>
  <c r="ER35" i="9" s="1"/>
  <c r="EG35" i="9"/>
  <c r="EJ35" i="9" s="1"/>
  <c r="DZ35" i="9"/>
  <c r="DS35" i="9"/>
  <c r="DV35" i="9" s="1"/>
  <c r="DW35" i="9" s="1"/>
  <c r="DP35" i="9"/>
  <c r="DL35" i="9"/>
  <c r="DO35" i="9" s="1"/>
  <c r="DI35" i="9"/>
  <c r="DE35" i="9"/>
  <c r="CX35" i="9"/>
  <c r="DA35" i="9" s="1"/>
  <c r="CU35" i="9"/>
  <c r="CQ35" i="9"/>
  <c r="CT35" i="9" s="1"/>
  <c r="CJ35" i="9"/>
  <c r="CF35" i="9"/>
  <c r="CG35" i="9" s="1"/>
  <c r="CC35" i="9"/>
  <c r="BV35" i="9"/>
  <c r="BY35" i="9" s="1"/>
  <c r="BZ35" i="9" s="1"/>
  <c r="BH35" i="9"/>
  <c r="BK35" i="9" s="1"/>
  <c r="BL35" i="9" s="1"/>
  <c r="BA35" i="9"/>
  <c r="BD35" i="9" s="1"/>
  <c r="BE35" i="9" s="1"/>
  <c r="AT35" i="9"/>
  <c r="AM35" i="9"/>
  <c r="AP35" i="9" s="1"/>
  <c r="AQ35" i="9" s="1"/>
  <c r="AF35" i="9"/>
  <c r="AI35" i="9" s="1"/>
  <c r="AJ35" i="9" s="1"/>
  <c r="Y35" i="9"/>
  <c r="AB35" i="9" s="1"/>
  <c r="R35" i="9"/>
  <c r="U35" i="9" s="1"/>
  <c r="V35" i="9" s="1"/>
  <c r="K35" i="9"/>
  <c r="N35" i="9" s="1"/>
  <c r="O35" i="9" s="1"/>
  <c r="G35" i="9"/>
  <c r="H35" i="9" s="1"/>
  <c r="FW34" i="9"/>
  <c r="EU34" i="9"/>
  <c r="EX34" i="9" s="1"/>
  <c r="EY34" i="9" s="1"/>
  <c r="EN34" i="9"/>
  <c r="EQ34" i="9" s="1"/>
  <c r="ER34" i="9" s="1"/>
  <c r="EG34" i="9"/>
  <c r="EJ34" i="9" s="1"/>
  <c r="EK34" i="9" s="1"/>
  <c r="DZ34" i="9"/>
  <c r="EC34" i="9" s="1"/>
  <c r="ED34" i="9" s="1"/>
  <c r="DW34" i="9"/>
  <c r="DS34" i="9"/>
  <c r="DV34" i="9" s="1"/>
  <c r="DL34" i="9"/>
  <c r="DO34" i="9" s="1"/>
  <c r="DI34" i="9"/>
  <c r="DE34" i="9"/>
  <c r="CX34" i="9"/>
  <c r="DA34" i="9" s="1"/>
  <c r="DB34" i="9" s="1"/>
  <c r="CQ34" i="9"/>
  <c r="CT34" i="9" s="1"/>
  <c r="CU34" i="9" s="1"/>
  <c r="CJ34" i="9"/>
  <c r="CM34" i="9" s="1"/>
  <c r="CN34" i="9" s="1"/>
  <c r="CC34" i="9"/>
  <c r="CF34" i="9" s="1"/>
  <c r="BV34" i="9"/>
  <c r="BY34" i="9" s="1"/>
  <c r="BZ34" i="9" s="1"/>
  <c r="BL34" i="9"/>
  <c r="BH34" i="9"/>
  <c r="BK34" i="9" s="1"/>
  <c r="BA34" i="9"/>
  <c r="BD34" i="9" s="1"/>
  <c r="BE34" i="9" s="1"/>
  <c r="AT34" i="9"/>
  <c r="AP34" i="9"/>
  <c r="AQ34" i="9" s="1"/>
  <c r="AM34" i="9"/>
  <c r="AF34" i="9"/>
  <c r="AI34" i="9" s="1"/>
  <c r="AJ34" i="9" s="1"/>
  <c r="Y34" i="9"/>
  <c r="AB34" i="9" s="1"/>
  <c r="AC34" i="9" s="1"/>
  <c r="R34" i="9"/>
  <c r="U34" i="9" s="1"/>
  <c r="K34" i="9"/>
  <c r="N34" i="9" s="1"/>
  <c r="O34" i="9" s="1"/>
  <c r="G34" i="9"/>
  <c r="H34" i="9" s="1"/>
  <c r="FW33" i="9"/>
  <c r="EY33" i="9" s="1"/>
  <c r="EU33" i="9"/>
  <c r="EX33" i="9" s="1"/>
  <c r="EN33" i="9"/>
  <c r="EQ33" i="9" s="1"/>
  <c r="EG33" i="9"/>
  <c r="EJ33" i="9" s="1"/>
  <c r="EC33" i="9"/>
  <c r="ED33" i="9" s="1"/>
  <c r="DZ33" i="9"/>
  <c r="DS33" i="9"/>
  <c r="DV33" i="9" s="1"/>
  <c r="DL33" i="9"/>
  <c r="DO33" i="9" s="1"/>
  <c r="DI33" i="9"/>
  <c r="DE33" i="9"/>
  <c r="CX33" i="9"/>
  <c r="DA33" i="9" s="1"/>
  <c r="CQ33" i="9"/>
  <c r="CT33" i="9" s="1"/>
  <c r="CJ33" i="9"/>
  <c r="CM33" i="9" s="1"/>
  <c r="CC33" i="9"/>
  <c r="CF33" i="9" s="1"/>
  <c r="BV33" i="9"/>
  <c r="BY33" i="9" s="1"/>
  <c r="BK33" i="9"/>
  <c r="BH33" i="9"/>
  <c r="BA33" i="9"/>
  <c r="BD33" i="9" s="1"/>
  <c r="AT33" i="9"/>
  <c r="AP33" i="9"/>
  <c r="AM33" i="9"/>
  <c r="AF33" i="9"/>
  <c r="AI33" i="9" s="1"/>
  <c r="Y33" i="9"/>
  <c r="AB33" i="9" s="1"/>
  <c r="R33" i="9"/>
  <c r="U33" i="9" s="1"/>
  <c r="K33" i="9"/>
  <c r="N33" i="9" s="1"/>
  <c r="O33" i="9" s="1"/>
  <c r="G33" i="9"/>
  <c r="FW32" i="9"/>
  <c r="EU32" i="9"/>
  <c r="EX32" i="9" s="1"/>
  <c r="EY32" i="9" s="1"/>
  <c r="EN32" i="9"/>
  <c r="EQ32" i="9" s="1"/>
  <c r="EK32" i="9"/>
  <c r="EG32" i="9"/>
  <c r="EJ32" i="9" s="1"/>
  <c r="DZ32" i="9"/>
  <c r="EC32" i="9" s="1"/>
  <c r="ED32" i="9" s="1"/>
  <c r="DS32" i="9"/>
  <c r="DV32" i="9" s="1"/>
  <c r="DL32" i="9"/>
  <c r="DO32" i="9" s="1"/>
  <c r="DP32" i="9" s="1"/>
  <c r="DI32" i="9"/>
  <c r="DE32" i="9"/>
  <c r="CX32" i="9"/>
  <c r="DA32" i="9" s="1"/>
  <c r="CT32" i="9"/>
  <c r="CU32" i="9" s="1"/>
  <c r="CQ32" i="9"/>
  <c r="CM32" i="9"/>
  <c r="CN32" i="9" s="1"/>
  <c r="CJ32" i="9"/>
  <c r="CC32" i="9"/>
  <c r="CF32" i="9" s="1"/>
  <c r="CG32" i="9" s="1"/>
  <c r="BV32" i="9"/>
  <c r="BY32" i="9" s="1"/>
  <c r="BZ32" i="9" s="1"/>
  <c r="BH32" i="9"/>
  <c r="BK32" i="9" s="1"/>
  <c r="BL32" i="9" s="1"/>
  <c r="BA32" i="9"/>
  <c r="BD32" i="9" s="1"/>
  <c r="AT32" i="9"/>
  <c r="AM32" i="9"/>
  <c r="AP32" i="9" s="1"/>
  <c r="AQ32" i="9" s="1"/>
  <c r="AI32" i="9"/>
  <c r="AJ32" i="9" s="1"/>
  <c r="AF32" i="9"/>
  <c r="Y32" i="9"/>
  <c r="AB32" i="9" s="1"/>
  <c r="AC32" i="9" s="1"/>
  <c r="R32" i="9"/>
  <c r="U32" i="9" s="1"/>
  <c r="V32" i="9" s="1"/>
  <c r="K32" i="9"/>
  <c r="N32" i="9" s="1"/>
  <c r="O32" i="9" s="1"/>
  <c r="G32" i="9"/>
  <c r="FW31" i="9"/>
  <c r="EU31" i="9"/>
  <c r="EX31" i="9" s="1"/>
  <c r="EN31" i="9"/>
  <c r="EQ31" i="9" s="1"/>
  <c r="EG31" i="9"/>
  <c r="EJ31" i="9" s="1"/>
  <c r="DZ31" i="9"/>
  <c r="EC31" i="9" s="1"/>
  <c r="DS31" i="9"/>
  <c r="DV31" i="9" s="1"/>
  <c r="DO31" i="9"/>
  <c r="DL31" i="9"/>
  <c r="DE31" i="9"/>
  <c r="CX31" i="9"/>
  <c r="DA31" i="9" s="1"/>
  <c r="CQ31" i="9"/>
  <c r="CT31" i="9" s="1"/>
  <c r="CJ31" i="9"/>
  <c r="CM31" i="9" s="1"/>
  <c r="CC31" i="9"/>
  <c r="CF31" i="9" s="1"/>
  <c r="BV31" i="9"/>
  <c r="BY31" i="9" s="1"/>
  <c r="BH31" i="9"/>
  <c r="BK31" i="9" s="1"/>
  <c r="BA31" i="9"/>
  <c r="BD31" i="9" s="1"/>
  <c r="AT31" i="9"/>
  <c r="AM31" i="9"/>
  <c r="AP31" i="9" s="1"/>
  <c r="AF31" i="9"/>
  <c r="AI31" i="9" s="1"/>
  <c r="Y31" i="9"/>
  <c r="AB31" i="9" s="1"/>
  <c r="R31" i="9"/>
  <c r="U31" i="9" s="1"/>
  <c r="K31" i="9"/>
  <c r="N31" i="9" s="1"/>
  <c r="G31" i="9"/>
  <c r="FW30" i="9"/>
  <c r="EY30" i="9"/>
  <c r="EU30" i="9"/>
  <c r="EX30" i="9" s="1"/>
  <c r="EN30" i="9"/>
  <c r="EQ30" i="9" s="1"/>
  <c r="ER30" i="9" s="1"/>
  <c r="EG30" i="9"/>
  <c r="EJ30" i="9" s="1"/>
  <c r="EK30" i="9" s="1"/>
  <c r="EC30" i="9"/>
  <c r="ED30" i="9" s="1"/>
  <c r="DZ30" i="9"/>
  <c r="DS30" i="9"/>
  <c r="DV30" i="9" s="1"/>
  <c r="DW30" i="9" s="1"/>
  <c r="DL30" i="9"/>
  <c r="DO30" i="9" s="1"/>
  <c r="DP30" i="9" s="1"/>
  <c r="DE30" i="9"/>
  <c r="CX30" i="9"/>
  <c r="DA30" i="9" s="1"/>
  <c r="DB30" i="9" s="1"/>
  <c r="CQ30" i="9"/>
  <c r="CT30" i="9" s="1"/>
  <c r="CU30" i="9" s="1"/>
  <c r="CJ30" i="9"/>
  <c r="CM30" i="9" s="1"/>
  <c r="CN30" i="9" s="1"/>
  <c r="CC30" i="9"/>
  <c r="CF30" i="9" s="1"/>
  <c r="CG30" i="9" s="1"/>
  <c r="BV30" i="9"/>
  <c r="BY30" i="9" s="1"/>
  <c r="BZ30" i="9" s="1"/>
  <c r="BH30" i="9"/>
  <c r="BK30" i="9" s="1"/>
  <c r="BL30" i="9" s="1"/>
  <c r="BA30" i="9"/>
  <c r="BD30" i="9" s="1"/>
  <c r="BE30" i="9" s="1"/>
  <c r="AT30" i="9"/>
  <c r="AM30" i="9"/>
  <c r="AP30" i="9" s="1"/>
  <c r="AQ30" i="9" s="1"/>
  <c r="AI30" i="9"/>
  <c r="AJ30" i="9" s="1"/>
  <c r="AF30" i="9"/>
  <c r="Y30" i="9"/>
  <c r="AB30" i="9" s="1"/>
  <c r="AC30" i="9" s="1"/>
  <c r="R30" i="9"/>
  <c r="U30" i="9" s="1"/>
  <c r="V30" i="9" s="1"/>
  <c r="K30" i="9"/>
  <c r="N30" i="9" s="1"/>
  <c r="O30" i="9" s="1"/>
  <c r="G30" i="9"/>
  <c r="H30" i="9" s="1"/>
  <c r="FW29" i="9"/>
  <c r="EY29" i="9" s="1"/>
  <c r="EU29" i="9"/>
  <c r="EX29" i="9" s="1"/>
  <c r="EN29" i="9"/>
  <c r="EQ29" i="9" s="1"/>
  <c r="EG29" i="9"/>
  <c r="EJ29" i="9" s="1"/>
  <c r="EC29" i="9"/>
  <c r="ED29" i="9" s="1"/>
  <c r="DZ29" i="9"/>
  <c r="DS29" i="9"/>
  <c r="DV29" i="9" s="1"/>
  <c r="DL29" i="9"/>
  <c r="DO29" i="9" s="1"/>
  <c r="DP29" i="9" s="1"/>
  <c r="DE29" i="9"/>
  <c r="CX29" i="9"/>
  <c r="DA29" i="9" s="1"/>
  <c r="CQ29" i="9"/>
  <c r="CT29" i="9" s="1"/>
  <c r="CJ29" i="9"/>
  <c r="CM29" i="9" s="1"/>
  <c r="CN29" i="9" s="1"/>
  <c r="CC29" i="9"/>
  <c r="CF29" i="9" s="1"/>
  <c r="BV29" i="9"/>
  <c r="BY29" i="9" s="1"/>
  <c r="BH29" i="9"/>
  <c r="BK29" i="9" s="1"/>
  <c r="BE29" i="9"/>
  <c r="BA29" i="9"/>
  <c r="BD29" i="9" s="1"/>
  <c r="AT29" i="9"/>
  <c r="AM29" i="9"/>
  <c r="AP29" i="9" s="1"/>
  <c r="AF29" i="9"/>
  <c r="AI29" i="9" s="1"/>
  <c r="AJ29" i="9" s="1"/>
  <c r="Y29" i="9"/>
  <c r="AB29" i="9" s="1"/>
  <c r="R29" i="9"/>
  <c r="U29" i="9" s="1"/>
  <c r="K29" i="9"/>
  <c r="N29" i="9" s="1"/>
  <c r="G29" i="9"/>
  <c r="H29" i="9" s="1"/>
  <c r="FW28" i="9"/>
  <c r="EU28" i="9"/>
  <c r="EX28" i="9" s="1"/>
  <c r="EY28" i="9" s="1"/>
  <c r="EN28" i="9"/>
  <c r="EQ28" i="9" s="1"/>
  <c r="ER28" i="9" s="1"/>
  <c r="EG28" i="9"/>
  <c r="EJ28" i="9" s="1"/>
  <c r="DZ28" i="9"/>
  <c r="EC28" i="9" s="1"/>
  <c r="DS28" i="9"/>
  <c r="DV28" i="9" s="1"/>
  <c r="DW28" i="9" s="1"/>
  <c r="DL28" i="9"/>
  <c r="DO28" i="9" s="1"/>
  <c r="DE28" i="9"/>
  <c r="CX28" i="9"/>
  <c r="DA28" i="9" s="1"/>
  <c r="CQ28" i="9"/>
  <c r="CT28" i="9" s="1"/>
  <c r="CJ28" i="9"/>
  <c r="CM28" i="9" s="1"/>
  <c r="CC28" i="9"/>
  <c r="CF28" i="9" s="1"/>
  <c r="CG28" i="9" s="1"/>
  <c r="BV28" i="9"/>
  <c r="BY28" i="9" s="1"/>
  <c r="BZ28" i="9" s="1"/>
  <c r="BH28" i="9"/>
  <c r="BK28" i="9" s="1"/>
  <c r="BD28" i="9"/>
  <c r="BA28" i="9"/>
  <c r="AT28" i="9"/>
  <c r="AM28" i="9"/>
  <c r="AP28" i="9" s="1"/>
  <c r="AQ28" i="9" s="1"/>
  <c r="AI28" i="9"/>
  <c r="AF28" i="9"/>
  <c r="Y28" i="9"/>
  <c r="AB28" i="9" s="1"/>
  <c r="R28" i="9"/>
  <c r="U28" i="9" s="1"/>
  <c r="K28" i="9"/>
  <c r="N28" i="9" s="1"/>
  <c r="O28" i="9" s="1"/>
  <c r="G28" i="9"/>
  <c r="FW27" i="9"/>
  <c r="DI27" i="9" s="1"/>
  <c r="EU27" i="9"/>
  <c r="EX27" i="9" s="1"/>
  <c r="EY27" i="9" s="1"/>
  <c r="EN27" i="9"/>
  <c r="EQ27" i="9" s="1"/>
  <c r="EG27" i="9"/>
  <c r="EJ27" i="9" s="1"/>
  <c r="DZ27" i="9"/>
  <c r="EC27" i="9" s="1"/>
  <c r="ED27" i="9" s="1"/>
  <c r="DS27" i="9"/>
  <c r="DV27" i="9" s="1"/>
  <c r="DW27" i="9" s="1"/>
  <c r="DL27" i="9"/>
  <c r="DE27" i="9"/>
  <c r="CX27" i="9"/>
  <c r="DA27" i="9" s="1"/>
  <c r="DB27" i="9" s="1"/>
  <c r="CQ27" i="9"/>
  <c r="CT27" i="9" s="1"/>
  <c r="CJ27" i="9"/>
  <c r="CM27" i="9" s="1"/>
  <c r="CN27" i="9" s="1"/>
  <c r="CC27" i="9"/>
  <c r="CF27" i="9" s="1"/>
  <c r="CG27" i="9" s="1"/>
  <c r="BY27" i="9"/>
  <c r="BZ27" i="9" s="1"/>
  <c r="BV27" i="9"/>
  <c r="BH27" i="9"/>
  <c r="BK27" i="9" s="1"/>
  <c r="BL27" i="9" s="1"/>
  <c r="BA27" i="9"/>
  <c r="BD27" i="9" s="1"/>
  <c r="BE27" i="9" s="1"/>
  <c r="AT27" i="9"/>
  <c r="AM27" i="9"/>
  <c r="AP27" i="9" s="1"/>
  <c r="AQ27" i="9" s="1"/>
  <c r="AF27" i="9"/>
  <c r="AI27" i="9" s="1"/>
  <c r="AJ27" i="9" s="1"/>
  <c r="Y27" i="9"/>
  <c r="AB27" i="9" s="1"/>
  <c r="R27" i="9"/>
  <c r="U27" i="9" s="1"/>
  <c r="V27" i="9" s="1"/>
  <c r="K27" i="9"/>
  <c r="N27" i="9" s="1"/>
  <c r="O27" i="9" s="1"/>
  <c r="G27" i="9"/>
  <c r="H27" i="9" s="1"/>
  <c r="FW26" i="9"/>
  <c r="EU26" i="9"/>
  <c r="EX26" i="9" s="1"/>
  <c r="EN26" i="9"/>
  <c r="EQ26" i="9" s="1"/>
  <c r="EG26" i="9"/>
  <c r="EJ26" i="9" s="1"/>
  <c r="DZ26" i="9"/>
  <c r="EC26" i="9" s="1"/>
  <c r="ED26" i="9" s="1"/>
  <c r="DS26" i="9"/>
  <c r="DV26" i="9" s="1"/>
  <c r="DL26" i="9"/>
  <c r="DE26" i="9"/>
  <c r="CX26" i="9"/>
  <c r="DA26" i="9" s="1"/>
  <c r="DB26" i="9" s="1"/>
  <c r="CQ26" i="9"/>
  <c r="CT26" i="9" s="1"/>
  <c r="CJ26" i="9"/>
  <c r="CM26" i="9" s="1"/>
  <c r="CC26" i="9"/>
  <c r="CF26" i="9" s="1"/>
  <c r="BV26" i="9"/>
  <c r="BY26" i="9" s="1"/>
  <c r="BH26" i="9"/>
  <c r="BK26" i="9" s="1"/>
  <c r="BA26" i="9"/>
  <c r="BD26" i="9" s="1"/>
  <c r="AT26" i="9"/>
  <c r="AP26" i="9"/>
  <c r="AM26" i="9"/>
  <c r="AF26" i="9"/>
  <c r="AI26" i="9" s="1"/>
  <c r="AB26" i="9"/>
  <c r="Y26" i="9"/>
  <c r="R26" i="9"/>
  <c r="U26" i="9" s="1"/>
  <c r="V26" i="9" s="1"/>
  <c r="K26" i="9"/>
  <c r="N26" i="9" s="1"/>
  <c r="G26" i="9"/>
  <c r="FW25" i="9"/>
  <c r="EU25" i="9"/>
  <c r="EX25" i="9" s="1"/>
  <c r="EY25" i="9" s="1"/>
  <c r="EQ25" i="9"/>
  <c r="ER25" i="9" s="1"/>
  <c r="EN25" i="9"/>
  <c r="EG25" i="9"/>
  <c r="EJ25" i="9" s="1"/>
  <c r="EK25" i="9" s="1"/>
  <c r="DZ25" i="9"/>
  <c r="EC25" i="9" s="1"/>
  <c r="ED25" i="9" s="1"/>
  <c r="DS25" i="9"/>
  <c r="DV25" i="9" s="1"/>
  <c r="DW25" i="9" s="1"/>
  <c r="DL25" i="9"/>
  <c r="DI25" i="9"/>
  <c r="DE25" i="9"/>
  <c r="DA25" i="9"/>
  <c r="DB25" i="9" s="1"/>
  <c r="CX25" i="9"/>
  <c r="CQ25" i="9"/>
  <c r="CT25" i="9" s="1"/>
  <c r="CU25" i="9" s="1"/>
  <c r="CJ25" i="9"/>
  <c r="CM25" i="9" s="1"/>
  <c r="CN25" i="9" s="1"/>
  <c r="CC25" i="9"/>
  <c r="CF25" i="9" s="1"/>
  <c r="CG25" i="9" s="1"/>
  <c r="BV25" i="9"/>
  <c r="BY25" i="9" s="1"/>
  <c r="BZ25" i="9" s="1"/>
  <c r="BH25" i="9"/>
  <c r="BK25" i="9" s="1"/>
  <c r="BA25" i="9"/>
  <c r="BD25" i="9" s="1"/>
  <c r="BE25" i="9" s="1"/>
  <c r="AT25" i="9"/>
  <c r="AM25" i="9"/>
  <c r="AP25" i="9" s="1"/>
  <c r="AQ25" i="9" s="1"/>
  <c r="AF25" i="9"/>
  <c r="AI25" i="9" s="1"/>
  <c r="AJ25" i="9" s="1"/>
  <c r="Y25" i="9"/>
  <c r="AB25" i="9" s="1"/>
  <c r="AC25" i="9" s="1"/>
  <c r="R25" i="9"/>
  <c r="U25" i="9" s="1"/>
  <c r="V25" i="9" s="1"/>
  <c r="K25" i="9"/>
  <c r="N25" i="9" s="1"/>
  <c r="O25" i="9" s="1"/>
  <c r="G25" i="9"/>
  <c r="H25" i="9" s="1"/>
  <c r="FW24" i="9"/>
  <c r="EU24" i="9"/>
  <c r="EX24" i="9" s="1"/>
  <c r="EN24" i="9"/>
  <c r="EQ24" i="9" s="1"/>
  <c r="EG24" i="9"/>
  <c r="EJ24" i="9" s="1"/>
  <c r="DZ24" i="9"/>
  <c r="EC24" i="9" s="1"/>
  <c r="ED24" i="9" s="1"/>
  <c r="DS24" i="9"/>
  <c r="DV24" i="9" s="1"/>
  <c r="DL24" i="9"/>
  <c r="DE24" i="9"/>
  <c r="CX24" i="9"/>
  <c r="DA24" i="9" s="1"/>
  <c r="DB24" i="9" s="1"/>
  <c r="CQ24" i="9"/>
  <c r="CT24" i="9" s="1"/>
  <c r="CJ24" i="9"/>
  <c r="CM24" i="9" s="1"/>
  <c r="CC24" i="9"/>
  <c r="CF24" i="9" s="1"/>
  <c r="BY24" i="9"/>
  <c r="BZ24" i="9" s="1"/>
  <c r="BV24" i="9"/>
  <c r="BH24" i="9"/>
  <c r="BK24" i="9" s="1"/>
  <c r="BA24" i="9"/>
  <c r="BD24" i="9" s="1"/>
  <c r="AT24" i="9"/>
  <c r="AM24" i="9"/>
  <c r="AP24" i="9" s="1"/>
  <c r="AQ24" i="9" s="1"/>
  <c r="AF24" i="9"/>
  <c r="AI24" i="9" s="1"/>
  <c r="AJ24" i="9" s="1"/>
  <c r="Y24" i="9"/>
  <c r="AB24" i="9" s="1"/>
  <c r="R24" i="9"/>
  <c r="U24" i="9" s="1"/>
  <c r="K24" i="9"/>
  <c r="N24" i="9" s="1"/>
  <c r="G24" i="9"/>
  <c r="FW23" i="9"/>
  <c r="DI23" i="9" s="1"/>
  <c r="EU23" i="9"/>
  <c r="EX23" i="9" s="1"/>
  <c r="EY23" i="9" s="1"/>
  <c r="EN23" i="9"/>
  <c r="EQ23" i="9" s="1"/>
  <c r="EG23" i="9"/>
  <c r="EJ23" i="9" s="1"/>
  <c r="EK23" i="9" s="1"/>
  <c r="DZ23" i="9"/>
  <c r="EC23" i="9" s="1"/>
  <c r="DS23" i="9"/>
  <c r="DV23" i="9" s="1"/>
  <c r="DW23" i="9" s="1"/>
  <c r="DL23" i="9"/>
  <c r="DE23" i="9"/>
  <c r="CX23" i="9"/>
  <c r="DA23" i="9" s="1"/>
  <c r="CQ23" i="9"/>
  <c r="CT23" i="9" s="1"/>
  <c r="CJ23" i="9"/>
  <c r="CM23" i="9" s="1"/>
  <c r="CC23" i="9"/>
  <c r="CF23" i="9" s="1"/>
  <c r="BV23" i="9"/>
  <c r="BY23" i="9" s="1"/>
  <c r="BZ23" i="9" s="1"/>
  <c r="BK23" i="9"/>
  <c r="BL23" i="9" s="1"/>
  <c r="BH23" i="9"/>
  <c r="BA23" i="9"/>
  <c r="BD23" i="9" s="1"/>
  <c r="AT23" i="9"/>
  <c r="AM23" i="9"/>
  <c r="AP23" i="9" s="1"/>
  <c r="AQ23" i="9" s="1"/>
  <c r="AF23" i="9"/>
  <c r="AI23" i="9" s="1"/>
  <c r="AJ23" i="9" s="1"/>
  <c r="Y23" i="9"/>
  <c r="AB23" i="9" s="1"/>
  <c r="AC23" i="9" s="1"/>
  <c r="R23" i="9"/>
  <c r="U23" i="9" s="1"/>
  <c r="V23" i="9" s="1"/>
  <c r="K23" i="9"/>
  <c r="N23" i="9" s="1"/>
  <c r="O23" i="9" s="1"/>
  <c r="G23" i="9"/>
  <c r="FW22" i="9"/>
  <c r="EU22" i="9"/>
  <c r="EX22" i="9" s="1"/>
  <c r="EN22" i="9"/>
  <c r="EQ22" i="9" s="1"/>
  <c r="EG22" i="9"/>
  <c r="EJ22" i="9" s="1"/>
  <c r="DZ22" i="9"/>
  <c r="EC22" i="9" s="1"/>
  <c r="ED22" i="9" s="1"/>
  <c r="DS22" i="9"/>
  <c r="DV22" i="9" s="1"/>
  <c r="DL22" i="9"/>
  <c r="DE22" i="9"/>
  <c r="CX22" i="9"/>
  <c r="DA22" i="9" s="1"/>
  <c r="CQ22" i="9"/>
  <c r="CT22" i="9" s="1"/>
  <c r="CJ22" i="9"/>
  <c r="CM22" i="9" s="1"/>
  <c r="CC22" i="9"/>
  <c r="CF22" i="9" s="1"/>
  <c r="BV22" i="9"/>
  <c r="BY22" i="9" s="1"/>
  <c r="BZ22" i="9" s="1"/>
  <c r="BH22" i="9"/>
  <c r="BK22" i="9" s="1"/>
  <c r="BA22" i="9"/>
  <c r="BD22" i="9" s="1"/>
  <c r="AT22" i="9"/>
  <c r="AP22" i="9"/>
  <c r="AM22" i="9"/>
  <c r="AF22" i="9"/>
  <c r="AI22" i="9" s="1"/>
  <c r="Y22" i="9"/>
  <c r="AB22" i="9" s="1"/>
  <c r="R22" i="9"/>
  <c r="U22" i="9" s="1"/>
  <c r="K22" i="9"/>
  <c r="N22" i="9" s="1"/>
  <c r="G22" i="9"/>
  <c r="FW21" i="9"/>
  <c r="EU21" i="9"/>
  <c r="EX21" i="9" s="1"/>
  <c r="EY21" i="9" s="1"/>
  <c r="EN21" i="9"/>
  <c r="EQ21" i="9" s="1"/>
  <c r="ER21" i="9" s="1"/>
  <c r="EK21" i="9"/>
  <c r="EG21" i="9"/>
  <c r="EJ21" i="9" s="1"/>
  <c r="EC21" i="9"/>
  <c r="DZ21" i="9"/>
  <c r="DV21" i="9"/>
  <c r="DW21" i="9" s="1"/>
  <c r="DS21" i="9"/>
  <c r="DL21" i="9"/>
  <c r="DE21" i="9"/>
  <c r="CX21" i="9"/>
  <c r="DA21" i="9" s="1"/>
  <c r="DB21" i="9" s="1"/>
  <c r="CQ21" i="9"/>
  <c r="CT21" i="9" s="1"/>
  <c r="CJ21" i="9"/>
  <c r="CM21" i="9" s="1"/>
  <c r="CF21" i="9"/>
  <c r="CG21" i="9" s="1"/>
  <c r="CC21" i="9"/>
  <c r="BV21" i="9"/>
  <c r="BY21" i="9" s="1"/>
  <c r="BZ21" i="9" s="1"/>
  <c r="BH21" i="9"/>
  <c r="BK21" i="9" s="1"/>
  <c r="BL21" i="9" s="1"/>
  <c r="BA21" i="9"/>
  <c r="BD21" i="9" s="1"/>
  <c r="BE21" i="9" s="1"/>
  <c r="AT21" i="9"/>
  <c r="AM21" i="9"/>
  <c r="AP21" i="9" s="1"/>
  <c r="AF21" i="9"/>
  <c r="AI21" i="9" s="1"/>
  <c r="AJ21" i="9" s="1"/>
  <c r="AB21" i="9"/>
  <c r="AC21" i="9" s="1"/>
  <c r="Y21" i="9"/>
  <c r="R21" i="9"/>
  <c r="U21" i="9" s="1"/>
  <c r="V21" i="9" s="1"/>
  <c r="K21" i="9"/>
  <c r="N21" i="9" s="1"/>
  <c r="G21" i="9"/>
  <c r="H21" i="9" s="1"/>
  <c r="FW20" i="9"/>
  <c r="EU20" i="9"/>
  <c r="EX20" i="9" s="1"/>
  <c r="EN20" i="9"/>
  <c r="EQ20" i="9" s="1"/>
  <c r="EG20" i="9"/>
  <c r="EJ20" i="9" s="1"/>
  <c r="DZ20" i="9"/>
  <c r="DS20" i="9"/>
  <c r="DV20" i="9" s="1"/>
  <c r="DL20" i="9"/>
  <c r="DE20" i="9"/>
  <c r="CX20" i="9"/>
  <c r="DA20" i="9" s="1"/>
  <c r="DB20" i="9" s="1"/>
  <c r="CQ20" i="9"/>
  <c r="CT20" i="9" s="1"/>
  <c r="CM20" i="9"/>
  <c r="CJ20" i="9"/>
  <c r="CF20" i="9"/>
  <c r="CC20" i="9"/>
  <c r="BV20" i="9"/>
  <c r="BY20" i="9" s="1"/>
  <c r="BK20" i="9"/>
  <c r="BH20" i="9"/>
  <c r="BA20" i="9"/>
  <c r="BD20" i="9" s="1"/>
  <c r="AT20" i="9"/>
  <c r="AM20" i="9"/>
  <c r="AP20" i="9" s="1"/>
  <c r="AQ20" i="9" s="1"/>
  <c r="AF20" i="9"/>
  <c r="AI20" i="9" s="1"/>
  <c r="Y20" i="9"/>
  <c r="AB20" i="9" s="1"/>
  <c r="R20" i="9"/>
  <c r="U20" i="9" s="1"/>
  <c r="K20" i="9"/>
  <c r="N20" i="9" s="1"/>
  <c r="O20" i="9" s="1"/>
  <c r="G20" i="9"/>
  <c r="FW19" i="9"/>
  <c r="BL19" i="9" s="1"/>
  <c r="EU19" i="9"/>
  <c r="EX19" i="9" s="1"/>
  <c r="EN19" i="9"/>
  <c r="EQ19" i="9" s="1"/>
  <c r="EG19" i="9"/>
  <c r="EJ19" i="9" s="1"/>
  <c r="DZ19" i="9"/>
  <c r="DS19" i="9"/>
  <c r="DV19" i="9" s="1"/>
  <c r="DL19" i="9"/>
  <c r="DE19" i="9"/>
  <c r="DA19" i="9"/>
  <c r="CX19" i="9"/>
  <c r="CQ19" i="9"/>
  <c r="CT19" i="9" s="1"/>
  <c r="CJ19" i="9"/>
  <c r="CM19" i="9" s="1"/>
  <c r="CC19" i="9"/>
  <c r="CF19" i="9" s="1"/>
  <c r="BV19" i="9"/>
  <c r="BY19" i="9" s="1"/>
  <c r="BH19" i="9"/>
  <c r="BK19" i="9" s="1"/>
  <c r="BA19" i="9"/>
  <c r="BD19" i="9" s="1"/>
  <c r="AT19" i="9"/>
  <c r="AM19" i="9"/>
  <c r="AP19" i="9" s="1"/>
  <c r="AF19" i="9"/>
  <c r="AI19" i="9" s="1"/>
  <c r="Y19" i="9"/>
  <c r="AB19" i="9" s="1"/>
  <c r="R19" i="9"/>
  <c r="U19" i="9" s="1"/>
  <c r="K19" i="9"/>
  <c r="N19" i="9" s="1"/>
  <c r="G19" i="9"/>
  <c r="FW18" i="9"/>
  <c r="EU18" i="9"/>
  <c r="EX18" i="9" s="1"/>
  <c r="EN18" i="9"/>
  <c r="EQ18" i="9" s="1"/>
  <c r="EG18" i="9"/>
  <c r="EJ18" i="9" s="1"/>
  <c r="DZ18" i="9"/>
  <c r="DS18" i="9"/>
  <c r="DV18" i="9" s="1"/>
  <c r="DW18" i="9" s="1"/>
  <c r="DL18" i="9"/>
  <c r="DE18" i="9"/>
  <c r="CX18" i="9"/>
  <c r="DA18" i="9" s="1"/>
  <c r="DB18" i="9" s="1"/>
  <c r="CT18" i="9"/>
  <c r="CU18" i="9" s="1"/>
  <c r="CQ18" i="9"/>
  <c r="CJ18" i="9"/>
  <c r="CM18" i="9" s="1"/>
  <c r="CN18" i="9" s="1"/>
  <c r="CC18" i="9"/>
  <c r="CF18" i="9" s="1"/>
  <c r="CG18" i="9" s="1"/>
  <c r="BV18" i="9"/>
  <c r="BY18" i="9" s="1"/>
  <c r="BH18" i="9"/>
  <c r="BK18" i="9" s="1"/>
  <c r="BL18" i="9" s="1"/>
  <c r="BA18" i="9"/>
  <c r="BD18" i="9" s="1"/>
  <c r="AT18" i="9"/>
  <c r="AM18" i="9"/>
  <c r="AP18" i="9" s="1"/>
  <c r="AQ18" i="9" s="1"/>
  <c r="AF18" i="9"/>
  <c r="AI18" i="9" s="1"/>
  <c r="AJ18" i="9" s="1"/>
  <c r="Y18" i="9"/>
  <c r="AB18" i="9" s="1"/>
  <c r="R18" i="9"/>
  <c r="U18" i="9" s="1"/>
  <c r="V18" i="9" s="1"/>
  <c r="K18" i="9"/>
  <c r="N18" i="9" s="1"/>
  <c r="O18" i="9" s="1"/>
  <c r="G18" i="9"/>
  <c r="FW17" i="9"/>
  <c r="EU17" i="9"/>
  <c r="EX17" i="9" s="1"/>
  <c r="EY17" i="9" s="1"/>
  <c r="EN17" i="9"/>
  <c r="EQ17" i="9" s="1"/>
  <c r="EG17" i="9"/>
  <c r="EJ17" i="9" s="1"/>
  <c r="DZ17" i="9"/>
  <c r="DS17" i="9"/>
  <c r="DV17" i="9" s="1"/>
  <c r="DL17" i="9"/>
  <c r="DE17" i="9"/>
  <c r="CX17" i="9"/>
  <c r="DA17" i="9" s="1"/>
  <c r="CQ17" i="9"/>
  <c r="CT17" i="9" s="1"/>
  <c r="CU17" i="9" s="1"/>
  <c r="CJ17" i="9"/>
  <c r="CM17" i="9" s="1"/>
  <c r="CC17" i="9"/>
  <c r="CF17" i="9" s="1"/>
  <c r="BV17" i="9"/>
  <c r="BY17" i="9" s="1"/>
  <c r="BH17" i="9"/>
  <c r="BK17" i="9" s="1"/>
  <c r="BA17" i="9"/>
  <c r="BD17" i="9" s="1"/>
  <c r="AT17" i="9"/>
  <c r="AM17" i="9"/>
  <c r="AP17" i="9" s="1"/>
  <c r="AQ17" i="9" s="1"/>
  <c r="AF17" i="9"/>
  <c r="AI17" i="9" s="1"/>
  <c r="Y17" i="9"/>
  <c r="AB17" i="9" s="1"/>
  <c r="R17" i="9"/>
  <c r="U17" i="9" s="1"/>
  <c r="K17" i="9"/>
  <c r="N17" i="9" s="1"/>
  <c r="G17" i="9"/>
  <c r="FW16" i="9"/>
  <c r="EU16" i="9"/>
  <c r="EX16" i="9" s="1"/>
  <c r="EN16" i="9"/>
  <c r="EQ16" i="9" s="1"/>
  <c r="EG16" i="9"/>
  <c r="EJ16" i="9" s="1"/>
  <c r="DZ16" i="9"/>
  <c r="DS16" i="9"/>
  <c r="DV16" i="9" s="1"/>
  <c r="DL16" i="9"/>
  <c r="DE16" i="9"/>
  <c r="CX16" i="9"/>
  <c r="DA16" i="9" s="1"/>
  <c r="CQ16" i="9"/>
  <c r="CT16" i="9" s="1"/>
  <c r="CJ16" i="9"/>
  <c r="CM16" i="9" s="1"/>
  <c r="CF16" i="9"/>
  <c r="CC16" i="9"/>
  <c r="BV16" i="9"/>
  <c r="BY16" i="9" s="1"/>
  <c r="BH16" i="9"/>
  <c r="BK16" i="9" s="1"/>
  <c r="BA16" i="9"/>
  <c r="BD16" i="9" s="1"/>
  <c r="AT16" i="9"/>
  <c r="AM16" i="9"/>
  <c r="AP16" i="9" s="1"/>
  <c r="AF16" i="9"/>
  <c r="AI16" i="9" s="1"/>
  <c r="Y16" i="9"/>
  <c r="AB16" i="9" s="1"/>
  <c r="R16" i="9"/>
  <c r="U16" i="9" s="1"/>
  <c r="K16" i="9"/>
  <c r="N16" i="9" s="1"/>
  <c r="G16" i="9"/>
  <c r="FW15" i="9"/>
  <c r="EU15" i="9"/>
  <c r="EX15" i="9" s="1"/>
  <c r="EN15" i="9"/>
  <c r="EQ15" i="9" s="1"/>
  <c r="EG15" i="9"/>
  <c r="EJ15" i="9" s="1"/>
  <c r="DZ15" i="9"/>
  <c r="DV15" i="9"/>
  <c r="DS15" i="9"/>
  <c r="DL15" i="9"/>
  <c r="DE15" i="9"/>
  <c r="CX15" i="9"/>
  <c r="DA15" i="9" s="1"/>
  <c r="CQ15" i="9"/>
  <c r="CT15" i="9" s="1"/>
  <c r="CJ15" i="9"/>
  <c r="CM15" i="9" s="1"/>
  <c r="CF15" i="9"/>
  <c r="CC15" i="9"/>
  <c r="BV15" i="9"/>
  <c r="BY15" i="9" s="1"/>
  <c r="BZ15" i="9" s="1"/>
  <c r="BH15" i="9"/>
  <c r="BK15" i="9" s="1"/>
  <c r="BL15" i="9" s="1"/>
  <c r="BA15" i="9"/>
  <c r="BD15" i="9" s="1"/>
  <c r="AT15" i="9"/>
  <c r="AM15" i="9"/>
  <c r="AP15" i="9" s="1"/>
  <c r="AQ15" i="9" s="1"/>
  <c r="AI15" i="9"/>
  <c r="AF15" i="9"/>
  <c r="Y15" i="9"/>
  <c r="AB15" i="9" s="1"/>
  <c r="R15" i="9"/>
  <c r="U15" i="9" s="1"/>
  <c r="V15" i="9" s="1"/>
  <c r="N15" i="9"/>
  <c r="O15" i="9" s="1"/>
  <c r="K15" i="9"/>
  <c r="G15" i="9"/>
  <c r="FW14" i="9"/>
  <c r="EU14" i="9"/>
  <c r="EX14" i="9" s="1"/>
  <c r="EN14" i="9"/>
  <c r="EQ14" i="9" s="1"/>
  <c r="EG14" i="9"/>
  <c r="EJ14" i="9" s="1"/>
  <c r="DZ14" i="9"/>
  <c r="DV14" i="9"/>
  <c r="DW14" i="9" s="1"/>
  <c r="DS14" i="9"/>
  <c r="DL14" i="9"/>
  <c r="DE14" i="9"/>
  <c r="CX14" i="9"/>
  <c r="DA14" i="9" s="1"/>
  <c r="CQ14" i="9"/>
  <c r="CT14" i="9" s="1"/>
  <c r="CJ14" i="9"/>
  <c r="CM14" i="9" s="1"/>
  <c r="CC14" i="9"/>
  <c r="CF14" i="9" s="1"/>
  <c r="CG14" i="9" s="1"/>
  <c r="BV14" i="9"/>
  <c r="BY14" i="9" s="1"/>
  <c r="BH14" i="9"/>
  <c r="BK14" i="9" s="1"/>
  <c r="BA14" i="9"/>
  <c r="BD14" i="9" s="1"/>
  <c r="AT14" i="9"/>
  <c r="AM14" i="9"/>
  <c r="AP14" i="9" s="1"/>
  <c r="AF14" i="9"/>
  <c r="AI14" i="9" s="1"/>
  <c r="Y14" i="9"/>
  <c r="AB14" i="9" s="1"/>
  <c r="R14" i="9"/>
  <c r="U14" i="9" s="1"/>
  <c r="V14" i="9" s="1"/>
  <c r="K14" i="9"/>
  <c r="N14" i="9" s="1"/>
  <c r="O14" i="9" s="1"/>
  <c r="G14" i="9"/>
  <c r="FW13" i="9"/>
  <c r="EU13" i="9"/>
  <c r="EX13" i="9" s="1"/>
  <c r="EN13" i="9"/>
  <c r="EQ13" i="9" s="1"/>
  <c r="EG13" i="9"/>
  <c r="EJ13" i="9" s="1"/>
  <c r="DZ13" i="9"/>
  <c r="DS13" i="9"/>
  <c r="DV13" i="9" s="1"/>
  <c r="DL13" i="9"/>
  <c r="DE13" i="9"/>
  <c r="CX13" i="9"/>
  <c r="DA13" i="9" s="1"/>
  <c r="CQ13" i="9"/>
  <c r="CT13" i="9" s="1"/>
  <c r="CJ13" i="9"/>
  <c r="CM13" i="9" s="1"/>
  <c r="CC13" i="9"/>
  <c r="CF13" i="9" s="1"/>
  <c r="BV13" i="9"/>
  <c r="BY13" i="9" s="1"/>
  <c r="BH13" i="9"/>
  <c r="BK13" i="9" s="1"/>
  <c r="BL13" i="9" s="1"/>
  <c r="BA13" i="9"/>
  <c r="BD13" i="9" s="1"/>
  <c r="AT13" i="9"/>
  <c r="AM13" i="9"/>
  <c r="AF13" i="9"/>
  <c r="AI13" i="9" s="1"/>
  <c r="Y13" i="9"/>
  <c r="AB13" i="9" s="1"/>
  <c r="R13" i="9"/>
  <c r="U13" i="9" s="1"/>
  <c r="V13" i="9" s="1"/>
  <c r="K13" i="9"/>
  <c r="N13" i="9" s="1"/>
  <c r="G13" i="9"/>
  <c r="FW12" i="9"/>
  <c r="EU12" i="9"/>
  <c r="EX12" i="9" s="1"/>
  <c r="EY12" i="9" s="1"/>
  <c r="EN12" i="9"/>
  <c r="EQ12" i="9" s="1"/>
  <c r="ER12" i="9" s="1"/>
  <c r="EG12" i="9"/>
  <c r="EJ12" i="9" s="1"/>
  <c r="DZ12" i="9"/>
  <c r="DS12" i="9"/>
  <c r="DV12" i="9" s="1"/>
  <c r="DW12" i="9" s="1"/>
  <c r="DL12" i="9"/>
  <c r="DE12" i="9"/>
  <c r="CX12" i="9"/>
  <c r="DA12" i="9" s="1"/>
  <c r="DB12" i="9" s="1"/>
  <c r="CQ12" i="9"/>
  <c r="CT12" i="9" s="1"/>
  <c r="CU12" i="9" s="1"/>
  <c r="CJ12" i="9"/>
  <c r="CM12" i="9" s="1"/>
  <c r="CC12" i="9"/>
  <c r="CF12" i="9" s="1"/>
  <c r="CG12" i="9" s="1"/>
  <c r="BV12" i="9"/>
  <c r="BY12" i="9" s="1"/>
  <c r="BZ12" i="9" s="1"/>
  <c r="BH12" i="9"/>
  <c r="BK12" i="9" s="1"/>
  <c r="BA12" i="9"/>
  <c r="BD12" i="9" s="1"/>
  <c r="BE12" i="9" s="1"/>
  <c r="AT12" i="9"/>
  <c r="AM12" i="9"/>
  <c r="AF12" i="9"/>
  <c r="AI12" i="9" s="1"/>
  <c r="AJ12" i="9" s="1"/>
  <c r="Y12" i="9"/>
  <c r="AB12" i="9" s="1"/>
  <c r="AC12" i="9" s="1"/>
  <c r="R12" i="9"/>
  <c r="U12" i="9" s="1"/>
  <c r="V12" i="9" s="1"/>
  <c r="K12" i="9"/>
  <c r="N12" i="9" s="1"/>
  <c r="O12" i="9" s="1"/>
  <c r="G12" i="9"/>
  <c r="H12" i="9" s="1"/>
  <c r="D12" i="9"/>
  <c r="D218" i="5"/>
  <c r="I218" i="5" s="1"/>
  <c r="J217" i="5"/>
  <c r="I217" i="5"/>
  <c r="D217" i="5"/>
  <c r="J218" i="5" s="1"/>
  <c r="I216" i="5"/>
  <c r="D216" i="5"/>
  <c r="J215" i="5"/>
  <c r="I215" i="5"/>
  <c r="D215" i="5"/>
  <c r="J216" i="5" s="1"/>
  <c r="I214" i="5"/>
  <c r="D214" i="5"/>
  <c r="J213" i="5"/>
  <c r="I213" i="5"/>
  <c r="D213" i="5"/>
  <c r="J214" i="5" s="1"/>
  <c r="J212" i="5"/>
  <c r="I212" i="5"/>
  <c r="D212" i="5"/>
  <c r="D211" i="5"/>
  <c r="I211" i="5" s="1"/>
  <c r="D210" i="5"/>
  <c r="D209" i="5"/>
  <c r="D208" i="5"/>
  <c r="I207" i="5"/>
  <c r="D207" i="5"/>
  <c r="J208" i="5" s="1"/>
  <c r="J206" i="5"/>
  <c r="I206" i="5"/>
  <c r="D206" i="5"/>
  <c r="J207" i="5" s="1"/>
  <c r="J205" i="5"/>
  <c r="D205" i="5"/>
  <c r="I205" i="5" s="1"/>
  <c r="J204" i="5"/>
  <c r="I204" i="5"/>
  <c r="D204" i="5"/>
  <c r="J203" i="5"/>
  <c r="D203" i="5"/>
  <c r="I203" i="5" s="1"/>
  <c r="I202" i="5"/>
  <c r="D202" i="5"/>
  <c r="D201" i="5"/>
  <c r="I201" i="5" s="1"/>
  <c r="D200" i="5"/>
  <c r="I199" i="5"/>
  <c r="D199" i="5"/>
  <c r="J200" i="5" s="1"/>
  <c r="I198" i="5"/>
  <c r="D198" i="5"/>
  <c r="J199" i="5" s="1"/>
  <c r="D197" i="5"/>
  <c r="I197" i="5" s="1"/>
  <c r="D196" i="5"/>
  <c r="I196" i="5" s="1"/>
  <c r="J195" i="5"/>
  <c r="D195" i="5"/>
  <c r="J194" i="5"/>
  <c r="I194" i="5"/>
  <c r="D194" i="5"/>
  <c r="J193" i="5"/>
  <c r="I193" i="5"/>
  <c r="D193" i="5"/>
  <c r="D192" i="5"/>
  <c r="I192" i="5" s="1"/>
  <c r="I191" i="5"/>
  <c r="D191" i="5"/>
  <c r="J192" i="5" s="1"/>
  <c r="J190" i="5"/>
  <c r="I190" i="5"/>
  <c r="D190" i="5"/>
  <c r="J191" i="5" s="1"/>
  <c r="J189" i="5"/>
  <c r="I189" i="5"/>
  <c r="D189" i="5"/>
  <c r="I188" i="5"/>
  <c r="D188" i="5"/>
  <c r="D187" i="5"/>
  <c r="I187" i="5" s="1"/>
  <c r="J186" i="5"/>
  <c r="D186" i="5"/>
  <c r="J185" i="5"/>
  <c r="I185" i="5"/>
  <c r="D185" i="5"/>
  <c r="I184" i="5"/>
  <c r="D184" i="5"/>
  <c r="J183" i="5"/>
  <c r="I183" i="5"/>
  <c r="D183" i="5"/>
  <c r="J184" i="5" s="1"/>
  <c r="J182" i="5"/>
  <c r="D182" i="5"/>
  <c r="I182" i="5" s="1"/>
  <c r="J181" i="5"/>
  <c r="I181" i="5"/>
  <c r="D181" i="5"/>
  <c r="J180" i="5"/>
  <c r="I180" i="5"/>
  <c r="D180" i="5"/>
  <c r="D179" i="5"/>
  <c r="I179" i="5" s="1"/>
  <c r="D178" i="5"/>
  <c r="J177" i="5"/>
  <c r="D177" i="5"/>
  <c r="I176" i="5"/>
  <c r="D176" i="5"/>
  <c r="I175" i="5"/>
  <c r="D175" i="5"/>
  <c r="J176" i="5" s="1"/>
  <c r="D174" i="5"/>
  <c r="I174" i="5" s="1"/>
  <c r="D173" i="5"/>
  <c r="J172" i="5"/>
  <c r="D172" i="5"/>
  <c r="J171" i="5"/>
  <c r="D171" i="5"/>
  <c r="I171" i="5" s="1"/>
  <c r="J170" i="5"/>
  <c r="I170" i="5"/>
  <c r="D170" i="5"/>
  <c r="D169" i="5"/>
  <c r="I169" i="5" s="1"/>
  <c r="D168" i="5"/>
  <c r="I167" i="5"/>
  <c r="D167" i="5"/>
  <c r="J168" i="5" s="1"/>
  <c r="D166" i="5"/>
  <c r="J167" i="5" s="1"/>
  <c r="D165" i="5"/>
  <c r="I165" i="5" s="1"/>
  <c r="I164" i="5"/>
  <c r="D164" i="5"/>
  <c r="J165" i="5" s="1"/>
  <c r="J163" i="5"/>
  <c r="D163" i="5"/>
  <c r="I162" i="5"/>
  <c r="D162" i="5"/>
  <c r="D161" i="5"/>
  <c r="J162" i="5" s="1"/>
  <c r="D160" i="5"/>
  <c r="I160" i="5" s="1"/>
  <c r="I159" i="5"/>
  <c r="D159" i="5"/>
  <c r="J160" i="5" s="1"/>
  <c r="I158" i="5"/>
  <c r="D158" i="5"/>
  <c r="J159" i="5" s="1"/>
  <c r="J157" i="5"/>
  <c r="D157" i="5"/>
  <c r="I156" i="5"/>
  <c r="D156" i="5"/>
  <c r="D155" i="5"/>
  <c r="I155" i="5" s="1"/>
  <c r="J154" i="5"/>
  <c r="D154" i="5"/>
  <c r="J153" i="5"/>
  <c r="I153" i="5"/>
  <c r="D153" i="5"/>
  <c r="D152" i="5"/>
  <c r="I152" i="5" s="1"/>
  <c r="I151" i="5"/>
  <c r="D151" i="5"/>
  <c r="J152" i="5" s="1"/>
  <c r="J150" i="5"/>
  <c r="D150" i="5"/>
  <c r="J149" i="5"/>
  <c r="I149" i="5"/>
  <c r="D149" i="5"/>
  <c r="J148" i="5"/>
  <c r="I148" i="5"/>
  <c r="D148" i="5"/>
  <c r="J147" i="5"/>
  <c r="D147" i="5"/>
  <c r="I147" i="5" s="1"/>
  <c r="D146" i="5"/>
  <c r="I146" i="5" s="1"/>
  <c r="J145" i="5"/>
  <c r="D145" i="5"/>
  <c r="I144" i="5"/>
  <c r="D144" i="5"/>
  <c r="I143" i="5"/>
  <c r="D143" i="5"/>
  <c r="J144" i="5" s="1"/>
  <c r="D142" i="5"/>
  <c r="I142" i="5" s="1"/>
  <c r="I141" i="5"/>
  <c r="D141" i="5"/>
  <c r="J142" i="5" s="1"/>
  <c r="J140" i="5"/>
  <c r="I140" i="5"/>
  <c r="D140" i="5"/>
  <c r="J141" i="5" s="1"/>
  <c r="J139" i="5"/>
  <c r="D139" i="5"/>
  <c r="I139" i="5" s="1"/>
  <c r="J138" i="5"/>
  <c r="I138" i="5"/>
  <c r="D138" i="5"/>
  <c r="B138" i="5"/>
  <c r="D137" i="5"/>
  <c r="I137" i="5" s="1"/>
  <c r="I136" i="5"/>
  <c r="D136" i="5"/>
  <c r="J137" i="5" s="1"/>
  <c r="I135" i="5"/>
  <c r="D135" i="5"/>
  <c r="J136" i="5" s="1"/>
  <c r="D134" i="5"/>
  <c r="J135" i="5" s="1"/>
  <c r="D133" i="5"/>
  <c r="I133" i="5" s="1"/>
  <c r="D132" i="5"/>
  <c r="I132" i="5" s="1"/>
  <c r="J131" i="5"/>
  <c r="D131" i="5"/>
  <c r="J130" i="5"/>
  <c r="I130" i="5"/>
  <c r="D130" i="5"/>
  <c r="D129" i="5"/>
  <c r="I129" i="5" s="1"/>
  <c r="D128" i="5"/>
  <c r="I128" i="5" s="1"/>
  <c r="I127" i="5"/>
  <c r="D127" i="5"/>
  <c r="J128" i="5" s="1"/>
  <c r="J126" i="5"/>
  <c r="I126" i="5"/>
  <c r="D126" i="5"/>
  <c r="J127" i="5" s="1"/>
  <c r="J125" i="5"/>
  <c r="I125" i="5"/>
  <c r="D125" i="5"/>
  <c r="J124" i="5"/>
  <c r="I124" i="5"/>
  <c r="D124" i="5"/>
  <c r="D123" i="5"/>
  <c r="I123" i="5" s="1"/>
  <c r="J122" i="5"/>
  <c r="D122" i="5"/>
  <c r="I121" i="5"/>
  <c r="D121" i="5"/>
  <c r="D120" i="5"/>
  <c r="J121" i="5" s="1"/>
  <c r="J119" i="5"/>
  <c r="I119" i="5"/>
  <c r="D119" i="5"/>
  <c r="J120" i="5" s="1"/>
  <c r="J118" i="5"/>
  <c r="D118" i="5"/>
  <c r="I118" i="5" s="1"/>
  <c r="J117" i="5"/>
  <c r="I117" i="5"/>
  <c r="D117" i="5"/>
  <c r="J116" i="5"/>
  <c r="I116" i="5"/>
  <c r="D116" i="5"/>
  <c r="D115" i="5"/>
  <c r="I115" i="5" s="1"/>
  <c r="D114" i="5"/>
  <c r="I114" i="5" s="1"/>
  <c r="J113" i="5"/>
  <c r="D113" i="5"/>
  <c r="I112" i="5"/>
  <c r="D112" i="5"/>
  <c r="I111" i="5"/>
  <c r="D111" i="5"/>
  <c r="J112" i="5" s="1"/>
  <c r="D110" i="5"/>
  <c r="D109" i="5"/>
  <c r="J110" i="5" s="1"/>
  <c r="J108" i="5"/>
  <c r="I108" i="5"/>
  <c r="D108" i="5"/>
  <c r="J109" i="5" s="1"/>
  <c r="J107" i="5"/>
  <c r="D107" i="5"/>
  <c r="I107" i="5" s="1"/>
  <c r="J106" i="5"/>
  <c r="I106" i="5"/>
  <c r="D106" i="5"/>
  <c r="D105" i="5"/>
  <c r="I105" i="5" s="1"/>
  <c r="D104" i="5"/>
  <c r="I103" i="5"/>
  <c r="D103" i="5"/>
  <c r="J104" i="5" s="1"/>
  <c r="D102" i="5"/>
  <c r="J103" i="5" s="1"/>
  <c r="D101" i="5"/>
  <c r="I101" i="5" s="1"/>
  <c r="D100" i="5"/>
  <c r="I100" i="5" s="1"/>
  <c r="J99" i="5"/>
  <c r="D99" i="5"/>
  <c r="I98" i="5"/>
  <c r="D98" i="5"/>
  <c r="D97" i="5"/>
  <c r="I97" i="5" s="1"/>
  <c r="D96" i="5"/>
  <c r="I96" i="5" s="1"/>
  <c r="I95" i="5"/>
  <c r="D95" i="5"/>
  <c r="J96" i="5" s="1"/>
  <c r="I94" i="5"/>
  <c r="D94" i="5"/>
  <c r="J95" i="5" s="1"/>
  <c r="J93" i="5"/>
  <c r="D93" i="5"/>
  <c r="J94" i="5" s="1"/>
  <c r="I92" i="5"/>
  <c r="D92" i="5"/>
  <c r="D91" i="5"/>
  <c r="I91" i="5" s="1"/>
  <c r="J90" i="5"/>
  <c r="D90" i="5"/>
  <c r="I89" i="5"/>
  <c r="D89" i="5"/>
  <c r="D88" i="5"/>
  <c r="I87" i="5"/>
  <c r="D87" i="5"/>
  <c r="J88" i="5" s="1"/>
  <c r="J86" i="5"/>
  <c r="D86" i="5"/>
  <c r="I86" i="5" s="1"/>
  <c r="J85" i="5"/>
  <c r="I85" i="5"/>
  <c r="D85" i="5"/>
  <c r="J84" i="5"/>
  <c r="I84" i="5"/>
  <c r="D84" i="5"/>
  <c r="J83" i="5"/>
  <c r="D83" i="5"/>
  <c r="I83" i="5" s="1"/>
  <c r="D82" i="5"/>
  <c r="I82" i="5" s="1"/>
  <c r="J81" i="5"/>
  <c r="D81" i="5"/>
  <c r="I80" i="5"/>
  <c r="D80" i="5"/>
  <c r="J79" i="5"/>
  <c r="I79" i="5"/>
  <c r="D79" i="5"/>
  <c r="J80" i="5" s="1"/>
  <c r="D78" i="5"/>
  <c r="I78" i="5" s="1"/>
  <c r="D77" i="5"/>
  <c r="J76" i="5"/>
  <c r="D76" i="5"/>
  <c r="J75" i="5"/>
  <c r="D75" i="5"/>
  <c r="I75" i="5" s="1"/>
  <c r="J74" i="5"/>
  <c r="I74" i="5"/>
  <c r="D74" i="5"/>
  <c r="D73" i="5"/>
  <c r="I73" i="5" s="1"/>
  <c r="B73" i="5"/>
  <c r="I72" i="5"/>
  <c r="D72" i="5"/>
  <c r="J73" i="5" s="1"/>
  <c r="I71" i="5"/>
  <c r="D71" i="5"/>
  <c r="J72" i="5" s="1"/>
  <c r="D70" i="5"/>
  <c r="D69" i="5"/>
  <c r="I69" i="5" s="1"/>
  <c r="I68" i="5"/>
  <c r="D68" i="5"/>
  <c r="J69" i="5" s="1"/>
  <c r="J67" i="5"/>
  <c r="D67" i="5"/>
  <c r="I66" i="5"/>
  <c r="D66" i="5"/>
  <c r="D65" i="5"/>
  <c r="D64" i="5"/>
  <c r="I64" i="5" s="1"/>
  <c r="I63" i="5"/>
  <c r="D63" i="5"/>
  <c r="J64" i="5" s="1"/>
  <c r="J62" i="5"/>
  <c r="I62" i="5"/>
  <c r="D62" i="5"/>
  <c r="J63" i="5" s="1"/>
  <c r="I61" i="5"/>
  <c r="D61" i="5"/>
  <c r="J60" i="5"/>
  <c r="I60" i="5"/>
  <c r="D60" i="5"/>
  <c r="J61" i="5" s="1"/>
  <c r="J59" i="5"/>
  <c r="D59" i="5"/>
  <c r="I59" i="5" s="1"/>
  <c r="J58" i="5"/>
  <c r="D58" i="5"/>
  <c r="I58" i="5" s="1"/>
  <c r="I57" i="5"/>
  <c r="D57" i="5"/>
  <c r="D56" i="5"/>
  <c r="I55" i="5"/>
  <c r="D55" i="5"/>
  <c r="J56" i="5" s="1"/>
  <c r="I54" i="5"/>
  <c r="D54" i="5"/>
  <c r="J55" i="5" s="1"/>
  <c r="D53" i="5"/>
  <c r="J52" i="5"/>
  <c r="I52" i="5"/>
  <c r="D52" i="5"/>
  <c r="J53" i="5" s="1"/>
  <c r="D51" i="5"/>
  <c r="I51" i="5" s="1"/>
  <c r="J50" i="5"/>
  <c r="D50" i="5"/>
  <c r="I50" i="5" s="1"/>
  <c r="J49" i="5"/>
  <c r="I49" i="5"/>
  <c r="D49" i="5"/>
  <c r="D48" i="5"/>
  <c r="I48" i="5" s="1"/>
  <c r="I47" i="5"/>
  <c r="D47" i="5"/>
  <c r="J48" i="5" s="1"/>
  <c r="I46" i="5"/>
  <c r="D46" i="5"/>
  <c r="J47" i="5" s="1"/>
  <c r="D45" i="5"/>
  <c r="I44" i="5"/>
  <c r="D44" i="5"/>
  <c r="J45" i="5" s="1"/>
  <c r="D43" i="5"/>
  <c r="D42" i="5"/>
  <c r="D41" i="5"/>
  <c r="J42" i="5" s="1"/>
  <c r="D40" i="5"/>
  <c r="I40" i="5" s="1"/>
  <c r="I39" i="5"/>
  <c r="D39" i="5"/>
  <c r="J40" i="5" s="1"/>
  <c r="J38" i="5"/>
  <c r="I38" i="5"/>
  <c r="D38" i="5"/>
  <c r="J39" i="5" s="1"/>
  <c r="I37" i="5"/>
  <c r="D37" i="5"/>
  <c r="I36" i="5"/>
  <c r="D36" i="5"/>
  <c r="J37" i="5" s="1"/>
  <c r="J35" i="5"/>
  <c r="D35" i="5"/>
  <c r="D34" i="5"/>
  <c r="I34" i="5" s="1"/>
  <c r="D33" i="5"/>
  <c r="D32" i="5"/>
  <c r="I32" i="5" s="1"/>
  <c r="I31" i="5"/>
  <c r="D31" i="5"/>
  <c r="J32" i="5" s="1"/>
  <c r="J30" i="5"/>
  <c r="I30" i="5"/>
  <c r="D30" i="5"/>
  <c r="J31" i="5" s="1"/>
  <c r="I29" i="5"/>
  <c r="D29" i="5"/>
  <c r="J28" i="5"/>
  <c r="I28" i="5"/>
  <c r="D28" i="5"/>
  <c r="J29" i="5" s="1"/>
  <c r="J27" i="5"/>
  <c r="D27" i="5"/>
  <c r="I27" i="5" s="1"/>
  <c r="J26" i="5"/>
  <c r="D26" i="5"/>
  <c r="I26" i="5" s="1"/>
  <c r="D25" i="5"/>
  <c r="I25" i="5" s="1"/>
  <c r="D24" i="5"/>
  <c r="I23" i="5"/>
  <c r="D23" i="5"/>
  <c r="J24" i="5" s="1"/>
  <c r="I22" i="5"/>
  <c r="D22" i="5"/>
  <c r="J23" i="5" s="1"/>
  <c r="B22" i="5"/>
  <c r="D21" i="5"/>
  <c r="J20" i="5"/>
  <c r="I20" i="5"/>
  <c r="D20" i="5"/>
  <c r="J21" i="5" s="1"/>
  <c r="D19" i="5"/>
  <c r="I19" i="5" s="1"/>
  <c r="J18" i="5"/>
  <c r="D18" i="5"/>
  <c r="I18" i="5" s="1"/>
  <c r="J17" i="5"/>
  <c r="I17" i="5"/>
  <c r="D17" i="5"/>
  <c r="D16" i="5"/>
  <c r="I16" i="5" s="1"/>
  <c r="I15" i="5"/>
  <c r="D15" i="5"/>
  <c r="J16" i="5" s="1"/>
  <c r="I14" i="5"/>
  <c r="D14" i="5"/>
  <c r="J15" i="5" s="1"/>
  <c r="D13" i="5"/>
  <c r="D12" i="5"/>
  <c r="J13" i="5" s="1"/>
  <c r="A12" i="5"/>
  <c r="H218" i="4"/>
  <c r="B218" i="4"/>
  <c r="B218" i="5" s="1"/>
  <c r="H217" i="4"/>
  <c r="B217" i="4"/>
  <c r="B217" i="5" s="1"/>
  <c r="H216" i="4"/>
  <c r="B216" i="4"/>
  <c r="B216" i="5" s="1"/>
  <c r="H215" i="4"/>
  <c r="B215" i="4"/>
  <c r="B215" i="5" s="1"/>
  <c r="H214" i="4"/>
  <c r="B214" i="4"/>
  <c r="B214" i="5" s="1"/>
  <c r="H213" i="4"/>
  <c r="B213" i="4"/>
  <c r="B213" i="5" s="1"/>
  <c r="H212" i="4"/>
  <c r="B212" i="4"/>
  <c r="B212" i="5" s="1"/>
  <c r="H211" i="4"/>
  <c r="B211" i="4"/>
  <c r="B211" i="5" s="1"/>
  <c r="H210" i="4"/>
  <c r="B210" i="4"/>
  <c r="B210" i="5" s="1"/>
  <c r="H209" i="4"/>
  <c r="B209" i="4"/>
  <c r="B209" i="5" s="1"/>
  <c r="H208" i="4"/>
  <c r="B208" i="4"/>
  <c r="B208" i="5" s="1"/>
  <c r="H207" i="4"/>
  <c r="B207" i="4"/>
  <c r="B207" i="5" s="1"/>
  <c r="H206" i="4"/>
  <c r="B206" i="4"/>
  <c r="B206" i="5" s="1"/>
  <c r="H205" i="4"/>
  <c r="B205" i="4"/>
  <c r="B205" i="5" s="1"/>
  <c r="H204" i="4"/>
  <c r="B204" i="4"/>
  <c r="B204" i="5" s="1"/>
  <c r="H203" i="4"/>
  <c r="B203" i="4"/>
  <c r="B203" i="5" s="1"/>
  <c r="H202" i="4"/>
  <c r="B202" i="4"/>
  <c r="B202" i="5" s="1"/>
  <c r="H201" i="4"/>
  <c r="B201" i="4"/>
  <c r="B201" i="5" s="1"/>
  <c r="H200" i="4"/>
  <c r="B200" i="4"/>
  <c r="B200" i="5" s="1"/>
  <c r="H199" i="4"/>
  <c r="B199" i="4"/>
  <c r="B199" i="5" s="1"/>
  <c r="H198" i="4"/>
  <c r="B198" i="4"/>
  <c r="B198" i="5" s="1"/>
  <c r="H197" i="4"/>
  <c r="B197" i="4"/>
  <c r="B197" i="5" s="1"/>
  <c r="H196" i="4"/>
  <c r="B196" i="4"/>
  <c r="B196" i="5" s="1"/>
  <c r="H195" i="4"/>
  <c r="B195" i="4"/>
  <c r="B195" i="5" s="1"/>
  <c r="H194" i="4"/>
  <c r="B194" i="4"/>
  <c r="B194" i="5" s="1"/>
  <c r="H193" i="4"/>
  <c r="B193" i="4"/>
  <c r="B193" i="5" s="1"/>
  <c r="H192" i="4"/>
  <c r="B192" i="4"/>
  <c r="B192" i="5" s="1"/>
  <c r="H191" i="4"/>
  <c r="B191" i="4"/>
  <c r="B191" i="5" s="1"/>
  <c r="H190" i="4"/>
  <c r="B190" i="4"/>
  <c r="B190" i="5" s="1"/>
  <c r="H189" i="4"/>
  <c r="B189" i="4"/>
  <c r="B189" i="5" s="1"/>
  <c r="H188" i="4"/>
  <c r="B188" i="4"/>
  <c r="B188" i="5" s="1"/>
  <c r="H187" i="4"/>
  <c r="B187" i="4"/>
  <c r="B187" i="5" s="1"/>
  <c r="H186" i="4"/>
  <c r="B186" i="4"/>
  <c r="B186" i="5" s="1"/>
  <c r="H185" i="4"/>
  <c r="B185" i="4"/>
  <c r="B185" i="5" s="1"/>
  <c r="H184" i="4"/>
  <c r="B184" i="4"/>
  <c r="B184" i="5" s="1"/>
  <c r="H183" i="4"/>
  <c r="B183" i="4"/>
  <c r="B183" i="5" s="1"/>
  <c r="H182" i="4"/>
  <c r="B182" i="4"/>
  <c r="B182" i="5" s="1"/>
  <c r="H181" i="4"/>
  <c r="B181" i="4"/>
  <c r="B181" i="5" s="1"/>
  <c r="H180" i="4"/>
  <c r="B180" i="4"/>
  <c r="B180" i="5" s="1"/>
  <c r="H179" i="4"/>
  <c r="B179" i="4"/>
  <c r="B179" i="5" s="1"/>
  <c r="H178" i="4"/>
  <c r="B178" i="4"/>
  <c r="B178" i="5" s="1"/>
  <c r="H177" i="4"/>
  <c r="B177" i="4"/>
  <c r="B177" i="5" s="1"/>
  <c r="H176" i="4"/>
  <c r="B176" i="4"/>
  <c r="B176" i="5" s="1"/>
  <c r="H175" i="4"/>
  <c r="B175" i="4"/>
  <c r="B175" i="5" s="1"/>
  <c r="H174" i="4"/>
  <c r="B174" i="4"/>
  <c r="B174" i="5" s="1"/>
  <c r="H173" i="4"/>
  <c r="B173" i="4"/>
  <c r="B173" i="5" s="1"/>
  <c r="H172" i="4"/>
  <c r="B172" i="4"/>
  <c r="B172" i="5" s="1"/>
  <c r="H171" i="4"/>
  <c r="B171" i="4"/>
  <c r="B171" i="5" s="1"/>
  <c r="H170" i="4"/>
  <c r="B170" i="4"/>
  <c r="B170" i="5" s="1"/>
  <c r="H169" i="4"/>
  <c r="B169" i="4"/>
  <c r="B169" i="5" s="1"/>
  <c r="H168" i="4"/>
  <c r="B168" i="4"/>
  <c r="B168" i="5" s="1"/>
  <c r="H167" i="4"/>
  <c r="B167" i="4"/>
  <c r="B167" i="5" s="1"/>
  <c r="H166" i="4"/>
  <c r="B166" i="4"/>
  <c r="B166" i="5" s="1"/>
  <c r="H165" i="4"/>
  <c r="B165" i="4"/>
  <c r="B165" i="5" s="1"/>
  <c r="H164" i="4"/>
  <c r="B164" i="4"/>
  <c r="B164" i="5" s="1"/>
  <c r="H163" i="4"/>
  <c r="B163" i="4"/>
  <c r="B163" i="5" s="1"/>
  <c r="H162" i="4"/>
  <c r="B162" i="4"/>
  <c r="B162" i="5" s="1"/>
  <c r="H161" i="4"/>
  <c r="B161" i="4"/>
  <c r="B161" i="5" s="1"/>
  <c r="H160" i="4"/>
  <c r="B160" i="4"/>
  <c r="B160" i="5" s="1"/>
  <c r="H159" i="4"/>
  <c r="B159" i="4"/>
  <c r="B159" i="5" s="1"/>
  <c r="H158" i="4"/>
  <c r="B158" i="4"/>
  <c r="B158" i="5" s="1"/>
  <c r="H157" i="4"/>
  <c r="B157" i="4"/>
  <c r="B157" i="5" s="1"/>
  <c r="H156" i="4"/>
  <c r="B156" i="4"/>
  <c r="B156" i="5" s="1"/>
  <c r="H155" i="4"/>
  <c r="B155" i="4"/>
  <c r="B155" i="5" s="1"/>
  <c r="H154" i="4"/>
  <c r="B154" i="4"/>
  <c r="B154" i="5" s="1"/>
  <c r="H153" i="4"/>
  <c r="B153" i="4"/>
  <c r="B153" i="5" s="1"/>
  <c r="H152" i="4"/>
  <c r="B152" i="4"/>
  <c r="B152" i="5" s="1"/>
  <c r="H151" i="4"/>
  <c r="B151" i="4"/>
  <c r="B151" i="5" s="1"/>
  <c r="H150" i="4"/>
  <c r="B150" i="4"/>
  <c r="B150" i="5" s="1"/>
  <c r="H149" i="4"/>
  <c r="B149" i="4"/>
  <c r="B149" i="5" s="1"/>
  <c r="H148" i="4"/>
  <c r="B148" i="4"/>
  <c r="B148" i="5" s="1"/>
  <c r="H147" i="4"/>
  <c r="B147" i="4"/>
  <c r="B147" i="5" s="1"/>
  <c r="H146" i="4"/>
  <c r="B146" i="4"/>
  <c r="B146" i="5" s="1"/>
  <c r="H145" i="4"/>
  <c r="B145" i="4"/>
  <c r="B145" i="5" s="1"/>
  <c r="H144" i="4"/>
  <c r="B144" i="4"/>
  <c r="B144" i="5" s="1"/>
  <c r="H143" i="4"/>
  <c r="B143" i="4"/>
  <c r="B143" i="5" s="1"/>
  <c r="H142" i="4"/>
  <c r="B142" i="4"/>
  <c r="B142" i="5" s="1"/>
  <c r="H141" i="4"/>
  <c r="B141" i="4"/>
  <c r="B141" i="5" s="1"/>
  <c r="H140" i="4"/>
  <c r="B140" i="4"/>
  <c r="B140" i="5" s="1"/>
  <c r="H139" i="4"/>
  <c r="B139" i="4"/>
  <c r="B139" i="5" s="1"/>
  <c r="H138" i="4"/>
  <c r="B138" i="4"/>
  <c r="H137" i="4"/>
  <c r="B137" i="4"/>
  <c r="B137" i="5" s="1"/>
  <c r="H136" i="4"/>
  <c r="B136" i="4"/>
  <c r="B136" i="5" s="1"/>
  <c r="H135" i="4"/>
  <c r="B135" i="4"/>
  <c r="B135" i="5" s="1"/>
  <c r="H134" i="4"/>
  <c r="B134" i="4"/>
  <c r="B134" i="5" s="1"/>
  <c r="H133" i="4"/>
  <c r="B133" i="4"/>
  <c r="B133" i="5" s="1"/>
  <c r="H132" i="4"/>
  <c r="B132" i="4"/>
  <c r="B132" i="5" s="1"/>
  <c r="H131" i="4"/>
  <c r="B131" i="4"/>
  <c r="B131" i="5" s="1"/>
  <c r="H130" i="4"/>
  <c r="B130" i="4"/>
  <c r="B130" i="5" s="1"/>
  <c r="H129" i="4"/>
  <c r="B129" i="4"/>
  <c r="B129" i="5" s="1"/>
  <c r="H128" i="4"/>
  <c r="B128" i="4"/>
  <c r="B128" i="5" s="1"/>
  <c r="H127" i="4"/>
  <c r="B127" i="4"/>
  <c r="B127" i="5" s="1"/>
  <c r="H126" i="4"/>
  <c r="B126" i="4"/>
  <c r="B126" i="5" s="1"/>
  <c r="H125" i="4"/>
  <c r="B125" i="4"/>
  <c r="B125" i="5" s="1"/>
  <c r="H124" i="4"/>
  <c r="B124" i="4"/>
  <c r="B124" i="5" s="1"/>
  <c r="H123" i="4"/>
  <c r="B123" i="4"/>
  <c r="B123" i="5" s="1"/>
  <c r="H122" i="4"/>
  <c r="B122" i="4"/>
  <c r="B122" i="5" s="1"/>
  <c r="H121" i="4"/>
  <c r="B121" i="4"/>
  <c r="B121" i="5" s="1"/>
  <c r="H120" i="4"/>
  <c r="B120" i="4"/>
  <c r="B120" i="5" s="1"/>
  <c r="H119" i="4"/>
  <c r="B119" i="4"/>
  <c r="B119" i="5" s="1"/>
  <c r="H118" i="4"/>
  <c r="B118" i="4"/>
  <c r="B118" i="5" s="1"/>
  <c r="H117" i="4"/>
  <c r="B117" i="4"/>
  <c r="B117" i="5" s="1"/>
  <c r="H116" i="4"/>
  <c r="B116" i="4"/>
  <c r="B116" i="5" s="1"/>
  <c r="H115" i="4"/>
  <c r="B115" i="4"/>
  <c r="B115" i="5" s="1"/>
  <c r="H114" i="4"/>
  <c r="B114" i="4"/>
  <c r="B114" i="5" s="1"/>
  <c r="H113" i="4"/>
  <c r="B113" i="4"/>
  <c r="B113" i="5" s="1"/>
  <c r="H112" i="4"/>
  <c r="B112" i="4"/>
  <c r="B112" i="5" s="1"/>
  <c r="H111" i="4"/>
  <c r="B111" i="4"/>
  <c r="B111" i="5" s="1"/>
  <c r="H110" i="4"/>
  <c r="B110" i="4"/>
  <c r="B110" i="5" s="1"/>
  <c r="H109" i="4"/>
  <c r="B109" i="4"/>
  <c r="B109" i="5" s="1"/>
  <c r="H108" i="4"/>
  <c r="B108" i="4"/>
  <c r="B108" i="5" s="1"/>
  <c r="H107" i="4"/>
  <c r="B107" i="4"/>
  <c r="B107" i="5" s="1"/>
  <c r="H106" i="4"/>
  <c r="B106" i="4"/>
  <c r="B106" i="5" s="1"/>
  <c r="H105" i="4"/>
  <c r="B105" i="4"/>
  <c r="B105" i="5" s="1"/>
  <c r="H104" i="4"/>
  <c r="B104" i="4"/>
  <c r="B104" i="5" s="1"/>
  <c r="H103" i="4"/>
  <c r="B103" i="4"/>
  <c r="B103" i="5" s="1"/>
  <c r="H102" i="4"/>
  <c r="B102" i="4"/>
  <c r="B102" i="5" s="1"/>
  <c r="H101" i="4"/>
  <c r="B101" i="4"/>
  <c r="B101" i="5" s="1"/>
  <c r="H100" i="4"/>
  <c r="B100" i="4"/>
  <c r="B100" i="5" s="1"/>
  <c r="H99" i="4"/>
  <c r="B99" i="4"/>
  <c r="B99" i="5" s="1"/>
  <c r="H98" i="4"/>
  <c r="B98" i="4"/>
  <c r="B98" i="5" s="1"/>
  <c r="H97" i="4"/>
  <c r="B97" i="4"/>
  <c r="B97" i="5" s="1"/>
  <c r="H96" i="4"/>
  <c r="B96" i="4"/>
  <c r="B96" i="5" s="1"/>
  <c r="H95" i="4"/>
  <c r="B95" i="4"/>
  <c r="B95" i="5" s="1"/>
  <c r="H94" i="4"/>
  <c r="B94" i="4"/>
  <c r="B94" i="5" s="1"/>
  <c r="H93" i="4"/>
  <c r="B93" i="4"/>
  <c r="B93" i="5" s="1"/>
  <c r="H92" i="4"/>
  <c r="B92" i="4"/>
  <c r="B92" i="5" s="1"/>
  <c r="H91" i="4"/>
  <c r="B91" i="4"/>
  <c r="B91" i="5" s="1"/>
  <c r="H90" i="4"/>
  <c r="B90" i="4"/>
  <c r="B90" i="5" s="1"/>
  <c r="H89" i="4"/>
  <c r="B89" i="4"/>
  <c r="B89" i="5" s="1"/>
  <c r="H88" i="4"/>
  <c r="B88" i="4"/>
  <c r="B88" i="5" s="1"/>
  <c r="H87" i="4"/>
  <c r="B87" i="4"/>
  <c r="B87" i="5" s="1"/>
  <c r="H86" i="4"/>
  <c r="B86" i="4"/>
  <c r="B86" i="5" s="1"/>
  <c r="H85" i="4"/>
  <c r="B85" i="4"/>
  <c r="B85" i="5" s="1"/>
  <c r="H84" i="4"/>
  <c r="B84" i="4"/>
  <c r="B84" i="5" s="1"/>
  <c r="H83" i="4"/>
  <c r="B83" i="4"/>
  <c r="B83" i="5" s="1"/>
  <c r="H82" i="4"/>
  <c r="B82" i="4"/>
  <c r="B82" i="5" s="1"/>
  <c r="H81" i="4"/>
  <c r="B81" i="4"/>
  <c r="B81" i="5" s="1"/>
  <c r="H80" i="4"/>
  <c r="B80" i="4"/>
  <c r="B80" i="5" s="1"/>
  <c r="H79" i="4"/>
  <c r="B79" i="4"/>
  <c r="B79" i="5" s="1"/>
  <c r="H78" i="4"/>
  <c r="B78" i="4"/>
  <c r="B78" i="5" s="1"/>
  <c r="H77" i="4"/>
  <c r="B77" i="4"/>
  <c r="B77" i="5" s="1"/>
  <c r="H76" i="4"/>
  <c r="B76" i="4"/>
  <c r="B76" i="5" s="1"/>
  <c r="H75" i="4"/>
  <c r="B75" i="4"/>
  <c r="B75" i="5" s="1"/>
  <c r="H74" i="4"/>
  <c r="B74" i="4"/>
  <c r="B74" i="5" s="1"/>
  <c r="H73" i="4"/>
  <c r="B73" i="4"/>
  <c r="H72" i="4"/>
  <c r="B72" i="4"/>
  <c r="B72" i="5" s="1"/>
  <c r="H71" i="4"/>
  <c r="B71" i="4"/>
  <c r="B71" i="5" s="1"/>
  <c r="H70" i="4"/>
  <c r="B70" i="4"/>
  <c r="B70" i="5" s="1"/>
  <c r="H69" i="4"/>
  <c r="B69" i="4"/>
  <c r="B69" i="5" s="1"/>
  <c r="H68" i="4"/>
  <c r="B68" i="4"/>
  <c r="B68" i="5" s="1"/>
  <c r="H67" i="4"/>
  <c r="B67" i="4"/>
  <c r="B67" i="5" s="1"/>
  <c r="H66" i="4"/>
  <c r="B66" i="4"/>
  <c r="B66" i="5" s="1"/>
  <c r="H65" i="4"/>
  <c r="B65" i="4"/>
  <c r="B65" i="5" s="1"/>
  <c r="H64" i="4"/>
  <c r="B64" i="4"/>
  <c r="B64" i="5" s="1"/>
  <c r="H63" i="4"/>
  <c r="B63" i="4"/>
  <c r="B63" i="5" s="1"/>
  <c r="H62" i="4"/>
  <c r="B62" i="4"/>
  <c r="B62" i="5" s="1"/>
  <c r="H61" i="4"/>
  <c r="B61" i="4"/>
  <c r="B61" i="5" s="1"/>
  <c r="H60" i="4"/>
  <c r="B60" i="4"/>
  <c r="B60" i="5" s="1"/>
  <c r="H59" i="4"/>
  <c r="B59" i="4"/>
  <c r="B59" i="5" s="1"/>
  <c r="H58" i="4"/>
  <c r="B58" i="4"/>
  <c r="B58" i="5" s="1"/>
  <c r="H57" i="4"/>
  <c r="B57" i="4"/>
  <c r="B57" i="5" s="1"/>
  <c r="H56" i="4"/>
  <c r="B56" i="4"/>
  <c r="B56" i="5" s="1"/>
  <c r="H55" i="4"/>
  <c r="B55" i="4"/>
  <c r="B55" i="5" s="1"/>
  <c r="H54" i="4"/>
  <c r="B54" i="4"/>
  <c r="B54" i="5" s="1"/>
  <c r="H53" i="4"/>
  <c r="B53" i="4"/>
  <c r="B53" i="5" s="1"/>
  <c r="H52" i="4"/>
  <c r="B52" i="4"/>
  <c r="B52" i="5" s="1"/>
  <c r="H51" i="4"/>
  <c r="B51" i="4"/>
  <c r="B51" i="5" s="1"/>
  <c r="H50" i="4"/>
  <c r="B50" i="4"/>
  <c r="B50" i="5" s="1"/>
  <c r="H49" i="4"/>
  <c r="B49" i="4"/>
  <c r="B49" i="5" s="1"/>
  <c r="H48" i="4"/>
  <c r="B48" i="4"/>
  <c r="B48" i="5" s="1"/>
  <c r="H47" i="4"/>
  <c r="B47" i="4"/>
  <c r="B47" i="5" s="1"/>
  <c r="H46" i="4"/>
  <c r="B46" i="4"/>
  <c r="B46" i="5" s="1"/>
  <c r="H45" i="4"/>
  <c r="B45" i="4"/>
  <c r="B45" i="5" s="1"/>
  <c r="H44" i="4"/>
  <c r="B44" i="4"/>
  <c r="B44" i="5" s="1"/>
  <c r="H43" i="4"/>
  <c r="B43" i="4"/>
  <c r="B43" i="5" s="1"/>
  <c r="H42" i="4"/>
  <c r="B42" i="4"/>
  <c r="B42" i="5" s="1"/>
  <c r="H41" i="4"/>
  <c r="B41" i="4"/>
  <c r="B41" i="5" s="1"/>
  <c r="H40" i="4"/>
  <c r="B40" i="4"/>
  <c r="B40" i="5" s="1"/>
  <c r="H39" i="4"/>
  <c r="B39" i="4"/>
  <c r="B39" i="5" s="1"/>
  <c r="H38" i="4"/>
  <c r="B38" i="4"/>
  <c r="B38" i="5" s="1"/>
  <c r="H37" i="4"/>
  <c r="B37" i="4"/>
  <c r="B37" i="5" s="1"/>
  <c r="H36" i="4"/>
  <c r="B36" i="4"/>
  <c r="B36" i="5" s="1"/>
  <c r="H35" i="4"/>
  <c r="B35" i="4"/>
  <c r="B35" i="5" s="1"/>
  <c r="H34" i="4"/>
  <c r="B34" i="4"/>
  <c r="B34" i="5" s="1"/>
  <c r="H33" i="4"/>
  <c r="B33" i="4"/>
  <c r="B33" i="5" s="1"/>
  <c r="H32" i="4"/>
  <c r="B32" i="4"/>
  <c r="B32" i="5" s="1"/>
  <c r="H31" i="4"/>
  <c r="B31" i="4"/>
  <c r="B31" i="5" s="1"/>
  <c r="H30" i="4"/>
  <c r="B30" i="4"/>
  <c r="B30" i="5" s="1"/>
  <c r="H29" i="4"/>
  <c r="B29" i="4"/>
  <c r="B29" i="5" s="1"/>
  <c r="H28" i="4"/>
  <c r="B28" i="4"/>
  <c r="B28" i="5" s="1"/>
  <c r="H27" i="4"/>
  <c r="B27" i="4"/>
  <c r="B27" i="5" s="1"/>
  <c r="H26" i="4"/>
  <c r="B26" i="4"/>
  <c r="B26" i="5" s="1"/>
  <c r="H25" i="4"/>
  <c r="B25" i="4"/>
  <c r="B25" i="5" s="1"/>
  <c r="H24" i="4"/>
  <c r="B24" i="4"/>
  <c r="B24" i="5" s="1"/>
  <c r="H23" i="4"/>
  <c r="B23" i="4"/>
  <c r="B23" i="5" s="1"/>
  <c r="H22" i="4"/>
  <c r="B22" i="4"/>
  <c r="H21" i="4"/>
  <c r="B21" i="4"/>
  <c r="B21" i="5" s="1"/>
  <c r="H20" i="4"/>
  <c r="B20" i="4"/>
  <c r="B20" i="5" s="1"/>
  <c r="T19" i="4"/>
  <c r="H19" i="4"/>
  <c r="B19" i="4"/>
  <c r="B19" i="5" s="1"/>
  <c r="H18" i="4"/>
  <c r="B18" i="4"/>
  <c r="B18" i="5" s="1"/>
  <c r="H17" i="4"/>
  <c r="B17" i="4"/>
  <c r="B17" i="5" s="1"/>
  <c r="T16" i="4"/>
  <c r="H16" i="4"/>
  <c r="B16" i="4"/>
  <c r="B16" i="5" s="1"/>
  <c r="N15" i="4"/>
  <c r="N16" i="4" s="1"/>
  <c r="N17" i="4" s="1"/>
  <c r="N18" i="4" s="1"/>
  <c r="N19" i="4" s="1"/>
  <c r="N20" i="4" s="1"/>
  <c r="H15" i="4"/>
  <c r="B15" i="4"/>
  <c r="B15" i="5" s="1"/>
  <c r="A15" i="4"/>
  <c r="N14" i="4"/>
  <c r="H14" i="4"/>
  <c r="B14" i="4"/>
  <c r="B14" i="5" s="1"/>
  <c r="A14" i="4"/>
  <c r="A14" i="5" s="1"/>
  <c r="S13" i="4"/>
  <c r="H13" i="4"/>
  <c r="B13" i="4"/>
  <c r="B13" i="5" s="1"/>
  <c r="A13" i="4"/>
  <c r="A13" i="5" s="1"/>
  <c r="B12" i="4"/>
  <c r="B12" i="5" s="1"/>
  <c r="K8" i="4"/>
  <c r="T15" i="4" s="1"/>
  <c r="G8" i="4"/>
  <c r="J189" i="4" s="1"/>
  <c r="L189" i="5" s="1"/>
  <c r="K6" i="4"/>
  <c r="C15" i="18" l="1"/>
  <c r="C17" i="18" s="1"/>
  <c r="N31" i="19"/>
  <c r="N67" i="19"/>
  <c r="N44" i="19"/>
  <c r="N64" i="19"/>
  <c r="N68" i="19"/>
  <c r="N88" i="19"/>
  <c r="N128" i="19"/>
  <c r="N17" i="19"/>
  <c r="N10" i="19"/>
  <c r="N78" i="19"/>
  <c r="N90" i="19"/>
  <c r="N98" i="19"/>
  <c r="N19" i="19"/>
  <c r="N38" i="19"/>
  <c r="N8" i="19"/>
  <c r="N74" i="19"/>
  <c r="N106" i="19"/>
  <c r="N26" i="19"/>
  <c r="N32" i="19"/>
  <c r="N39" i="19"/>
  <c r="N58" i="19"/>
  <c r="N69" i="19"/>
  <c r="N72" i="19"/>
  <c r="N89" i="19"/>
  <c r="N97" i="19"/>
  <c r="N115" i="19"/>
  <c r="N129" i="19"/>
  <c r="N6" i="19"/>
  <c r="N21" i="19"/>
  <c r="N61" i="19"/>
  <c r="N104" i="19"/>
  <c r="N124" i="19"/>
  <c r="N82" i="19"/>
  <c r="N123" i="19"/>
  <c r="N63" i="19"/>
  <c r="N94" i="19"/>
  <c r="N50" i="19"/>
  <c r="N59" i="19"/>
  <c r="N113" i="19"/>
  <c r="N116" i="19"/>
  <c r="N122" i="19"/>
  <c r="N85" i="19"/>
  <c r="N120" i="19"/>
  <c r="N126" i="19"/>
  <c r="N7" i="19"/>
  <c r="N25" i="19"/>
  <c r="N37" i="19"/>
  <c r="N105" i="19"/>
  <c r="N108" i="19"/>
  <c r="N18" i="19"/>
  <c r="N20" i="19"/>
  <c r="N62" i="19"/>
  <c r="N77" i="19"/>
  <c r="N101" i="19"/>
  <c r="N11" i="19"/>
  <c r="N15" i="19"/>
  <c r="N23" i="19"/>
  <c r="N46" i="19"/>
  <c r="N49" i="19"/>
  <c r="N52" i="19"/>
  <c r="N57" i="19"/>
  <c r="N80" i="19"/>
  <c r="N83" i="19"/>
  <c r="N86" i="19"/>
  <c r="N91" i="19"/>
  <c r="N107" i="19"/>
  <c r="N109" i="19"/>
  <c r="N114" i="19"/>
  <c r="N130" i="19"/>
  <c r="N9" i="19"/>
  <c r="N12" i="19"/>
  <c r="N16" i="19"/>
  <c r="N33" i="19"/>
  <c r="N40" i="19"/>
  <c r="N43" i="19"/>
  <c r="N60" i="19"/>
  <c r="N65" i="19"/>
  <c r="N70" i="19"/>
  <c r="N96" i="19"/>
  <c r="N99" i="19"/>
  <c r="N102" i="19"/>
  <c r="N117" i="19"/>
  <c r="N125" i="19"/>
  <c r="N13" i="19"/>
  <c r="N34" i="19"/>
  <c r="N41" i="19"/>
  <c r="N47" i="19"/>
  <c r="N53" i="19"/>
  <c r="N66" i="19"/>
  <c r="N71" i="19"/>
  <c r="N81" i="19"/>
  <c r="N84" i="19"/>
  <c r="N103" i="19"/>
  <c r="N110" i="19"/>
  <c r="N118" i="19"/>
  <c r="N24" i="19"/>
  <c r="N76" i="19"/>
  <c r="N28" i="19"/>
  <c r="N14" i="19"/>
  <c r="N22" i="19"/>
  <c r="N29" i="19"/>
  <c r="N35" i="19"/>
  <c r="N42" i="19"/>
  <c r="N51" i="19"/>
  <c r="N54" i="19"/>
  <c r="N56" i="19"/>
  <c r="N79" i="19"/>
  <c r="N95" i="19"/>
  <c r="N121" i="19"/>
  <c r="H93" i="9"/>
  <c r="EY171" i="9"/>
  <c r="H171" i="9"/>
  <c r="DB19" i="9"/>
  <c r="EY19" i="9"/>
  <c r="AQ33" i="9"/>
  <c r="AJ63" i="9"/>
  <c r="DB63" i="9"/>
  <c r="EK113" i="9"/>
  <c r="AI61" i="9"/>
  <c r="O19" i="9"/>
  <c r="ED63" i="9"/>
  <c r="H66" i="9"/>
  <c r="EY74" i="9"/>
  <c r="DW74" i="9"/>
  <c r="DB15" i="9"/>
  <c r="EY15" i="9"/>
  <c r="BE17" i="9"/>
  <c r="CG19" i="9"/>
  <c r="BE24" i="9"/>
  <c r="V33" i="9"/>
  <c r="BL33" i="9"/>
  <c r="BZ42" i="9"/>
  <c r="BE53" i="9"/>
  <c r="DB58" i="9"/>
  <c r="O63" i="9"/>
  <c r="BZ63" i="9"/>
  <c r="H70" i="9"/>
  <c r="BL70" i="9"/>
  <c r="EK70" i="9"/>
  <c r="BZ113" i="9"/>
  <c r="H114" i="9"/>
  <c r="H17" i="9"/>
  <c r="H24" i="9"/>
  <c r="AC33" i="9"/>
  <c r="DW42" i="9"/>
  <c r="AQ58" i="9"/>
  <c r="DB74" i="9"/>
  <c r="O29" i="9"/>
  <c r="BL29" i="9"/>
  <c r="DW29" i="9"/>
  <c r="AJ31" i="9"/>
  <c r="CU31" i="9"/>
  <c r="EK33" i="9"/>
  <c r="AQ41" i="9"/>
  <c r="AJ42" i="9"/>
  <c r="AX48" i="9"/>
  <c r="AC58" i="9"/>
  <c r="AI59" i="9"/>
  <c r="AJ59" i="9" s="1"/>
  <c r="EK67" i="9"/>
  <c r="BZ70" i="9"/>
  <c r="CN74" i="9"/>
  <c r="EK79" i="9"/>
  <c r="CN84" i="9"/>
  <c r="ER113" i="9"/>
  <c r="CN115" i="9"/>
  <c r="BZ190" i="9"/>
  <c r="O200" i="9"/>
  <c r="BE15" i="9"/>
  <c r="EY16" i="9"/>
  <c r="H19" i="9"/>
  <c r="AQ31" i="9"/>
  <c r="DB33" i="9"/>
  <c r="H37" i="9"/>
  <c r="BZ39" i="9"/>
  <c r="AC47" i="9"/>
  <c r="BZ47" i="9"/>
  <c r="DP47" i="9"/>
  <c r="H50" i="9"/>
  <c r="FX50" i="9" s="1"/>
  <c r="C50" i="4" s="1"/>
  <c r="AJ58" i="9"/>
  <c r="CU58" i="9"/>
  <c r="CG67" i="9"/>
  <c r="AI68" i="9"/>
  <c r="AJ68" i="9" s="1"/>
  <c r="AC70" i="9"/>
  <c r="AC74" i="9"/>
  <c r="CN93" i="9"/>
  <c r="EY182" i="9"/>
  <c r="EK182" i="9"/>
  <c r="DB190" i="9"/>
  <c r="AC14" i="9"/>
  <c r="EK14" i="9"/>
  <c r="DW15" i="9"/>
  <c r="CN19" i="9"/>
  <c r="EK24" i="9"/>
  <c r="AQ29" i="9"/>
  <c r="ER29" i="9"/>
  <c r="H31" i="9"/>
  <c r="DP31" i="9"/>
  <c r="BZ33" i="9"/>
  <c r="BZ41" i="9"/>
  <c r="CG48" i="9"/>
  <c r="BL51" i="9"/>
  <c r="BL58" i="9"/>
  <c r="AQ63" i="9"/>
  <c r="G203" i="9"/>
  <c r="H203" i="9" s="1"/>
  <c r="CG15" i="9"/>
  <c r="CG17" i="9"/>
  <c r="CN24" i="9"/>
  <c r="ER24" i="9"/>
  <c r="DB29" i="9"/>
  <c r="O31" i="9"/>
  <c r="BZ31" i="9"/>
  <c r="AX47" i="9"/>
  <c r="CN48" i="9"/>
  <c r="BL53" i="9"/>
  <c r="ED58" i="9"/>
  <c r="BE74" i="9"/>
  <c r="ED74" i="9"/>
  <c r="EK169" i="9"/>
  <c r="EK185" i="9"/>
  <c r="BZ189" i="9"/>
  <c r="BE190" i="9"/>
  <c r="BZ200" i="9"/>
  <c r="G202" i="9"/>
  <c r="H202" i="9" s="1"/>
  <c r="CN14" i="9"/>
  <c r="AC15" i="9"/>
  <c r="CG24" i="9"/>
  <c r="CU29" i="9"/>
  <c r="ED51" i="9"/>
  <c r="DB67" i="9"/>
  <c r="AQ14" i="9"/>
  <c r="DB14" i="9"/>
  <c r="EY14" i="9"/>
  <c r="AJ15" i="9"/>
  <c r="CN15" i="9"/>
  <c r="AC17" i="9"/>
  <c r="ER17" i="9"/>
  <c r="AQ19" i="9"/>
  <c r="H22" i="9"/>
  <c r="AJ37" i="9"/>
  <c r="CN37" i="9"/>
  <c r="ER37" i="9"/>
  <c r="CU40" i="9"/>
  <c r="EK41" i="9"/>
  <c r="BL42" i="9"/>
  <c r="BE47" i="9"/>
  <c r="ER47" i="9"/>
  <c r="AQ49" i="9"/>
  <c r="AQ50" i="9"/>
  <c r="CG50" i="9"/>
  <c r="DW50" i="9"/>
  <c r="O53" i="9"/>
  <c r="ED53" i="9"/>
  <c r="CN55" i="9"/>
  <c r="CG58" i="9"/>
  <c r="H63" i="9"/>
  <c r="BL63" i="9"/>
  <c r="DW63" i="9"/>
  <c r="ED70" i="9"/>
  <c r="EK74" i="9"/>
  <c r="DW79" i="9"/>
  <c r="CN80" i="9"/>
  <c r="ER80" i="9"/>
  <c r="O86" i="9"/>
  <c r="CN86" i="9"/>
  <c r="BE88" i="9"/>
  <c r="EY88" i="9"/>
  <c r="EK93" i="9"/>
  <c r="FX93" i="9" s="1"/>
  <c r="C93" i="4" s="1"/>
  <c r="EY114" i="9"/>
  <c r="EK173" i="9"/>
  <c r="CN12" i="9"/>
  <c r="FX12" i="9" s="1"/>
  <c r="C12" i="4" s="1"/>
  <c r="EK12" i="9"/>
  <c r="AJ14" i="9"/>
  <c r="CU14" i="9"/>
  <c r="ER14" i="9"/>
  <c r="DB17" i="9"/>
  <c r="DW19" i="9"/>
  <c r="AQ21" i="9"/>
  <c r="BL22" i="9"/>
  <c r="CU27" i="9"/>
  <c r="ER27" i="9"/>
  <c r="DP28" i="9"/>
  <c r="BE31" i="9"/>
  <c r="H32" i="9"/>
  <c r="FX32" i="9" s="1"/>
  <c r="C32" i="4" s="1"/>
  <c r="BE32" i="9"/>
  <c r="DB32" i="9"/>
  <c r="ER32" i="9"/>
  <c r="CG34" i="9"/>
  <c r="DP34" i="9"/>
  <c r="ER36" i="9"/>
  <c r="AC37" i="9"/>
  <c r="ED37" i="9"/>
  <c r="EY39" i="9"/>
  <c r="O41" i="9"/>
  <c r="DB41" i="9"/>
  <c r="BZ46" i="9"/>
  <c r="DB46" i="9"/>
  <c r="AJ48" i="9"/>
  <c r="O50" i="9"/>
  <c r="DP51" i="9"/>
  <c r="O52" i="9"/>
  <c r="AC53" i="9"/>
  <c r="DP53" i="9"/>
  <c r="CN54" i="9"/>
  <c r="AJ55" i="9"/>
  <c r="CU57" i="9"/>
  <c r="H58" i="9"/>
  <c r="AC61" i="9"/>
  <c r="EY62" i="9"/>
  <c r="BE63" i="9"/>
  <c r="DP63" i="9"/>
  <c r="O64" i="9"/>
  <c r="CG64" i="9"/>
  <c r="BZ66" i="9"/>
  <c r="CN70" i="9"/>
  <c r="O72" i="9"/>
  <c r="AJ73" i="9"/>
  <c r="CN73" i="9"/>
  <c r="CU84" i="9"/>
  <c r="DB86" i="9"/>
  <c r="CU88" i="9"/>
  <c r="BZ114" i="9"/>
  <c r="H115" i="9"/>
  <c r="H116" i="9"/>
  <c r="CN144" i="9"/>
  <c r="EK162" i="9"/>
  <c r="BS171" i="9"/>
  <c r="DB200" i="9"/>
  <c r="O204" i="9"/>
  <c r="BE14" i="9"/>
  <c r="H15" i="9"/>
  <c r="FX15" i="9" s="1"/>
  <c r="C15" i="4" s="1"/>
  <c r="EK15" i="9"/>
  <c r="AC16" i="9"/>
  <c r="O17" i="9"/>
  <c r="DW17" i="9"/>
  <c r="CU19" i="9"/>
  <c r="BZ20" i="9"/>
  <c r="AJ22" i="9"/>
  <c r="V29" i="9"/>
  <c r="BZ29" i="9"/>
  <c r="V31" i="9"/>
  <c r="ED31" i="9"/>
  <c r="AJ33" i="9"/>
  <c r="DW33" i="9"/>
  <c r="CU37" i="9"/>
  <c r="DP39" i="9"/>
  <c r="AX40" i="9"/>
  <c r="ER40" i="9"/>
  <c r="AC41" i="9"/>
  <c r="V45" i="9"/>
  <c r="EY46" i="9"/>
  <c r="CN47" i="9"/>
  <c r="DW47" i="9"/>
  <c r="H48" i="9"/>
  <c r="H49" i="9"/>
  <c r="BZ50" i="9"/>
  <c r="AC51" i="9"/>
  <c r="H55" i="9"/>
  <c r="ED57" i="9"/>
  <c r="CG59" i="9"/>
  <c r="AI62" i="9"/>
  <c r="AJ62" i="9" s="1"/>
  <c r="AC63" i="9"/>
  <c r="CG63" i="9"/>
  <c r="AI64" i="9"/>
  <c r="AJ64" i="9" s="1"/>
  <c r="H74" i="9"/>
  <c r="BL74" i="9"/>
  <c r="H80" i="9"/>
  <c r="BL80" i="9"/>
  <c r="EK84" i="9"/>
  <c r="EK88" i="9"/>
  <c r="EK92" i="9"/>
  <c r="FX97" i="9"/>
  <c r="C97" i="4" s="1"/>
  <c r="C97" i="5" s="1"/>
  <c r="DP112" i="9"/>
  <c r="CN113" i="9"/>
  <c r="EY129" i="9"/>
  <c r="AC142" i="9"/>
  <c r="DP142" i="9"/>
  <c r="DW144" i="9"/>
  <c r="BE189" i="9"/>
  <c r="DB199" i="9"/>
  <c r="AX200" i="9"/>
  <c r="BL12" i="9"/>
  <c r="H14" i="9"/>
  <c r="BL14" i="9"/>
  <c r="CU15" i="9"/>
  <c r="ER15" i="9"/>
  <c r="V17" i="9"/>
  <c r="BZ17" i="9"/>
  <c r="AC24" i="9"/>
  <c r="DW24" i="9"/>
  <c r="AC27" i="9"/>
  <c r="H28" i="9"/>
  <c r="EK28" i="9"/>
  <c r="AC29" i="9"/>
  <c r="CG29" i="9"/>
  <c r="DW32" i="9"/>
  <c r="H33" i="9"/>
  <c r="CN33" i="9"/>
  <c r="V34" i="9"/>
  <c r="AC36" i="9"/>
  <c r="CG36" i="9"/>
  <c r="CG39" i="9"/>
  <c r="DW39" i="9"/>
  <c r="AJ41" i="9"/>
  <c r="EY43" i="9"/>
  <c r="AC45" i="9"/>
  <c r="BE46" i="9"/>
  <c r="ED47" i="9"/>
  <c r="BL49" i="9"/>
  <c r="AJ50" i="9"/>
  <c r="ER58" i="9"/>
  <c r="AC59" i="9"/>
  <c r="CN63" i="9"/>
  <c r="ER63" i="9"/>
  <c r="DW70" i="9"/>
  <c r="AC71" i="9"/>
  <c r="CN71" i="9"/>
  <c r="BZ74" i="9"/>
  <c r="CT77" i="9"/>
  <c r="CU77" i="9" s="1"/>
  <c r="AQ79" i="9"/>
  <c r="EY81" i="9"/>
  <c r="H86" i="9"/>
  <c r="AQ88" i="9"/>
  <c r="ER88" i="9"/>
  <c r="AQ93" i="9"/>
  <c r="DB93" i="9"/>
  <c r="O97" i="9"/>
  <c r="AC107" i="9"/>
  <c r="H113" i="9"/>
  <c r="O114" i="9"/>
  <c r="ER114" i="9"/>
  <c r="AI136" i="9"/>
  <c r="AJ136" i="9" s="1"/>
  <c r="CN142" i="9"/>
  <c r="DP147" i="9"/>
  <c r="AJ150" i="9"/>
  <c r="AC158" i="9"/>
  <c r="DB158" i="9"/>
  <c r="DP171" i="9"/>
  <c r="DB185" i="9"/>
  <c r="DW64" i="9"/>
  <c r="EY66" i="9"/>
  <c r="AQ70" i="9"/>
  <c r="O71" i="9"/>
  <c r="BZ72" i="9"/>
  <c r="AQ74" i="9"/>
  <c r="AI75" i="9"/>
  <c r="AJ75" i="9" s="1"/>
  <c r="EK75" i="9"/>
  <c r="AJ79" i="9"/>
  <c r="AP80" i="9"/>
  <c r="AQ80" i="9" s="1"/>
  <c r="DB80" i="9"/>
  <c r="H81" i="9"/>
  <c r="BE81" i="9"/>
  <c r="O82" i="9"/>
  <c r="BL82" i="9"/>
  <c r="AI84" i="9"/>
  <c r="AJ84" i="9" s="1"/>
  <c r="DB90" i="9"/>
  <c r="CU91" i="9"/>
  <c r="BZ92" i="9"/>
  <c r="CT93" i="9"/>
  <c r="CU93" i="9" s="1"/>
  <c r="H94" i="9"/>
  <c r="O105" i="9"/>
  <c r="BE112" i="9"/>
  <c r="BE114" i="9"/>
  <c r="CN126" i="9"/>
  <c r="BZ129" i="9"/>
  <c r="DP132" i="9"/>
  <c r="DW135" i="9"/>
  <c r="BL136" i="9"/>
  <c r="AI139" i="9"/>
  <c r="BZ142" i="9"/>
  <c r="DB144" i="9"/>
  <c r="BZ146" i="9"/>
  <c r="DW150" i="9"/>
  <c r="O158" i="9"/>
  <c r="CN158" i="9"/>
  <c r="O161" i="9"/>
  <c r="FX161" i="9" s="1"/>
  <c r="C161" i="4" s="1"/>
  <c r="C161" i="5" s="1"/>
  <c r="CN167" i="9"/>
  <c r="CN171" i="9"/>
  <c r="BZ174" i="9"/>
  <c r="EK174" i="9"/>
  <c r="EY177" i="9"/>
  <c r="O182" i="9"/>
  <c r="H185" i="9"/>
  <c r="O193" i="9"/>
  <c r="AX196" i="9"/>
  <c r="ED204" i="9"/>
  <c r="DW73" i="9"/>
  <c r="H75" i="9"/>
  <c r="BL79" i="9"/>
  <c r="BZ81" i="9"/>
  <c r="AP86" i="9"/>
  <c r="AQ86" i="9" s="1"/>
  <c r="EK86" i="9"/>
  <c r="BL93" i="9"/>
  <c r="DB94" i="9"/>
  <c r="BZ97" i="9"/>
  <c r="EK107" i="9"/>
  <c r="CN111" i="9"/>
  <c r="H112" i="9"/>
  <c r="DP113" i="9"/>
  <c r="AI135" i="9"/>
  <c r="AJ135" i="9" s="1"/>
  <c r="DB149" i="9"/>
  <c r="BZ150" i="9"/>
  <c r="BL154" i="9"/>
  <c r="BZ157" i="9"/>
  <c r="H169" i="9"/>
  <c r="BS182" i="9"/>
  <c r="DP186" i="9"/>
  <c r="BS190" i="9"/>
  <c r="BS196" i="9"/>
  <c r="H199" i="9"/>
  <c r="BS204" i="9"/>
  <c r="ED79" i="9"/>
  <c r="O80" i="9"/>
  <c r="CN81" i="9"/>
  <c r="BE91" i="9"/>
  <c r="DW91" i="9"/>
  <c r="AQ92" i="9"/>
  <c r="CU92" i="9"/>
  <c r="BZ93" i="9"/>
  <c r="AC97" i="9"/>
  <c r="CN97" i="9"/>
  <c r="DB98" i="9"/>
  <c r="ER107" i="9"/>
  <c r="O111" i="9"/>
  <c r="DB111" i="9"/>
  <c r="CN112" i="9"/>
  <c r="O113" i="9"/>
  <c r="AJ115" i="9"/>
  <c r="DP115" i="9"/>
  <c r="DB116" i="9"/>
  <c r="AC124" i="9"/>
  <c r="BL135" i="9"/>
  <c r="O147" i="9"/>
  <c r="O157" i="9"/>
  <c r="CN157" i="9"/>
  <c r="ER157" i="9"/>
  <c r="H160" i="9"/>
  <c r="H162" i="9"/>
  <c r="AC167" i="9"/>
  <c r="DB184" i="9"/>
  <c r="BS185" i="9"/>
  <c r="DB198" i="9"/>
  <c r="O199" i="9"/>
  <c r="DB142" i="9"/>
  <c r="BL148" i="9"/>
  <c r="O149" i="9"/>
  <c r="BS154" i="9"/>
  <c r="BL155" i="9"/>
  <c r="FX155" i="9" s="1"/>
  <c r="C155" i="4" s="1"/>
  <c r="H157" i="9"/>
  <c r="BZ158" i="9"/>
  <c r="ER158" i="9"/>
  <c r="BZ160" i="9"/>
  <c r="BZ161" i="9"/>
  <c r="ER162" i="9"/>
  <c r="DP165" i="9"/>
  <c r="CN177" i="9"/>
  <c r="BZ180" i="9"/>
  <c r="H183" i="9"/>
  <c r="FX183" i="9" s="1"/>
  <c r="C183" i="4" s="1"/>
  <c r="EK184" i="9"/>
  <c r="BZ185" i="9"/>
  <c r="H189" i="9"/>
  <c r="DP189" i="9"/>
  <c r="DB192" i="9"/>
  <c r="AX194" i="9"/>
  <c r="BZ198" i="9"/>
  <c r="G200" i="9"/>
  <c r="H200" i="9" s="1"/>
  <c r="DB205" i="9"/>
  <c r="FX205" i="9" s="1"/>
  <c r="C205" i="4" s="1"/>
  <c r="EY100" i="9"/>
  <c r="BL107" i="9"/>
  <c r="ER112" i="9"/>
  <c r="AJ113" i="9"/>
  <c r="AC114" i="9"/>
  <c r="AC116" i="9"/>
  <c r="DP116" i="9"/>
  <c r="BL129" i="9"/>
  <c r="DW129" i="9"/>
  <c r="DB131" i="9"/>
  <c r="AC132" i="9"/>
  <c r="CN132" i="9"/>
  <c r="BZ133" i="9"/>
  <c r="FX133" i="9" s="1"/>
  <c r="C133" i="4" s="1"/>
  <c r="EY141" i="9"/>
  <c r="BL144" i="9"/>
  <c r="H148" i="9"/>
  <c r="FX148" i="9" s="1"/>
  <c r="C148" i="4" s="1"/>
  <c r="H150" i="9"/>
  <c r="O154" i="9"/>
  <c r="DB154" i="9"/>
  <c r="CN162" i="9"/>
  <c r="BS165" i="9"/>
  <c r="BS167" i="9"/>
  <c r="CN173" i="9"/>
  <c r="BZ178" i="9"/>
  <c r="BZ184" i="9"/>
  <c r="H187" i="9"/>
  <c r="EK187" i="9"/>
  <c r="BS189" i="9"/>
  <c r="H190" i="9"/>
  <c r="FX190" i="9" s="1"/>
  <c r="C190" i="4" s="1"/>
  <c r="DP190" i="9"/>
  <c r="BZ194" i="9"/>
  <c r="DP195" i="9"/>
  <c r="DP199" i="9"/>
  <c r="EJ201" i="9"/>
  <c r="EJ202" i="9"/>
  <c r="AW204" i="9"/>
  <c r="AX204" i="9" s="1"/>
  <c r="ED205" i="9"/>
  <c r="ER79" i="9"/>
  <c r="AJ80" i="9"/>
  <c r="CT81" i="9"/>
  <c r="CU81" i="9" s="1"/>
  <c r="BZ84" i="9"/>
  <c r="EK85" i="9"/>
  <c r="BE86" i="9"/>
  <c r="DB88" i="9"/>
  <c r="DB91" i="9"/>
  <c r="DW93" i="9"/>
  <c r="CN94" i="9"/>
  <c r="AC95" i="9"/>
  <c r="AC99" i="9"/>
  <c r="BZ100" i="9"/>
  <c r="H102" i="9"/>
  <c r="EY105" i="9"/>
  <c r="BZ106" i="9"/>
  <c r="AJ108" i="9"/>
  <c r="BL110" i="9"/>
  <c r="H111" i="9"/>
  <c r="FX111" i="9" s="1"/>
  <c r="C111" i="4" s="1"/>
  <c r="EY112" i="9"/>
  <c r="BE113" i="9"/>
  <c r="AJ114" i="9"/>
  <c r="AJ116" i="9"/>
  <c r="AJ117" i="9"/>
  <c r="ER117" i="9"/>
  <c r="EY128" i="9"/>
  <c r="CN133" i="9"/>
  <c r="AJ141" i="9"/>
  <c r="CN141" i="9"/>
  <c r="CN146" i="9"/>
  <c r="O148" i="9"/>
  <c r="BL149" i="9"/>
  <c r="DW149" i="9"/>
  <c r="DB162" i="9"/>
  <c r="BZ168" i="9"/>
  <c r="EK172" i="9"/>
  <c r="BS183" i="9"/>
  <c r="EK183" i="9"/>
  <c r="BZ186" i="9"/>
  <c r="DB188" i="9"/>
  <c r="FX188" i="9" s="1"/>
  <c r="C188" i="4" s="1"/>
  <c r="EK190" i="9"/>
  <c r="H193" i="9"/>
  <c r="H196" i="9"/>
  <c r="O197" i="9"/>
  <c r="DB197" i="9"/>
  <c r="AX198" i="9"/>
  <c r="EK200" i="9"/>
  <c r="BZ202" i="9"/>
  <c r="AJ13" i="9"/>
  <c r="CG23" i="9"/>
  <c r="CG61" i="9"/>
  <c r="BE68" i="9"/>
  <c r="DB68" i="9"/>
  <c r="EK145" i="9"/>
  <c r="ER145" i="9"/>
  <c r="CN145" i="9"/>
  <c r="BZ14" i="9"/>
  <c r="O21" i="9"/>
  <c r="DB22" i="9"/>
  <c r="CN23" i="9"/>
  <c r="ED23" i="9"/>
  <c r="CU24" i="9"/>
  <c r="ED28" i="9"/>
  <c r="DP33" i="9"/>
  <c r="ER33" i="9"/>
  <c r="BE37" i="9"/>
  <c r="DB37" i="9"/>
  <c r="BE40" i="9"/>
  <c r="DB40" i="9"/>
  <c r="ER41" i="9"/>
  <c r="O45" i="9"/>
  <c r="AX45" i="9"/>
  <c r="EK48" i="9"/>
  <c r="EY48" i="9"/>
  <c r="O48" i="9"/>
  <c r="AJ61" i="9"/>
  <c r="CN61" i="9"/>
  <c r="AI65" i="9"/>
  <c r="AJ65" i="9" s="1"/>
  <c r="AC66" i="9"/>
  <c r="CG66" i="9"/>
  <c r="BZ67" i="9"/>
  <c r="BL68" i="9"/>
  <c r="AI70" i="9"/>
  <c r="AJ70" i="9" s="1"/>
  <c r="AQ77" i="9"/>
  <c r="EK77" i="9"/>
  <c r="AI91" i="9"/>
  <c r="AJ91" i="9" s="1"/>
  <c r="O128" i="9"/>
  <c r="AJ130" i="9"/>
  <c r="EY130" i="9"/>
  <c r="DB145" i="9"/>
  <c r="EY169" i="9"/>
  <c r="V28" i="9"/>
  <c r="CN13" i="9"/>
  <c r="V19" i="9"/>
  <c r="EK19" i="9"/>
  <c r="BE23" i="9"/>
  <c r="CN28" i="9"/>
  <c r="CN66" i="9"/>
  <c r="ED68" i="9"/>
  <c r="CN128" i="9"/>
  <c r="DW128" i="9"/>
  <c r="AC19" i="9"/>
  <c r="BZ19" i="9"/>
  <c r="V24" i="9"/>
  <c r="BL28" i="9"/>
  <c r="CU28" i="9"/>
  <c r="DI37" i="9"/>
  <c r="BZ40" i="9"/>
  <c r="EY41" i="9"/>
  <c r="DI41" i="9"/>
  <c r="DB45" i="9"/>
  <c r="BZ48" i="9"/>
  <c r="DP48" i="9"/>
  <c r="DP57" i="9"/>
  <c r="DP59" i="9"/>
  <c r="H61" i="9"/>
  <c r="EK61" i="9"/>
  <c r="AI66" i="9"/>
  <c r="AJ66" i="9" s="1"/>
  <c r="AC67" i="9"/>
  <c r="CG68" i="9"/>
  <c r="EY103" i="9"/>
  <c r="EK103" i="9"/>
  <c r="AC128" i="9"/>
  <c r="BL145" i="9"/>
  <c r="AQ67" i="9"/>
  <c r="EY24" i="9"/>
  <c r="EK68" i="9"/>
  <c r="EY68" i="9"/>
  <c r="O24" i="9"/>
  <c r="BE28" i="9"/>
  <c r="ED61" i="9"/>
  <c r="O67" i="9"/>
  <c r="O68" i="9"/>
  <c r="EY101" i="9"/>
  <c r="EK101" i="9"/>
  <c r="AJ19" i="9"/>
  <c r="ER19" i="9"/>
  <c r="CN21" i="9"/>
  <c r="ED21" i="9"/>
  <c r="DB23" i="9"/>
  <c r="ER23" i="9"/>
  <c r="AJ28" i="9"/>
  <c r="FX28" i="9" s="1"/>
  <c r="C28" i="4" s="1"/>
  <c r="DB28" i="9"/>
  <c r="H43" i="9"/>
  <c r="CG43" i="9"/>
  <c r="AQ45" i="9"/>
  <c r="BE61" i="9"/>
  <c r="DB61" i="9"/>
  <c r="AQ66" i="9"/>
  <c r="ER67" i="9"/>
  <c r="BZ101" i="9"/>
  <c r="BZ51" i="9"/>
  <c r="BE19" i="9"/>
  <c r="BL24" i="9"/>
  <c r="CU23" i="9"/>
  <c r="AC28" i="9"/>
  <c r="AJ51" i="9"/>
  <c r="ED66" i="9"/>
  <c r="DP145" i="9"/>
  <c r="CU21" i="9"/>
  <c r="H23" i="9"/>
  <c r="DI24" i="9"/>
  <c r="BL25" i="9"/>
  <c r="FX25" i="9" s="1"/>
  <c r="C25" i="4" s="1"/>
  <c r="CU33" i="9"/>
  <c r="DB35" i="9"/>
  <c r="EK35" i="9"/>
  <c r="CG37" i="9"/>
  <c r="AX41" i="9"/>
  <c r="AC48" i="9"/>
  <c r="ED48" i="9"/>
  <c r="H51" i="9"/>
  <c r="O57" i="9"/>
  <c r="BL57" i="9"/>
  <c r="O61" i="9"/>
  <c r="BL61" i="9"/>
  <c r="DP61" i="9"/>
  <c r="AI67" i="9"/>
  <c r="AJ67" i="9" s="1"/>
  <c r="ER68" i="9"/>
  <c r="CN77" i="9"/>
  <c r="CN103" i="9"/>
  <c r="EY137" i="9"/>
  <c r="H137" i="9"/>
  <c r="CG33" i="9"/>
  <c r="AC35" i="9"/>
  <c r="BL37" i="9"/>
  <c r="DW37" i="9"/>
  <c r="AX39" i="9"/>
  <c r="BZ43" i="9"/>
  <c r="AJ44" i="9"/>
  <c r="ER44" i="9"/>
  <c r="CU45" i="9"/>
  <c r="AX46" i="9"/>
  <c r="DI46" i="9"/>
  <c r="AQ48" i="9"/>
  <c r="DB52" i="9"/>
  <c r="ER52" i="9"/>
  <c r="DB57" i="9"/>
  <c r="AQ62" i="9"/>
  <c r="FX62" i="9" s="1"/>
  <c r="C62" i="4" s="1"/>
  <c r="H67" i="9"/>
  <c r="BE67" i="9"/>
  <c r="AC68" i="9"/>
  <c r="BZ68" i="9"/>
  <c r="DW68" i="9"/>
  <c r="ER70" i="9"/>
  <c r="CU71" i="9"/>
  <c r="ER71" i="9"/>
  <c r="AJ72" i="9"/>
  <c r="ER72" i="9"/>
  <c r="AC77" i="9"/>
  <c r="BZ77" i="9"/>
  <c r="ED77" i="9"/>
  <c r="AC86" i="9"/>
  <c r="BL86" i="9"/>
  <c r="H92" i="9"/>
  <c r="BL92" i="9"/>
  <c r="DW92" i="9"/>
  <c r="AQ103" i="9"/>
  <c r="BL106" i="9"/>
  <c r="DP127" i="9"/>
  <c r="AJ128" i="9"/>
  <c r="EY132" i="9"/>
  <c r="BE132" i="9"/>
  <c r="AI134" i="9"/>
  <c r="AJ134" i="9" s="1"/>
  <c r="BL137" i="9"/>
  <c r="BZ143" i="9"/>
  <c r="BL143" i="9"/>
  <c r="FX143" i="9" s="1"/>
  <c r="C143" i="4" s="1"/>
  <c r="DB169" i="9"/>
  <c r="EK29" i="9"/>
  <c r="EY31" i="9"/>
  <c r="BE33" i="9"/>
  <c r="CG41" i="9"/>
  <c r="CU48" i="9"/>
  <c r="ER48" i="9"/>
  <c r="AC52" i="9"/>
  <c r="EK58" i="9"/>
  <c r="CN59" i="9"/>
  <c r="CU66" i="9"/>
  <c r="EK66" i="9"/>
  <c r="DW67" i="9"/>
  <c r="EY70" i="9"/>
  <c r="ER84" i="9"/>
  <c r="AI86" i="9"/>
  <c r="AJ86" i="9" s="1"/>
  <c r="O101" i="9"/>
  <c r="EY106" i="9"/>
  <c r="CN106" i="9"/>
  <c r="BL128" i="9"/>
  <c r="BE130" i="9"/>
  <c r="CN136" i="9"/>
  <c r="EY164" i="9"/>
  <c r="CN41" i="9"/>
  <c r="BL45" i="9"/>
  <c r="ER45" i="9"/>
  <c r="AC46" i="9"/>
  <c r="DW46" i="9"/>
  <c r="BE48" i="9"/>
  <c r="DB48" i="9"/>
  <c r="DB51" i="9"/>
  <c r="AQ53" i="9"/>
  <c r="CN53" i="9"/>
  <c r="ER53" i="9"/>
  <c r="ER59" i="9"/>
  <c r="AI60" i="9"/>
  <c r="O66" i="9"/>
  <c r="BE66" i="9"/>
  <c r="CN68" i="9"/>
  <c r="H71" i="9"/>
  <c r="BL71" i="9"/>
  <c r="AQ73" i="9"/>
  <c r="EY84" i="9"/>
  <c r="BE87" i="9"/>
  <c r="EY92" i="9"/>
  <c r="BL103" i="9"/>
  <c r="ER127" i="9"/>
  <c r="AJ127" i="9"/>
  <c r="EY127" i="9"/>
  <c r="BL130" i="9"/>
  <c r="AI131" i="9"/>
  <c r="AJ131" i="9" s="1"/>
  <c r="V41" i="9"/>
  <c r="BE41" i="9"/>
  <c r="DW41" i="9"/>
  <c r="DB42" i="9"/>
  <c r="H45" i="9"/>
  <c r="BL48" i="9"/>
  <c r="CU53" i="9"/>
  <c r="CU56" i="9"/>
  <c r="ER56" i="9"/>
  <c r="H59" i="9"/>
  <c r="AQ59" i="9"/>
  <c r="DB59" i="9"/>
  <c r="AQ61" i="9"/>
  <c r="ER61" i="9"/>
  <c r="BL62" i="9"/>
  <c r="CU62" i="9"/>
  <c r="ER66" i="9"/>
  <c r="EK73" i="9"/>
  <c r="ER77" i="9"/>
  <c r="AJ101" i="9"/>
  <c r="CN101" i="9"/>
  <c r="H103" i="9"/>
  <c r="H106" i="9"/>
  <c r="CU106" i="9"/>
  <c r="BE71" i="9"/>
  <c r="CN75" i="9"/>
  <c r="BL77" i="9"/>
  <c r="CN79" i="9"/>
  <c r="BZ82" i="9"/>
  <c r="AP89" i="9"/>
  <c r="AQ89" i="9" s="1"/>
  <c r="AI92" i="9"/>
  <c r="AJ92" i="9" s="1"/>
  <c r="EK94" i="9"/>
  <c r="EK104" i="9"/>
  <c r="CT107" i="9"/>
  <c r="CU107" i="9" s="1"/>
  <c r="O112" i="9"/>
  <c r="BZ112" i="9"/>
  <c r="BE128" i="9"/>
  <c r="O129" i="9"/>
  <c r="CN130" i="9"/>
  <c r="EY135" i="9"/>
  <c r="AC135" i="9"/>
  <c r="O137" i="9"/>
  <c r="AX195" i="9"/>
  <c r="EK63" i="9"/>
  <c r="AQ64" i="9"/>
  <c r="CU64" i="9"/>
  <c r="BL67" i="9"/>
  <c r="O73" i="9"/>
  <c r="BE73" i="9"/>
  <c r="CU74" i="9"/>
  <c r="BE79" i="9"/>
  <c r="CT79" i="9"/>
  <c r="CU79" i="9" s="1"/>
  <c r="EK81" i="9"/>
  <c r="EY83" i="9"/>
  <c r="AP84" i="9"/>
  <c r="AQ84" i="9" s="1"/>
  <c r="H85" i="9"/>
  <c r="AI87" i="9"/>
  <c r="AJ87" i="9" s="1"/>
  <c r="CN88" i="9"/>
  <c r="EK89" i="9"/>
  <c r="EY91" i="9"/>
  <c r="O93" i="9"/>
  <c r="BE93" i="9"/>
  <c r="AI95" i="9"/>
  <c r="AJ95" i="9" s="1"/>
  <c r="O99" i="9"/>
  <c r="AC102" i="9"/>
  <c r="O103" i="9"/>
  <c r="AJ104" i="9"/>
  <c r="DP107" i="9"/>
  <c r="BZ128" i="9"/>
  <c r="DP130" i="9"/>
  <c r="H135" i="9"/>
  <c r="O136" i="9"/>
  <c r="DB136" i="9"/>
  <c r="H145" i="9"/>
  <c r="EY168" i="9"/>
  <c r="H84" i="9"/>
  <c r="DB84" i="9"/>
  <c r="ER86" i="9"/>
  <c r="ER87" i="9"/>
  <c r="BL101" i="9"/>
  <c r="ER101" i="9"/>
  <c r="BZ127" i="9"/>
  <c r="DW130" i="9"/>
  <c r="DW136" i="9"/>
  <c r="BS143" i="9"/>
  <c r="BZ169" i="9"/>
  <c r="BZ195" i="9"/>
  <c r="BE70" i="9"/>
  <c r="DB70" i="9"/>
  <c r="AJ71" i="9"/>
  <c r="H72" i="9"/>
  <c r="BE72" i="9"/>
  <c r="DB75" i="9"/>
  <c r="O79" i="9"/>
  <c r="CT80" i="9"/>
  <c r="CU80" i="9" s="1"/>
  <c r="CT82" i="9"/>
  <c r="CU82" i="9" s="1"/>
  <c r="ER82" i="9"/>
  <c r="O84" i="9"/>
  <c r="AP87" i="9"/>
  <c r="AQ87" i="9" s="1"/>
  <c r="BL90" i="9"/>
  <c r="EK96" i="9"/>
  <c r="AJ99" i="9"/>
  <c r="DB99" i="9"/>
  <c r="DB100" i="9"/>
  <c r="AQ102" i="9"/>
  <c r="CT102" i="9"/>
  <c r="CU102" i="9" s="1"/>
  <c r="AJ103" i="9"/>
  <c r="ER103" i="9"/>
  <c r="DP106" i="9"/>
  <c r="BZ107" i="9"/>
  <c r="EK114" i="9"/>
  <c r="EY121" i="9"/>
  <c r="ER121" i="9"/>
  <c r="CN127" i="9"/>
  <c r="BE129" i="9"/>
  <c r="BL132" i="9"/>
  <c r="O134" i="9"/>
  <c r="CN135" i="9"/>
  <c r="AI138" i="9"/>
  <c r="AJ138" i="9" s="1"/>
  <c r="AJ145" i="9"/>
  <c r="FX145" i="9" s="1"/>
  <c r="C145" i="4" s="1"/>
  <c r="DP168" i="9"/>
  <c r="DP173" i="9"/>
  <c r="BE99" i="9"/>
  <c r="AQ100" i="9"/>
  <c r="H101" i="9"/>
  <c r="AC103" i="9"/>
  <c r="O104" i="9"/>
  <c r="BE110" i="9"/>
  <c r="EY126" i="9"/>
  <c r="H136" i="9"/>
  <c r="BZ136" i="9"/>
  <c r="H143" i="9"/>
  <c r="DB143" i="9"/>
  <c r="AJ149" i="9"/>
  <c r="DB173" i="9"/>
  <c r="BS178" i="9"/>
  <c r="BS195" i="9"/>
  <c r="DP200" i="9"/>
  <c r="BL100" i="9"/>
  <c r="AC101" i="9"/>
  <c r="H107" i="9"/>
  <c r="BE107" i="9"/>
  <c r="DB110" i="9"/>
  <c r="BE122" i="9"/>
  <c r="EK123" i="9"/>
  <c r="FX123" i="9" s="1"/>
  <c r="C123" i="4" s="1"/>
  <c r="O127" i="9"/>
  <c r="AC130" i="9"/>
  <c r="H131" i="9"/>
  <c r="DB135" i="9"/>
  <c r="BZ137" i="9"/>
  <c r="DB141" i="9"/>
  <c r="FX141" i="9" s="1"/>
  <c r="C141" i="4" s="1"/>
  <c r="DW143" i="9"/>
  <c r="DW145" i="9"/>
  <c r="DB147" i="9"/>
  <c r="BE151" i="9"/>
  <c r="AC159" i="9"/>
  <c r="ER159" i="9"/>
  <c r="EY163" i="9"/>
  <c r="BS163" i="9"/>
  <c r="DB164" i="9"/>
  <c r="DB165" i="9"/>
  <c r="DP169" i="9"/>
  <c r="H170" i="9"/>
  <c r="H178" i="9"/>
  <c r="EK193" i="9"/>
  <c r="EC202" i="9"/>
  <c r="ED202" i="9" s="1"/>
  <c r="DP203" i="9"/>
  <c r="BE121" i="9"/>
  <c r="CN122" i="9"/>
  <c r="AC127" i="9"/>
  <c r="CN129" i="9"/>
  <c r="BZ130" i="9"/>
  <c r="DW132" i="9"/>
  <c r="AC137" i="9"/>
  <c r="CN137" i="9"/>
  <c r="BS145" i="9"/>
  <c r="ED145" i="9"/>
  <c r="AJ147" i="9"/>
  <c r="BS149" i="9"/>
  <c r="H168" i="9"/>
  <c r="H195" i="9"/>
  <c r="AX203" i="9"/>
  <c r="EY109" i="9"/>
  <c r="AJ112" i="9"/>
  <c r="DP114" i="9"/>
  <c r="CN121" i="9"/>
  <c r="DP122" i="9"/>
  <c r="DB128" i="9"/>
  <c r="DB137" i="9"/>
  <c r="AI140" i="9"/>
  <c r="AJ140" i="9" s="1"/>
  <c r="EY142" i="9"/>
  <c r="AJ143" i="9"/>
  <c r="BZ145" i="9"/>
  <c r="BE147" i="9"/>
  <c r="BZ149" i="9"/>
  <c r="DP159" i="9"/>
  <c r="H164" i="9"/>
  <c r="O168" i="9"/>
  <c r="BS169" i="9"/>
  <c r="BS172" i="9"/>
  <c r="BZ177" i="9"/>
  <c r="O195" i="9"/>
  <c r="EK195" i="9"/>
  <c r="EK197" i="9"/>
  <c r="BS200" i="9"/>
  <c r="DP144" i="9"/>
  <c r="O145" i="9"/>
  <c r="BL146" i="9"/>
  <c r="DB151" i="9"/>
  <c r="DP170" i="9"/>
  <c r="EY175" i="9"/>
  <c r="DP184" i="9"/>
  <c r="DP185" i="9"/>
  <c r="BZ196" i="9"/>
  <c r="O198" i="9"/>
  <c r="AW199" i="9"/>
  <c r="AX199" i="9" s="1"/>
  <c r="EJ199" i="9"/>
  <c r="EK199" i="9" s="1"/>
  <c r="DB203" i="9"/>
  <c r="AW207" i="9"/>
  <c r="O144" i="9"/>
  <c r="BS144" i="9"/>
  <c r="BE145" i="9"/>
  <c r="H147" i="9"/>
  <c r="AJ148" i="9"/>
  <c r="CN149" i="9"/>
  <c r="DP158" i="9"/>
  <c r="DB180" i="9"/>
  <c r="BS184" i="9"/>
  <c r="DB195" i="9"/>
  <c r="O196" i="9"/>
  <c r="FX196" i="9" s="1"/>
  <c r="C196" i="4" s="1"/>
  <c r="DB196" i="9"/>
  <c r="H197" i="9"/>
  <c r="H198" i="9"/>
  <c r="BS199" i="9"/>
  <c r="BE200" i="9"/>
  <c r="ED203" i="9"/>
  <c r="BZ204" i="9"/>
  <c r="FX204" i="9" s="1"/>
  <c r="C204" i="4" s="1"/>
  <c r="O159" i="9"/>
  <c r="BZ159" i="9"/>
  <c r="DP163" i="9"/>
  <c r="O164" i="9"/>
  <c r="O169" i="9"/>
  <c r="BZ170" i="9"/>
  <c r="BZ172" i="9"/>
  <c r="BS173" i="9"/>
  <c r="FX173" i="9" s="1"/>
  <c r="C173" i="4" s="1"/>
  <c r="H174" i="9"/>
  <c r="CN174" i="9"/>
  <c r="O184" i="9"/>
  <c r="EJ189" i="9"/>
  <c r="EK189" i="9" s="1"/>
  <c r="FX189" i="9" s="1"/>
  <c r="C189" i="4" s="1"/>
  <c r="EK205" i="9"/>
  <c r="G207" i="9"/>
  <c r="H207" i="9" s="1"/>
  <c r="BZ207" i="9"/>
  <c r="DW142" i="9"/>
  <c r="AJ144" i="9"/>
  <c r="EY148" i="9"/>
  <c r="H153" i="9"/>
  <c r="DP157" i="9"/>
  <c r="BS158" i="9"/>
  <c r="BZ162" i="9"/>
  <c r="ER164" i="9"/>
  <c r="BE169" i="9"/>
  <c r="EK171" i="9"/>
  <c r="DB174" i="9"/>
  <c r="H180" i="9"/>
  <c r="DB181" i="9"/>
  <c r="H182" i="9"/>
  <c r="DB182" i="9"/>
  <c r="H186" i="9"/>
  <c r="BS193" i="9"/>
  <c r="AW201" i="9"/>
  <c r="AX201" i="9" s="1"/>
  <c r="BS207" i="9"/>
  <c r="ED207" i="9"/>
  <c r="ED211" i="9"/>
  <c r="EK207" i="9"/>
  <c r="BE211" i="9"/>
  <c r="EK211" i="9"/>
  <c r="DB207" i="9"/>
  <c r="BS211" i="9"/>
  <c r="O207" i="9"/>
  <c r="AX207" i="9"/>
  <c r="BE207" i="9"/>
  <c r="DP207" i="9"/>
  <c r="DA211" i="9"/>
  <c r="DB211" i="9" s="1"/>
  <c r="BY211" i="9"/>
  <c r="BZ211" i="9" s="1"/>
  <c r="AW211" i="9"/>
  <c r="AX211" i="9" s="1"/>
  <c r="N211" i="9"/>
  <c r="O211" i="9" s="1"/>
  <c r="J125" i="4"/>
  <c r="L125" i="5" s="1"/>
  <c r="J196" i="4"/>
  <c r="L196" i="5" s="1"/>
  <c r="J203" i="4"/>
  <c r="L203" i="5" s="1"/>
  <c r="J132" i="4"/>
  <c r="L132" i="5" s="1"/>
  <c r="DS213" i="9"/>
  <c r="CX214" i="9"/>
  <c r="DA214" i="9" s="1"/>
  <c r="BV218" i="9"/>
  <c r="BY218" i="9" s="1"/>
  <c r="EG217" i="9"/>
  <c r="EJ217" i="9" s="1"/>
  <c r="K218" i="9"/>
  <c r="N218" i="9" s="1"/>
  <c r="AT208" i="9"/>
  <c r="AW208" i="9" s="1"/>
  <c r="DL208" i="9"/>
  <c r="DO208" i="9" s="1"/>
  <c r="BV212" i="9"/>
  <c r="BY212" i="9" s="1"/>
  <c r="DL212" i="9"/>
  <c r="DO212" i="9" s="1"/>
  <c r="DL213" i="9"/>
  <c r="DO213" i="9" s="1"/>
  <c r="K215" i="9"/>
  <c r="N215" i="9" s="1"/>
  <c r="BA215" i="9"/>
  <c r="BD215" i="9" s="1"/>
  <c r="J8" i="4"/>
  <c r="K7" i="4"/>
  <c r="K171" i="4" s="1"/>
  <c r="L171" i="4" s="1"/>
  <c r="J15" i="4"/>
  <c r="L15" i="5" s="1"/>
  <c r="J49" i="4"/>
  <c r="L49" i="5" s="1"/>
  <c r="J42" i="4"/>
  <c r="L42" i="5" s="1"/>
  <c r="J105" i="4"/>
  <c r="L105" i="5" s="1"/>
  <c r="J120" i="4"/>
  <c r="L120" i="5" s="1"/>
  <c r="J113" i="4"/>
  <c r="L113" i="5" s="1"/>
  <c r="AT209" i="9"/>
  <c r="AW209" i="9" s="1"/>
  <c r="BV209" i="9"/>
  <c r="BY209" i="9" s="1"/>
  <c r="K213" i="9"/>
  <c r="N213" i="9" s="1"/>
  <c r="EG213" i="9"/>
  <c r="EJ213" i="9" s="1"/>
  <c r="BA214" i="9"/>
  <c r="BD214" i="9" s="1"/>
  <c r="EG214" i="9"/>
  <c r="EJ214" i="9" s="1"/>
  <c r="DS215" i="9"/>
  <c r="EG215" i="9"/>
  <c r="EJ215" i="9" s="1"/>
  <c r="K216" i="9"/>
  <c r="N216" i="9" s="1"/>
  <c r="BA216" i="9"/>
  <c r="BD216" i="9" s="1"/>
  <c r="G217" i="9"/>
  <c r="BO218" i="9"/>
  <c r="DS218" i="9"/>
  <c r="DL218" i="9"/>
  <c r="DO218" i="9" s="1"/>
  <c r="CX215" i="9"/>
  <c r="DA215" i="9" s="1"/>
  <c r="BD217" i="9"/>
  <c r="AT210" i="9"/>
  <c r="BV210" i="9"/>
  <c r="BY210" i="9" s="1"/>
  <c r="BO213" i="9"/>
  <c r="BR213" i="9" s="1"/>
  <c r="AT215" i="9"/>
  <c r="AW215" i="9" s="1"/>
  <c r="DZ218" i="9"/>
  <c r="EC218" i="9" s="1"/>
  <c r="DZ214" i="9"/>
  <c r="EC214" i="9" s="1"/>
  <c r="BO208" i="9"/>
  <c r="BR208" i="9" s="1"/>
  <c r="BA213" i="9"/>
  <c r="BD213" i="9" s="1"/>
  <c r="DZ212" i="9"/>
  <c r="EC212" i="9" s="1"/>
  <c r="K214" i="9"/>
  <c r="N214" i="9" s="1"/>
  <c r="DZ215" i="9"/>
  <c r="EC215" i="9" s="1"/>
  <c r="CX216" i="9"/>
  <c r="DA216" i="9" s="1"/>
  <c r="DS216" i="9"/>
  <c r="DV216" i="9" s="1"/>
  <c r="AT218" i="9"/>
  <c r="AW218" i="9" s="1"/>
  <c r="CX218" i="9"/>
  <c r="DA218" i="9" s="1"/>
  <c r="CX212" i="9"/>
  <c r="DA212" i="9" s="1"/>
  <c r="AW210" i="9"/>
  <c r="FW215" i="9"/>
  <c r="DP215" i="9" s="1"/>
  <c r="BO216" i="9"/>
  <c r="BR216" i="9" s="1"/>
  <c r="CX208" i="9"/>
  <c r="DA208" i="9" s="1"/>
  <c r="K210" i="9"/>
  <c r="N210" i="9" s="1"/>
  <c r="AT212" i="9"/>
  <c r="E86" i="16"/>
  <c r="E87" i="16" s="1"/>
  <c r="H10" i="12"/>
  <c r="FX125" i="9"/>
  <c r="C125" i="4" s="1"/>
  <c r="C125" i="5" s="1"/>
  <c r="FX83" i="9"/>
  <c r="C83" i="4" s="1"/>
  <c r="C83" i="5" s="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20" i="11"/>
  <c r="E86" i="10"/>
  <c r="DA217" i="9"/>
  <c r="DZ217" i="9"/>
  <c r="EC217" i="9" s="1"/>
  <c r="G86" i="10"/>
  <c r="H31" i="10"/>
  <c r="H86" i="10" s="1"/>
  <c r="K217" i="9"/>
  <c r="N217" i="9" s="1"/>
  <c r="H15" i="10"/>
  <c r="H79" i="10"/>
  <c r="N100" i="19"/>
  <c r="H63" i="10"/>
  <c r="EG208" i="9"/>
  <c r="EJ208" i="9" s="1"/>
  <c r="EJ209" i="9"/>
  <c r="H47" i="10"/>
  <c r="F17" i="13"/>
  <c r="DL209" i="9"/>
  <c r="DO209" i="9" s="1"/>
  <c r="FW214" i="9"/>
  <c r="G87" i="11"/>
  <c r="N27" i="19"/>
  <c r="N36" i="19"/>
  <c r="N45" i="19"/>
  <c r="N48" i="19"/>
  <c r="N75" i="19"/>
  <c r="DZ216" i="9"/>
  <c r="EC216" i="9" s="1"/>
  <c r="H8" i="11"/>
  <c r="H87" i="11" s="1"/>
  <c r="N127" i="19"/>
  <c r="DZ209" i="9"/>
  <c r="EC209" i="9" s="1"/>
  <c r="EG212" i="9"/>
  <c r="EJ212" i="9" s="1"/>
  <c r="BV213" i="9"/>
  <c r="BY213" i="9" s="1"/>
  <c r="DO214" i="9"/>
  <c r="BO215" i="9"/>
  <c r="BR215" i="9" s="1"/>
  <c r="EJ218" i="9"/>
  <c r="AT213" i="9"/>
  <c r="AW213" i="9" s="1"/>
  <c r="CX210" i="9"/>
  <c r="DA210" i="9" s="1"/>
  <c r="FW210" i="9"/>
  <c r="O210" i="9" s="1"/>
  <c r="BO212" i="9"/>
  <c r="BR212" i="9" s="1"/>
  <c r="DS214" i="9"/>
  <c r="BV215" i="9"/>
  <c r="BY215" i="9" s="1"/>
  <c r="BA218" i="9"/>
  <c r="BD218" i="9" s="1"/>
  <c r="N30" i="19"/>
  <c r="N92" i="19"/>
  <c r="N112" i="19"/>
  <c r="N209" i="9"/>
  <c r="BO209" i="9"/>
  <c r="BR209" i="9" s="1"/>
  <c r="G212" i="9"/>
  <c r="FW213" i="9"/>
  <c r="G214" i="9"/>
  <c r="AT214" i="9"/>
  <c r="AW214" i="9" s="1"/>
  <c r="E87" i="11"/>
  <c r="BV216" i="9"/>
  <c r="BY216" i="9" s="1"/>
  <c r="BY217" i="9"/>
  <c r="DL217" i="9"/>
  <c r="DO217" i="9" s="1"/>
  <c r="BO214" i="9"/>
  <c r="BR214" i="9" s="1"/>
  <c r="BO217" i="9"/>
  <c r="N55" i="19"/>
  <c r="N87" i="19"/>
  <c r="N119" i="19"/>
  <c r="AT216" i="9"/>
  <c r="AW216" i="9" s="1"/>
  <c r="EG216" i="9"/>
  <c r="EJ216" i="9" s="1"/>
  <c r="AT217" i="9"/>
  <c r="AW217" i="9" s="1"/>
  <c r="K18" i="4"/>
  <c r="L18" i="4" s="1"/>
  <c r="K16" i="4"/>
  <c r="L16" i="4" s="1"/>
  <c r="K14" i="4"/>
  <c r="L14" i="4" s="1"/>
  <c r="K207" i="4"/>
  <c r="L207" i="4" s="1"/>
  <c r="K88" i="4"/>
  <c r="L88" i="4" s="1"/>
  <c r="K75" i="4"/>
  <c r="L75" i="4" s="1"/>
  <c r="K34" i="4"/>
  <c r="L34" i="4" s="1"/>
  <c r="K30" i="4"/>
  <c r="L30" i="4" s="1"/>
  <c r="K178" i="4"/>
  <c r="L178" i="4" s="1"/>
  <c r="K145" i="4"/>
  <c r="L145" i="4" s="1"/>
  <c r="K120" i="4"/>
  <c r="L120" i="4" s="1"/>
  <c r="K114" i="4"/>
  <c r="L114" i="4" s="1"/>
  <c r="K35" i="4"/>
  <c r="L35" i="4" s="1"/>
  <c r="K31" i="4"/>
  <c r="L31" i="4" s="1"/>
  <c r="K27" i="4"/>
  <c r="L27" i="4" s="1"/>
  <c r="K23" i="4"/>
  <c r="L23" i="4" s="1"/>
  <c r="K46" i="4"/>
  <c r="L46" i="4" s="1"/>
  <c r="K42" i="4"/>
  <c r="L42" i="4" s="1"/>
  <c r="K38" i="4"/>
  <c r="L38" i="4" s="1"/>
  <c r="K216" i="4"/>
  <c r="L216" i="4" s="1"/>
  <c r="I24" i="5"/>
  <c r="J25" i="5"/>
  <c r="I35" i="5"/>
  <c r="J36" i="5"/>
  <c r="J123" i="5"/>
  <c r="I122" i="5"/>
  <c r="I210" i="5"/>
  <c r="J211" i="5"/>
  <c r="J56" i="4"/>
  <c r="L56" i="5" s="1"/>
  <c r="J61" i="4"/>
  <c r="L61" i="5" s="1"/>
  <c r="J68" i="4"/>
  <c r="L68" i="5" s="1"/>
  <c r="J131" i="4"/>
  <c r="L131" i="5" s="1"/>
  <c r="J46" i="5"/>
  <c r="I45" i="5"/>
  <c r="EY60" i="9"/>
  <c r="AQ60" i="9"/>
  <c r="CU60" i="9"/>
  <c r="BL60" i="9"/>
  <c r="DW60" i="9"/>
  <c r="AC60" i="9"/>
  <c r="EK60" i="9"/>
  <c r="CN60" i="9"/>
  <c r="BE60" i="9"/>
  <c r="AC120" i="9"/>
  <c r="J21" i="4"/>
  <c r="L21" i="5" s="1"/>
  <c r="J46" i="4"/>
  <c r="L46" i="5" s="1"/>
  <c r="J80" i="4"/>
  <c r="L80" i="5" s="1"/>
  <c r="K131" i="4"/>
  <c r="L131" i="4" s="1"/>
  <c r="J144" i="4"/>
  <c r="L144" i="5" s="1"/>
  <c r="J169" i="4"/>
  <c r="L169" i="5" s="1"/>
  <c r="J78" i="5"/>
  <c r="I77" i="5"/>
  <c r="I145" i="5"/>
  <c r="J146" i="5"/>
  <c r="A15" i="5"/>
  <c r="A16" i="4"/>
  <c r="J19" i="4"/>
  <c r="L19" i="5" s="1"/>
  <c r="K25" i="4"/>
  <c r="L25" i="4" s="1"/>
  <c r="J30" i="4"/>
  <c r="L30" i="5" s="1"/>
  <c r="J37" i="4"/>
  <c r="L37" i="5" s="1"/>
  <c r="K138" i="4"/>
  <c r="L138" i="4" s="1"/>
  <c r="K163" i="4"/>
  <c r="L163" i="4" s="1"/>
  <c r="K183" i="4"/>
  <c r="L183" i="4" s="1"/>
  <c r="K188" i="4"/>
  <c r="L188" i="4" s="1"/>
  <c r="I99" i="5"/>
  <c r="J100" i="5"/>
  <c r="J101" i="5"/>
  <c r="J174" i="5"/>
  <c r="I173" i="5"/>
  <c r="O13" i="9"/>
  <c r="CU13" i="9"/>
  <c r="EY20" i="9"/>
  <c r="EK20" i="9"/>
  <c r="AJ20" i="9"/>
  <c r="CN20" i="9"/>
  <c r="CU20" i="9"/>
  <c r="AQ65" i="9"/>
  <c r="J218" i="4"/>
  <c r="L218" i="5" s="1"/>
  <c r="J214" i="4"/>
  <c r="L214" i="5" s="1"/>
  <c r="J210" i="4"/>
  <c r="L210" i="5" s="1"/>
  <c r="J206" i="4"/>
  <c r="L206" i="5" s="1"/>
  <c r="J202" i="4"/>
  <c r="L202" i="5" s="1"/>
  <c r="J198" i="4"/>
  <c r="L198" i="5" s="1"/>
  <c r="J194" i="4"/>
  <c r="L194" i="5" s="1"/>
  <c r="J190" i="4"/>
  <c r="L190" i="5" s="1"/>
  <c r="J186" i="4"/>
  <c r="L186" i="5" s="1"/>
  <c r="J182" i="4"/>
  <c r="L182" i="5" s="1"/>
  <c r="J178" i="4"/>
  <c r="L178" i="5" s="1"/>
  <c r="J174" i="4"/>
  <c r="L174" i="5" s="1"/>
  <c r="J170" i="4"/>
  <c r="L170" i="5" s="1"/>
  <c r="J166" i="4"/>
  <c r="L166" i="5" s="1"/>
  <c r="J162" i="4"/>
  <c r="L162" i="5" s="1"/>
  <c r="J158" i="4"/>
  <c r="L158" i="5" s="1"/>
  <c r="J154" i="4"/>
  <c r="L154" i="5" s="1"/>
  <c r="J150" i="4"/>
  <c r="L150" i="5" s="1"/>
  <c r="J146" i="4"/>
  <c r="L146" i="5" s="1"/>
  <c r="J142" i="4"/>
  <c r="L142" i="5" s="1"/>
  <c r="J138" i="4"/>
  <c r="L138" i="5" s="1"/>
  <c r="J134" i="4"/>
  <c r="L134" i="5" s="1"/>
  <c r="J130" i="4"/>
  <c r="L130" i="5" s="1"/>
  <c r="J126" i="4"/>
  <c r="L126" i="5" s="1"/>
  <c r="J122" i="4"/>
  <c r="L122" i="5" s="1"/>
  <c r="J118" i="4"/>
  <c r="L118" i="5" s="1"/>
  <c r="J114" i="4"/>
  <c r="L114" i="5" s="1"/>
  <c r="J110" i="4"/>
  <c r="L110" i="5" s="1"/>
  <c r="J106" i="4"/>
  <c r="L106" i="5" s="1"/>
  <c r="J102" i="4"/>
  <c r="L102" i="5" s="1"/>
  <c r="J98" i="4"/>
  <c r="L98" i="5" s="1"/>
  <c r="J94" i="4"/>
  <c r="L94" i="5" s="1"/>
  <c r="J90" i="4"/>
  <c r="L90" i="5" s="1"/>
  <c r="J86" i="4"/>
  <c r="L86" i="5" s="1"/>
  <c r="J82" i="4"/>
  <c r="L82" i="5" s="1"/>
  <c r="J78" i="4"/>
  <c r="L78" i="5" s="1"/>
  <c r="J74" i="4"/>
  <c r="L74" i="5" s="1"/>
  <c r="J70" i="4"/>
  <c r="L70" i="5" s="1"/>
  <c r="J66" i="4"/>
  <c r="L66" i="5" s="1"/>
  <c r="J62" i="4"/>
  <c r="L62" i="5" s="1"/>
  <c r="J58" i="4"/>
  <c r="L58" i="5" s="1"/>
  <c r="J54" i="4"/>
  <c r="L54" i="5" s="1"/>
  <c r="J217" i="4"/>
  <c r="L217" i="5" s="1"/>
  <c r="J213" i="4"/>
  <c r="L213" i="5" s="1"/>
  <c r="J209" i="4"/>
  <c r="L209" i="5" s="1"/>
  <c r="J205" i="4"/>
  <c r="L205" i="5" s="1"/>
  <c r="J201" i="4"/>
  <c r="L201" i="5" s="1"/>
  <c r="J215" i="4"/>
  <c r="L215" i="5" s="1"/>
  <c r="J200" i="4"/>
  <c r="L200" i="5" s="1"/>
  <c r="J193" i="4"/>
  <c r="L193" i="5" s="1"/>
  <c r="J187" i="4"/>
  <c r="L187" i="5" s="1"/>
  <c r="J168" i="4"/>
  <c r="L168" i="5" s="1"/>
  <c r="J161" i="4"/>
  <c r="L161" i="5" s="1"/>
  <c r="J155" i="4"/>
  <c r="L155" i="5" s="1"/>
  <c r="J136" i="4"/>
  <c r="L136" i="5" s="1"/>
  <c r="J129" i="4"/>
  <c r="L129" i="5" s="1"/>
  <c r="J123" i="4"/>
  <c r="L123" i="5" s="1"/>
  <c r="J104" i="4"/>
  <c r="L104" i="5" s="1"/>
  <c r="J97" i="4"/>
  <c r="L97" i="5" s="1"/>
  <c r="J91" i="4"/>
  <c r="L91" i="5" s="1"/>
  <c r="J72" i="4"/>
  <c r="L72" i="5" s="1"/>
  <c r="J65" i="4"/>
  <c r="L65" i="5" s="1"/>
  <c r="J59" i="4"/>
  <c r="L59" i="5" s="1"/>
  <c r="J48" i="4"/>
  <c r="L48" i="5" s="1"/>
  <c r="J44" i="4"/>
  <c r="L44" i="5" s="1"/>
  <c r="J40" i="4"/>
  <c r="L40" i="5" s="1"/>
  <c r="J36" i="4"/>
  <c r="L36" i="5" s="1"/>
  <c r="J32" i="4"/>
  <c r="L32" i="5" s="1"/>
  <c r="J28" i="4"/>
  <c r="L28" i="5" s="1"/>
  <c r="J24" i="4"/>
  <c r="L24" i="5" s="1"/>
  <c r="J13" i="4"/>
  <c r="L13" i="5" s="1"/>
  <c r="J212" i="4"/>
  <c r="L212" i="5" s="1"/>
  <c r="J173" i="4"/>
  <c r="L173" i="5" s="1"/>
  <c r="J148" i="4"/>
  <c r="L148" i="5" s="1"/>
  <c r="J141" i="4"/>
  <c r="L141" i="5" s="1"/>
  <c r="J135" i="4"/>
  <c r="L135" i="5" s="1"/>
  <c r="J103" i="4"/>
  <c r="L103" i="5" s="1"/>
  <c r="J52" i="4"/>
  <c r="L52" i="5" s="1"/>
  <c r="J191" i="4"/>
  <c r="L191" i="5" s="1"/>
  <c r="J159" i="4"/>
  <c r="L159" i="5" s="1"/>
  <c r="J133" i="4"/>
  <c r="L133" i="5" s="1"/>
  <c r="J127" i="4"/>
  <c r="L127" i="5" s="1"/>
  <c r="J69" i="4"/>
  <c r="L69" i="5" s="1"/>
  <c r="J199" i="4"/>
  <c r="L199" i="5" s="1"/>
  <c r="J180" i="4"/>
  <c r="L180" i="5" s="1"/>
  <c r="J167" i="4"/>
  <c r="L167" i="5" s="1"/>
  <c r="J116" i="4"/>
  <c r="L116" i="5" s="1"/>
  <c r="J109" i="4"/>
  <c r="L109" i="5" s="1"/>
  <c r="J84" i="4"/>
  <c r="L84" i="5" s="1"/>
  <c r="J77" i="4"/>
  <c r="L77" i="5" s="1"/>
  <c r="J71" i="4"/>
  <c r="L71" i="5" s="1"/>
  <c r="J208" i="4"/>
  <c r="L208" i="5" s="1"/>
  <c r="J197" i="4"/>
  <c r="L197" i="5" s="1"/>
  <c r="J165" i="4"/>
  <c r="L165" i="5" s="1"/>
  <c r="J140" i="4"/>
  <c r="L140" i="5" s="1"/>
  <c r="J108" i="4"/>
  <c r="L108" i="5" s="1"/>
  <c r="J101" i="4"/>
  <c r="L101" i="5" s="1"/>
  <c r="J95" i="4"/>
  <c r="L95" i="5" s="1"/>
  <c r="J76" i="4"/>
  <c r="L76" i="5" s="1"/>
  <c r="J211" i="4"/>
  <c r="L211" i="5" s="1"/>
  <c r="J192" i="4"/>
  <c r="L192" i="5" s="1"/>
  <c r="J185" i="4"/>
  <c r="L185" i="5" s="1"/>
  <c r="J179" i="4"/>
  <c r="L179" i="5" s="1"/>
  <c r="J160" i="4"/>
  <c r="L160" i="5" s="1"/>
  <c r="J153" i="4"/>
  <c r="L153" i="5" s="1"/>
  <c r="J147" i="4"/>
  <c r="L147" i="5" s="1"/>
  <c r="J128" i="4"/>
  <c r="L128" i="5" s="1"/>
  <c r="J121" i="4"/>
  <c r="L121" i="5" s="1"/>
  <c r="J115" i="4"/>
  <c r="L115" i="5" s="1"/>
  <c r="J96" i="4"/>
  <c r="L96" i="5" s="1"/>
  <c r="J89" i="4"/>
  <c r="L89" i="5" s="1"/>
  <c r="J83" i="4"/>
  <c r="L83" i="5" s="1"/>
  <c r="J64" i="4"/>
  <c r="L64" i="5" s="1"/>
  <c r="J57" i="4"/>
  <c r="L57" i="5" s="1"/>
  <c r="J51" i="4"/>
  <c r="L51" i="5" s="1"/>
  <c r="J47" i="4"/>
  <c r="L47" i="5" s="1"/>
  <c r="J43" i="4"/>
  <c r="L43" i="5" s="1"/>
  <c r="J39" i="4"/>
  <c r="L39" i="5" s="1"/>
  <c r="J35" i="4"/>
  <c r="L35" i="5" s="1"/>
  <c r="J31" i="4"/>
  <c r="L31" i="5" s="1"/>
  <c r="J27" i="4"/>
  <c r="L27" i="5" s="1"/>
  <c r="J23" i="4"/>
  <c r="L23" i="5" s="1"/>
  <c r="J20" i="4"/>
  <c r="L20" i="5" s="1"/>
  <c r="J18" i="4"/>
  <c r="L18" i="5" s="1"/>
  <c r="J16" i="4"/>
  <c r="L16" i="5" s="1"/>
  <c r="J14" i="4"/>
  <c r="L14" i="5" s="1"/>
  <c r="J216" i="4"/>
  <c r="L216" i="5" s="1"/>
  <c r="J188" i="4"/>
  <c r="L188" i="5" s="1"/>
  <c r="J181" i="4"/>
  <c r="L181" i="5" s="1"/>
  <c r="J175" i="4"/>
  <c r="L175" i="5" s="1"/>
  <c r="J156" i="4"/>
  <c r="L156" i="5" s="1"/>
  <c r="J149" i="4"/>
  <c r="L149" i="5" s="1"/>
  <c r="J143" i="4"/>
  <c r="L143" i="5" s="1"/>
  <c r="J124" i="4"/>
  <c r="L124" i="5" s="1"/>
  <c r="J117" i="4"/>
  <c r="L117" i="5" s="1"/>
  <c r="J111" i="4"/>
  <c r="L111" i="5" s="1"/>
  <c r="J92" i="4"/>
  <c r="L92" i="5" s="1"/>
  <c r="J85" i="4"/>
  <c r="L85" i="5" s="1"/>
  <c r="J79" i="4"/>
  <c r="L79" i="5" s="1"/>
  <c r="J60" i="4"/>
  <c r="L60" i="5" s="1"/>
  <c r="J53" i="4"/>
  <c r="L53" i="5" s="1"/>
  <c r="J172" i="4"/>
  <c r="L172" i="5" s="1"/>
  <c r="J63" i="4"/>
  <c r="L63" i="5" s="1"/>
  <c r="K15" i="4"/>
  <c r="L15" i="4" s="1"/>
  <c r="J73" i="4"/>
  <c r="L73" i="5" s="1"/>
  <c r="J81" i="4"/>
  <c r="L81" i="5" s="1"/>
  <c r="J88" i="4"/>
  <c r="L88" i="5" s="1"/>
  <c r="J100" i="4"/>
  <c r="L100" i="5" s="1"/>
  <c r="J137" i="4"/>
  <c r="L137" i="5" s="1"/>
  <c r="J145" i="4"/>
  <c r="L145" i="5" s="1"/>
  <c r="J152" i="4"/>
  <c r="L152" i="5" s="1"/>
  <c r="K158" i="4"/>
  <c r="L158" i="4" s="1"/>
  <c r="I65" i="5"/>
  <c r="J66" i="5"/>
  <c r="J71" i="5"/>
  <c r="I70" i="5"/>
  <c r="J105" i="5"/>
  <c r="I104" i="5"/>
  <c r="EY78" i="9"/>
  <c r="EK78" i="9"/>
  <c r="DB78" i="9"/>
  <c r="CN78" i="9"/>
  <c r="AJ78" i="9"/>
  <c r="BE78" i="9"/>
  <c r="EY120" i="9"/>
  <c r="BL120" i="9"/>
  <c r="EK120" i="9"/>
  <c r="O120" i="9"/>
  <c r="K29" i="4"/>
  <c r="L29" i="4" s="1"/>
  <c r="J34" i="4"/>
  <c r="L34" i="5" s="1"/>
  <c r="J41" i="4"/>
  <c r="L41" i="5" s="1"/>
  <c r="K85" i="4"/>
  <c r="L85" i="4" s="1"/>
  <c r="J112" i="4"/>
  <c r="L112" i="5" s="1"/>
  <c r="J195" i="4"/>
  <c r="L195" i="5" s="1"/>
  <c r="I42" i="5"/>
  <c r="J43" i="5"/>
  <c r="J209" i="5"/>
  <c r="I208" i="5"/>
  <c r="EK16" i="9"/>
  <c r="O16" i="9"/>
  <c r="BZ16" i="9"/>
  <c r="AQ16" i="9"/>
  <c r="BL16" i="9"/>
  <c r="T17" i="4"/>
  <c r="J99" i="4"/>
  <c r="L99" i="5" s="1"/>
  <c r="J157" i="4"/>
  <c r="L157" i="5" s="1"/>
  <c r="J207" i="4"/>
  <c r="L207" i="5" s="1"/>
  <c r="EY13" i="9"/>
  <c r="EK13" i="9"/>
  <c r="CG13" i="9"/>
  <c r="AC13" i="9"/>
  <c r="ER13" i="9"/>
  <c r="Q13" i="4"/>
  <c r="J17" i="4"/>
  <c r="L17" i="5" s="1"/>
  <c r="K21" i="4"/>
  <c r="L21" i="4" s="1"/>
  <c r="J26" i="4"/>
  <c r="L26" i="5" s="1"/>
  <c r="J33" i="4"/>
  <c r="L33" i="5" s="1"/>
  <c r="K60" i="4"/>
  <c r="L60" i="4" s="1"/>
  <c r="J67" i="4"/>
  <c r="L67" i="5" s="1"/>
  <c r="J75" i="4"/>
  <c r="L75" i="5" s="1"/>
  <c r="J87" i="4"/>
  <c r="L87" i="5" s="1"/>
  <c r="K99" i="4"/>
  <c r="L99" i="4" s="1"/>
  <c r="K119" i="4"/>
  <c r="L119" i="4" s="1"/>
  <c r="J139" i="4"/>
  <c r="L139" i="5" s="1"/>
  <c r="K144" i="4"/>
  <c r="L144" i="4" s="1"/>
  <c r="J151" i="4"/>
  <c r="L151" i="5" s="1"/>
  <c r="J164" i="4"/>
  <c r="L164" i="5" s="1"/>
  <c r="K169" i="4"/>
  <c r="L169" i="4" s="1"/>
  <c r="K181" i="4"/>
  <c r="L181" i="4" s="1"/>
  <c r="J184" i="4"/>
  <c r="L184" i="5" s="1"/>
  <c r="K190" i="4"/>
  <c r="L190" i="4" s="1"/>
  <c r="J34" i="5"/>
  <c r="I33" i="5"/>
  <c r="I56" i="5"/>
  <c r="J57" i="5"/>
  <c r="J129" i="5"/>
  <c r="I134" i="5"/>
  <c r="J173" i="5"/>
  <c r="I172" i="5"/>
  <c r="DW16" i="9"/>
  <c r="FX24" i="9"/>
  <c r="C24" i="4" s="1"/>
  <c r="EK38" i="9"/>
  <c r="EY38" i="9"/>
  <c r="DI38" i="9"/>
  <c r="ER38" i="9"/>
  <c r="AQ38" i="9"/>
  <c r="H38" i="9"/>
  <c r="AC38" i="9"/>
  <c r="AJ60" i="9"/>
  <c r="EY65" i="9"/>
  <c r="H65" i="9"/>
  <c r="BL65" i="9"/>
  <c r="BE65" i="9"/>
  <c r="DW65" i="9"/>
  <c r="EK65" i="9"/>
  <c r="CN140" i="9"/>
  <c r="K19" i="4"/>
  <c r="L19" i="4" s="1"/>
  <c r="J77" i="5"/>
  <c r="I76" i="5"/>
  <c r="K93" i="4"/>
  <c r="L93" i="4" s="1"/>
  <c r="K149" i="4"/>
  <c r="L149" i="4" s="1"/>
  <c r="J54" i="5"/>
  <c r="I53" i="5"/>
  <c r="EK76" i="9"/>
  <c r="ER76" i="9"/>
  <c r="EY76" i="9"/>
  <c r="BZ76" i="9"/>
  <c r="O76" i="9"/>
  <c r="AQ76" i="9"/>
  <c r="BE76" i="9"/>
  <c r="CN120" i="9"/>
  <c r="K156" i="4"/>
  <c r="L156" i="4" s="1"/>
  <c r="J177" i="4"/>
  <c r="L177" i="5" s="1"/>
  <c r="J158" i="5"/>
  <c r="I157" i="5"/>
  <c r="J38" i="4"/>
  <c r="L38" i="5" s="1"/>
  <c r="J176" i="4"/>
  <c r="L176" i="5" s="1"/>
  <c r="J14" i="5"/>
  <c r="I13" i="5"/>
  <c r="I43" i="5"/>
  <c r="J44" i="5"/>
  <c r="J197" i="5"/>
  <c r="H13" i="9"/>
  <c r="DW13" i="9"/>
  <c r="CN16" i="9"/>
  <c r="J22" i="4"/>
  <c r="L22" i="5" s="1"/>
  <c r="J29" i="4"/>
  <c r="L29" i="5" s="1"/>
  <c r="K49" i="4"/>
  <c r="L49" i="4" s="1"/>
  <c r="J93" i="4"/>
  <c r="L93" i="5" s="1"/>
  <c r="K132" i="4"/>
  <c r="L132" i="4" s="1"/>
  <c r="K53" i="4"/>
  <c r="L53" i="4" s="1"/>
  <c r="K68" i="4"/>
  <c r="L68" i="4" s="1"/>
  <c r="K92" i="4"/>
  <c r="L92" i="4" s="1"/>
  <c r="J107" i="4"/>
  <c r="L107" i="5" s="1"/>
  <c r="J119" i="4"/>
  <c r="L119" i="5" s="1"/>
  <c r="I81" i="5"/>
  <c r="J82" i="5"/>
  <c r="I150" i="5"/>
  <c r="J151" i="5"/>
  <c r="J169" i="5"/>
  <c r="I168" i="5"/>
  <c r="I177" i="5"/>
  <c r="J178" i="5"/>
  <c r="DP60" i="9"/>
  <c r="EY140" i="9"/>
  <c r="BS140" i="9"/>
  <c r="O140" i="9"/>
  <c r="BL140" i="9"/>
  <c r="J45" i="4"/>
  <c r="L45" i="5" s="1"/>
  <c r="J55" i="4"/>
  <c r="L55" i="5" s="1"/>
  <c r="K111" i="4"/>
  <c r="L111" i="4" s="1"/>
  <c r="J134" i="5"/>
  <c r="I178" i="5"/>
  <c r="J179" i="5"/>
  <c r="J25" i="4"/>
  <c r="L25" i="5" s="1"/>
  <c r="J50" i="4"/>
  <c r="L50" i="5" s="1"/>
  <c r="K55" i="4"/>
  <c r="L55" i="4" s="1"/>
  <c r="K79" i="4"/>
  <c r="L79" i="4" s="1"/>
  <c r="K86" i="4"/>
  <c r="L86" i="4" s="1"/>
  <c r="K94" i="4"/>
  <c r="L94" i="4" s="1"/>
  <c r="J163" i="4"/>
  <c r="L163" i="5" s="1"/>
  <c r="J171" i="4"/>
  <c r="L171" i="5" s="1"/>
  <c r="K176" i="4"/>
  <c r="L176" i="4" s="1"/>
  <c r="J183" i="4"/>
  <c r="L183" i="5" s="1"/>
  <c r="J204" i="4"/>
  <c r="L204" i="5" s="1"/>
  <c r="J22" i="5"/>
  <c r="I21" i="5"/>
  <c r="J89" i="5"/>
  <c r="I88" i="5"/>
  <c r="I110" i="5"/>
  <c r="J111" i="5"/>
  <c r="J175" i="5"/>
  <c r="BE13" i="9"/>
  <c r="BE16" i="9"/>
  <c r="CU16" i="9"/>
  <c r="BL20" i="9"/>
  <c r="DI22" i="9"/>
  <c r="BE22" i="9"/>
  <c r="EK22" i="9"/>
  <c r="CG22" i="9"/>
  <c r="DW22" i="9"/>
  <c r="ER22" i="9"/>
  <c r="O22" i="9"/>
  <c r="EY22" i="9"/>
  <c r="CU22" i="9"/>
  <c r="DI26" i="9"/>
  <c r="EY26" i="9"/>
  <c r="EK26" i="9"/>
  <c r="BL26" i="9"/>
  <c r="AQ26" i="9"/>
  <c r="FX30" i="9"/>
  <c r="C30" i="4" s="1"/>
  <c r="BE38" i="9"/>
  <c r="EK105" i="9"/>
  <c r="BZ105" i="9"/>
  <c r="H26" i="9"/>
  <c r="K36" i="4"/>
  <c r="L36" i="4" s="1"/>
  <c r="K40" i="4"/>
  <c r="L40" i="4" s="1"/>
  <c r="K44" i="4"/>
  <c r="L44" i="4" s="1"/>
  <c r="K48" i="4"/>
  <c r="L48" i="4" s="1"/>
  <c r="K91" i="4"/>
  <c r="L91" i="4" s="1"/>
  <c r="K97" i="4"/>
  <c r="L97" i="4" s="1"/>
  <c r="K98" i="4"/>
  <c r="L98" i="4" s="1"/>
  <c r="K104" i="4"/>
  <c r="L104" i="4" s="1"/>
  <c r="K155" i="4"/>
  <c r="L155" i="4" s="1"/>
  <c r="K161" i="4"/>
  <c r="L161" i="4" s="1"/>
  <c r="K162" i="4"/>
  <c r="L162" i="4" s="1"/>
  <c r="K194" i="4"/>
  <c r="L194" i="4" s="1"/>
  <c r="K200" i="4"/>
  <c r="L200" i="4" s="1"/>
  <c r="K215" i="4"/>
  <c r="L215" i="4" s="1"/>
  <c r="J41" i="5"/>
  <c r="J92" i="5"/>
  <c r="J97" i="5"/>
  <c r="J98" i="5"/>
  <c r="J102" i="5"/>
  <c r="I120" i="5"/>
  <c r="I163" i="5"/>
  <c r="J164" i="5"/>
  <c r="J187" i="5"/>
  <c r="I186" i="5"/>
  <c r="I200" i="5"/>
  <c r="J201" i="5"/>
  <c r="V16" i="9"/>
  <c r="CG16" i="9"/>
  <c r="ER20" i="9"/>
  <c r="CG26" i="9"/>
  <c r="BL31" i="9"/>
  <c r="DW31" i="9"/>
  <c r="V38" i="9"/>
  <c r="CN38" i="9"/>
  <c r="EK40" i="9"/>
  <c r="EY40" i="9"/>
  <c r="DI40" i="9"/>
  <c r="BL40" i="9"/>
  <c r="AQ40" i="9"/>
  <c r="V40" i="9"/>
  <c r="ER42" i="9"/>
  <c r="V42" i="9"/>
  <c r="EK42" i="9"/>
  <c r="DI42" i="9"/>
  <c r="EY42" i="9"/>
  <c r="V43" i="9"/>
  <c r="ER78" i="9"/>
  <c r="BZ140" i="9"/>
  <c r="V20" i="9"/>
  <c r="CG20" i="9"/>
  <c r="BE26" i="9"/>
  <c r="EY69" i="9"/>
  <c r="BZ69" i="9"/>
  <c r="AQ69" i="9"/>
  <c r="ED69" i="9"/>
  <c r="CN69" i="9"/>
  <c r="EK69" i="9"/>
  <c r="DW69" i="9"/>
  <c r="AC69" i="9"/>
  <c r="AC76" i="9"/>
  <c r="K76" i="4"/>
  <c r="L76" i="4" s="1"/>
  <c r="K95" i="4"/>
  <c r="L95" i="4" s="1"/>
  <c r="K101" i="4"/>
  <c r="L101" i="4" s="1"/>
  <c r="K102" i="4"/>
  <c r="L102" i="4" s="1"/>
  <c r="K140" i="4"/>
  <c r="L140" i="4" s="1"/>
  <c r="K159" i="4"/>
  <c r="L159" i="4" s="1"/>
  <c r="K165" i="4"/>
  <c r="L165" i="4" s="1"/>
  <c r="K166" i="4"/>
  <c r="L166" i="4" s="1"/>
  <c r="K198" i="4"/>
  <c r="L198" i="4" s="1"/>
  <c r="K208" i="4"/>
  <c r="L208" i="4" s="1"/>
  <c r="K209" i="4"/>
  <c r="L209" i="4" s="1"/>
  <c r="K210" i="4"/>
  <c r="L210" i="4" s="1"/>
  <c r="J65" i="5"/>
  <c r="J70" i="5"/>
  <c r="J115" i="5"/>
  <c r="I131" i="5"/>
  <c r="J132" i="5"/>
  <c r="J133" i="5"/>
  <c r="J155" i="5"/>
  <c r="I154" i="5"/>
  <c r="I161" i="5"/>
  <c r="I166" i="5"/>
  <c r="J202" i="5"/>
  <c r="EY18" i="9"/>
  <c r="AC18" i="9"/>
  <c r="EK18" i="9"/>
  <c r="ER18" i="9"/>
  <c r="BE18" i="9"/>
  <c r="DW20" i="9"/>
  <c r="FX34" i="9"/>
  <c r="C34" i="4" s="1"/>
  <c r="AJ38" i="9"/>
  <c r="AJ40" i="9"/>
  <c r="H42" i="9"/>
  <c r="AQ43" i="9"/>
  <c r="ER54" i="9"/>
  <c r="DP54" i="9"/>
  <c r="CU54" i="9"/>
  <c r="H54" i="9"/>
  <c r="DI54" i="9"/>
  <c r="EY54" i="9"/>
  <c r="EK54" i="9"/>
  <c r="DB54" i="9"/>
  <c r="BL54" i="9"/>
  <c r="DB69" i="9"/>
  <c r="ED76" i="9"/>
  <c r="DB201" i="9"/>
  <c r="AJ16" i="9"/>
  <c r="DW76" i="9"/>
  <c r="AJ105" i="9"/>
  <c r="BL138" i="9"/>
  <c r="DW138" i="9"/>
  <c r="EY138" i="9"/>
  <c r="I195" i="5"/>
  <c r="J196" i="5"/>
  <c r="BE20" i="9"/>
  <c r="H69" i="9"/>
  <c r="BE105" i="9"/>
  <c r="K89" i="4"/>
  <c r="L89" i="4" s="1"/>
  <c r="K96" i="4"/>
  <c r="L96" i="4" s="1"/>
  <c r="K121" i="4"/>
  <c r="L121" i="4" s="1"/>
  <c r="K147" i="4"/>
  <c r="L147" i="4" s="1"/>
  <c r="I93" i="5"/>
  <c r="I113" i="5"/>
  <c r="J114" i="5"/>
  <c r="J156" i="5"/>
  <c r="J161" i="5"/>
  <c r="J166" i="5"/>
  <c r="V22" i="9"/>
  <c r="O26" i="9"/>
  <c r="EK31" i="9"/>
  <c r="DI31" i="9"/>
  <c r="DB31" i="9"/>
  <c r="ER31" i="9"/>
  <c r="O38" i="9"/>
  <c r="EK43" i="9"/>
  <c r="DI43" i="9"/>
  <c r="DP43" i="9"/>
  <c r="DW43" i="9"/>
  <c r="CU43" i="9"/>
  <c r="DB43" i="9"/>
  <c r="EK49" i="9"/>
  <c r="DI49" i="9"/>
  <c r="AJ49" i="9"/>
  <c r="O49" i="9"/>
  <c r="CG49" i="9"/>
  <c r="EY49" i="9"/>
  <c r="BL69" i="9"/>
  <c r="H78" i="9"/>
  <c r="DB138" i="9"/>
  <c r="H16" i="9"/>
  <c r="AQ22" i="9"/>
  <c r="BE69" i="9"/>
  <c r="AJ120" i="9"/>
  <c r="CN134" i="9"/>
  <c r="BZ134" i="9"/>
  <c r="AC134" i="9"/>
  <c r="EY134" i="9"/>
  <c r="DB134" i="9"/>
  <c r="BL134" i="9"/>
  <c r="K90" i="4"/>
  <c r="L90" i="4" s="1"/>
  <c r="K115" i="4"/>
  <c r="L115" i="4" s="1"/>
  <c r="K122" i="4"/>
  <c r="L122" i="4" s="1"/>
  <c r="K128" i="4"/>
  <c r="L128" i="4" s="1"/>
  <c r="K179" i="4"/>
  <c r="L179" i="4" s="1"/>
  <c r="K185" i="4"/>
  <c r="L185" i="4" s="1"/>
  <c r="J33" i="5"/>
  <c r="J6" i="4"/>
  <c r="K71" i="4"/>
  <c r="L71" i="4" s="1"/>
  <c r="K77" i="4"/>
  <c r="L77" i="4" s="1"/>
  <c r="K78" i="4"/>
  <c r="L78" i="4" s="1"/>
  <c r="K84" i="4"/>
  <c r="L84" i="4" s="1"/>
  <c r="K135" i="4"/>
  <c r="L135" i="4" s="1"/>
  <c r="K141" i="4"/>
  <c r="L141" i="4" s="1"/>
  <c r="K142" i="4"/>
  <c r="L142" i="4" s="1"/>
  <c r="K148" i="4"/>
  <c r="L148" i="4" s="1"/>
  <c r="K180" i="4"/>
  <c r="L180" i="4" s="1"/>
  <c r="J19" i="5"/>
  <c r="I41" i="5"/>
  <c r="J51" i="5"/>
  <c r="I67" i="5"/>
  <c r="J68" i="5"/>
  <c r="J87" i="5"/>
  <c r="J91" i="5"/>
  <c r="I90" i="5"/>
  <c r="I102" i="5"/>
  <c r="I109" i="5"/>
  <c r="J143" i="5"/>
  <c r="J188" i="5"/>
  <c r="J198" i="5"/>
  <c r="I209" i="5"/>
  <c r="J210" i="5"/>
  <c r="BZ13" i="9"/>
  <c r="DB13" i="9"/>
  <c r="ER16" i="9"/>
  <c r="EK17" i="9"/>
  <c r="CN17" i="9"/>
  <c r="AJ17" i="9"/>
  <c r="AC22" i="9"/>
  <c r="BZ26" i="9"/>
  <c r="AC31" i="9"/>
  <c r="CG38" i="9"/>
  <c r="O40" i="9"/>
  <c r="CN40" i="9"/>
  <c r="O42" i="9"/>
  <c r="AX43" i="9"/>
  <c r="CU49" i="9"/>
  <c r="DW49" i="9"/>
  <c r="O54" i="9"/>
  <c r="EK122" i="9"/>
  <c r="AJ122" i="9"/>
  <c r="EY122" i="9"/>
  <c r="BL17" i="9"/>
  <c r="H20" i="9"/>
  <c r="CN22" i="9"/>
  <c r="AJ26" i="9"/>
  <c r="CU26" i="9"/>
  <c r="CN31" i="9"/>
  <c r="BZ38" i="9"/>
  <c r="DP38" i="9"/>
  <c r="BE42" i="9"/>
  <c r="CU42" i="9"/>
  <c r="BZ45" i="9"/>
  <c r="EK47" i="9"/>
  <c r="DI47" i="9"/>
  <c r="AQ47" i="9"/>
  <c r="O51" i="9"/>
  <c r="EY55" i="9"/>
  <c r="EK55" i="9"/>
  <c r="ER55" i="9"/>
  <c r="DI55" i="9"/>
  <c r="ED56" i="9"/>
  <c r="DB65" i="9"/>
  <c r="AJ69" i="9"/>
  <c r="O78" i="9"/>
  <c r="ED78" i="9"/>
  <c r="DW80" i="9"/>
  <c r="BL115" i="9"/>
  <c r="ER115" i="9"/>
  <c r="DB115" i="9"/>
  <c r="EK115" i="9"/>
  <c r="ER124" i="9"/>
  <c r="EY124" i="9"/>
  <c r="BZ124" i="9"/>
  <c r="O124" i="9"/>
  <c r="DP134" i="9"/>
  <c r="H156" i="9"/>
  <c r="O156" i="9"/>
  <c r="BZ175" i="9"/>
  <c r="FX191" i="9"/>
  <c r="C191" i="4" s="1"/>
  <c r="BZ18" i="9"/>
  <c r="ED38" i="9"/>
  <c r="ED40" i="9"/>
  <c r="EY45" i="9"/>
  <c r="DW45" i="9"/>
  <c r="EK45" i="9"/>
  <c r="DI45" i="9"/>
  <c r="AX49" i="9"/>
  <c r="AQ54" i="9"/>
  <c r="EY56" i="9"/>
  <c r="EK56" i="9"/>
  <c r="AQ78" i="9"/>
  <c r="CT78" i="9"/>
  <c r="CU78" i="9" s="1"/>
  <c r="EK118" i="9"/>
  <c r="ER118" i="9"/>
  <c r="O118" i="9"/>
  <c r="DP120" i="9"/>
  <c r="DB16" i="9"/>
  <c r="H18" i="9"/>
  <c r="AC20" i="9"/>
  <c r="AC26" i="9"/>
  <c r="ER26" i="9"/>
  <c r="CG31" i="9"/>
  <c r="FX36" i="9"/>
  <c r="C36" i="4" s="1"/>
  <c r="BL38" i="9"/>
  <c r="DB38" i="9"/>
  <c r="AQ42" i="9"/>
  <c r="CG42" i="9"/>
  <c r="EK51" i="9"/>
  <c r="DI51" i="9"/>
  <c r="ER51" i="9"/>
  <c r="EY51" i="9"/>
  <c r="CU51" i="9"/>
  <c r="BE54" i="9"/>
  <c r="CN76" i="9"/>
  <c r="EY80" i="9"/>
  <c r="ED80" i="9"/>
  <c r="EK80" i="9"/>
  <c r="EK175" i="9"/>
  <c r="DB175" i="9"/>
  <c r="BS175" i="9"/>
  <c r="H175" i="9"/>
  <c r="DP201" i="9"/>
  <c r="CN26" i="9"/>
  <c r="DW26" i="9"/>
  <c r="V37" i="9"/>
  <c r="AQ37" i="9"/>
  <c r="BZ37" i="9"/>
  <c r="EY37" i="9"/>
  <c r="AX42" i="9"/>
  <c r="EY47" i="9"/>
  <c r="CN49" i="9"/>
  <c r="DP56" i="9"/>
  <c r="H60" i="9"/>
  <c r="ER65" i="9"/>
  <c r="EY72" i="9"/>
  <c r="CU76" i="9"/>
  <c r="DW78" i="9"/>
  <c r="FX108" i="9"/>
  <c r="C108" i="4" s="1"/>
  <c r="EY115" i="9"/>
  <c r="DP118" i="9"/>
  <c r="AC131" i="9"/>
  <c r="EK131" i="9"/>
  <c r="EY131" i="9"/>
  <c r="H134" i="9"/>
  <c r="DW139" i="9"/>
  <c r="BZ139" i="9"/>
  <c r="AC156" i="9"/>
  <c r="CN156" i="9"/>
  <c r="DP42" i="9"/>
  <c r="O43" i="9"/>
  <c r="BL43" i="9"/>
  <c r="BE45" i="9"/>
  <c r="CU47" i="9"/>
  <c r="DP49" i="9"/>
  <c r="ER49" i="9"/>
  <c r="BL55" i="9"/>
  <c r="O59" i="9"/>
  <c r="CU59" i="9"/>
  <c r="ED59" i="9"/>
  <c r="CG60" i="9"/>
  <c r="EK64" i="9"/>
  <c r="DP64" i="9"/>
  <c r="CN64" i="9"/>
  <c r="BE64" i="9"/>
  <c r="CU65" i="9"/>
  <c r="CN67" i="9"/>
  <c r="ED67" i="9"/>
  <c r="CU69" i="9"/>
  <c r="AC80" i="9"/>
  <c r="EK99" i="9"/>
  <c r="ER99" i="9"/>
  <c r="H99" i="9"/>
  <c r="BE104" i="9"/>
  <c r="BE115" i="9"/>
  <c r="AC117" i="9"/>
  <c r="H118" i="9"/>
  <c r="CN138" i="9"/>
  <c r="BL139" i="9"/>
  <c r="AC140" i="9"/>
  <c r="DW140" i="9"/>
  <c r="BZ153" i="9"/>
  <c r="FX154" i="9"/>
  <c r="C154" i="4" s="1"/>
  <c r="H159" i="9"/>
  <c r="BS159" i="9"/>
  <c r="O166" i="9"/>
  <c r="EK166" i="9"/>
  <c r="BZ166" i="9"/>
  <c r="H166" i="9"/>
  <c r="DP37" i="9"/>
  <c r="CG40" i="9"/>
  <c r="H47" i="9"/>
  <c r="AC49" i="9"/>
  <c r="CN51" i="9"/>
  <c r="H56" i="9"/>
  <c r="CN56" i="9"/>
  <c r="CG65" i="9"/>
  <c r="CU72" i="9"/>
  <c r="AC78" i="9"/>
  <c r="BL78" i="9"/>
  <c r="EY110" i="9"/>
  <c r="CN110" i="9"/>
  <c r="BZ117" i="9"/>
  <c r="AJ118" i="9"/>
  <c r="FX119" i="9"/>
  <c r="C119" i="4" s="1"/>
  <c r="H120" i="9"/>
  <c r="O131" i="9"/>
  <c r="DB140" i="9"/>
  <c r="FX192" i="9"/>
  <c r="C192" i="4" s="1"/>
  <c r="BE201" i="9"/>
  <c r="BE49" i="9"/>
  <c r="AQ51" i="9"/>
  <c r="O55" i="9"/>
  <c r="BE55" i="9"/>
  <c r="DB55" i="9"/>
  <c r="AQ56" i="9"/>
  <c r="DW59" i="9"/>
  <c r="BE59" i="9"/>
  <c r="ED60" i="9"/>
  <c r="AC65" i="9"/>
  <c r="CN65" i="9"/>
  <c r="EY67" i="9"/>
  <c r="CU67" i="9"/>
  <c r="O69" i="9"/>
  <c r="BZ78" i="9"/>
  <c r="EK117" i="9"/>
  <c r="EY117" i="9"/>
  <c r="H117" i="9"/>
  <c r="O122" i="9"/>
  <c r="CN131" i="9"/>
  <c r="AC138" i="9"/>
  <c r="AJ139" i="9"/>
  <c r="DB139" i="9"/>
  <c r="BS201" i="9"/>
  <c r="EK27" i="9"/>
  <c r="FX27" i="9" s="1"/>
  <c r="C27" i="4" s="1"/>
  <c r="DP40" i="9"/>
  <c r="AJ43" i="9"/>
  <c r="CG45" i="9"/>
  <c r="BE51" i="9"/>
  <c r="BZ60" i="9"/>
  <c r="DB60" i="9"/>
  <c r="EY64" i="9"/>
  <c r="ED65" i="9"/>
  <c r="AC72" i="9"/>
  <c r="BL89" i="9"/>
  <c r="EY94" i="9"/>
  <c r="CN99" i="9"/>
  <c r="EY99" i="9"/>
  <c r="H105" i="9"/>
  <c r="BE118" i="9"/>
  <c r="AC122" i="9"/>
  <c r="EY166" i="9"/>
  <c r="BL72" i="9"/>
  <c r="DB72" i="9"/>
  <c r="H76" i="9"/>
  <c r="AJ76" i="9"/>
  <c r="DB76" i="9"/>
  <c r="ER81" i="9"/>
  <c r="BE98" i="9"/>
  <c r="AQ99" i="9"/>
  <c r="BZ104" i="9"/>
  <c r="AJ110" i="9"/>
  <c r="CN118" i="9"/>
  <c r="ER122" i="9"/>
  <c r="H126" i="9"/>
  <c r="BZ126" i="9"/>
  <c r="BZ131" i="9"/>
  <c r="BS138" i="9"/>
  <c r="AC139" i="9"/>
  <c r="EK146" i="9"/>
  <c r="H146" i="9"/>
  <c r="BL153" i="9"/>
  <c r="DP153" i="9"/>
  <c r="CN166" i="9"/>
  <c r="EK176" i="9"/>
  <c r="EY176" i="9"/>
  <c r="H176" i="9"/>
  <c r="DP176" i="9"/>
  <c r="BZ176" i="9"/>
  <c r="AC54" i="9"/>
  <c r="O60" i="9"/>
  <c r="O70" i="9"/>
  <c r="CU73" i="9"/>
  <c r="AP81" i="9"/>
  <c r="AQ81" i="9" s="1"/>
  <c r="EK87" i="9"/>
  <c r="EY87" i="9"/>
  <c r="DB87" i="9"/>
  <c r="EK90" i="9"/>
  <c r="EY90" i="9"/>
  <c r="BZ110" i="9"/>
  <c r="ER126" i="9"/>
  <c r="EK132" i="9"/>
  <c r="H139" i="9"/>
  <c r="ER146" i="9"/>
  <c r="BS147" i="9"/>
  <c r="ER147" i="9"/>
  <c r="BS156" i="9"/>
  <c r="BS164" i="9"/>
  <c r="EK181" i="9"/>
  <c r="BZ181" i="9"/>
  <c r="DI48" i="9"/>
  <c r="FX48" i="9" s="1"/>
  <c r="C48" i="4" s="1"/>
  <c r="EK53" i="9"/>
  <c r="DI53" i="9"/>
  <c r="EY63" i="9"/>
  <c r="AC64" i="9"/>
  <c r="BL73" i="9"/>
  <c r="AI74" i="9"/>
  <c r="AJ74" i="9" s="1"/>
  <c r="BL76" i="9"/>
  <c r="AP82" i="9"/>
  <c r="AQ82" i="9" s="1"/>
  <c r="FX82" i="9" s="1"/>
  <c r="C82" i="4" s="1"/>
  <c r="BZ85" i="9"/>
  <c r="EY85" i="9"/>
  <c r="BL87" i="9"/>
  <c r="AC94" i="9"/>
  <c r="H96" i="9"/>
  <c r="FX96" i="9" s="1"/>
  <c r="C96" i="4" s="1"/>
  <c r="CN100" i="9"/>
  <c r="EY102" i="9"/>
  <c r="EK102" i="9"/>
  <c r="BE106" i="9"/>
  <c r="CN109" i="9"/>
  <c r="EK112" i="9"/>
  <c r="AC112" i="9"/>
  <c r="BZ118" i="9"/>
  <c r="H124" i="9"/>
  <c r="BL131" i="9"/>
  <c r="DP131" i="9"/>
  <c r="O132" i="9"/>
  <c r="DP138" i="9"/>
  <c r="O139" i="9"/>
  <c r="DP140" i="9"/>
  <c r="BS146" i="9"/>
  <c r="DB146" i="9"/>
  <c r="EY150" i="9"/>
  <c r="DB150" i="9"/>
  <c r="O150" i="9"/>
  <c r="EK160" i="9"/>
  <c r="DB160" i="9"/>
  <c r="BS160" i="9"/>
  <c r="O160" i="9"/>
  <c r="BZ164" i="9"/>
  <c r="EY167" i="9"/>
  <c r="BZ167" i="9"/>
  <c r="CN175" i="9"/>
  <c r="BS177" i="9"/>
  <c r="O181" i="9"/>
  <c r="EC200" i="9"/>
  <c r="ED200" i="9" s="1"/>
  <c r="AI45" i="9"/>
  <c r="AJ45" i="9" s="1"/>
  <c r="BE75" i="9"/>
  <c r="BE94" i="9"/>
  <c r="BL98" i="9"/>
  <c r="BZ102" i="9"/>
  <c r="ER110" i="9"/>
  <c r="EY116" i="9"/>
  <c r="EK116" i="9"/>
  <c r="ER120" i="9"/>
  <c r="DB129" i="9"/>
  <c r="DW134" i="9"/>
  <c r="EY136" i="9"/>
  <c r="AC136" i="9"/>
  <c r="BZ138" i="9"/>
  <c r="DP139" i="9"/>
  <c r="BL147" i="9"/>
  <c r="BL156" i="9"/>
  <c r="ER163" i="9"/>
  <c r="DP164" i="9"/>
  <c r="EY165" i="9"/>
  <c r="FX165" i="9" s="1"/>
  <c r="C165" i="4" s="1"/>
  <c r="CN165" i="9"/>
  <c r="CN176" i="9"/>
  <c r="EK178" i="9"/>
  <c r="CN178" i="9"/>
  <c r="O178" i="9"/>
  <c r="DP193" i="9"/>
  <c r="BZ120" i="9"/>
  <c r="DP124" i="9"/>
  <c r="DW131" i="9"/>
  <c r="H140" i="9"/>
  <c r="CN147" i="9"/>
  <c r="ED147" i="9"/>
  <c r="O151" i="9"/>
  <c r="H163" i="9"/>
  <c r="BZ163" i="9"/>
  <c r="DP166" i="9"/>
  <c r="EK170" i="9"/>
  <c r="DB170" i="9"/>
  <c r="AX193" i="9"/>
  <c r="H201" i="9"/>
  <c r="O91" i="9"/>
  <c r="AC115" i="9"/>
  <c r="AC121" i="9"/>
  <c r="DB132" i="9"/>
  <c r="O138" i="9"/>
  <c r="AJ146" i="9"/>
  <c r="BL150" i="9"/>
  <c r="DB156" i="9"/>
  <c r="BS166" i="9"/>
  <c r="H167" i="9"/>
  <c r="BS180" i="9"/>
  <c r="FX180" i="9" s="1"/>
  <c r="C180" i="4" s="1"/>
  <c r="EK201" i="9"/>
  <c r="K208" i="9"/>
  <c r="N208" i="9" s="1"/>
  <c r="H132" i="9"/>
  <c r="DB153" i="9"/>
  <c r="BZ171" i="9"/>
  <c r="H177" i="9"/>
  <c r="FX187" i="9"/>
  <c r="C187" i="4" s="1"/>
  <c r="BZ201" i="9"/>
  <c r="DB202" i="9"/>
  <c r="EK202" i="9"/>
  <c r="CT103" i="9"/>
  <c r="CU103" i="9" s="1"/>
  <c r="DW146" i="9"/>
  <c r="O152" i="9"/>
  <c r="FX152" i="9" s="1"/>
  <c r="C152" i="4" s="1"/>
  <c r="BS153" i="9"/>
  <c r="ER156" i="9"/>
  <c r="ER160" i="9"/>
  <c r="DB163" i="9"/>
  <c r="ER165" i="9"/>
  <c r="CN168" i="9"/>
  <c r="CN172" i="9"/>
  <c r="BZ193" i="9"/>
  <c r="FX194" i="9"/>
  <c r="C194" i="4" s="1"/>
  <c r="ED201" i="9"/>
  <c r="O202" i="9"/>
  <c r="CN164" i="9"/>
  <c r="DB171" i="9"/>
  <c r="DB177" i="9"/>
  <c r="CN179" i="9"/>
  <c r="O186" i="9"/>
  <c r="N212" i="9"/>
  <c r="O165" i="9"/>
  <c r="BS170" i="9"/>
  <c r="O179" i="9"/>
  <c r="H181" i="9"/>
  <c r="BZ182" i="9"/>
  <c r="DP197" i="9"/>
  <c r="FX198" i="9"/>
  <c r="C198" i="4" s="1"/>
  <c r="FW208" i="9"/>
  <c r="EG210" i="9"/>
  <c r="EJ210" i="9" s="1"/>
  <c r="DO211" i="9"/>
  <c r="DP211" i="9" s="1"/>
  <c r="EC213" i="9"/>
  <c r="AW206" i="9"/>
  <c r="AX206" i="9" s="1"/>
  <c r="BZ206" i="9"/>
  <c r="DZ208" i="9"/>
  <c r="EC208" i="9" s="1"/>
  <c r="BO210" i="9"/>
  <c r="BR210" i="9" s="1"/>
  <c r="DL216" i="9"/>
  <c r="DO216" i="9" s="1"/>
  <c r="FW209" i="9"/>
  <c r="DA213" i="9"/>
  <c r="DL210" i="9"/>
  <c r="DO210" i="9" s="1"/>
  <c r="AW212" i="9"/>
  <c r="DS212" i="9"/>
  <c r="BV214" i="9"/>
  <c r="BY214" i="9" s="1"/>
  <c r="BV208" i="9"/>
  <c r="BY208" i="9" s="1"/>
  <c r="CX209" i="9"/>
  <c r="DA209" i="9" s="1"/>
  <c r="BA210" i="9"/>
  <c r="BD210" i="9" s="1"/>
  <c r="DZ210" i="9"/>
  <c r="EC210" i="9" s="1"/>
  <c r="G213" i="9"/>
  <c r="G215" i="9"/>
  <c r="FW216" i="9"/>
  <c r="FW212" i="9"/>
  <c r="G216" i="9"/>
  <c r="FW217" i="9"/>
  <c r="FW218" i="9"/>
  <c r="N131" i="19" l="1"/>
  <c r="FX157" i="9"/>
  <c r="C157" i="4" s="1"/>
  <c r="FX197" i="9"/>
  <c r="C197" i="4" s="1"/>
  <c r="FX113" i="9"/>
  <c r="C113" i="4" s="1"/>
  <c r="FX58" i="9"/>
  <c r="C58" i="4" s="1"/>
  <c r="FX84" i="9"/>
  <c r="C84" i="4" s="1"/>
  <c r="E188" i="4"/>
  <c r="C188" i="5"/>
  <c r="E111" i="4"/>
  <c r="E111" i="5" s="1"/>
  <c r="C111" i="5"/>
  <c r="FX77" i="9"/>
  <c r="C77" i="4" s="1"/>
  <c r="C77" i="5" s="1"/>
  <c r="C133" i="5"/>
  <c r="E133" i="4"/>
  <c r="E133" i="5" s="1"/>
  <c r="C123" i="5"/>
  <c r="E123" i="4"/>
  <c r="FX174" i="9"/>
  <c r="C174" i="4" s="1"/>
  <c r="E174" i="4" s="1"/>
  <c r="FX63" i="9"/>
  <c r="C63" i="4" s="1"/>
  <c r="C63" i="5" s="1"/>
  <c r="FX170" i="9"/>
  <c r="C170" i="4" s="1"/>
  <c r="C170" i="5" s="1"/>
  <c r="FX85" i="9"/>
  <c r="C85" i="4" s="1"/>
  <c r="C85" i="5" s="1"/>
  <c r="FX53" i="9"/>
  <c r="C53" i="4" s="1"/>
  <c r="E53" i="4" s="1"/>
  <c r="FX199" i="9"/>
  <c r="C199" i="4" s="1"/>
  <c r="E199" i="4" s="1"/>
  <c r="FX114" i="9"/>
  <c r="C114" i="4" s="1"/>
  <c r="E114" i="4" s="1"/>
  <c r="E114" i="5" s="1"/>
  <c r="FX79" i="9"/>
  <c r="C79" i="4" s="1"/>
  <c r="FX23" i="9"/>
  <c r="C23" i="4" s="1"/>
  <c r="E23" i="4" s="1"/>
  <c r="FX150" i="9"/>
  <c r="C150" i="4" s="1"/>
  <c r="E150" i="4" s="1"/>
  <c r="FX106" i="9"/>
  <c r="C106" i="4" s="1"/>
  <c r="C106" i="5" s="1"/>
  <c r="FX88" i="9"/>
  <c r="C88" i="4" s="1"/>
  <c r="FX137" i="9"/>
  <c r="C137" i="4" s="1"/>
  <c r="FX14" i="9"/>
  <c r="C14" i="4" s="1"/>
  <c r="E14" i="4" s="1"/>
  <c r="FX142" i="9"/>
  <c r="C142" i="4" s="1"/>
  <c r="C142" i="5" s="1"/>
  <c r="FX107" i="9"/>
  <c r="C107" i="4" s="1"/>
  <c r="C107" i="5" s="1"/>
  <c r="FX66" i="9"/>
  <c r="C66" i="4" s="1"/>
  <c r="FX129" i="9"/>
  <c r="C129" i="4" s="1"/>
  <c r="E129" i="4" s="1"/>
  <c r="FX74" i="9"/>
  <c r="C74" i="4" s="1"/>
  <c r="E74" i="4" s="1"/>
  <c r="FX144" i="9"/>
  <c r="C144" i="4" s="1"/>
  <c r="FX95" i="9"/>
  <c r="C95" i="4" s="1"/>
  <c r="FX92" i="9"/>
  <c r="C92" i="4" s="1"/>
  <c r="C92" i="5" s="1"/>
  <c r="FX46" i="9"/>
  <c r="C46" i="4" s="1"/>
  <c r="E46" i="4" s="1"/>
  <c r="FX71" i="9"/>
  <c r="C71" i="4" s="1"/>
  <c r="FX44" i="9"/>
  <c r="C44" i="4" s="1"/>
  <c r="E44" i="4" s="1"/>
  <c r="FX35" i="9"/>
  <c r="C35" i="4" s="1"/>
  <c r="FX19" i="9"/>
  <c r="C19" i="4" s="1"/>
  <c r="C19" i="5" s="1"/>
  <c r="FX41" i="9"/>
  <c r="C41" i="4" s="1"/>
  <c r="C41" i="5" s="1"/>
  <c r="BE217" i="9"/>
  <c r="FX206" i="9"/>
  <c r="C206" i="4" s="1"/>
  <c r="E206" i="4" s="1"/>
  <c r="FX172" i="9"/>
  <c r="C172" i="4" s="1"/>
  <c r="C172" i="5" s="1"/>
  <c r="FX70" i="9"/>
  <c r="C70" i="4" s="1"/>
  <c r="FX89" i="9"/>
  <c r="C89" i="4" s="1"/>
  <c r="C89" i="5" s="1"/>
  <c r="E97" i="4"/>
  <c r="G98" i="4" s="1"/>
  <c r="FX162" i="9"/>
  <c r="C162" i="4" s="1"/>
  <c r="E162" i="4" s="1"/>
  <c r="FX29" i="9"/>
  <c r="C29" i="4" s="1"/>
  <c r="FX128" i="9"/>
  <c r="C128" i="4" s="1"/>
  <c r="FX86" i="9"/>
  <c r="C86" i="4" s="1"/>
  <c r="E86" i="4" s="1"/>
  <c r="G87" i="4" s="1"/>
  <c r="FX57" i="9"/>
  <c r="C57" i="4" s="1"/>
  <c r="E57" i="4" s="1"/>
  <c r="FX33" i="9"/>
  <c r="C33" i="4" s="1"/>
  <c r="FX61" i="9"/>
  <c r="C61" i="4" s="1"/>
  <c r="C61" i="5" s="1"/>
  <c r="FX185" i="9"/>
  <c r="C185" i="4" s="1"/>
  <c r="E185" i="4" s="1"/>
  <c r="FX203" i="9"/>
  <c r="C203" i="4" s="1"/>
  <c r="C203" i="5" s="1"/>
  <c r="FX151" i="9"/>
  <c r="C151" i="4" s="1"/>
  <c r="FX75" i="9"/>
  <c r="C75" i="4" s="1"/>
  <c r="C75" i="5" s="1"/>
  <c r="FX184" i="9"/>
  <c r="C184" i="4" s="1"/>
  <c r="E184" i="4" s="1"/>
  <c r="E184" i="5" s="1"/>
  <c r="FX149" i="9"/>
  <c r="C149" i="4" s="1"/>
  <c r="C149" i="5" s="1"/>
  <c r="FX135" i="9"/>
  <c r="C135" i="4" s="1"/>
  <c r="FX68" i="9"/>
  <c r="C68" i="4" s="1"/>
  <c r="C68" i="5" s="1"/>
  <c r="FX182" i="9"/>
  <c r="C182" i="4" s="1"/>
  <c r="C182" i="5" s="1"/>
  <c r="FX158" i="9"/>
  <c r="C158" i="4" s="1"/>
  <c r="C158" i="5" s="1"/>
  <c r="FX169" i="9"/>
  <c r="C169" i="4" s="1"/>
  <c r="FX130" i="9"/>
  <c r="C130" i="4" s="1"/>
  <c r="C130" i="5" s="1"/>
  <c r="FX101" i="9"/>
  <c r="C101" i="4" s="1"/>
  <c r="FX127" i="9"/>
  <c r="C127" i="4" s="1"/>
  <c r="C127" i="5" s="1"/>
  <c r="FX52" i="9"/>
  <c r="C52" i="4" s="1"/>
  <c r="FX39" i="9"/>
  <c r="C39" i="4" s="1"/>
  <c r="C39" i="5" s="1"/>
  <c r="FX21" i="9"/>
  <c r="C21" i="4" s="1"/>
  <c r="E21" i="4" s="1"/>
  <c r="C44" i="5"/>
  <c r="C86" i="5"/>
  <c r="C157" i="5"/>
  <c r="E157" i="4"/>
  <c r="C189" i="5"/>
  <c r="E189" i="4"/>
  <c r="E130" i="4"/>
  <c r="E130" i="5" s="1"/>
  <c r="C199" i="5"/>
  <c r="C14" i="5"/>
  <c r="FX43" i="9"/>
  <c r="C43" i="4" s="1"/>
  <c r="E43" i="4" s="1"/>
  <c r="FX103" i="9"/>
  <c r="C103" i="4" s="1"/>
  <c r="C103" i="5" s="1"/>
  <c r="E161" i="4"/>
  <c r="FX195" i="9"/>
  <c r="C195" i="4" s="1"/>
  <c r="FX179" i="9"/>
  <c r="C179" i="4" s="1"/>
  <c r="C179" i="5" s="1"/>
  <c r="FX132" i="9"/>
  <c r="C132" i="4" s="1"/>
  <c r="E132" i="4" s="1"/>
  <c r="FX193" i="9"/>
  <c r="C193" i="4" s="1"/>
  <c r="C193" i="5" s="1"/>
  <c r="FX147" i="9"/>
  <c r="C147" i="4" s="1"/>
  <c r="FX100" i="9"/>
  <c r="C100" i="4" s="1"/>
  <c r="FX76" i="9"/>
  <c r="C76" i="4" s="1"/>
  <c r="FX22" i="9"/>
  <c r="C22" i="4" s="1"/>
  <c r="E22" i="4" s="1"/>
  <c r="FX45" i="9"/>
  <c r="C45" i="4" s="1"/>
  <c r="FX200" i="9"/>
  <c r="C200" i="4" s="1"/>
  <c r="E200" i="4" s="1"/>
  <c r="FX110" i="9"/>
  <c r="C110" i="4" s="1"/>
  <c r="C110" i="5" s="1"/>
  <c r="FX138" i="9"/>
  <c r="C138" i="4" s="1"/>
  <c r="C138" i="5" s="1"/>
  <c r="FX73" i="9"/>
  <c r="C73" i="4" s="1"/>
  <c r="C73" i="5" s="1"/>
  <c r="FX164" i="9"/>
  <c r="C164" i="4" s="1"/>
  <c r="FX59" i="9"/>
  <c r="C59" i="4" s="1"/>
  <c r="C59" i="5" s="1"/>
  <c r="FX207" i="9"/>
  <c r="C207" i="4" s="1"/>
  <c r="E207" i="4" s="1"/>
  <c r="FX153" i="9"/>
  <c r="C153" i="4" s="1"/>
  <c r="C153" i="5" s="1"/>
  <c r="FX168" i="9"/>
  <c r="C168" i="4" s="1"/>
  <c r="E168" i="4" s="1"/>
  <c r="FX202" i="9"/>
  <c r="C202" i="4" s="1"/>
  <c r="C202" i="5" s="1"/>
  <c r="FX81" i="9"/>
  <c r="C81" i="4" s="1"/>
  <c r="C81" i="5" s="1"/>
  <c r="FX160" i="9"/>
  <c r="C160" i="4" s="1"/>
  <c r="E160" i="4" s="1"/>
  <c r="FX112" i="9"/>
  <c r="C112" i="4" s="1"/>
  <c r="C112" i="5" s="1"/>
  <c r="FX17" i="9"/>
  <c r="C17" i="4" s="1"/>
  <c r="C17" i="5" s="1"/>
  <c r="AX215" i="9"/>
  <c r="FX80" i="9"/>
  <c r="C80" i="4" s="1"/>
  <c r="C80" i="5" s="1"/>
  <c r="FX91" i="9"/>
  <c r="C91" i="4" s="1"/>
  <c r="C91" i="5" s="1"/>
  <c r="FX171" i="9"/>
  <c r="C171" i="4" s="1"/>
  <c r="C171" i="5" s="1"/>
  <c r="FX72" i="9"/>
  <c r="C72" i="4" s="1"/>
  <c r="E72" i="4" s="1"/>
  <c r="FX104" i="9"/>
  <c r="C104" i="4" s="1"/>
  <c r="E104" i="4" s="1"/>
  <c r="FX156" i="9"/>
  <c r="C156" i="4" s="1"/>
  <c r="E156" i="4" s="1"/>
  <c r="H215" i="9"/>
  <c r="FX67" i="9"/>
  <c r="C67" i="4" s="1"/>
  <c r="E67" i="4" s="1"/>
  <c r="FX186" i="9"/>
  <c r="C186" i="4" s="1"/>
  <c r="C186" i="5" s="1"/>
  <c r="FX121" i="9"/>
  <c r="C121" i="4" s="1"/>
  <c r="E121" i="4" s="1"/>
  <c r="FX109" i="9"/>
  <c r="C109" i="4" s="1"/>
  <c r="FX98" i="9"/>
  <c r="C98" i="4" s="1"/>
  <c r="C98" i="5" s="1"/>
  <c r="ED215" i="9"/>
  <c r="O214" i="9"/>
  <c r="BZ210" i="9"/>
  <c r="FX211" i="9"/>
  <c r="C211" i="4" s="1"/>
  <c r="E211" i="4" s="1"/>
  <c r="DB215" i="9"/>
  <c r="EK215" i="9"/>
  <c r="BE215" i="9"/>
  <c r="O215" i="9"/>
  <c r="E125" i="4"/>
  <c r="G126" i="4" s="1"/>
  <c r="E83" i="4"/>
  <c r="G84" i="4" s="1"/>
  <c r="O213" i="9"/>
  <c r="ED209" i="9"/>
  <c r="BS209" i="9"/>
  <c r="BE218" i="9"/>
  <c r="BZ213" i="9"/>
  <c r="K174" i="4"/>
  <c r="L174" i="4" s="1"/>
  <c r="K160" i="4"/>
  <c r="L160" i="4" s="1"/>
  <c r="K134" i="4"/>
  <c r="L134" i="4" s="1"/>
  <c r="K32" i="4"/>
  <c r="L32" i="4" s="1"/>
  <c r="K164" i="4"/>
  <c r="L164" i="4" s="1"/>
  <c r="K110" i="4"/>
  <c r="L110" i="4" s="1"/>
  <c r="K133" i="4"/>
  <c r="L133" i="4" s="1"/>
  <c r="K69" i="4"/>
  <c r="L69" i="4" s="1"/>
  <c r="K130" i="4"/>
  <c r="L130" i="4" s="1"/>
  <c r="K66" i="4"/>
  <c r="L66" i="4" s="1"/>
  <c r="K28" i="4"/>
  <c r="L28" i="4" s="1"/>
  <c r="K45" i="4"/>
  <c r="L45" i="4" s="1"/>
  <c r="K117" i="4"/>
  <c r="L117" i="4" s="1"/>
  <c r="K118" i="4"/>
  <c r="L118" i="4" s="1"/>
  <c r="K80" i="4"/>
  <c r="L80" i="4" s="1"/>
  <c r="T14" i="4"/>
  <c r="O13" i="4" s="1"/>
  <c r="K202" i="4"/>
  <c r="L202" i="4" s="1"/>
  <c r="K124" i="4"/>
  <c r="L124" i="4" s="1"/>
  <c r="K203" i="4"/>
  <c r="L203" i="4" s="1"/>
  <c r="K206" i="4"/>
  <c r="L206" i="4" s="1"/>
  <c r="K74" i="4"/>
  <c r="L74" i="4" s="1"/>
  <c r="K151" i="4"/>
  <c r="L151" i="4" s="1"/>
  <c r="K61" i="4"/>
  <c r="L61" i="4" s="1"/>
  <c r="K137" i="4"/>
  <c r="L137" i="4" s="1"/>
  <c r="K182" i="4"/>
  <c r="L182" i="4" s="1"/>
  <c r="K113" i="4"/>
  <c r="L113" i="4" s="1"/>
  <c r="K50" i="4"/>
  <c r="L50" i="4" s="1"/>
  <c r="K47" i="4"/>
  <c r="L47" i="4" s="1"/>
  <c r="K139" i="4"/>
  <c r="L139" i="4" s="1"/>
  <c r="K39" i="4"/>
  <c r="L39" i="4" s="1"/>
  <c r="K116" i="4"/>
  <c r="L116" i="4" s="1"/>
  <c r="K52" i="4"/>
  <c r="L52" i="4" s="1"/>
  <c r="K83" i="4"/>
  <c r="L83" i="4" s="1"/>
  <c r="K58" i="4"/>
  <c r="L58" i="4" s="1"/>
  <c r="K197" i="4"/>
  <c r="L197" i="4" s="1"/>
  <c r="K70" i="4"/>
  <c r="L70" i="4" s="1"/>
  <c r="K193" i="4"/>
  <c r="L193" i="4" s="1"/>
  <c r="K136" i="4"/>
  <c r="L136" i="4" s="1"/>
  <c r="K72" i="4"/>
  <c r="L72" i="4" s="1"/>
  <c r="K87" i="4"/>
  <c r="L87" i="4" s="1"/>
  <c r="K125" i="4"/>
  <c r="L125" i="4" s="1"/>
  <c r="K105" i="4"/>
  <c r="L105" i="4" s="1"/>
  <c r="K214" i="4"/>
  <c r="L214" i="4" s="1"/>
  <c r="K189" i="4"/>
  <c r="L189" i="4" s="1"/>
  <c r="K81" i="4"/>
  <c r="L81" i="4" s="1"/>
  <c r="K26" i="4"/>
  <c r="L26" i="4" s="1"/>
  <c r="K184" i="4"/>
  <c r="L184" i="4" s="1"/>
  <c r="K107" i="4"/>
  <c r="L107" i="4" s="1"/>
  <c r="K20" i="4"/>
  <c r="L20" i="4" s="1"/>
  <c r="K213" i="4"/>
  <c r="L213" i="4" s="1"/>
  <c r="K173" i="4"/>
  <c r="L173" i="4" s="1"/>
  <c r="K64" i="4"/>
  <c r="L64" i="4" s="1"/>
  <c r="K211" i="4"/>
  <c r="L211" i="4" s="1"/>
  <c r="K150" i="4"/>
  <c r="L150" i="4" s="1"/>
  <c r="K212" i="4"/>
  <c r="L212" i="4" s="1"/>
  <c r="K167" i="4"/>
  <c r="L167" i="4" s="1"/>
  <c r="K109" i="4"/>
  <c r="L109" i="4" s="1"/>
  <c r="K57" i="4"/>
  <c r="L57" i="4" s="1"/>
  <c r="K186" i="4"/>
  <c r="L186" i="4" s="1"/>
  <c r="K191" i="4"/>
  <c r="L191" i="4" s="1"/>
  <c r="K127" i="4"/>
  <c r="L127" i="4" s="1"/>
  <c r="K63" i="4"/>
  <c r="L63" i="4" s="1"/>
  <c r="K187" i="4"/>
  <c r="L187" i="4" s="1"/>
  <c r="K129" i="4"/>
  <c r="L129" i="4" s="1"/>
  <c r="K65" i="4"/>
  <c r="L65" i="4" s="1"/>
  <c r="K24" i="4"/>
  <c r="L24" i="4" s="1"/>
  <c r="K143" i="4"/>
  <c r="L143" i="4" s="1"/>
  <c r="K112" i="4"/>
  <c r="L112" i="4" s="1"/>
  <c r="K218" i="4"/>
  <c r="L218" i="4" s="1"/>
  <c r="K217" i="4"/>
  <c r="L217" i="4" s="1"/>
  <c r="K157" i="4"/>
  <c r="L157" i="4" s="1"/>
  <c r="K195" i="4"/>
  <c r="L195" i="4" s="1"/>
  <c r="K196" i="4"/>
  <c r="L196" i="4" s="1"/>
  <c r="K204" i="4"/>
  <c r="L204" i="4" s="1"/>
  <c r="K62" i="4"/>
  <c r="L62" i="4" s="1"/>
  <c r="K126" i="4"/>
  <c r="L126" i="4" s="1"/>
  <c r="K175" i="4"/>
  <c r="L175" i="4" s="1"/>
  <c r="K152" i="4"/>
  <c r="L152" i="4" s="1"/>
  <c r="K56" i="4"/>
  <c r="L56" i="4" s="1"/>
  <c r="K51" i="4"/>
  <c r="L51" i="4" s="1"/>
  <c r="K146" i="4"/>
  <c r="L146" i="4" s="1"/>
  <c r="K43" i="4"/>
  <c r="L43" i="4" s="1"/>
  <c r="K199" i="4"/>
  <c r="L199" i="4" s="1"/>
  <c r="K103" i="4"/>
  <c r="L103" i="4" s="1"/>
  <c r="K192" i="4"/>
  <c r="L192" i="4" s="1"/>
  <c r="K153" i="4"/>
  <c r="L153" i="4" s="1"/>
  <c r="K154" i="4"/>
  <c r="L154" i="4" s="1"/>
  <c r="K172" i="4"/>
  <c r="L172" i="4" s="1"/>
  <c r="K108" i="4"/>
  <c r="L108" i="4" s="1"/>
  <c r="K168" i="4"/>
  <c r="L168" i="4" s="1"/>
  <c r="K123" i="4"/>
  <c r="L123" i="4" s="1"/>
  <c r="K59" i="4"/>
  <c r="L59" i="4" s="1"/>
  <c r="K13" i="4"/>
  <c r="L13" i="4" s="1"/>
  <c r="K106" i="4"/>
  <c r="L106" i="4" s="1"/>
  <c r="K17" i="4"/>
  <c r="L17" i="4" s="1"/>
  <c r="K33" i="4"/>
  <c r="L33" i="4" s="1"/>
  <c r="K37" i="4"/>
  <c r="L37" i="4" s="1"/>
  <c r="K100" i="4"/>
  <c r="L100" i="4" s="1"/>
  <c r="K170" i="4"/>
  <c r="L170" i="4" s="1"/>
  <c r="K201" i="4"/>
  <c r="L201" i="4" s="1"/>
  <c r="K54" i="4"/>
  <c r="L54" i="4" s="1"/>
  <c r="K67" i="4"/>
  <c r="L67" i="4" s="1"/>
  <c r="K205" i="4"/>
  <c r="L205" i="4" s="1"/>
  <c r="K41" i="4"/>
  <c r="L41" i="4" s="1"/>
  <c r="K73" i="4"/>
  <c r="L73" i="4" s="1"/>
  <c r="K177" i="4"/>
  <c r="L177" i="4" s="1"/>
  <c r="K82" i="4"/>
  <c r="L82" i="4" s="1"/>
  <c r="K22" i="4"/>
  <c r="L22" i="4" s="1"/>
  <c r="H213" i="9"/>
  <c r="BZ212" i="9"/>
  <c r="DB213" i="9"/>
  <c r="DB208" i="9"/>
  <c r="AX213" i="9"/>
  <c r="DB216" i="9"/>
  <c r="BS215" i="9"/>
  <c r="DB210" i="9"/>
  <c r="AX210" i="9"/>
  <c r="AX214" i="9"/>
  <c r="BZ215" i="9"/>
  <c r="BZ208" i="9"/>
  <c r="DP210" i="9"/>
  <c r="ED210" i="9"/>
  <c r="BS210" i="9"/>
  <c r="EK210" i="9"/>
  <c r="BE210" i="9"/>
  <c r="DP214" i="9"/>
  <c r="FX116" i="9"/>
  <c r="C116" i="4" s="1"/>
  <c r="C116" i="5" s="1"/>
  <c r="FX49" i="9"/>
  <c r="C49" i="4" s="1"/>
  <c r="C49" i="5" s="1"/>
  <c r="FX90" i="9"/>
  <c r="C90" i="4" s="1"/>
  <c r="C90" i="5" s="1"/>
  <c r="FX136" i="9"/>
  <c r="C136" i="4" s="1"/>
  <c r="FX102" i="9"/>
  <c r="C102" i="4" s="1"/>
  <c r="C102" i="5" s="1"/>
  <c r="FX64" i="9"/>
  <c r="C64" i="4" s="1"/>
  <c r="E64" i="4" s="1"/>
  <c r="G134" i="4"/>
  <c r="FX176" i="9"/>
  <c r="C176" i="4" s="1"/>
  <c r="E176" i="4" s="1"/>
  <c r="FX175" i="9"/>
  <c r="C175" i="4" s="1"/>
  <c r="E175" i="4" s="1"/>
  <c r="FX178" i="9"/>
  <c r="C178" i="4" s="1"/>
  <c r="E178" i="4" s="1"/>
  <c r="FX131" i="9"/>
  <c r="C131" i="4" s="1"/>
  <c r="C131" i="5" s="1"/>
  <c r="FX31" i="9"/>
  <c r="C31" i="4" s="1"/>
  <c r="E31" i="4" s="1"/>
  <c r="FX87" i="9"/>
  <c r="C87" i="4" s="1"/>
  <c r="C87" i="5" s="1"/>
  <c r="FX51" i="9"/>
  <c r="C51" i="4" s="1"/>
  <c r="C51" i="5" s="1"/>
  <c r="ED218" i="9"/>
  <c r="BZ218" i="9"/>
  <c r="ED208" i="9"/>
  <c r="BE213" i="9"/>
  <c r="BS213" i="9"/>
  <c r="AX209" i="9"/>
  <c r="EK214" i="9"/>
  <c r="DP216" i="9"/>
  <c r="AX218" i="9"/>
  <c r="ED214" i="9"/>
  <c r="DB214" i="9"/>
  <c r="BZ214" i="9"/>
  <c r="BS214" i="9"/>
  <c r="ED213" i="9"/>
  <c r="H214" i="9"/>
  <c r="EK213" i="9"/>
  <c r="BE214" i="9"/>
  <c r="DP213" i="9"/>
  <c r="O208" i="9"/>
  <c r="E90" i="4"/>
  <c r="E170" i="4"/>
  <c r="E45" i="4"/>
  <c r="C45" i="5"/>
  <c r="C147" i="5"/>
  <c r="E147" i="4"/>
  <c r="E81" i="4"/>
  <c r="C31" i="5"/>
  <c r="E153" i="4"/>
  <c r="E193" i="4"/>
  <c r="E100" i="4"/>
  <c r="C100" i="5"/>
  <c r="E164" i="4"/>
  <c r="C164" i="5"/>
  <c r="E151" i="4"/>
  <c r="C151" i="5"/>
  <c r="C197" i="5"/>
  <c r="E197" i="4"/>
  <c r="E136" i="4"/>
  <c r="C136" i="5"/>
  <c r="C160" i="5"/>
  <c r="E186" i="4"/>
  <c r="E102" i="4"/>
  <c r="C165" i="5"/>
  <c r="E165" i="4"/>
  <c r="E109" i="4"/>
  <c r="C109" i="5"/>
  <c r="E17" i="4"/>
  <c r="E76" i="4"/>
  <c r="C76" i="5"/>
  <c r="C27" i="5"/>
  <c r="E27" i="4"/>
  <c r="FX118" i="9"/>
  <c r="C118" i="4" s="1"/>
  <c r="C25" i="5"/>
  <c r="E25" i="4"/>
  <c r="C129" i="5"/>
  <c r="BE216" i="9"/>
  <c r="AX217" i="9"/>
  <c r="C194" i="5"/>
  <c r="E194" i="4"/>
  <c r="BS208" i="9"/>
  <c r="E192" i="4"/>
  <c r="C192" i="5"/>
  <c r="C137" i="5"/>
  <c r="E137" i="4"/>
  <c r="FX37" i="9"/>
  <c r="C37" i="4" s="1"/>
  <c r="FX13" i="9"/>
  <c r="C13" i="4" s="1"/>
  <c r="AX208" i="9"/>
  <c r="DP208" i="9"/>
  <c r="DP209" i="9"/>
  <c r="EK209" i="9"/>
  <c r="O209" i="9"/>
  <c r="DB217" i="9"/>
  <c r="BZ209" i="9"/>
  <c r="FX181" i="9"/>
  <c r="C181" i="4" s="1"/>
  <c r="BE208" i="9"/>
  <c r="BE212" i="9"/>
  <c r="FX167" i="9"/>
  <c r="C167" i="4" s="1"/>
  <c r="FX115" i="9"/>
  <c r="C115" i="4" s="1"/>
  <c r="FX94" i="9"/>
  <c r="C94" i="4" s="1"/>
  <c r="E128" i="4"/>
  <c r="C128" i="5"/>
  <c r="FX146" i="9"/>
  <c r="C146" i="4" s="1"/>
  <c r="E148" i="4"/>
  <c r="C148" i="5"/>
  <c r="C48" i="5"/>
  <c r="E48" i="4"/>
  <c r="FX120" i="9"/>
  <c r="C120" i="4" s="1"/>
  <c r="FX47" i="9"/>
  <c r="C47" i="4" s="1"/>
  <c r="C71" i="5"/>
  <c r="E71" i="4"/>
  <c r="C135" i="5"/>
  <c r="E135" i="4"/>
  <c r="C101" i="5"/>
  <c r="E101" i="4"/>
  <c r="FX69" i="9"/>
  <c r="C69" i="4" s="1"/>
  <c r="E145" i="4"/>
  <c r="C145" i="5"/>
  <c r="FX26" i="9"/>
  <c r="C26" i="4" s="1"/>
  <c r="E30" i="4"/>
  <c r="C30" i="5"/>
  <c r="O217" i="9"/>
  <c r="C28" i="5"/>
  <c r="E28" i="4"/>
  <c r="DP218" i="9"/>
  <c r="C144" i="5"/>
  <c r="E144" i="4"/>
  <c r="C119" i="5"/>
  <c r="E119" i="4"/>
  <c r="C156" i="5"/>
  <c r="FX38" i="9"/>
  <c r="C38" i="4" s="1"/>
  <c r="EK208" i="9"/>
  <c r="C74" i="5"/>
  <c r="C183" i="5"/>
  <c r="E183" i="4"/>
  <c r="C95" i="5"/>
  <c r="E95" i="4"/>
  <c r="E180" i="4"/>
  <c r="C180" i="5"/>
  <c r="DB212" i="9"/>
  <c r="ED212" i="9"/>
  <c r="FX55" i="9"/>
  <c r="C55" i="4" s="1"/>
  <c r="C23" i="5"/>
  <c r="E196" i="4"/>
  <c r="C196" i="5"/>
  <c r="E113" i="4"/>
  <c r="C113" i="5"/>
  <c r="O216" i="9"/>
  <c r="EK218" i="9"/>
  <c r="H212" i="9"/>
  <c r="EK212" i="9"/>
  <c r="C198" i="5"/>
  <c r="E198" i="4"/>
  <c r="O212" i="9"/>
  <c r="C190" i="5"/>
  <c r="E190" i="4"/>
  <c r="E152" i="4"/>
  <c r="C152" i="5"/>
  <c r="FX105" i="9"/>
  <c r="C105" i="4" s="1"/>
  <c r="FX56" i="9"/>
  <c r="C56" i="4" s="1"/>
  <c r="FX166" i="9"/>
  <c r="C166" i="4" s="1"/>
  <c r="E62" i="4"/>
  <c r="C62" i="5"/>
  <c r="FX20" i="9"/>
  <c r="C20" i="4" s="1"/>
  <c r="EK216" i="9"/>
  <c r="E92" i="4"/>
  <c r="E125" i="5"/>
  <c r="E52" i="4"/>
  <c r="C52" i="5"/>
  <c r="G124" i="4"/>
  <c r="E123" i="5"/>
  <c r="E77" i="4"/>
  <c r="FX40" i="9"/>
  <c r="C40" i="4" s="1"/>
  <c r="C206" i="5"/>
  <c r="FX163" i="9"/>
  <c r="C163" i="4" s="1"/>
  <c r="C82" i="5"/>
  <c r="E82" i="4"/>
  <c r="A16" i="5"/>
  <c r="A17" i="4"/>
  <c r="ED217" i="9"/>
  <c r="H217" i="9"/>
  <c r="BS212" i="9"/>
  <c r="ED216" i="9"/>
  <c r="E41" i="4"/>
  <c r="E108" i="4"/>
  <c r="C108" i="5"/>
  <c r="FX42" i="9"/>
  <c r="C42" i="4" s="1"/>
  <c r="DB218" i="9"/>
  <c r="E172" i="4"/>
  <c r="C187" i="5"/>
  <c r="E187" i="4"/>
  <c r="C173" i="5"/>
  <c r="E173" i="4"/>
  <c r="FX140" i="9"/>
  <c r="C140" i="4" s="1"/>
  <c r="FX124" i="9"/>
  <c r="C124" i="4" s="1"/>
  <c r="FX139" i="9"/>
  <c r="C139" i="4" s="1"/>
  <c r="C205" i="5"/>
  <c r="E205" i="4"/>
  <c r="C169" i="5"/>
  <c r="E169" i="4"/>
  <c r="FX122" i="9"/>
  <c r="C122" i="4" s="1"/>
  <c r="C50" i="5"/>
  <c r="E50" i="4"/>
  <c r="FX99" i="9"/>
  <c r="C99" i="4" s="1"/>
  <c r="FX134" i="9"/>
  <c r="C134" i="4" s="1"/>
  <c r="C36" i="5"/>
  <c r="E36" i="4"/>
  <c r="C15" i="5"/>
  <c r="E15" i="4"/>
  <c r="C191" i="5"/>
  <c r="E191" i="4"/>
  <c r="C155" i="5"/>
  <c r="E155" i="4"/>
  <c r="E29" i="4"/>
  <c r="C29" i="5"/>
  <c r="BZ216" i="9"/>
  <c r="C93" i="5"/>
  <c r="E93" i="4"/>
  <c r="C35" i="5"/>
  <c r="E35" i="4"/>
  <c r="E12" i="4"/>
  <c r="C12" i="5"/>
  <c r="C46" i="5"/>
  <c r="C143" i="5"/>
  <c r="E143" i="4"/>
  <c r="C204" i="5"/>
  <c r="E204" i="4"/>
  <c r="C70" i="5"/>
  <c r="E70" i="4"/>
  <c r="C58" i="5"/>
  <c r="E58" i="4"/>
  <c r="FX78" i="9"/>
  <c r="C78" i="4" s="1"/>
  <c r="AX212" i="9"/>
  <c r="FX159" i="9"/>
  <c r="C159" i="4" s="1"/>
  <c r="FX16" i="9"/>
  <c r="C16" i="4" s="1"/>
  <c r="E161" i="5"/>
  <c r="G162" i="4"/>
  <c r="DP212" i="9"/>
  <c r="EK217" i="9"/>
  <c r="C154" i="5"/>
  <c r="E154" i="4"/>
  <c r="E88" i="4"/>
  <c r="C88" i="5"/>
  <c r="C66" i="5"/>
  <c r="E66" i="4"/>
  <c r="H216" i="9"/>
  <c r="FX201" i="9"/>
  <c r="C201" i="4" s="1"/>
  <c r="FX60" i="9"/>
  <c r="C60" i="4" s="1"/>
  <c r="FX18" i="9"/>
  <c r="C18" i="4" s="1"/>
  <c r="FX65" i="9"/>
  <c r="C65" i="4" s="1"/>
  <c r="DP217" i="9"/>
  <c r="DB209" i="9"/>
  <c r="DW216" i="9"/>
  <c r="BS216" i="9"/>
  <c r="BE209" i="9"/>
  <c r="FX177" i="9"/>
  <c r="C177" i="4" s="1"/>
  <c r="E96" i="4"/>
  <c r="C96" i="5"/>
  <c r="FX126" i="9"/>
  <c r="C126" i="4" s="1"/>
  <c r="FX117" i="9"/>
  <c r="C117" i="4" s="1"/>
  <c r="C79" i="5"/>
  <c r="E79" i="4"/>
  <c r="C141" i="5"/>
  <c r="E141" i="4"/>
  <c r="E84" i="4"/>
  <c r="C84" i="5"/>
  <c r="E149" i="4"/>
  <c r="E107" i="4"/>
  <c r="AX216" i="9"/>
  <c r="FX54" i="9"/>
  <c r="C54" i="4" s="1"/>
  <c r="C34" i="5"/>
  <c r="E34" i="4"/>
  <c r="O218" i="9"/>
  <c r="C24" i="5"/>
  <c r="E24" i="4"/>
  <c r="BZ217" i="9"/>
  <c r="E32" i="4"/>
  <c r="C32" i="5"/>
  <c r="G131" i="4"/>
  <c r="C33" i="5"/>
  <c r="E33" i="4"/>
  <c r="B24" i="3"/>
  <c r="C24" i="3" s="1"/>
  <c r="D24" i="3" s="1"/>
  <c r="B23" i="3"/>
  <c r="B22" i="3"/>
  <c r="C22" i="3" s="1"/>
  <c r="D22" i="3" s="1"/>
  <c r="L21" i="3"/>
  <c r="B21" i="3"/>
  <c r="C21" i="3" s="1"/>
  <c r="G21" i="3" s="1"/>
  <c r="A19" i="3"/>
  <c r="D12" i="3"/>
  <c r="D30" i="3" s="1"/>
  <c r="C12" i="3"/>
  <c r="E12" i="3" s="1"/>
  <c r="C10" i="3"/>
  <c r="E10" i="3" s="1"/>
  <c r="F29" i="3" s="1"/>
  <c r="L9" i="3"/>
  <c r="C9" i="3"/>
  <c r="J9" i="3" s="1"/>
  <c r="AB7" i="2"/>
  <c r="AB8" i="2"/>
  <c r="M8" i="2" s="1"/>
  <c r="AB11" i="2"/>
  <c r="M11" i="2" s="1"/>
  <c r="AB13" i="2"/>
  <c r="M13" i="2" s="1"/>
  <c r="AB26" i="2"/>
  <c r="AB25" i="2"/>
  <c r="M25" i="2" s="1"/>
  <c r="CD26" i="2"/>
  <c r="BJ26" i="2"/>
  <c r="AJ26" i="2"/>
  <c r="S26" i="2"/>
  <c r="CD25" i="2"/>
  <c r="BJ25" i="2"/>
  <c r="AJ25" i="2"/>
  <c r="S25" i="2"/>
  <c r="CD23" i="2"/>
  <c r="BJ23" i="2"/>
  <c r="AJ23" i="2"/>
  <c r="AB23" i="2"/>
  <c r="L23" i="2" s="1"/>
  <c r="S23" i="2"/>
  <c r="CD14" i="2"/>
  <c r="CH14" i="2" s="1"/>
  <c r="BJ14" i="2"/>
  <c r="BK14" i="2" s="1"/>
  <c r="AJ14" i="2"/>
  <c r="AB14" i="2"/>
  <c r="S14" i="2"/>
  <c r="CD13" i="2"/>
  <c r="BJ13" i="2"/>
  <c r="BN13" i="2" s="1"/>
  <c r="AJ13" i="2"/>
  <c r="S13" i="2"/>
  <c r="CD12" i="2"/>
  <c r="CH12" i="2" s="1"/>
  <c r="BJ12" i="2"/>
  <c r="AJ12" i="2"/>
  <c r="AB12" i="2"/>
  <c r="M12" i="2" s="1"/>
  <c r="S12" i="2"/>
  <c r="CD11" i="2"/>
  <c r="CF11" i="2" s="1"/>
  <c r="BJ11" i="2"/>
  <c r="BN11" i="2" s="1"/>
  <c r="AJ11" i="2"/>
  <c r="S11" i="2"/>
  <c r="CD10" i="2"/>
  <c r="CF10" i="2" s="1"/>
  <c r="BJ10" i="2"/>
  <c r="AJ10" i="2"/>
  <c r="AB10" i="2"/>
  <c r="S10" i="2"/>
  <c r="CD9" i="2"/>
  <c r="BJ9" i="2"/>
  <c r="AJ9" i="2"/>
  <c r="AB9" i="2"/>
  <c r="M9" i="2" s="1"/>
  <c r="S9" i="2"/>
  <c r="CD8" i="2"/>
  <c r="CF8" i="2" s="1"/>
  <c r="BJ8" i="2"/>
  <c r="AJ8" i="2"/>
  <c r="S8" i="2"/>
  <c r="CD7" i="2"/>
  <c r="CF7" i="2" s="1"/>
  <c r="BJ7" i="2"/>
  <c r="BN7" i="2" s="1"/>
  <c r="AJ7" i="2"/>
  <c r="S7" i="2"/>
  <c r="I6" i="2"/>
  <c r="G6" i="2"/>
  <c r="E6" i="2"/>
  <c r="W7" i="1"/>
  <c r="AB7" i="1" s="1"/>
  <c r="M7" i="1" s="1"/>
  <c r="W8" i="1"/>
  <c r="AB8" i="1" s="1"/>
  <c r="W9" i="1"/>
  <c r="AB9" i="1" s="1"/>
  <c r="W10" i="1"/>
  <c r="AB10" i="1" s="1"/>
  <c r="W11" i="1"/>
  <c r="AB11" i="1" s="1"/>
  <c r="W12" i="1"/>
  <c r="AB12" i="1" s="1"/>
  <c r="W15" i="1"/>
  <c r="AB15" i="1" s="1"/>
  <c r="L15" i="1" s="1"/>
  <c r="S15" i="1"/>
  <c r="CD14" i="1"/>
  <c r="CG14" i="1" s="1"/>
  <c r="W14" i="1"/>
  <c r="AB14" i="1" s="1"/>
  <c r="S14" i="1"/>
  <c r="CD13" i="1"/>
  <c r="CF13" i="1" s="1"/>
  <c r="W13" i="1"/>
  <c r="AB13" i="1" s="1"/>
  <c r="M13" i="1" s="1"/>
  <c r="S13" i="1"/>
  <c r="S12" i="1"/>
  <c r="S11" i="1"/>
  <c r="S10" i="1"/>
  <c r="S9" i="1"/>
  <c r="S8" i="1"/>
  <c r="S7" i="1"/>
  <c r="A7" i="1"/>
  <c r="I6" i="1"/>
  <c r="G6" i="1"/>
  <c r="E6" i="1"/>
  <c r="C178" i="5" l="1"/>
  <c r="C174" i="5"/>
  <c r="C150" i="5"/>
  <c r="E202" i="4"/>
  <c r="E202" i="5" s="1"/>
  <c r="E127" i="4"/>
  <c r="E127" i="5" s="1"/>
  <c r="H128" i="5" s="1"/>
  <c r="C104" i="5"/>
  <c r="E75" i="4"/>
  <c r="C43" i="5"/>
  <c r="E85" i="4"/>
  <c r="E68" i="4"/>
  <c r="E68" i="5" s="1"/>
  <c r="E73" i="4"/>
  <c r="E61" i="4"/>
  <c r="E61" i="5" s="1"/>
  <c r="E39" i="4"/>
  <c r="E39" i="5" s="1"/>
  <c r="C53" i="5"/>
  <c r="G15" i="4"/>
  <c r="E14" i="5"/>
  <c r="G200" i="4"/>
  <c r="I200" i="4" s="1"/>
  <c r="K200" i="5" s="1"/>
  <c r="E199" i="5"/>
  <c r="H200" i="5" s="1"/>
  <c r="E162" i="5"/>
  <c r="G163" i="4"/>
  <c r="E44" i="5"/>
  <c r="G45" i="4"/>
  <c r="I45" i="4" s="1"/>
  <c r="K45" i="5" s="1"/>
  <c r="G186" i="4"/>
  <c r="E185" i="5"/>
  <c r="G185" i="5" s="1"/>
  <c r="E203" i="4"/>
  <c r="G204" i="4" s="1"/>
  <c r="I204" i="4" s="1"/>
  <c r="K204" i="5" s="1"/>
  <c r="E19" i="4"/>
  <c r="G20" i="4" s="1"/>
  <c r="E98" i="4"/>
  <c r="C185" i="5"/>
  <c r="E110" i="4"/>
  <c r="G111" i="4" s="1"/>
  <c r="I111" i="4" s="1"/>
  <c r="K111" i="5" s="1"/>
  <c r="E171" i="4"/>
  <c r="E171" i="5" s="1"/>
  <c r="G185" i="4"/>
  <c r="I185" i="4" s="1"/>
  <c r="K185" i="5" s="1"/>
  <c r="E142" i="4"/>
  <c r="E142" i="5" s="1"/>
  <c r="C57" i="5"/>
  <c r="E89" i="4"/>
  <c r="G90" i="4" s="1"/>
  <c r="I90" i="4" s="1"/>
  <c r="K90" i="5" s="1"/>
  <c r="E63" i="4"/>
  <c r="E59" i="4"/>
  <c r="C114" i="5"/>
  <c r="C162" i="5"/>
  <c r="E116" i="4"/>
  <c r="E97" i="5"/>
  <c r="G97" i="5" s="1"/>
  <c r="E182" i="4"/>
  <c r="E182" i="5" s="1"/>
  <c r="E138" i="4"/>
  <c r="G139" i="4" s="1"/>
  <c r="C176" i="5"/>
  <c r="C207" i="5"/>
  <c r="E103" i="4"/>
  <c r="E103" i="5" s="1"/>
  <c r="C184" i="5"/>
  <c r="I162" i="4"/>
  <c r="K162" i="5" s="1"/>
  <c r="C21" i="5"/>
  <c r="E158" i="4"/>
  <c r="E158" i="5" s="1"/>
  <c r="H159" i="5" s="1"/>
  <c r="G112" i="4"/>
  <c r="C72" i="5"/>
  <c r="E106" i="4"/>
  <c r="G107" i="4" s="1"/>
  <c r="I107" i="4" s="1"/>
  <c r="K107" i="5" s="1"/>
  <c r="E188" i="5"/>
  <c r="G189" i="4"/>
  <c r="I189" i="4" s="1"/>
  <c r="K189" i="5" s="1"/>
  <c r="G128" i="4"/>
  <c r="I128" i="4" s="1"/>
  <c r="K128" i="5" s="1"/>
  <c r="C132" i="5"/>
  <c r="C200" i="5"/>
  <c r="C195" i="5"/>
  <c r="E195" i="4"/>
  <c r="E91" i="4"/>
  <c r="E91" i="5" s="1"/>
  <c r="G22" i="4"/>
  <c r="I22" i="4" s="1"/>
  <c r="K22" i="5" s="1"/>
  <c r="E21" i="5"/>
  <c r="G115" i="4"/>
  <c r="E86" i="5"/>
  <c r="H87" i="5" s="1"/>
  <c r="C121" i="5"/>
  <c r="C64" i="5"/>
  <c r="C168" i="5"/>
  <c r="C22" i="5"/>
  <c r="C67" i="5"/>
  <c r="E112" i="4"/>
  <c r="E112" i="5" s="1"/>
  <c r="E179" i="4"/>
  <c r="G180" i="4" s="1"/>
  <c r="I180" i="4" s="1"/>
  <c r="K180" i="5" s="1"/>
  <c r="E80" i="4"/>
  <c r="E80" i="5" s="1"/>
  <c r="E157" i="5"/>
  <c r="G158" i="4"/>
  <c r="E189" i="5"/>
  <c r="G190" i="4"/>
  <c r="I190" i="4" s="1"/>
  <c r="K190" i="5" s="1"/>
  <c r="C211" i="5"/>
  <c r="E83" i="5"/>
  <c r="C175" i="5"/>
  <c r="E49" i="4"/>
  <c r="E49" i="5" s="1"/>
  <c r="FX215" i="9"/>
  <c r="C215" i="4" s="1"/>
  <c r="C215" i="5" s="1"/>
  <c r="F30" i="3"/>
  <c r="T18" i="4"/>
  <c r="BM13" i="2"/>
  <c r="FX214" i="9"/>
  <c r="C214" i="4" s="1"/>
  <c r="C214" i="5" s="1"/>
  <c r="FX210" i="9"/>
  <c r="C210" i="4" s="1"/>
  <c r="E210" i="4" s="1"/>
  <c r="FX213" i="9"/>
  <c r="C213" i="4" s="1"/>
  <c r="E213" i="4" s="1"/>
  <c r="E213" i="5" s="1"/>
  <c r="H134" i="5"/>
  <c r="G133" i="5"/>
  <c r="E51" i="4"/>
  <c r="E51" i="5" s="1"/>
  <c r="E87" i="4"/>
  <c r="G88" i="4" s="1"/>
  <c r="I88" i="4" s="1"/>
  <c r="K88" i="5" s="1"/>
  <c r="E131" i="4"/>
  <c r="E131" i="5" s="1"/>
  <c r="FX208" i="9"/>
  <c r="C208" i="4" s="1"/>
  <c r="E208" i="4" s="1"/>
  <c r="FX218" i="9"/>
  <c r="C218" i="4" s="1"/>
  <c r="C218" i="5" s="1"/>
  <c r="E60" i="4"/>
  <c r="C60" i="5"/>
  <c r="E155" i="5"/>
  <c r="G156" i="4"/>
  <c r="I156" i="4" s="1"/>
  <c r="K156" i="5" s="1"/>
  <c r="C40" i="5"/>
  <c r="E40" i="4"/>
  <c r="H124" i="5"/>
  <c r="G123" i="5"/>
  <c r="E152" i="5"/>
  <c r="G153" i="4"/>
  <c r="I153" i="4" s="1"/>
  <c r="K153" i="5" s="1"/>
  <c r="E196" i="5"/>
  <c r="G197" i="4"/>
  <c r="I197" i="4" s="1"/>
  <c r="K197" i="5" s="1"/>
  <c r="E95" i="5"/>
  <c r="G96" i="4"/>
  <c r="I96" i="4" s="1"/>
  <c r="K96" i="5" s="1"/>
  <c r="G145" i="4"/>
  <c r="I145" i="4" s="1"/>
  <c r="K145" i="5" s="1"/>
  <c r="E144" i="5"/>
  <c r="C146" i="5"/>
  <c r="E146" i="4"/>
  <c r="E137" i="5"/>
  <c r="G138" i="4"/>
  <c r="E27" i="5"/>
  <c r="G28" i="4"/>
  <c r="I28" i="4" s="1"/>
  <c r="K28" i="5" s="1"/>
  <c r="E17" i="5"/>
  <c r="G18" i="4"/>
  <c r="G113" i="4"/>
  <c r="I113" i="4" s="1"/>
  <c r="K113" i="5" s="1"/>
  <c r="I112" i="4"/>
  <c r="K112" i="5" s="1"/>
  <c r="E59" i="5"/>
  <c r="G60" i="4"/>
  <c r="E197" i="5"/>
  <c r="G198" i="4"/>
  <c r="I198" i="4" s="1"/>
  <c r="K198" i="5" s="1"/>
  <c r="E100" i="5"/>
  <c r="G101" i="4"/>
  <c r="I101" i="4" s="1"/>
  <c r="K101" i="5" s="1"/>
  <c r="G169" i="4"/>
  <c r="I169" i="4" s="1"/>
  <c r="K169" i="5" s="1"/>
  <c r="E168" i="5"/>
  <c r="E22" i="5"/>
  <c r="G23" i="4"/>
  <c r="I23" i="4" s="1"/>
  <c r="K23" i="5" s="1"/>
  <c r="E211" i="5"/>
  <c r="G212" i="4"/>
  <c r="H131" i="5"/>
  <c r="G130" i="5"/>
  <c r="C201" i="5"/>
  <c r="E201" i="4"/>
  <c r="E88" i="5"/>
  <c r="G89" i="4"/>
  <c r="I89" i="4" s="1"/>
  <c r="K89" i="5" s="1"/>
  <c r="C122" i="5"/>
  <c r="E122" i="4"/>
  <c r="C163" i="5"/>
  <c r="E163" i="4"/>
  <c r="G78" i="4"/>
  <c r="E77" i="5"/>
  <c r="E20" i="4"/>
  <c r="C20" i="5"/>
  <c r="E190" i="5"/>
  <c r="G191" i="4"/>
  <c r="I191" i="4" s="1"/>
  <c r="K191" i="5" s="1"/>
  <c r="G24" i="4"/>
  <c r="I24" i="4" s="1"/>
  <c r="K24" i="5" s="1"/>
  <c r="E23" i="5"/>
  <c r="E175" i="5"/>
  <c r="G176" i="4"/>
  <c r="I176" i="4" s="1"/>
  <c r="K176" i="5" s="1"/>
  <c r="E38" i="4"/>
  <c r="C38" i="5"/>
  <c r="E129" i="5"/>
  <c r="G130" i="4"/>
  <c r="I130" i="4" s="1"/>
  <c r="K130" i="5" s="1"/>
  <c r="E164" i="5"/>
  <c r="G165" i="4"/>
  <c r="I165" i="4" s="1"/>
  <c r="K165" i="5" s="1"/>
  <c r="E193" i="5"/>
  <c r="G194" i="4"/>
  <c r="I194" i="4" s="1"/>
  <c r="K194" i="5" s="1"/>
  <c r="E110" i="5"/>
  <c r="E170" i="5"/>
  <c r="G171" i="4"/>
  <c r="E90" i="5"/>
  <c r="G91" i="4"/>
  <c r="U13" i="4"/>
  <c r="T20" i="4"/>
  <c r="G83" i="5"/>
  <c r="H84" i="5"/>
  <c r="C47" i="5"/>
  <c r="E47" i="4"/>
  <c r="E128" i="5"/>
  <c r="G129" i="4"/>
  <c r="I129" i="4" s="1"/>
  <c r="K129" i="5" s="1"/>
  <c r="E32" i="5"/>
  <c r="G33" i="4"/>
  <c r="I33" i="4" s="1"/>
  <c r="K33" i="5" s="1"/>
  <c r="G150" i="4"/>
  <c r="I150" i="4" s="1"/>
  <c r="K150" i="5" s="1"/>
  <c r="E149" i="5"/>
  <c r="G174" i="4"/>
  <c r="I174" i="4" s="1"/>
  <c r="K174" i="5" s="1"/>
  <c r="E173" i="5"/>
  <c r="C69" i="5"/>
  <c r="E69" i="4"/>
  <c r="E147" i="5"/>
  <c r="G148" i="4"/>
  <c r="I148" i="4" s="1"/>
  <c r="K148" i="5" s="1"/>
  <c r="G25" i="4"/>
  <c r="I25" i="4" s="1"/>
  <c r="K25" i="5" s="1"/>
  <c r="E24" i="5"/>
  <c r="E54" i="4"/>
  <c r="C54" i="5"/>
  <c r="E141" i="5"/>
  <c r="G142" i="4"/>
  <c r="E177" i="4"/>
  <c r="C177" i="5"/>
  <c r="C18" i="5"/>
  <c r="E18" i="4"/>
  <c r="C159" i="5"/>
  <c r="E159" i="4"/>
  <c r="E70" i="5"/>
  <c r="G71" i="4"/>
  <c r="I71" i="4" s="1"/>
  <c r="K71" i="5" s="1"/>
  <c r="E29" i="5"/>
  <c r="G30" i="4"/>
  <c r="I30" i="4" s="1"/>
  <c r="K30" i="5" s="1"/>
  <c r="I15" i="4"/>
  <c r="K15" i="5" s="1"/>
  <c r="G16" i="4"/>
  <c r="E15" i="5"/>
  <c r="E50" i="5"/>
  <c r="G51" i="4"/>
  <c r="E124" i="4"/>
  <c r="C124" i="5"/>
  <c r="E108" i="5"/>
  <c r="G109" i="4"/>
  <c r="I109" i="4" s="1"/>
  <c r="K109" i="5" s="1"/>
  <c r="G14" i="5"/>
  <c r="H15" i="5"/>
  <c r="E82" i="5"/>
  <c r="G83" i="4"/>
  <c r="I83" i="4" s="1"/>
  <c r="K83" i="5" s="1"/>
  <c r="H45" i="5"/>
  <c r="G44" i="5"/>
  <c r="E52" i="5"/>
  <c r="G53" i="4"/>
  <c r="I53" i="4" s="1"/>
  <c r="K53" i="5" s="1"/>
  <c r="E92" i="5"/>
  <c r="G93" i="4"/>
  <c r="I93" i="4" s="1"/>
  <c r="K93" i="5" s="1"/>
  <c r="FX212" i="9"/>
  <c r="C212" i="4" s="1"/>
  <c r="E180" i="5"/>
  <c r="G181" i="4"/>
  <c r="E57" i="5"/>
  <c r="G58" i="4"/>
  <c r="I58" i="4" s="1"/>
  <c r="K58" i="5" s="1"/>
  <c r="E30" i="5"/>
  <c r="G31" i="4"/>
  <c r="E148" i="5"/>
  <c r="G149" i="4"/>
  <c r="I149" i="4" s="1"/>
  <c r="K149" i="5" s="1"/>
  <c r="C167" i="5"/>
  <c r="E167" i="4"/>
  <c r="C37" i="5"/>
  <c r="E37" i="4"/>
  <c r="E132" i="5"/>
  <c r="G133" i="4"/>
  <c r="I133" i="4" s="1"/>
  <c r="K133" i="5" s="1"/>
  <c r="E136" i="5"/>
  <c r="G137" i="4"/>
  <c r="I137" i="4" s="1"/>
  <c r="K137" i="5" s="1"/>
  <c r="G68" i="4"/>
  <c r="I68" i="4" s="1"/>
  <c r="K68" i="5" s="1"/>
  <c r="E67" i="5"/>
  <c r="E107" i="5"/>
  <c r="G108" i="4"/>
  <c r="I108" i="4" s="1"/>
  <c r="K108" i="5" s="1"/>
  <c r="G155" i="4"/>
  <c r="I155" i="4" s="1"/>
  <c r="K155" i="5" s="1"/>
  <c r="E154" i="5"/>
  <c r="E140" i="4"/>
  <c r="C140" i="5"/>
  <c r="E41" i="5"/>
  <c r="G42" i="4"/>
  <c r="G114" i="5"/>
  <c r="H115" i="5"/>
  <c r="E183" i="5"/>
  <c r="G184" i="4"/>
  <c r="I184" i="4" s="1"/>
  <c r="K184" i="5" s="1"/>
  <c r="E145" i="5"/>
  <c r="G146" i="4"/>
  <c r="C181" i="5"/>
  <c r="E181" i="4"/>
  <c r="G199" i="5"/>
  <c r="E102" i="5"/>
  <c r="G103" i="4"/>
  <c r="I103" i="4" s="1"/>
  <c r="K103" i="5" s="1"/>
  <c r="E73" i="5"/>
  <c r="G74" i="4"/>
  <c r="I74" i="4" s="1"/>
  <c r="K74" i="5" s="1"/>
  <c r="E43" i="5"/>
  <c r="G44" i="4"/>
  <c r="I44" i="4" s="1"/>
  <c r="K44" i="5" s="1"/>
  <c r="G54" i="4"/>
  <c r="E53" i="5"/>
  <c r="C117" i="5"/>
  <c r="E117" i="4"/>
  <c r="E143" i="5"/>
  <c r="G144" i="4"/>
  <c r="I144" i="4" s="1"/>
  <c r="K144" i="5" s="1"/>
  <c r="E174" i="5"/>
  <c r="G175" i="4"/>
  <c r="I175" i="4" s="1"/>
  <c r="K175" i="5" s="1"/>
  <c r="C55" i="5"/>
  <c r="E55" i="4"/>
  <c r="E120" i="4"/>
  <c r="C120" i="5"/>
  <c r="E192" i="5"/>
  <c r="G193" i="4"/>
  <c r="I193" i="4" s="1"/>
  <c r="K193" i="5" s="1"/>
  <c r="G110" i="4"/>
  <c r="E109" i="5"/>
  <c r="G65" i="4"/>
  <c r="E64" i="5"/>
  <c r="E153" i="5"/>
  <c r="G154" i="4"/>
  <c r="I154" i="4" s="1"/>
  <c r="K154" i="5" s="1"/>
  <c r="C126" i="5"/>
  <c r="E126" i="4"/>
  <c r="G184" i="5"/>
  <c r="H185" i="5"/>
  <c r="G206" i="4"/>
  <c r="I206" i="4" s="1"/>
  <c r="K206" i="5" s="1"/>
  <c r="E205" i="5"/>
  <c r="C166" i="5"/>
  <c r="E166" i="4"/>
  <c r="E198" i="5"/>
  <c r="G199" i="4"/>
  <c r="I199" i="4" s="1"/>
  <c r="K199" i="5" s="1"/>
  <c r="E101" i="5"/>
  <c r="G102" i="4"/>
  <c r="I102" i="4" s="1"/>
  <c r="K102" i="5" s="1"/>
  <c r="G49" i="4"/>
  <c r="E48" i="5"/>
  <c r="G183" i="4"/>
  <c r="I183" i="4" s="1"/>
  <c r="K183" i="5" s="1"/>
  <c r="E98" i="5"/>
  <c r="I98" i="4"/>
  <c r="K98" i="5" s="1"/>
  <c r="G99" i="4"/>
  <c r="E165" i="5"/>
  <c r="G166" i="4"/>
  <c r="G187" i="4"/>
  <c r="I187" i="4" s="1"/>
  <c r="K187" i="5" s="1"/>
  <c r="I186" i="4"/>
  <c r="K186" i="5" s="1"/>
  <c r="E186" i="5"/>
  <c r="G73" i="4"/>
  <c r="I73" i="4" s="1"/>
  <c r="K73" i="5" s="1"/>
  <c r="E72" i="5"/>
  <c r="E81" i="5"/>
  <c r="G82" i="4"/>
  <c r="I82" i="4" s="1"/>
  <c r="K82" i="5" s="1"/>
  <c r="E12" i="5"/>
  <c r="H13" i="5" s="1"/>
  <c r="G13" i="4"/>
  <c r="E203" i="5"/>
  <c r="E172" i="5"/>
  <c r="G173" i="4"/>
  <c r="I173" i="4" s="1"/>
  <c r="K173" i="5" s="1"/>
  <c r="C26" i="5"/>
  <c r="E26" i="4"/>
  <c r="G72" i="4"/>
  <c r="I72" i="4" s="1"/>
  <c r="K72" i="5" s="1"/>
  <c r="E71" i="5"/>
  <c r="C78" i="5"/>
  <c r="E78" i="4"/>
  <c r="E204" i="5"/>
  <c r="G205" i="4"/>
  <c r="I205" i="4" s="1"/>
  <c r="K205" i="5" s="1"/>
  <c r="G111" i="5"/>
  <c r="H112" i="5"/>
  <c r="E35" i="5"/>
  <c r="G36" i="4"/>
  <c r="I36" i="4" s="1"/>
  <c r="K36" i="5" s="1"/>
  <c r="E116" i="5"/>
  <c r="G117" i="4"/>
  <c r="E169" i="5"/>
  <c r="G170" i="4"/>
  <c r="I170" i="4" s="1"/>
  <c r="K170" i="5" s="1"/>
  <c r="G105" i="4"/>
  <c r="E104" i="5"/>
  <c r="FX216" i="9"/>
  <c r="C216" i="4" s="1"/>
  <c r="E93" i="5"/>
  <c r="G94" i="4"/>
  <c r="E176" i="5"/>
  <c r="G177" i="4"/>
  <c r="G69" i="4"/>
  <c r="E28" i="5"/>
  <c r="G29" i="4"/>
  <c r="I29" i="4" s="1"/>
  <c r="K29" i="5" s="1"/>
  <c r="E33" i="5"/>
  <c r="G34" i="4"/>
  <c r="I34" i="4" s="1"/>
  <c r="K34" i="5" s="1"/>
  <c r="E34" i="5"/>
  <c r="G35" i="4"/>
  <c r="I35" i="4" s="1"/>
  <c r="K35" i="5" s="1"/>
  <c r="C65" i="5"/>
  <c r="E65" i="4"/>
  <c r="G161" i="5"/>
  <c r="H162" i="5"/>
  <c r="G59" i="4"/>
  <c r="I59" i="4" s="1"/>
  <c r="K59" i="5" s="1"/>
  <c r="E58" i="5"/>
  <c r="G203" i="4"/>
  <c r="E191" i="5"/>
  <c r="G192" i="4"/>
  <c r="I192" i="4" s="1"/>
  <c r="K192" i="5" s="1"/>
  <c r="C134" i="5"/>
  <c r="E134" i="4"/>
  <c r="G188" i="4"/>
  <c r="I188" i="4" s="1"/>
  <c r="K188" i="5" s="1"/>
  <c r="E187" i="5"/>
  <c r="A17" i="5"/>
  <c r="A18" i="4"/>
  <c r="G162" i="5"/>
  <c r="H163" i="5"/>
  <c r="H126" i="5"/>
  <c r="G125" i="5"/>
  <c r="E56" i="4"/>
  <c r="C56" i="5"/>
  <c r="E156" i="5"/>
  <c r="G157" i="4"/>
  <c r="I157" i="4" s="1"/>
  <c r="K157" i="5" s="1"/>
  <c r="FX209" i="9"/>
  <c r="C209" i="4" s="1"/>
  <c r="E194" i="5"/>
  <c r="G195" i="4"/>
  <c r="I195" i="4" s="1"/>
  <c r="K195" i="5" s="1"/>
  <c r="C118" i="5"/>
  <c r="E118" i="4"/>
  <c r="E76" i="5"/>
  <c r="G77" i="4"/>
  <c r="I77" i="4" s="1"/>
  <c r="K77" i="5" s="1"/>
  <c r="E160" i="5"/>
  <c r="G161" i="4"/>
  <c r="I161" i="4" s="1"/>
  <c r="K161" i="5" s="1"/>
  <c r="E178" i="5"/>
  <c r="G179" i="4"/>
  <c r="G32" i="4"/>
  <c r="I32" i="4" s="1"/>
  <c r="K32" i="5" s="1"/>
  <c r="E31" i="5"/>
  <c r="I31" i="4"/>
  <c r="K31" i="5" s="1"/>
  <c r="E79" i="5"/>
  <c r="G80" i="4"/>
  <c r="E36" i="5"/>
  <c r="G37" i="4"/>
  <c r="C42" i="5"/>
  <c r="E42" i="4"/>
  <c r="E62" i="5"/>
  <c r="G63" i="4"/>
  <c r="I63" i="4" s="1"/>
  <c r="K63" i="5" s="1"/>
  <c r="E113" i="5"/>
  <c r="G114" i="4"/>
  <c r="I114" i="4" s="1"/>
  <c r="K114" i="5" s="1"/>
  <c r="E74" i="5"/>
  <c r="G75" i="4"/>
  <c r="I75" i="4" s="1"/>
  <c r="K75" i="5" s="1"/>
  <c r="C94" i="5"/>
  <c r="E94" i="4"/>
  <c r="E25" i="5"/>
  <c r="G26" i="4"/>
  <c r="E151" i="5"/>
  <c r="G152" i="4"/>
  <c r="I152" i="4" s="1"/>
  <c r="K152" i="5" s="1"/>
  <c r="E85" i="5"/>
  <c r="G86" i="4"/>
  <c r="I86" i="4" s="1"/>
  <c r="K86" i="5" s="1"/>
  <c r="E207" i="5"/>
  <c r="G208" i="4"/>
  <c r="E84" i="5"/>
  <c r="G85" i="4"/>
  <c r="I85" i="4" s="1"/>
  <c r="K85" i="5" s="1"/>
  <c r="I84" i="4"/>
  <c r="K84" i="5" s="1"/>
  <c r="E96" i="5"/>
  <c r="G97" i="4"/>
  <c r="I97" i="4" s="1"/>
  <c r="K97" i="5" s="1"/>
  <c r="E66" i="5"/>
  <c r="G67" i="4"/>
  <c r="I67" i="4" s="1"/>
  <c r="K67" i="5" s="1"/>
  <c r="C16" i="5"/>
  <c r="E16" i="4"/>
  <c r="E46" i="5"/>
  <c r="G47" i="4"/>
  <c r="C99" i="5"/>
  <c r="E99" i="4"/>
  <c r="E139" i="4"/>
  <c r="C139" i="5"/>
  <c r="FX217" i="9"/>
  <c r="C217" i="4" s="1"/>
  <c r="E206" i="5"/>
  <c r="G207" i="4"/>
  <c r="I207" i="4" s="1"/>
  <c r="K207" i="5" s="1"/>
  <c r="E105" i="4"/>
  <c r="C105" i="5"/>
  <c r="E119" i="5"/>
  <c r="G120" i="4"/>
  <c r="E135" i="5"/>
  <c r="G136" i="4"/>
  <c r="I136" i="4" s="1"/>
  <c r="K136" i="5" s="1"/>
  <c r="E115" i="4"/>
  <c r="C115" i="5"/>
  <c r="C13" i="5"/>
  <c r="E13" i="4"/>
  <c r="E63" i="5"/>
  <c r="G64" i="4"/>
  <c r="I64" i="4" s="1"/>
  <c r="K64" i="5" s="1"/>
  <c r="E121" i="5"/>
  <c r="G122" i="4"/>
  <c r="G132" i="4"/>
  <c r="I132" i="4" s="1"/>
  <c r="K132" i="5" s="1"/>
  <c r="G50" i="4"/>
  <c r="I50" i="4" s="1"/>
  <c r="K50" i="5" s="1"/>
  <c r="G201" i="4"/>
  <c r="E200" i="5"/>
  <c r="G46" i="4"/>
  <c r="I46" i="4" s="1"/>
  <c r="K46" i="5" s="1"/>
  <c r="E45" i="5"/>
  <c r="E75" i="5"/>
  <c r="G76" i="4"/>
  <c r="I76" i="4" s="1"/>
  <c r="K76" i="5" s="1"/>
  <c r="G151" i="4"/>
  <c r="I151" i="4" s="1"/>
  <c r="K151" i="5" s="1"/>
  <c r="E150" i="5"/>
  <c r="G9" i="3"/>
  <c r="J21" i="3"/>
  <c r="D9" i="3"/>
  <c r="D10" i="3"/>
  <c r="D29" i="3" s="1"/>
  <c r="B45" i="3" s="1"/>
  <c r="D21" i="3"/>
  <c r="N21" i="3" s="1"/>
  <c r="E9" i="3"/>
  <c r="F28" i="3" s="1"/>
  <c r="G29" i="3" s="1"/>
  <c r="M26" i="2"/>
  <c r="K26" i="2"/>
  <c r="M14" i="2"/>
  <c r="L14" i="2"/>
  <c r="BL14" i="2"/>
  <c r="CF14" i="2"/>
  <c r="BN14" i="2"/>
  <c r="CG11" i="2"/>
  <c r="J13" i="2"/>
  <c r="BL11" i="2"/>
  <c r="CH11" i="2"/>
  <c r="K13" i="2"/>
  <c r="BM11" i="2"/>
  <c r="L13" i="2"/>
  <c r="BM14" i="2"/>
  <c r="CG14" i="2"/>
  <c r="CH10" i="2"/>
  <c r="L9" i="2"/>
  <c r="J26" i="2"/>
  <c r="CH8" i="2"/>
  <c r="J9" i="2"/>
  <c r="J12" i="2"/>
  <c r="BK13" i="2"/>
  <c r="J14" i="2"/>
  <c r="K9" i="2"/>
  <c r="K12" i="2"/>
  <c r="BL13" i="2"/>
  <c r="K14" i="2"/>
  <c r="L26" i="2"/>
  <c r="L11" i="2"/>
  <c r="L12" i="2"/>
  <c r="K11" i="2"/>
  <c r="CG12" i="2"/>
  <c r="BK11" i="2"/>
  <c r="CE11" i="2"/>
  <c r="BN8" i="2"/>
  <c r="BM8" i="2"/>
  <c r="BL8" i="2"/>
  <c r="BK8" i="2"/>
  <c r="CH13" i="2"/>
  <c r="CG13" i="2"/>
  <c r="CF13" i="2"/>
  <c r="CF9" i="2"/>
  <c r="CH9" i="2"/>
  <c r="CG9" i="2"/>
  <c r="CE9" i="2"/>
  <c r="M7" i="2"/>
  <c r="L7" i="2"/>
  <c r="J7" i="2"/>
  <c r="K7" i="2"/>
  <c r="BN9" i="2"/>
  <c r="BM9" i="2"/>
  <c r="BL9" i="2"/>
  <c r="BK9" i="2"/>
  <c r="CE13" i="2"/>
  <c r="J23" i="2"/>
  <c r="M23" i="2"/>
  <c r="K23" i="2"/>
  <c r="BK7" i="2"/>
  <c r="CE7" i="2"/>
  <c r="K10" i="2"/>
  <c r="J10" i="2"/>
  <c r="BM7" i="2"/>
  <c r="CH7" i="2"/>
  <c r="K8" i="2"/>
  <c r="J8" i="2"/>
  <c r="M10" i="2"/>
  <c r="BN10" i="2"/>
  <c r="BM10" i="2"/>
  <c r="BL10" i="2"/>
  <c r="BK10" i="2"/>
  <c r="BN12" i="2"/>
  <c r="BM12" i="2"/>
  <c r="BL12" i="2"/>
  <c r="AI23" i="2"/>
  <c r="BL7" i="2"/>
  <c r="CG7" i="2"/>
  <c r="L10" i="2"/>
  <c r="L8" i="2"/>
  <c r="J11" i="2"/>
  <c r="BK12" i="2"/>
  <c r="CE14" i="2"/>
  <c r="L25" i="2"/>
  <c r="K25" i="2"/>
  <c r="J25" i="2"/>
  <c r="CE8" i="2"/>
  <c r="CE10" i="2"/>
  <c r="CE12" i="2"/>
  <c r="CG8" i="2"/>
  <c r="CG10" i="2"/>
  <c r="CF12" i="2"/>
  <c r="CE14" i="1"/>
  <c r="J13" i="1"/>
  <c r="K13" i="1"/>
  <c r="J15" i="1"/>
  <c r="K15" i="1"/>
  <c r="M8" i="1"/>
  <c r="J8" i="1"/>
  <c r="J9" i="1"/>
  <c r="M9" i="1"/>
  <c r="L9" i="1"/>
  <c r="L14" i="1"/>
  <c r="K14" i="1"/>
  <c r="J14" i="1"/>
  <c r="K7" i="1"/>
  <c r="K11" i="1"/>
  <c r="CD12" i="1"/>
  <c r="CG12" i="1" s="1"/>
  <c r="A8" i="1"/>
  <c r="CH13" i="1"/>
  <c r="J7" i="1"/>
  <c r="L7" i="1"/>
  <c r="K9" i="1"/>
  <c r="L12" i="1"/>
  <c r="K12" i="1"/>
  <c r="M10" i="1"/>
  <c r="CD10" i="1"/>
  <c r="CF10" i="1" s="1"/>
  <c r="CE10" i="1"/>
  <c r="J12" i="1"/>
  <c r="CE13" i="1"/>
  <c r="M11" i="1"/>
  <c r="L11" i="1"/>
  <c r="K8" i="1"/>
  <c r="CD9" i="1"/>
  <c r="CE9" i="1" s="1"/>
  <c r="M12" i="1"/>
  <c r="L10" i="1"/>
  <c r="K10" i="1"/>
  <c r="L8" i="1"/>
  <c r="J10" i="1"/>
  <c r="J11" i="1"/>
  <c r="L13" i="1"/>
  <c r="CD7" i="1"/>
  <c r="CH7" i="1" s="1"/>
  <c r="CD11" i="1"/>
  <c r="CF11" i="1" s="1"/>
  <c r="M15" i="1"/>
  <c r="CG13" i="1"/>
  <c r="M14" i="1"/>
  <c r="CD8" i="1"/>
  <c r="CE8" i="1" s="1"/>
  <c r="CH14" i="1"/>
  <c r="CD15" i="1"/>
  <c r="CH15" i="1" s="1"/>
  <c r="CF14" i="1"/>
  <c r="I179" i="4" l="1"/>
  <c r="K179" i="5" s="1"/>
  <c r="H186" i="5"/>
  <c r="G127" i="5"/>
  <c r="G143" i="4"/>
  <c r="I143" i="4" s="1"/>
  <c r="K143" i="5" s="1"/>
  <c r="I142" i="4"/>
  <c r="K142" i="5" s="1"/>
  <c r="I110" i="4"/>
  <c r="K110" i="5" s="1"/>
  <c r="E106" i="5"/>
  <c r="G62" i="4"/>
  <c r="I62" i="4" s="1"/>
  <c r="K62" i="5" s="1"/>
  <c r="G40" i="4"/>
  <c r="E138" i="5"/>
  <c r="G188" i="5"/>
  <c r="H189" i="5"/>
  <c r="G104" i="4"/>
  <c r="I104" i="4" s="1"/>
  <c r="K104" i="5" s="1"/>
  <c r="G86" i="5"/>
  <c r="H98" i="5"/>
  <c r="E179" i="5"/>
  <c r="H180" i="5" s="1"/>
  <c r="G158" i="5"/>
  <c r="E89" i="5"/>
  <c r="I171" i="4"/>
  <c r="K171" i="5" s="1"/>
  <c r="G172" i="4"/>
  <c r="I172" i="4" s="1"/>
  <c r="K172" i="5" s="1"/>
  <c r="I158" i="4"/>
  <c r="K158" i="5" s="1"/>
  <c r="I80" i="4"/>
  <c r="K80" i="5" s="1"/>
  <c r="E19" i="5"/>
  <c r="G19" i="5" s="1"/>
  <c r="G81" i="4"/>
  <c r="I81" i="4" s="1"/>
  <c r="K81" i="5" s="1"/>
  <c r="I203" i="4"/>
  <c r="K203" i="5" s="1"/>
  <c r="I49" i="4"/>
  <c r="K49" i="5" s="1"/>
  <c r="I138" i="4"/>
  <c r="K138" i="5" s="1"/>
  <c r="G159" i="4"/>
  <c r="I159" i="4" s="1"/>
  <c r="K159" i="5" s="1"/>
  <c r="I51" i="4"/>
  <c r="K51" i="5" s="1"/>
  <c r="H158" i="5"/>
  <c r="G157" i="5"/>
  <c r="G196" i="4"/>
  <c r="I196" i="4" s="1"/>
  <c r="K196" i="5" s="1"/>
  <c r="E195" i="5"/>
  <c r="G92" i="4"/>
  <c r="I92" i="4" s="1"/>
  <c r="K92" i="5" s="1"/>
  <c r="G21" i="5"/>
  <c r="H22" i="5"/>
  <c r="I91" i="4"/>
  <c r="K91" i="5" s="1"/>
  <c r="I87" i="4"/>
  <c r="K87" i="5" s="1"/>
  <c r="H190" i="5"/>
  <c r="G189" i="5"/>
  <c r="E87" i="5"/>
  <c r="H88" i="5" s="1"/>
  <c r="I131" i="4"/>
  <c r="K131" i="5" s="1"/>
  <c r="E215" i="4"/>
  <c r="E215" i="5" s="1"/>
  <c r="C210" i="5"/>
  <c r="E214" i="4"/>
  <c r="G215" i="4" s="1"/>
  <c r="C213" i="5"/>
  <c r="G214" i="4"/>
  <c r="E218" i="4"/>
  <c r="E218" i="5" s="1"/>
  <c r="G218" i="5" s="1"/>
  <c r="G52" i="4"/>
  <c r="I52" i="4" s="1"/>
  <c r="K52" i="5" s="1"/>
  <c r="C208" i="5"/>
  <c r="H76" i="5"/>
  <c r="G75" i="5"/>
  <c r="G46" i="5"/>
  <c r="H47" i="5"/>
  <c r="H86" i="5"/>
  <c r="G85" i="5"/>
  <c r="G169" i="5"/>
  <c r="H170" i="5"/>
  <c r="H72" i="5"/>
  <c r="G71" i="5"/>
  <c r="H73" i="5"/>
  <c r="G72" i="5"/>
  <c r="E124" i="5"/>
  <c r="G125" i="4"/>
  <c r="I125" i="4" s="1"/>
  <c r="K125" i="5" s="1"/>
  <c r="I124" i="4"/>
  <c r="K124" i="5" s="1"/>
  <c r="G123" i="4"/>
  <c r="I123" i="4" s="1"/>
  <c r="K123" i="5" s="1"/>
  <c r="I122" i="4"/>
  <c r="K122" i="5" s="1"/>
  <c r="E122" i="5"/>
  <c r="H46" i="5"/>
  <c r="G45" i="5"/>
  <c r="G49" i="5"/>
  <c r="H50" i="5"/>
  <c r="H32" i="5"/>
  <c r="G31" i="5"/>
  <c r="E56" i="5"/>
  <c r="G57" i="4"/>
  <c r="I57" i="4" s="1"/>
  <c r="K57" i="5" s="1"/>
  <c r="H94" i="5"/>
  <c r="G93" i="5"/>
  <c r="G143" i="5"/>
  <c r="H144" i="5"/>
  <c r="G92" i="5"/>
  <c r="H93" i="5"/>
  <c r="H30" i="5"/>
  <c r="G29" i="5"/>
  <c r="H96" i="5"/>
  <c r="G95" i="5"/>
  <c r="C216" i="5"/>
  <c r="E216" i="4"/>
  <c r="G84" i="5"/>
  <c r="H85" i="5"/>
  <c r="H120" i="5"/>
  <c r="G119" i="5"/>
  <c r="G151" i="5"/>
  <c r="H152" i="5"/>
  <c r="G74" i="5"/>
  <c r="H75" i="5"/>
  <c r="G79" i="5"/>
  <c r="H80" i="5"/>
  <c r="G119" i="4"/>
  <c r="I119" i="4" s="1"/>
  <c r="K119" i="5" s="1"/>
  <c r="E118" i="5"/>
  <c r="G156" i="5"/>
  <c r="H157" i="5"/>
  <c r="H35" i="5"/>
  <c r="G34" i="5"/>
  <c r="H173" i="5"/>
  <c r="G172" i="5"/>
  <c r="G81" i="5"/>
  <c r="H82" i="5"/>
  <c r="G64" i="5"/>
  <c r="H65" i="5"/>
  <c r="G192" i="5"/>
  <c r="H193" i="5"/>
  <c r="G102" i="5"/>
  <c r="H103" i="5"/>
  <c r="G183" i="5"/>
  <c r="H184" i="5"/>
  <c r="G41" i="5"/>
  <c r="H42" i="5"/>
  <c r="H108" i="5"/>
  <c r="G107" i="5"/>
  <c r="E18" i="5"/>
  <c r="G19" i="4"/>
  <c r="I19" i="4" s="1"/>
  <c r="K19" i="5" s="1"/>
  <c r="I18" i="4"/>
  <c r="K18" i="5" s="1"/>
  <c r="G55" i="4"/>
  <c r="I55" i="4" s="1"/>
  <c r="K55" i="5" s="1"/>
  <c r="E54" i="5"/>
  <c r="I54" i="4"/>
  <c r="K54" i="5" s="1"/>
  <c r="G32" i="5"/>
  <c r="H33" i="5"/>
  <c r="G110" i="5"/>
  <c r="H111" i="5"/>
  <c r="E38" i="5"/>
  <c r="G39" i="4"/>
  <c r="I39" i="4" s="1"/>
  <c r="K39" i="5" s="1"/>
  <c r="H101" i="5"/>
  <c r="G100" i="5"/>
  <c r="G152" i="5"/>
  <c r="H153" i="5"/>
  <c r="G178" i="5"/>
  <c r="H179" i="5"/>
  <c r="H36" i="5"/>
  <c r="G35" i="5"/>
  <c r="H174" i="5"/>
  <c r="G173" i="5"/>
  <c r="H91" i="5"/>
  <c r="G90" i="5"/>
  <c r="I115" i="4"/>
  <c r="K115" i="5" s="1"/>
  <c r="E115" i="5"/>
  <c r="G116" i="4"/>
  <c r="I116" i="4" s="1"/>
  <c r="K116" i="5" s="1"/>
  <c r="H187" i="5"/>
  <c r="G186" i="5"/>
  <c r="E120" i="5"/>
  <c r="G121" i="4"/>
  <c r="I121" i="4" s="1"/>
  <c r="K121" i="5" s="1"/>
  <c r="I120" i="4"/>
  <c r="K120" i="5" s="1"/>
  <c r="H44" i="5"/>
  <c r="G43" i="5"/>
  <c r="E140" i="5"/>
  <c r="G141" i="4"/>
  <c r="I141" i="4" s="1"/>
  <c r="K141" i="5" s="1"/>
  <c r="H64" i="5"/>
  <c r="G63" i="5"/>
  <c r="G25" i="5"/>
  <c r="H26" i="5"/>
  <c r="G113" i="5"/>
  <c r="H114" i="5"/>
  <c r="G33" i="5"/>
  <c r="H34" i="5"/>
  <c r="G142" i="5"/>
  <c r="H143" i="5"/>
  <c r="G56" i="4"/>
  <c r="I56" i="4" s="1"/>
  <c r="K56" i="5" s="1"/>
  <c r="E55" i="5"/>
  <c r="H52" i="5"/>
  <c r="G51" i="5"/>
  <c r="G148" i="5"/>
  <c r="H149" i="5"/>
  <c r="E177" i="5"/>
  <c r="G178" i="4"/>
  <c r="I178" i="4" s="1"/>
  <c r="K178" i="5" s="1"/>
  <c r="I177" i="4"/>
  <c r="K177" i="5" s="1"/>
  <c r="G193" i="5"/>
  <c r="H194" i="5"/>
  <c r="G175" i="5"/>
  <c r="H176" i="5"/>
  <c r="E20" i="5"/>
  <c r="G21" i="4"/>
  <c r="I21" i="4" s="1"/>
  <c r="K21" i="5" s="1"/>
  <c r="I20" i="4"/>
  <c r="K20" i="5" s="1"/>
  <c r="G168" i="5"/>
  <c r="H169" i="5"/>
  <c r="E40" i="5"/>
  <c r="G41" i="4"/>
  <c r="I41" i="4" s="1"/>
  <c r="K41" i="5" s="1"/>
  <c r="I40" i="4"/>
  <c r="K40" i="5" s="1"/>
  <c r="H151" i="5"/>
  <c r="G150" i="5"/>
  <c r="H132" i="5"/>
  <c r="G131" i="5"/>
  <c r="H136" i="5"/>
  <c r="G135" i="5"/>
  <c r="E94" i="5"/>
  <c r="G95" i="4"/>
  <c r="I95" i="4" s="1"/>
  <c r="K95" i="5" s="1"/>
  <c r="I94" i="4"/>
  <c r="K94" i="5" s="1"/>
  <c r="H195" i="5"/>
  <c r="G194" i="5"/>
  <c r="H69" i="5"/>
  <c r="G68" i="5"/>
  <c r="E26" i="5"/>
  <c r="I26" i="4"/>
  <c r="K26" i="5" s="1"/>
  <c r="G27" i="4"/>
  <c r="I27" i="4" s="1"/>
  <c r="K27" i="5" s="1"/>
  <c r="H110" i="5"/>
  <c r="G109" i="5"/>
  <c r="G154" i="5"/>
  <c r="H155" i="5"/>
  <c r="H129" i="5"/>
  <c r="G128" i="5"/>
  <c r="G129" i="5"/>
  <c r="H130" i="5"/>
  <c r="G23" i="5"/>
  <c r="H24" i="5"/>
  <c r="H78" i="5"/>
  <c r="G77" i="5"/>
  <c r="G171" i="5"/>
  <c r="H172" i="5"/>
  <c r="H201" i="5"/>
  <c r="G200" i="5"/>
  <c r="G100" i="4"/>
  <c r="I100" i="4" s="1"/>
  <c r="K100" i="5" s="1"/>
  <c r="I99" i="4"/>
  <c r="K99" i="5" s="1"/>
  <c r="E99" i="5"/>
  <c r="H37" i="5"/>
  <c r="G36" i="5"/>
  <c r="C209" i="5"/>
  <c r="E209" i="4"/>
  <c r="H54" i="5"/>
  <c r="G53" i="5"/>
  <c r="G73" i="5"/>
  <c r="H74" i="5"/>
  <c r="G145" i="5"/>
  <c r="H146" i="5"/>
  <c r="H68" i="5"/>
  <c r="G67" i="5"/>
  <c r="E37" i="5"/>
  <c r="G38" i="4"/>
  <c r="I38" i="4" s="1"/>
  <c r="K38" i="5" s="1"/>
  <c r="I37" i="4"/>
  <c r="K37" i="5" s="1"/>
  <c r="H53" i="5"/>
  <c r="G52" i="5"/>
  <c r="G15" i="5"/>
  <c r="H16" i="5"/>
  <c r="G70" i="5"/>
  <c r="H71" i="5"/>
  <c r="H142" i="5"/>
  <c r="G141" i="5"/>
  <c r="I47" i="4"/>
  <c r="K47" i="5" s="1"/>
  <c r="G48" i="4"/>
  <c r="I48" i="4" s="1"/>
  <c r="K48" i="5" s="1"/>
  <c r="E47" i="5"/>
  <c r="G170" i="5"/>
  <c r="H171" i="5"/>
  <c r="G88" i="5"/>
  <c r="H89" i="5"/>
  <c r="G144" i="5"/>
  <c r="H145" i="5"/>
  <c r="H197" i="5"/>
  <c r="G196" i="5"/>
  <c r="E208" i="5"/>
  <c r="I208" i="4"/>
  <c r="K208" i="5" s="1"/>
  <c r="G209" i="4"/>
  <c r="H97" i="5"/>
  <c r="G96" i="5"/>
  <c r="C217" i="5"/>
  <c r="E217" i="4"/>
  <c r="G137" i="5"/>
  <c r="H138" i="5"/>
  <c r="H102" i="5"/>
  <c r="G101" i="5"/>
  <c r="E146" i="5"/>
  <c r="G147" i="4"/>
  <c r="I147" i="4" s="1"/>
  <c r="K147" i="5" s="1"/>
  <c r="I146" i="4"/>
  <c r="K146" i="5" s="1"/>
  <c r="H206" i="5"/>
  <c r="G205" i="5"/>
  <c r="H214" i="5"/>
  <c r="G213" i="5"/>
  <c r="E105" i="5"/>
  <c r="G106" i="4"/>
  <c r="I106" i="4" s="1"/>
  <c r="K106" i="5" s="1"/>
  <c r="I105" i="4"/>
  <c r="K105" i="5" s="1"/>
  <c r="G66" i="5"/>
  <c r="H67" i="5"/>
  <c r="G62" i="5"/>
  <c r="H63" i="5"/>
  <c r="H92" i="5"/>
  <c r="G91" i="5"/>
  <c r="G202" i="5"/>
  <c r="H203" i="5"/>
  <c r="G80" i="5"/>
  <c r="H81" i="5"/>
  <c r="G116" i="5"/>
  <c r="H117" i="5"/>
  <c r="G204" i="5"/>
  <c r="H205" i="5"/>
  <c r="G138" i="5"/>
  <c r="H139" i="5"/>
  <c r="G48" i="5"/>
  <c r="H49" i="5"/>
  <c r="G198" i="5"/>
  <c r="H199" i="5"/>
  <c r="G153" i="5"/>
  <c r="H154" i="5"/>
  <c r="G30" i="5"/>
  <c r="H31" i="5"/>
  <c r="G180" i="5"/>
  <c r="H181" i="5"/>
  <c r="E159" i="5"/>
  <c r="G160" i="4"/>
  <c r="I160" i="4" s="1"/>
  <c r="K160" i="5" s="1"/>
  <c r="G147" i="5"/>
  <c r="H148" i="5"/>
  <c r="H165" i="5"/>
  <c r="G164" i="5"/>
  <c r="E201" i="5"/>
  <c r="G202" i="4"/>
  <c r="I202" i="4" s="1"/>
  <c r="K202" i="5" s="1"/>
  <c r="I201" i="4"/>
  <c r="K201" i="5" s="1"/>
  <c r="H60" i="5"/>
  <c r="G59" i="5"/>
  <c r="H156" i="5"/>
  <c r="G155" i="5"/>
  <c r="G206" i="5"/>
  <c r="H207" i="5"/>
  <c r="H29" i="5"/>
  <c r="G28" i="5"/>
  <c r="I181" i="4"/>
  <c r="K181" i="5" s="1"/>
  <c r="G182" i="4"/>
  <c r="I182" i="4" s="1"/>
  <c r="K182" i="5" s="1"/>
  <c r="E181" i="5"/>
  <c r="H137" i="5"/>
  <c r="G136" i="5"/>
  <c r="G24" i="5"/>
  <c r="H25" i="5"/>
  <c r="H40" i="5"/>
  <c r="G39" i="5"/>
  <c r="H191" i="5"/>
  <c r="G190" i="5"/>
  <c r="H113" i="5"/>
  <c r="G112" i="5"/>
  <c r="I16" i="4"/>
  <c r="K16" i="5" s="1"/>
  <c r="G17" i="4"/>
  <c r="I17" i="4" s="1"/>
  <c r="K17" i="5" s="1"/>
  <c r="E16" i="5"/>
  <c r="E210" i="5"/>
  <c r="G211" i="4"/>
  <c r="I211" i="4" s="1"/>
  <c r="K211" i="5" s="1"/>
  <c r="H99" i="5"/>
  <c r="G98" i="5"/>
  <c r="G82" i="5"/>
  <c r="H83" i="5"/>
  <c r="G22" i="5"/>
  <c r="H23" i="5"/>
  <c r="G106" i="5"/>
  <c r="H107" i="5"/>
  <c r="H62" i="5"/>
  <c r="G61" i="5"/>
  <c r="H192" i="5"/>
  <c r="G191" i="5"/>
  <c r="H204" i="5"/>
  <c r="G203" i="5"/>
  <c r="H183" i="5"/>
  <c r="G182" i="5"/>
  <c r="E126" i="5"/>
  <c r="I126" i="4"/>
  <c r="K126" i="5" s="1"/>
  <c r="G127" i="4"/>
  <c r="I127" i="4" s="1"/>
  <c r="K127" i="5" s="1"/>
  <c r="I117" i="4"/>
  <c r="K117" i="5" s="1"/>
  <c r="G118" i="4"/>
  <c r="I118" i="4" s="1"/>
  <c r="K118" i="5" s="1"/>
  <c r="E117" i="5"/>
  <c r="H104" i="5"/>
  <c r="G103" i="5"/>
  <c r="G57" i="5"/>
  <c r="H58" i="5"/>
  <c r="H198" i="5"/>
  <c r="G197" i="5"/>
  <c r="E60" i="5"/>
  <c r="G61" i="4"/>
  <c r="I61" i="4" s="1"/>
  <c r="K61" i="5" s="1"/>
  <c r="I60" i="4"/>
  <c r="K60" i="5" s="1"/>
  <c r="E139" i="5"/>
  <c r="G140" i="4"/>
  <c r="I140" i="4" s="1"/>
  <c r="K140" i="5" s="1"/>
  <c r="I139" i="4"/>
  <c r="K139" i="5" s="1"/>
  <c r="H161" i="5"/>
  <c r="G160" i="5"/>
  <c r="H188" i="5"/>
  <c r="G187" i="5"/>
  <c r="E65" i="5"/>
  <c r="I65" i="4"/>
  <c r="K65" i="5" s="1"/>
  <c r="G66" i="4"/>
  <c r="I66" i="4" s="1"/>
  <c r="K66" i="5" s="1"/>
  <c r="G104" i="5"/>
  <c r="H105" i="5"/>
  <c r="G89" i="5"/>
  <c r="H90" i="5"/>
  <c r="H133" i="5"/>
  <c r="G132" i="5"/>
  <c r="H51" i="5"/>
  <c r="G50" i="5"/>
  <c r="H150" i="5"/>
  <c r="G149" i="5"/>
  <c r="G17" i="5"/>
  <c r="H18" i="5"/>
  <c r="G121" i="5"/>
  <c r="H122" i="5"/>
  <c r="I13" i="4"/>
  <c r="K13" i="5" s="1"/>
  <c r="E13" i="5"/>
  <c r="G14" i="4"/>
  <c r="I14" i="4" s="1"/>
  <c r="K14" i="5" s="1"/>
  <c r="H208" i="5"/>
  <c r="G207" i="5"/>
  <c r="E42" i="5"/>
  <c r="G43" i="4"/>
  <c r="I43" i="4" s="1"/>
  <c r="K43" i="5" s="1"/>
  <c r="I42" i="4"/>
  <c r="K42" i="5" s="1"/>
  <c r="H77" i="5"/>
  <c r="G76" i="5"/>
  <c r="A18" i="5"/>
  <c r="A19" i="4"/>
  <c r="E134" i="5"/>
  <c r="I134" i="4"/>
  <c r="K134" i="5" s="1"/>
  <c r="G135" i="4"/>
  <c r="I135" i="4" s="1"/>
  <c r="K135" i="5" s="1"/>
  <c r="H59" i="5"/>
  <c r="G58" i="5"/>
  <c r="G176" i="5"/>
  <c r="H177" i="5"/>
  <c r="E78" i="5"/>
  <c r="I78" i="4"/>
  <c r="K78" i="5" s="1"/>
  <c r="G79" i="4"/>
  <c r="I79" i="4" s="1"/>
  <c r="K79" i="5" s="1"/>
  <c r="H166" i="5"/>
  <c r="G165" i="5"/>
  <c r="E166" i="5"/>
  <c r="I166" i="4"/>
  <c r="K166" i="5" s="1"/>
  <c r="G167" i="4"/>
  <c r="I167" i="4" s="1"/>
  <c r="K167" i="5" s="1"/>
  <c r="H175" i="5"/>
  <c r="G174" i="5"/>
  <c r="G168" i="4"/>
  <c r="I168" i="4" s="1"/>
  <c r="K168" i="5" s="1"/>
  <c r="E167" i="5"/>
  <c r="C212" i="5"/>
  <c r="E212" i="4"/>
  <c r="H109" i="5"/>
  <c r="G108" i="5"/>
  <c r="E69" i="5"/>
  <c r="G70" i="4"/>
  <c r="I70" i="4" s="1"/>
  <c r="K70" i="5" s="1"/>
  <c r="I69" i="4"/>
  <c r="K69" i="5" s="1"/>
  <c r="G164" i="4"/>
  <c r="I164" i="4" s="1"/>
  <c r="K164" i="5" s="1"/>
  <c r="I163" i="4"/>
  <c r="K163" i="5" s="1"/>
  <c r="E163" i="5"/>
  <c r="H212" i="5"/>
  <c r="G211" i="5"/>
  <c r="H28" i="5"/>
  <c r="G27" i="5"/>
  <c r="D28" i="3"/>
  <c r="N9" i="3"/>
  <c r="O9" i="3" s="1"/>
  <c r="A8" i="2"/>
  <c r="AI7" i="2"/>
  <c r="AI25" i="2"/>
  <c r="AI8" i="2"/>
  <c r="A9" i="2"/>
  <c r="CF15" i="1"/>
  <c r="CF12" i="1"/>
  <c r="A9" i="1"/>
  <c r="CE15" i="1"/>
  <c r="CH12" i="1"/>
  <c r="CG15" i="1"/>
  <c r="CE12" i="1"/>
  <c r="CE7" i="1"/>
  <c r="CG7" i="1"/>
  <c r="CE11" i="1"/>
  <c r="CG11" i="1"/>
  <c r="CF7" i="1"/>
  <c r="CG9" i="1"/>
  <c r="CF9" i="1"/>
  <c r="CH8" i="1"/>
  <c r="CF8" i="1"/>
  <c r="CG8" i="1"/>
  <c r="CH11" i="1"/>
  <c r="CH9" i="1"/>
  <c r="CG10" i="1"/>
  <c r="CH10" i="1"/>
  <c r="G179" i="5" l="1"/>
  <c r="H20" i="5"/>
  <c r="G87" i="5"/>
  <c r="G195" i="5"/>
  <c r="H196" i="5"/>
  <c r="G216" i="4"/>
  <c r="E214" i="5"/>
  <c r="H215" i="5" s="1"/>
  <c r="I215" i="4"/>
  <c r="K215" i="5" s="1"/>
  <c r="I214" i="4"/>
  <c r="K214" i="5" s="1"/>
  <c r="G139" i="5"/>
  <c r="H140" i="5"/>
  <c r="H160" i="5"/>
  <c r="G159" i="5"/>
  <c r="H79" i="5"/>
  <c r="G78" i="5"/>
  <c r="A20" i="4"/>
  <c r="A19" i="5"/>
  <c r="G105" i="5"/>
  <c r="H106" i="5"/>
  <c r="H56" i="5"/>
  <c r="G55" i="5"/>
  <c r="G115" i="5"/>
  <c r="H116" i="5"/>
  <c r="G38" i="5"/>
  <c r="H39" i="5"/>
  <c r="H14" i="5"/>
  <c r="G13" i="5"/>
  <c r="H19" i="5"/>
  <c r="G18" i="5"/>
  <c r="G166" i="5"/>
  <c r="H167" i="5"/>
  <c r="H168" i="5"/>
  <c r="G167" i="5"/>
  <c r="G201" i="5"/>
  <c r="H202" i="5"/>
  <c r="H21" i="5"/>
  <c r="G20" i="5"/>
  <c r="I216" i="4"/>
  <c r="K216" i="5" s="1"/>
  <c r="G217" i="4"/>
  <c r="I217" i="4" s="1"/>
  <c r="K217" i="5" s="1"/>
  <c r="E216" i="5"/>
  <c r="H118" i="5"/>
  <c r="G117" i="5"/>
  <c r="H211" i="5"/>
  <c r="G210" i="5"/>
  <c r="G56" i="5"/>
  <c r="H57" i="5"/>
  <c r="H164" i="5"/>
  <c r="G163" i="5"/>
  <c r="H127" i="5"/>
  <c r="G126" i="5"/>
  <c r="H209" i="5"/>
  <c r="G208" i="5"/>
  <c r="H182" i="5"/>
  <c r="G181" i="5"/>
  <c r="G177" i="5"/>
  <c r="H178" i="5"/>
  <c r="G122" i="5"/>
  <c r="H123" i="5"/>
  <c r="H43" i="5"/>
  <c r="G42" i="5"/>
  <c r="H61" i="5"/>
  <c r="G60" i="5"/>
  <c r="G16" i="5"/>
  <c r="H17" i="5"/>
  <c r="G47" i="5"/>
  <c r="H48" i="5"/>
  <c r="E209" i="5"/>
  <c r="I209" i="4"/>
  <c r="K209" i="5" s="1"/>
  <c r="G210" i="4"/>
  <c r="I210" i="4" s="1"/>
  <c r="K210" i="5" s="1"/>
  <c r="H95" i="5"/>
  <c r="G94" i="5"/>
  <c r="G54" i="5"/>
  <c r="H55" i="5"/>
  <c r="E212" i="5"/>
  <c r="G213" i="4"/>
  <c r="I213" i="4" s="1"/>
  <c r="K213" i="5" s="1"/>
  <c r="I212" i="4"/>
  <c r="K212" i="5" s="1"/>
  <c r="H100" i="5"/>
  <c r="G99" i="5"/>
  <c r="G215" i="5"/>
  <c r="H216" i="5"/>
  <c r="H38" i="5"/>
  <c r="G37" i="5"/>
  <c r="H125" i="5"/>
  <c r="G124" i="5"/>
  <c r="G65" i="5"/>
  <c r="H66" i="5"/>
  <c r="G218" i="4"/>
  <c r="I218" i="4" s="1"/>
  <c r="K218" i="5" s="1"/>
  <c r="E217" i="5"/>
  <c r="G120" i="5"/>
  <c r="H121" i="5"/>
  <c r="H70" i="5"/>
  <c r="G69" i="5"/>
  <c r="G134" i="5"/>
  <c r="H135" i="5"/>
  <c r="G146" i="5"/>
  <c r="H147" i="5"/>
  <c r="H27" i="5"/>
  <c r="G26" i="5"/>
  <c r="G40" i="5"/>
  <c r="H41" i="5"/>
  <c r="H141" i="5"/>
  <c r="G140" i="5"/>
  <c r="H119" i="5"/>
  <c r="G118" i="5"/>
  <c r="B43" i="3"/>
  <c r="E29" i="3"/>
  <c r="B44" i="3" s="1"/>
  <c r="AI9" i="2"/>
  <c r="A10" i="2"/>
  <c r="AI26" i="2"/>
  <c r="A10" i="1"/>
  <c r="G214" i="5" l="1"/>
  <c r="A20" i="5"/>
  <c r="A21" i="4"/>
  <c r="G209" i="5"/>
  <c r="H210" i="5"/>
  <c r="G212" i="5"/>
  <c r="H213" i="5"/>
  <c r="G217" i="5"/>
  <c r="H218" i="5"/>
  <c r="G216" i="5"/>
  <c r="H217" i="5"/>
  <c r="AI10" i="2"/>
  <c r="A11" i="2"/>
  <c r="A11" i="1"/>
  <c r="A21" i="5" l="1"/>
  <c r="A22" i="4"/>
  <c r="AI11" i="2"/>
  <c r="A12" i="2"/>
  <c r="A12" i="1"/>
  <c r="A23" i="4" l="1"/>
  <c r="A22" i="5"/>
  <c r="A13" i="2"/>
  <c r="AI12" i="2"/>
  <c r="A13" i="1"/>
  <c r="A23" i="5" l="1"/>
  <c r="A24" i="4"/>
  <c r="A14" i="2"/>
  <c r="AI13" i="2"/>
  <c r="A14" i="1"/>
  <c r="A24" i="5" l="1"/>
  <c r="A25" i="4"/>
  <c r="A15" i="2"/>
  <c r="AI14" i="2"/>
  <c r="A15" i="1"/>
  <c r="A25" i="5" l="1"/>
  <c r="A26" i="4"/>
  <c r="A16" i="1"/>
  <c r="A17" i="1" s="1"/>
  <c r="A18" i="1" s="1"/>
  <c r="A26" i="5" l="1"/>
  <c r="A27" i="4"/>
  <c r="A27" i="5" l="1"/>
  <c r="A28" i="4"/>
  <c r="A28" i="5" l="1"/>
  <c r="A29" i="4"/>
  <c r="A29" i="5" l="1"/>
  <c r="A30" i="4"/>
  <c r="A31" i="4" l="1"/>
  <c r="A30" i="5"/>
  <c r="A31" i="5" l="1"/>
  <c r="A32" i="4"/>
  <c r="A32" i="5" l="1"/>
  <c r="A33" i="4"/>
  <c r="A34" i="4" l="1"/>
  <c r="A33" i="5"/>
  <c r="A35" i="4" l="1"/>
  <c r="A34" i="5"/>
  <c r="A35" i="5" l="1"/>
  <c r="A36" i="4"/>
  <c r="A36" i="5" l="1"/>
  <c r="A37" i="4"/>
  <c r="A37" i="5" l="1"/>
  <c r="A38" i="4"/>
  <c r="A38" i="5" l="1"/>
  <c r="A39" i="4"/>
  <c r="A39" i="5" l="1"/>
  <c r="A40" i="4"/>
  <c r="A40" i="5" l="1"/>
  <c r="A41" i="4"/>
  <c r="A42" i="4" l="1"/>
  <c r="A41" i="5"/>
  <c r="A43" i="4" l="1"/>
  <c r="A42" i="5"/>
  <c r="A43" i="5" l="1"/>
  <c r="A44" i="4"/>
  <c r="A44" i="5" l="1"/>
  <c r="A45" i="4"/>
  <c r="A45" i="5" l="1"/>
  <c r="A46" i="4"/>
  <c r="A47" i="4" l="1"/>
  <c r="A46" i="5"/>
  <c r="A47" i="5" l="1"/>
  <c r="A48" i="4"/>
  <c r="A48" i="5" l="1"/>
  <c r="A49" i="4"/>
  <c r="A50" i="4" l="1"/>
  <c r="A49" i="5"/>
  <c r="A51" i="4" l="1"/>
  <c r="A50" i="5"/>
  <c r="A52" i="4" l="1"/>
  <c r="A51" i="5"/>
  <c r="A52" i="5" l="1"/>
  <c r="A53" i="4"/>
  <c r="A53" i="5" l="1"/>
  <c r="A54" i="4"/>
  <c r="A54" i="5" l="1"/>
  <c r="A55" i="4"/>
  <c r="A55" i="5" l="1"/>
  <c r="A56" i="4"/>
  <c r="A56" i="5" l="1"/>
  <c r="A57" i="4"/>
  <c r="A57" i="5" l="1"/>
  <c r="A58" i="4"/>
  <c r="A58" i="5" l="1"/>
  <c r="A59" i="4"/>
  <c r="A59" i="5" l="1"/>
  <c r="A60" i="4"/>
  <c r="A60" i="5" l="1"/>
  <c r="A61" i="4"/>
  <c r="A61" i="5" l="1"/>
  <c r="A62" i="4"/>
  <c r="A63" i="4" l="1"/>
  <c r="A62" i="5"/>
  <c r="A63" i="5" l="1"/>
  <c r="A64" i="4"/>
  <c r="A64" i="5" l="1"/>
  <c r="A65" i="4"/>
  <c r="A66" i="4" l="1"/>
  <c r="A65" i="5"/>
  <c r="A66" i="5" l="1"/>
  <c r="A67" i="4"/>
  <c r="A67" i="5" l="1"/>
  <c r="A68" i="4"/>
  <c r="A68" i="5" l="1"/>
  <c r="A69" i="4"/>
  <c r="A70" i="4" l="1"/>
  <c r="A69" i="5"/>
  <c r="A71" i="4" l="1"/>
  <c r="A70" i="5"/>
  <c r="A71" i="5" l="1"/>
  <c r="A72" i="4"/>
  <c r="A72" i="5" l="1"/>
  <c r="A73" i="4"/>
  <c r="A73" i="5" l="1"/>
  <c r="A74" i="4"/>
  <c r="A75" i="4" l="1"/>
  <c r="A74" i="5"/>
  <c r="A76" i="4" l="1"/>
  <c r="A75" i="5"/>
  <c r="A77" i="4" l="1"/>
  <c r="A76" i="5"/>
  <c r="A77" i="5" l="1"/>
  <c r="A78" i="4"/>
  <c r="A78" i="5" l="1"/>
  <c r="A79" i="4"/>
  <c r="A79" i="5" l="1"/>
  <c r="A80" i="4"/>
  <c r="A80" i="5" l="1"/>
  <c r="A81" i="4"/>
  <c r="A81" i="5" l="1"/>
  <c r="A82" i="4"/>
  <c r="A82" i="5" l="1"/>
  <c r="A83" i="4"/>
  <c r="A83" i="5" l="1"/>
  <c r="A84" i="4"/>
  <c r="A84" i="5" l="1"/>
  <c r="A85" i="4"/>
  <c r="A85" i="5" l="1"/>
  <c r="A86" i="4"/>
  <c r="A86" i="5" l="1"/>
  <c r="A87" i="4"/>
  <c r="A88" i="4" l="1"/>
  <c r="A87" i="5"/>
  <c r="A88" i="5" l="1"/>
  <c r="A89" i="4"/>
  <c r="A89" i="5" l="1"/>
  <c r="A90" i="4"/>
  <c r="A90" i="5" l="1"/>
  <c r="A91" i="4"/>
  <c r="A91" i="5" l="1"/>
  <c r="A92" i="4"/>
  <c r="A93" i="4" l="1"/>
  <c r="A92" i="5"/>
  <c r="A94" i="4" l="1"/>
  <c r="A93" i="5"/>
  <c r="A94" i="5" l="1"/>
  <c r="A95" i="4"/>
  <c r="A95" i="5" l="1"/>
  <c r="A96" i="4"/>
  <c r="A96" i="5" l="1"/>
  <c r="A97" i="4"/>
  <c r="A97" i="5" l="1"/>
  <c r="A98" i="4"/>
  <c r="A98" i="5" l="1"/>
  <c r="A99" i="4"/>
  <c r="A100" i="4" l="1"/>
  <c r="A99" i="5"/>
  <c r="A100" i="5" l="1"/>
  <c r="A101" i="4"/>
  <c r="A102" i="4" l="1"/>
  <c r="A101" i="5"/>
  <c r="A103" i="4" l="1"/>
  <c r="A102" i="5"/>
  <c r="A103" i="5" l="1"/>
  <c r="A104" i="4"/>
  <c r="A104" i="5" l="1"/>
  <c r="A105" i="4"/>
  <c r="A105" i="5" l="1"/>
  <c r="A106" i="4"/>
  <c r="A106" i="5" l="1"/>
  <c r="A107" i="4"/>
  <c r="A108" i="4" l="1"/>
  <c r="A107" i="5"/>
  <c r="A109" i="4" l="1"/>
  <c r="A108" i="5"/>
  <c r="A109" i="5" l="1"/>
  <c r="A110" i="4"/>
  <c r="A110" i="5" l="1"/>
  <c r="A111" i="4"/>
  <c r="A111" i="5" l="1"/>
  <c r="A112" i="4"/>
  <c r="A112" i="5" l="1"/>
  <c r="A113" i="4"/>
  <c r="A113" i="5" l="1"/>
  <c r="A114" i="4"/>
  <c r="A115" i="4" l="1"/>
  <c r="A114" i="5"/>
  <c r="A115" i="5" l="1"/>
  <c r="A116" i="4"/>
  <c r="A116" i="5" l="1"/>
  <c r="A117" i="4"/>
  <c r="A117" i="5" l="1"/>
  <c r="A118" i="4"/>
  <c r="A118" i="5" l="1"/>
  <c r="A119" i="4"/>
  <c r="A120" i="4" l="1"/>
  <c r="A119" i="5"/>
  <c r="A120" i="5" l="1"/>
  <c r="A121" i="4"/>
  <c r="A121" i="5" l="1"/>
  <c r="A122" i="4"/>
  <c r="A122" i="5" l="1"/>
  <c r="A123" i="4"/>
  <c r="A123" i="5" l="1"/>
  <c r="A124" i="4"/>
  <c r="A124" i="5" l="1"/>
  <c r="A125" i="4"/>
  <c r="A125" i="5" l="1"/>
  <c r="A126" i="4"/>
  <c r="A126" i="5" l="1"/>
  <c r="A127" i="4"/>
  <c r="A127" i="5" l="1"/>
  <c r="A128" i="4"/>
  <c r="A128" i="5" l="1"/>
  <c r="A129" i="4"/>
  <c r="A129" i="5" l="1"/>
  <c r="A130" i="4"/>
  <c r="A130" i="5" l="1"/>
  <c r="A131" i="4"/>
  <c r="A131" i="5" l="1"/>
  <c r="A132" i="4"/>
  <c r="A132" i="5" l="1"/>
  <c r="A133" i="4"/>
  <c r="A134" i="4" l="1"/>
  <c r="A133" i="5"/>
  <c r="A134" i="5" l="1"/>
  <c r="A135" i="4"/>
  <c r="A135" i="5" l="1"/>
  <c r="A136" i="4"/>
  <c r="A136" i="5" l="1"/>
  <c r="A137" i="4"/>
  <c r="A138" i="4" l="1"/>
  <c r="A137" i="5"/>
  <c r="A139" i="4" l="1"/>
  <c r="A138" i="5"/>
  <c r="A140" i="4" l="1"/>
  <c r="A139" i="5"/>
  <c r="A140" i="5" l="1"/>
  <c r="A141" i="4"/>
  <c r="A141" i="5" l="1"/>
  <c r="A142" i="4"/>
  <c r="A143" i="4" l="1"/>
  <c r="A142" i="5"/>
  <c r="A143" i="5" l="1"/>
  <c r="A144" i="4"/>
  <c r="A144" i="5" l="1"/>
  <c r="A145" i="4"/>
  <c r="A145" i="5" l="1"/>
  <c r="A146" i="4"/>
  <c r="A147" i="4" l="1"/>
  <c r="A146" i="5"/>
  <c r="A148" i="4" l="1"/>
  <c r="A147" i="5"/>
  <c r="A149" i="4" l="1"/>
  <c r="A148" i="5"/>
  <c r="A149" i="5" l="1"/>
  <c r="A150" i="4"/>
  <c r="A150" i="5" l="1"/>
  <c r="A151" i="4"/>
  <c r="A151" i="5" l="1"/>
  <c r="A152" i="4"/>
  <c r="A152" i="5" l="1"/>
  <c r="A153" i="4"/>
  <c r="A153" i="5" l="1"/>
  <c r="A154" i="4"/>
  <c r="A154" i="5" l="1"/>
  <c r="A155" i="4"/>
  <c r="A155" i="5" l="1"/>
  <c r="A156" i="4"/>
  <c r="A156" i="5" l="1"/>
  <c r="A157" i="4"/>
  <c r="A158" i="4" l="1"/>
  <c r="A157" i="5"/>
  <c r="A158" i="5" l="1"/>
  <c r="A159" i="4"/>
  <c r="A159" i="5" l="1"/>
  <c r="A160" i="4"/>
  <c r="A160" i="5" l="1"/>
  <c r="A161" i="4"/>
  <c r="A162" i="4" l="1"/>
  <c r="A161" i="5"/>
  <c r="A162" i="5" l="1"/>
  <c r="A163" i="4"/>
  <c r="A163" i="5" l="1"/>
  <c r="A164" i="4"/>
  <c r="A164" i="5" l="1"/>
  <c r="A165" i="4"/>
  <c r="A166" i="4" l="1"/>
  <c r="A165" i="5"/>
  <c r="A167" i="4" l="1"/>
  <c r="A166" i="5"/>
  <c r="A167" i="5" l="1"/>
  <c r="A168" i="4"/>
  <c r="A168" i="5" l="1"/>
  <c r="A169" i="4"/>
  <c r="A169" i="5" l="1"/>
  <c r="A170" i="4"/>
  <c r="A170" i="5" l="1"/>
  <c r="A171" i="4"/>
  <c r="A172" i="4" l="1"/>
  <c r="A171" i="5"/>
  <c r="A173" i="4" l="1"/>
  <c r="A172" i="5"/>
  <c r="A173" i="5" l="1"/>
  <c r="A174" i="4"/>
  <c r="A174" i="5" l="1"/>
  <c r="A175" i="4"/>
  <c r="A175" i="5" l="1"/>
  <c r="A176" i="4"/>
  <c r="A176" i="5" l="1"/>
  <c r="A177" i="4"/>
  <c r="A177" i="5" l="1"/>
  <c r="A178" i="4"/>
  <c r="A178" i="5" l="1"/>
  <c r="A179" i="4"/>
  <c r="A180" i="4" l="1"/>
  <c r="A179" i="5"/>
  <c r="A181" i="4" l="1"/>
  <c r="A180" i="5"/>
  <c r="A181" i="5" l="1"/>
  <c r="A182" i="4"/>
  <c r="A182" i="5" l="1"/>
  <c r="A183" i="4"/>
  <c r="A183" i="5" l="1"/>
  <c r="A184" i="4"/>
  <c r="A184" i="5" l="1"/>
  <c r="A185" i="4"/>
  <c r="A185" i="5" l="1"/>
  <c r="A186" i="4"/>
  <c r="A186" i="5" l="1"/>
  <c r="A187" i="4"/>
  <c r="A187" i="5" l="1"/>
  <c r="A188" i="4"/>
  <c r="A188" i="5" l="1"/>
  <c r="A189" i="4"/>
  <c r="A190" i="4" l="1"/>
  <c r="A189" i="5"/>
  <c r="A190" i="5" l="1"/>
  <c r="A191" i="4"/>
  <c r="A191" i="5" l="1"/>
  <c r="A192" i="4"/>
  <c r="A192" i="5" l="1"/>
  <c r="A193" i="4"/>
  <c r="A193" i="5" l="1"/>
  <c r="A194" i="4"/>
  <c r="A194" i="5" l="1"/>
  <c r="A195" i="4"/>
  <c r="A195" i="5" l="1"/>
  <c r="A196" i="4"/>
  <c r="A196" i="5" l="1"/>
  <c r="A197" i="4"/>
  <c r="A197" i="5" l="1"/>
  <c r="A198" i="4"/>
  <c r="A199" i="4" l="1"/>
  <c r="A198" i="5"/>
  <c r="A199" i="5" l="1"/>
  <c r="A200" i="4"/>
  <c r="A200" i="5" l="1"/>
  <c r="A201" i="4"/>
  <c r="A202" i="4" l="1"/>
  <c r="A201" i="5"/>
  <c r="A202" i="5" l="1"/>
  <c r="A203" i="4"/>
  <c r="A203" i="5" l="1"/>
  <c r="A204" i="4"/>
  <c r="A204" i="5" l="1"/>
  <c r="A205" i="4"/>
  <c r="A205" i="5" l="1"/>
  <c r="A206" i="4"/>
  <c r="A206" i="5" l="1"/>
  <c r="A207" i="4"/>
  <c r="A207" i="5" l="1"/>
  <c r="A208" i="4"/>
  <c r="A208" i="5" l="1"/>
  <c r="A209" i="4"/>
  <c r="A210" i="4" l="1"/>
  <c r="A209" i="5"/>
  <c r="A211" i="4" l="1"/>
  <c r="A210" i="5"/>
  <c r="A211" i="5" l="1"/>
  <c r="A212" i="4"/>
  <c r="A213" i="4" l="1"/>
  <c r="A212" i="5"/>
  <c r="A213" i="5" l="1"/>
  <c r="A214" i="4"/>
  <c r="A214" i="5" l="1"/>
  <c r="A215" i="4"/>
  <c r="A215" i="5" l="1"/>
  <c r="A216" i="4"/>
  <c r="A216" i="5" l="1"/>
  <c r="A217" i="4"/>
  <c r="A217" i="5" l="1"/>
  <c r="A218" i="4"/>
  <c r="A218" i="5" s="1"/>
  <c r="A8" i="22" l="1"/>
  <c r="A9" i="22" s="1"/>
  <c r="A10" i="22" s="1"/>
  <c r="A11" i="22" s="1"/>
  <c r="A12" i="22" s="1"/>
  <c r="A13" i="22" s="1"/>
  <c r="A14" i="22" s="1"/>
  <c r="A15" i="22" s="1"/>
  <c r="A16" i="22" s="1"/>
  <c r="T7" i="2"/>
  <c r="Y7" i="2"/>
  <c r="Z7" i="2"/>
  <c r="AC7" i="2"/>
  <c r="T8" i="2"/>
  <c r="Y8" i="2"/>
  <c r="Z8" i="2"/>
  <c r="AC8" i="2"/>
  <c r="T9" i="2"/>
  <c r="Y9" i="2"/>
  <c r="Z9" i="2"/>
  <c r="AC9" i="2"/>
  <c r="T10" i="2"/>
  <c r="Y10" i="2"/>
  <c r="Z10" i="2"/>
  <c r="AC10" i="2"/>
  <c r="T11" i="2"/>
  <c r="Y11" i="2"/>
  <c r="Z11" i="2"/>
  <c r="AC11" i="2"/>
  <c r="T12" i="2"/>
  <c r="Y12" i="2"/>
  <c r="Z12" i="2"/>
  <c r="AC12" i="2"/>
  <c r="T13" i="2"/>
  <c r="Y13" i="2"/>
  <c r="Z13" i="2"/>
  <c r="AC13" i="2"/>
  <c r="T14" i="2"/>
  <c r="Y14" i="2"/>
  <c r="Z14" i="2"/>
  <c r="AC14" i="2"/>
  <c r="Y15" i="2"/>
  <c r="Z15" i="2"/>
  <c r="Z17" i="2"/>
  <c r="T23" i="2"/>
  <c r="Y23" i="2"/>
  <c r="AC23" i="2"/>
  <c r="T25" i="2"/>
  <c r="Y25" i="2"/>
  <c r="AC25" i="2"/>
  <c r="T26" i="2"/>
  <c r="Y26" i="2"/>
  <c r="AC26" i="2"/>
  <c r="T28" i="2"/>
  <c r="Y28" i="2"/>
  <c r="AC28" i="2"/>
  <c r="T7" i="1"/>
  <c r="Y7" i="1"/>
  <c r="Z7" i="1"/>
  <c r="AC7" i="1"/>
  <c r="T8" i="1"/>
  <c r="Y8" i="1"/>
  <c r="Z8" i="1"/>
  <c r="AC8" i="1"/>
  <c r="T9" i="1"/>
  <c r="Y9" i="1"/>
  <c r="Z9" i="1"/>
  <c r="AC9" i="1"/>
  <c r="T10" i="1"/>
  <c r="Y10" i="1"/>
  <c r="Z10" i="1"/>
  <c r="AC10" i="1"/>
  <c r="T11" i="1"/>
  <c r="Y11" i="1"/>
  <c r="Z11" i="1"/>
  <c r="AC11" i="1"/>
  <c r="T12" i="1"/>
  <c r="Y12" i="1"/>
  <c r="Z12" i="1"/>
  <c r="AC12" i="1"/>
  <c r="T13" i="1"/>
  <c r="Y13" i="1"/>
  <c r="Z13" i="1"/>
  <c r="AC13" i="1"/>
  <c r="T14" i="1"/>
  <c r="Y14" i="1"/>
  <c r="Z14" i="1"/>
  <c r="AC14" i="1"/>
  <c r="T15" i="1"/>
  <c r="Y15" i="1"/>
  <c r="Z15" i="1"/>
  <c r="AC15" i="1"/>
  <c r="Y16" i="1"/>
  <c r="Z16" i="1"/>
  <c r="AC16" i="1"/>
  <c r="Y17" i="1"/>
  <c r="AC17" i="1"/>
  <c r="Y18" i="1"/>
  <c r="Z22" i="1"/>
</calcChain>
</file>

<file path=xl/sharedStrings.xml><?xml version="1.0" encoding="utf-8"?>
<sst xmlns="http://schemas.openxmlformats.org/spreadsheetml/2006/main" count="1352" uniqueCount="675">
  <si>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</si>
  <si>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</si>
  <si>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</si>
  <si>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</si>
  <si>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</si>
  <si>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</si>
  <si>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</rPr>
      <t>1</t>
    </r>
  </si>
  <si>
    <r>
      <t>d</t>
    </r>
    <r>
      <rPr>
        <vertAlign val="subscript"/>
        <sz val="8"/>
        <rFont val="Calibri"/>
        <family val="2"/>
      </rPr>
      <t>2</t>
    </r>
  </si>
  <si>
    <r>
      <t>d</t>
    </r>
    <r>
      <rPr>
        <vertAlign val="subscript"/>
        <sz val="8"/>
        <rFont val="Calibri"/>
        <family val="2"/>
      </rPr>
      <t>3</t>
    </r>
  </si>
  <si>
    <r>
      <t>Most Recent Quarterly Dividend (d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</si>
  <si>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r>
      <t>D</t>
    </r>
    <r>
      <rPr>
        <vertAlign val="subscript"/>
        <sz val="8"/>
        <rFont val="Calibri"/>
        <family val="2"/>
      </rPr>
      <t>0</t>
    </r>
  </si>
  <si>
    <r>
      <t>Stock Price (P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</si>
  <si>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t>Dividend</t>
  </si>
  <si>
    <t>Value Line EPS Growth</t>
  </si>
  <si>
    <t>I/B/E/S Forecast of Future Earnings Growth</t>
  </si>
  <si>
    <t>Average Forecast of Future Earnings Growth</t>
  </si>
  <si>
    <t>Market Cap $ (Mil)</t>
  </si>
  <si>
    <t>DCF Model Result</t>
  </si>
  <si>
    <t>DCF Model Result No Flotation</t>
  </si>
  <si>
    <t>1+g</t>
  </si>
  <si>
    <t>1+k</t>
  </si>
  <si>
    <t>No. of I/B/E/S Estimates</t>
  </si>
  <si>
    <t>Line</t>
  </si>
  <si>
    <t>Safety Rank</t>
  </si>
  <si>
    <t>S&amp;P BOND RATING</t>
  </si>
  <si>
    <t>S&amp;P BOND RATING (Numerical)</t>
  </si>
  <si>
    <t>Value Line Beta</t>
  </si>
  <si>
    <t>Industry</t>
  </si>
  <si>
    <t>Long-Term Debt</t>
  </si>
  <si>
    <t>Preferred Equity</t>
  </si>
  <si>
    <t>Common Equity</t>
  </si>
  <si>
    <t>% Long-term Debt</t>
  </si>
  <si>
    <t>% Preferred</t>
  </si>
  <si>
    <t>Short-Term Debt</t>
  </si>
  <si>
    <t>Total Market Cap</t>
  </si>
  <si>
    <t>% Short-term Debt</t>
  </si>
  <si>
    <t>% Market Equity inc. ST Debt</t>
  </si>
  <si>
    <t>Total Book Capital Inc. Short-term Debt</t>
  </si>
  <si>
    <t>Book Value % Common Equity inc ST Debt</t>
  </si>
  <si>
    <t>Amer. States Water</t>
  </si>
  <si>
    <t>AWR</t>
  </si>
  <si>
    <t>Amer. Water Works</t>
  </si>
  <si>
    <t>AWK</t>
  </si>
  <si>
    <t>A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</si>
  <si>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</si>
  <si>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</si>
  <si>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</si>
  <si>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</si>
  <si>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</si>
  <si>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</si>
  <si>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</si>
  <si>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</si>
  <si>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</si>
  <si>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</si>
  <si>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Corp.</t>
  </si>
  <si>
    <t>SJW</t>
  </si>
  <si>
    <t>York Water Co. (The)</t>
  </si>
  <si>
    <t>YORW</t>
  </si>
  <si>
    <t>Average</t>
  </si>
  <si>
    <t>Market-weighted Average</t>
  </si>
  <si>
    <t>Average simple, market-weighted</t>
  </si>
  <si>
    <t>Midpoint</t>
  </si>
  <si>
    <t>Flotation</t>
  </si>
  <si>
    <t>Forecast of Future Earnings Growth</t>
  </si>
  <si>
    <t>AGL Resources</t>
  </si>
  <si>
    <t>GAS</t>
  </si>
  <si>
    <t>Atmos Energy</t>
  </si>
  <si>
    <t>ATO</t>
  </si>
  <si>
    <t>Laclede Group</t>
  </si>
  <si>
    <t>LG</t>
  </si>
  <si>
    <t>New Jersey Resources</t>
  </si>
  <si>
    <t>NJR</t>
  </si>
  <si>
    <t>Northwest Nat. Gas</t>
  </si>
  <si>
    <t>NWN</t>
  </si>
  <si>
    <t>Piedmont Natural Gas</t>
  </si>
  <si>
    <t>PNY</t>
  </si>
  <si>
    <t>South Jersey Inds.</t>
  </si>
  <si>
    <t>SJI</t>
  </si>
  <si>
    <t>UGI Corp.</t>
  </si>
  <si>
    <t>UGI</t>
  </si>
  <si>
    <t>WGL Holdings Inc.</t>
  </si>
  <si>
    <t>WGL</t>
  </si>
  <si>
    <t>Chesapeake Utilities</t>
  </si>
  <si>
    <t>CPK</t>
  </si>
  <si>
    <t>NiSource Inc.</t>
  </si>
  <si>
    <t>NI</t>
  </si>
  <si>
    <t>Southwest Gas</t>
  </si>
  <si>
    <t>SWX</t>
  </si>
  <si>
    <t>NFG</t>
  </si>
  <si>
    <t>STR</t>
  </si>
  <si>
    <t>ACE</t>
  </si>
  <si>
    <t>ALL</t>
  </si>
  <si>
    <t>TRV</t>
  </si>
  <si>
    <t>Y</t>
  </si>
  <si>
    <t>NA</t>
  </si>
  <si>
    <t>A+</t>
  </si>
  <si>
    <t>A-</t>
  </si>
  <si>
    <t>BBB+</t>
  </si>
  <si>
    <t>EXHIBIT__(JVW-1)</t>
  </si>
  <si>
    <t>SCHEDULE 1</t>
  </si>
  <si>
    <t>SUMMARY OF DISCOUNTED CASH FLOW ANALYSIS</t>
  </si>
  <si>
    <t>SCHEDULE 2</t>
  </si>
  <si>
    <t>Value Line Selection &amp; Opinion, Sep. 4, 2015</t>
  </si>
  <si>
    <t>2019</t>
  </si>
  <si>
    <t>Aaa-rated Corporate Forecast</t>
  </si>
  <si>
    <t>10-Year Treasury Note Forecast</t>
  </si>
  <si>
    <t>Spread</t>
  </si>
  <si>
    <t>Forecast</t>
  </si>
  <si>
    <t>Aaa-rated Corporate</t>
  </si>
  <si>
    <t>A-rated Utility</t>
  </si>
  <si>
    <t xml:space="preserve"> Aaa Corp to A utility</t>
  </si>
  <si>
    <t>basis points.</t>
  </si>
  <si>
    <t>Add</t>
  </si>
  <si>
    <t>basis points to</t>
  </si>
  <si>
    <t>Value Line forecast=</t>
  </si>
  <si>
    <t>Baa-rated Utility</t>
  </si>
  <si>
    <t>10-Year Treasury Note</t>
  </si>
  <si>
    <t>20-year Treasury</t>
  </si>
  <si>
    <t>Energy Information Administration 2015</t>
  </si>
  <si>
    <t>AA Utility Bond Rate Forecast</t>
  </si>
  <si>
    <t>http://www.eia.gov/forecasts/aeo/er/tables_ref.cfm</t>
  </si>
  <si>
    <t>Aa-rated utility bond</t>
  </si>
  <si>
    <t>A-rated utility bond</t>
  </si>
  <si>
    <t xml:space="preserve"> A-rated to Aa-rated utility:</t>
  </si>
  <si>
    <t>EIA forecast=</t>
  </si>
  <si>
    <t>Average,VL and EIA</t>
  </si>
  <si>
    <t>A-rated Utility Forecast</t>
  </si>
  <si>
    <t>Baa-rated Utility Forecast</t>
  </si>
  <si>
    <t>20-year Treasury Forecast</t>
  </si>
  <si>
    <t>Add 100 basis points to bond yield forecasts to identify outlier low results</t>
  </si>
  <si>
    <t>A-rated bond forecast</t>
  </si>
  <si>
    <t>BBB+ rated bond forecast</t>
  </si>
  <si>
    <t>BBB- rated bond forecast</t>
  </si>
  <si>
    <t>Adjusted RP = RP - coefficient x lag RP</t>
  </si>
  <si>
    <t>Schedule 3</t>
  </si>
  <si>
    <t>Regression of Relationship Between Risk Premium</t>
  </si>
  <si>
    <t>Adjusted Yld = Yld - coefficient x lag yield</t>
  </si>
  <si>
    <t>Comparison of DCF Expected Return</t>
  </si>
  <si>
    <t>on an Investment in Natural Gas Distribution Companies</t>
  </si>
  <si>
    <t>on an Equity Investment in Natural Gas Distribution Companies</t>
  </si>
  <si>
    <t>and Yield to Maturity on Moody's A-Rated Utility Bonds</t>
  </si>
  <si>
    <t>intercept coefficient =</t>
  </si>
  <si>
    <t>to the Interest Rate on Moody's A-rated Utility Bonds</t>
  </si>
  <si>
    <t>Serial correlation coefficient r estimated via multiple regression equation:</t>
  </si>
  <si>
    <t>Value Line, EIA</t>
  </si>
  <si>
    <t>A-rated utility forecast yield</t>
  </si>
  <si>
    <r>
      <t>Y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=a(1-r)+rY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+bX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-brX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+e</t>
    </r>
    <r>
      <rPr>
        <i/>
        <vertAlign val="subscript"/>
        <sz val="8"/>
        <rFont val="Calibri"/>
        <family val="2"/>
        <scheme val="minor"/>
      </rPr>
      <t>t</t>
    </r>
  </si>
  <si>
    <t>/(1-0.86)</t>
  </si>
  <si>
    <t>=B - C</t>
  </si>
  <si>
    <r>
      <t>RP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 xml:space="preserve"> - .86 x RP</t>
    </r>
    <r>
      <rPr>
        <vertAlign val="subscript"/>
        <sz val="8"/>
        <rFont val="Calibri"/>
        <family val="2"/>
        <scheme val="minor"/>
      </rPr>
      <t>t - 1</t>
    </r>
  </si>
  <si>
    <t>X</t>
  </si>
  <si>
    <t>Yt-1</t>
  </si>
  <si>
    <t>Xt-1</t>
  </si>
  <si>
    <t>Bond Lag Risk Premium</t>
  </si>
  <si>
    <t>Lag Bond Yield</t>
  </si>
  <si>
    <t>Adjusted Risk Premium</t>
  </si>
  <si>
    <t>Adjusted Bond Yield</t>
  </si>
  <si>
    <t>Forecast Bond RP</t>
  </si>
  <si>
    <t>Cost of Equity</t>
  </si>
  <si>
    <t>Date</t>
  </si>
  <si>
    <t>DCF</t>
  </si>
  <si>
    <t>Bond Yield</t>
  </si>
  <si>
    <t>Risk Premium</t>
  </si>
  <si>
    <t>Ex Ante Risk Premium Cost of Equity Gas Companies</t>
  </si>
  <si>
    <t>+</t>
  </si>
  <si>
    <t>x</t>
  </si>
  <si>
    <t>=</t>
  </si>
  <si>
    <t>intercept coefficient/(1-serial correlation coefficient =</t>
  </si>
  <si>
    <t>Bond coefficient</t>
  </si>
  <si>
    <t>Bond yield =</t>
  </si>
  <si>
    <t>Bond coefficient * Bond yield =</t>
  </si>
  <si>
    <t>Expected Risk Premium</t>
  </si>
  <si>
    <t>Ex Ante Risk Premium Cost of Equity =</t>
  </si>
  <si>
    <t>=R - S</t>
  </si>
  <si>
    <t>y</t>
  </si>
  <si>
    <t>Lag Risk Premium</t>
  </si>
  <si>
    <t>A Bond Yield</t>
  </si>
  <si>
    <t>Lag Yield</t>
  </si>
  <si>
    <t>Simple Regression - Risk Premium vs. Bond Yield</t>
  </si>
  <si>
    <t>Dependent variable: Risk Premium</t>
  </si>
  <si>
    <t>Independent variable: Bond Yield</t>
  </si>
  <si>
    <t>Linear model: Y = a + b*X</t>
  </si>
  <si>
    <t>Number of observations: 207</t>
  </si>
  <si>
    <t>Coefficients</t>
  </si>
  <si>
    <t>Least Squares</t>
  </si>
  <si>
    <t>Standard</t>
  </si>
  <si>
    <t>T</t>
  </si>
  <si>
    <t>Parameter</t>
  </si>
  <si>
    <t>Estimate</t>
  </si>
  <si>
    <t>Error</t>
  </si>
  <si>
    <t>Statistic</t>
  </si>
  <si>
    <t>P-Value</t>
  </si>
  <si>
    <t>Intercept</t>
  </si>
  <si>
    <t>Slope</t>
  </si>
  <si>
    <t>Analysis of Variance</t>
  </si>
  <si>
    <t>Source</t>
  </si>
  <si>
    <t>Sum of Squares</t>
  </si>
  <si>
    <t>Df</t>
  </si>
  <si>
    <t>Mean Square</t>
  </si>
  <si>
    <t>F-Ratio</t>
  </si>
  <si>
    <t>Model</t>
  </si>
  <si>
    <t>Residual</t>
  </si>
  <si>
    <t>Total (Corr.)</t>
  </si>
  <si>
    <t>Correlation Coefficient = -0.570431</t>
  </si>
  <si>
    <t>R-squared = 32.5392 percent</t>
  </si>
  <si>
    <t>R-squared (adjusted for d.f.) = 32.2101 percent</t>
  </si>
  <si>
    <t>Standard Error of Est. = 0.00716498</t>
  </si>
  <si>
    <t>Mean absolute error = 0.00590068</t>
  </si>
  <si>
    <t>Durbin-Watson statistic = 0.289552 (P=0.0000)</t>
  </si>
  <si>
    <t>Lag 1 residual autocorrelation = 0.854351</t>
  </si>
  <si>
    <t>Multiple Regression - Risk Premium</t>
  </si>
  <si>
    <t xml:space="preserve">Independent variables: </t>
  </si>
  <si>
    <t xml:space="preserve">     Lag Risk Premium</t>
  </si>
  <si>
    <t xml:space="preserve">     A Bond Yield</t>
  </si>
  <si>
    <t xml:space="preserve">     Lag Yield</t>
  </si>
  <si>
    <t>Number of observations: 206</t>
  </si>
  <si>
    <t>CONSTANT</t>
  </si>
  <si>
    <t>Simple Regression - Adjusted Risk Premium vs. Adjusted Bond Yield</t>
  </si>
  <si>
    <t>Dependent variable: Adjusted Risk Premium</t>
  </si>
  <si>
    <t>Independent variable: Adjusted Bond Yield</t>
  </si>
  <si>
    <t>Discounted Cash Flow Analysis Natural Gas Utilities</t>
  </si>
  <si>
    <t>NEW GAS</t>
  </si>
  <si>
    <t>OLD AGL</t>
  </si>
  <si>
    <t>AGL</t>
  </si>
  <si>
    <t>OLD</t>
  </si>
  <si>
    <t>Laclede</t>
  </si>
  <si>
    <t>OLD NICOR</t>
  </si>
  <si>
    <t>NiSource</t>
  </si>
  <si>
    <t>Market Capitalization</t>
  </si>
  <si>
    <t>NICOR</t>
  </si>
  <si>
    <t>Cascade</t>
  </si>
  <si>
    <t>EGN</t>
  </si>
  <si>
    <t>EQT</t>
  </si>
  <si>
    <t>Keyspan</t>
  </si>
  <si>
    <t>NUI</t>
  </si>
  <si>
    <t>OKE</t>
  </si>
  <si>
    <t>Peoples</t>
  </si>
  <si>
    <t>Semco</t>
  </si>
  <si>
    <t>CGC</t>
  </si>
  <si>
    <t>KSE</t>
  </si>
  <si>
    <t>PGL</t>
  </si>
  <si>
    <t>SEN</t>
  </si>
  <si>
    <t>Mkt Cap</t>
  </si>
  <si>
    <t>Ave. DCF</t>
  </si>
  <si>
    <t>Month</t>
  </si>
  <si>
    <t>High</t>
  </si>
  <si>
    <t>Low</t>
  </si>
  <si>
    <t>Growth</t>
  </si>
  <si>
    <t>`</t>
  </si>
  <si>
    <t>Comparative Returns on S&amp;P 500 Stock Index</t>
  </si>
  <si>
    <t>and Moody’s A-Rated Utility Bonds 1937 - 2015</t>
  </si>
  <si>
    <t>Year</t>
  </si>
  <si>
    <t>S&amp;P 500 Stock Price</t>
  </si>
  <si>
    <t>Stock Dividend Yield</t>
  </si>
  <si>
    <t>Stock Return</t>
  </si>
  <si>
    <t>A-rated Bond Price</t>
  </si>
  <si>
    <t>Bond Return</t>
  </si>
  <si>
    <t>See Appendix 4 for an explanation of how stock and bond returns are derived and the source of the data presented.</t>
  </si>
  <si>
    <t>Schedule 4</t>
  </si>
  <si>
    <t>Comparative Returns on S&amp;P Utility Stock Index</t>
  </si>
  <si>
    <t>S&amp;P Utility Stock Price</t>
  </si>
  <si>
    <t>See Appendix 4 for an explanation of how stock and bond returns are derived and the source of the data presented.  Standard &amp; Poor’s discontinued its S&amp;P Utilities Index in December 2001. In this study, the stock returns beginning in 2002 are based on the total returns for the EEI Index of U.S. shareholder-owned electric utilities, as reported by EEI on its website.  http://www.eei.org/whatwedo/DataAnalysis/IndusFinanAnalysis/Pages/QtrlyFinancialUpdates.aspx</t>
  </si>
  <si>
    <t>.</t>
  </si>
  <si>
    <t>EX POST RISK PREMIUM COST OF EQUITY</t>
  </si>
  <si>
    <t>RP + Yield</t>
  </si>
  <si>
    <t>Risk Premium S&amp;P 500</t>
  </si>
  <si>
    <t>Risk Premium S&amp;P Utilities</t>
  </si>
  <si>
    <t>Average Risk Premium</t>
  </si>
  <si>
    <t>Forecast Yield A-utility bond</t>
  </si>
  <si>
    <t>Risk Premium Cost of Equity</t>
  </si>
  <si>
    <t>Schedule 5</t>
  </si>
  <si>
    <t>Using the Arithmetic Mean to Estimate</t>
  </si>
  <si>
    <t>the Cost of Equity Capital</t>
  </si>
  <si>
    <t>End Year 1</t>
  </si>
  <si>
    <t>Wealth after One Year</t>
  </si>
  <si>
    <t>Probability</t>
  </si>
  <si>
    <t>End of Year 2</t>
  </si>
  <si>
    <t>Wealth after Two Years</t>
  </si>
  <si>
    <t>Value</t>
  </si>
  <si>
    <t>Wealth x Probability</t>
  </si>
  <si>
    <t>(1.30) (1.30)</t>
  </si>
  <si>
    <t>(1.30) (.9)</t>
  </si>
  <si>
    <t>(.9) (1.30)</t>
  </si>
  <si>
    <t>(.9) (.9)</t>
  </si>
  <si>
    <t>Expected Wealth</t>
  </si>
  <si>
    <t>Cost of Equity =</t>
  </si>
  <si>
    <r>
      <t>1(1+k)</t>
    </r>
    <r>
      <rPr>
        <vertAlign val="superscript"/>
        <sz val="9"/>
        <color indexed="8"/>
        <rFont val="Calibri"/>
        <family val="2"/>
        <scheme val="minor"/>
      </rPr>
      <t>2</t>
    </r>
    <r>
      <rPr>
        <sz val="9"/>
        <color indexed="8"/>
        <rFont val="Calibri"/>
        <family val="2"/>
        <scheme val="minor"/>
      </rPr>
      <t xml:space="preserve"> = 1.21</t>
    </r>
  </si>
  <si>
    <r>
      <t>k = (1.21/1)</t>
    </r>
    <r>
      <rPr>
        <vertAlign val="superscript"/>
        <sz val="9"/>
        <color indexed="8"/>
        <rFont val="Calibri"/>
        <family val="2"/>
        <scheme val="minor"/>
      </rPr>
      <t xml:space="preserve">.5 </t>
    </r>
    <r>
      <rPr>
        <sz val="9"/>
        <color indexed="8"/>
        <rFont val="Calibri"/>
        <family val="2"/>
        <scheme val="minor"/>
      </rPr>
      <t>– 1 = 10%</t>
    </r>
  </si>
  <si>
    <t>Arithmetic mean =</t>
  </si>
  <si>
    <t>(30%) (.5) + (-10%) (.5) = 10%</t>
  </si>
  <si>
    <t>Geometric mean =</t>
  </si>
  <si>
    <r>
      <t>[(1.3) (.9)]</t>
    </r>
    <r>
      <rPr>
        <vertAlign val="superscript"/>
        <sz val="9"/>
        <color indexed="8"/>
        <rFont val="Calibri"/>
        <family val="2"/>
        <scheme val="minor"/>
      </rPr>
      <t>.5</t>
    </r>
    <r>
      <rPr>
        <sz val="9"/>
        <color indexed="8"/>
        <rFont val="Calibri"/>
        <family val="2"/>
        <scheme val="minor"/>
      </rPr>
      <t xml:space="preserve"> – 1 = .082 = 8.2%</t>
    </r>
  </si>
  <si>
    <t>Thus, the geometric mean is not equal to the cost of equity capital.</t>
  </si>
  <si>
    <t>For an investment with an uncertain outcome, the arithmetic mean is the best measure of the cost of equity capital.</t>
  </si>
  <si>
    <t>CALCULATION OF CAPITAL ASSET PRICING MODEL COST OF EQUITY</t>
  </si>
  <si>
    <t>Description</t>
  </si>
  <si>
    <t>Risk-free Rate</t>
  </si>
  <si>
    <t>Long-term Treasury bond yield forecast</t>
  </si>
  <si>
    <t>Beta</t>
  </si>
  <si>
    <t>Beta x Risk Premium</t>
  </si>
  <si>
    <t>Model Result</t>
  </si>
  <si>
    <r>
      <t xml:space="preserve">Ibbotson SBBI risk premium from </t>
    </r>
    <r>
      <rPr>
        <sz val="8"/>
        <color indexed="8"/>
        <rFont val="Calibri"/>
        <family val="2"/>
        <scheme val="minor"/>
      </rPr>
      <t>2015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Stocks, Bonds, Bills, and Inflation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Yearbook</t>
    </r>
    <r>
      <rPr>
        <sz val="8"/>
        <rFont val="Calibri"/>
        <family val="2"/>
        <scheme val="minor"/>
      </rPr>
      <t>; Value Line beta for comparable companies. Forecast 20-year Treasury bond yield see Value Line Selection &amp; Opinion, September 4, 2015 and EIA.</t>
    </r>
  </si>
  <si>
    <t>Schedule 7</t>
  </si>
  <si>
    <t>Comparison of Risk Premia on</t>
  </si>
  <si>
    <t>S&amp;P500 and S&amp;P Utilities 1937 – 2015</t>
  </si>
  <si>
    <t>S&amp;P Utilities Stock Return</t>
  </si>
  <si>
    <t>SP500 Stock Return</t>
  </si>
  <si>
    <t>10-Yr. Treasury Bond Yield</t>
  </si>
  <si>
    <t>Utilities Risk Premium</t>
  </si>
  <si>
    <t>Market Risk Premium</t>
  </si>
  <si>
    <t>Risk Premium 1937—2015</t>
  </si>
  <si>
    <t>RP Utilities/RP SP500</t>
  </si>
  <si>
    <t>SCHEDULE 8</t>
  </si>
  <si>
    <t>USING DCF ESTIMATE OF THE EXPECTED RATE OF RETURN ON THE MARKET PORTFOLIO</t>
  </si>
  <si>
    <t>DCF S&amp;P 500</t>
  </si>
  <si>
    <t>DCF Cost of Equity S&amp;P 500 (see following)</t>
  </si>
  <si>
    <t>Beta * Risk Premium</t>
  </si>
  <si>
    <t>Value Line beta for comparable companies. Forecast 20-year Treasury bond yield from Value Line Selection &amp; Opinion Sep. 4, 2015, and EIA.</t>
  </si>
  <si>
    <t>SCHEDULE 8 Continued</t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</si>
  <si>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</si>
  <si>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Market Cap  $ (mils)</t>
  </si>
  <si>
    <t>EPS LTG #ESTS</t>
  </si>
  <si>
    <t>3M</t>
  </si>
  <si>
    <t>MMM</t>
  </si>
  <si>
    <t>MULTCAP</t>
  </si>
  <si>
    <t>ABBOTT LABORATORIES</t>
  </si>
  <si>
    <t>ABT</t>
  </si>
  <si>
    <t>DRUGS</t>
  </si>
  <si>
    <t>ACCENTURE CLASS A</t>
  </si>
  <si>
    <t>ACN</t>
  </si>
  <si>
    <t>SOFTWARE</t>
  </si>
  <si>
    <t>INSURE</t>
  </si>
  <si>
    <t>ACTIVISION BLIZZARD</t>
  </si>
  <si>
    <t>ATVI</t>
  </si>
  <si>
    <t>ADV.AUTO PARTS</t>
  </si>
  <si>
    <t>AAP</t>
  </si>
  <si>
    <t>RETGOODS</t>
  </si>
  <si>
    <t>AETNA</t>
  </si>
  <si>
    <t>AET</t>
  </si>
  <si>
    <t>AIRGAS</t>
  </si>
  <si>
    <t>ARG</t>
  </si>
  <si>
    <t>CHEMICAL</t>
  </si>
  <si>
    <t>ALLSTATE</t>
  </si>
  <si>
    <t>ALTERA</t>
  </si>
  <si>
    <t>ALTR</t>
  </si>
  <si>
    <t>ELECTRON</t>
  </si>
  <si>
    <t>ALTRIA GROUP</t>
  </si>
  <si>
    <t>MO</t>
  </si>
  <si>
    <t>TOBACCO</t>
  </si>
  <si>
    <t>AMERICAN EXPRESS</t>
  </si>
  <si>
    <t>AXP</t>
  </si>
  <si>
    <t>FINANCE</t>
  </si>
  <si>
    <t>AMERICAN INTL.GP.</t>
  </si>
  <si>
    <t>AIG</t>
  </si>
  <si>
    <t>AMETEK</t>
  </si>
  <si>
    <t>AME</t>
  </si>
  <si>
    <t>ELECT</t>
  </si>
  <si>
    <t>ANTHEM</t>
  </si>
  <si>
    <t>ANTM</t>
  </si>
  <si>
    <t>AON CLASS A</t>
  </si>
  <si>
    <t>AON</t>
  </si>
  <si>
    <t>ASSURANT</t>
  </si>
  <si>
    <t>AIZ</t>
  </si>
  <si>
    <t>AUTOMATIC DATA PROC.</t>
  </si>
  <si>
    <t>ADP</t>
  </si>
  <si>
    <t>INDUSSVC</t>
  </si>
  <si>
    <t>BEST BUY</t>
  </si>
  <si>
    <t>BBY</t>
  </si>
  <si>
    <t>BLACKROCK</t>
  </si>
  <si>
    <t>BLK</t>
  </si>
  <si>
    <t>FINSVC</t>
  </si>
  <si>
    <t>BORGWARNER</t>
  </si>
  <si>
    <t>BWA</t>
  </si>
  <si>
    <t>AUTOPART</t>
  </si>
  <si>
    <t>C R BARD</t>
  </si>
  <si>
    <t>BCR</t>
  </si>
  <si>
    <t>MEDSUP</t>
  </si>
  <si>
    <t>CH ROBINSON WWD.</t>
  </si>
  <si>
    <t>CHRW</t>
  </si>
  <si>
    <t>MULTTRAN</t>
  </si>
  <si>
    <t>CIGNA</t>
  </si>
  <si>
    <t>CI</t>
  </si>
  <si>
    <t>CINTAS</t>
  </si>
  <si>
    <t>CTAS</t>
  </si>
  <si>
    <t>CISCO SYSTEMS</t>
  </si>
  <si>
    <t>CSCO</t>
  </si>
  <si>
    <t>O/C EQPT</t>
  </si>
  <si>
    <t>COLGATE-PALM.</t>
  </si>
  <si>
    <t>CL</t>
  </si>
  <si>
    <t>COSMETIC</t>
  </si>
  <si>
    <t>COMERICA</t>
  </si>
  <si>
    <t>CMA</t>
  </si>
  <si>
    <t>BANKING</t>
  </si>
  <si>
    <t>COSTCO WHOLESALE</t>
  </si>
  <si>
    <t>COST</t>
  </si>
  <si>
    <t>CSX</t>
  </si>
  <si>
    <t>CUMMINS</t>
  </si>
  <si>
    <t>CMI</t>
  </si>
  <si>
    <t>DISCOVER FINANCIAL SVS.</t>
  </si>
  <si>
    <t>DFS</t>
  </si>
  <si>
    <t>DOVER</t>
  </si>
  <si>
    <t>DOV</t>
  </si>
  <si>
    <t>MACHINE</t>
  </si>
  <si>
    <t>DR PEPPER SNAPPLE GROUP</t>
  </si>
  <si>
    <t>DPS</t>
  </si>
  <si>
    <t>BEVERAGE</t>
  </si>
  <si>
    <t>EASTMAN CHEMICAL</t>
  </si>
  <si>
    <t>EMN</t>
  </si>
  <si>
    <t>EATON</t>
  </si>
  <si>
    <t>ETN</t>
  </si>
  <si>
    <t>ELI LILLY</t>
  </si>
  <si>
    <t>LLY</t>
  </si>
  <si>
    <t>EMC</t>
  </si>
  <si>
    <t>COMPUTER</t>
  </si>
  <si>
    <t>EQUIFAX</t>
  </si>
  <si>
    <t>EFX</t>
  </si>
  <si>
    <t>COMMUN</t>
  </si>
  <si>
    <t>ESTEE LAUDER COS.'A'</t>
  </si>
  <si>
    <t>EL</t>
  </si>
  <si>
    <t>FLUOR</t>
  </si>
  <si>
    <t>FLR</t>
  </si>
  <si>
    <t>GARMIN</t>
  </si>
  <si>
    <t>GRMN</t>
  </si>
  <si>
    <t>ELECSYST</t>
  </si>
  <si>
    <t>GENERAL DYNAMICS</t>
  </si>
  <si>
    <t>GD</t>
  </si>
  <si>
    <t>DEFENSE</t>
  </si>
  <si>
    <t>GENERAL ELECTRIC</t>
  </si>
  <si>
    <t>GE</t>
  </si>
  <si>
    <t>GENERAL MILLS</t>
  </si>
  <si>
    <t>GIS</t>
  </si>
  <si>
    <t>FOOD</t>
  </si>
  <si>
    <t>GOLDMAN SACHS GP.</t>
  </si>
  <si>
    <t>GS</t>
  </si>
  <si>
    <t>HALLIBURTON</t>
  </si>
  <si>
    <t>HAL</t>
  </si>
  <si>
    <t>OIL</t>
  </si>
  <si>
    <t>HERSHEY</t>
  </si>
  <si>
    <t>HSY</t>
  </si>
  <si>
    <t>HONEYWELL INTL.</t>
  </si>
  <si>
    <t>HON</t>
  </si>
  <si>
    <t>INGERSOLL-RAND</t>
  </si>
  <si>
    <t>IR</t>
  </si>
  <si>
    <t>INTEL</t>
  </si>
  <si>
    <t>INTC</t>
  </si>
  <si>
    <t>INTUIT</t>
  </si>
  <si>
    <t>INTU</t>
  </si>
  <si>
    <t>J M SMUCKER</t>
  </si>
  <si>
    <t>SJM</t>
  </si>
  <si>
    <t>JUNIPER NETWORKS</t>
  </si>
  <si>
    <t>JNPR</t>
  </si>
  <si>
    <t>KEYCORP</t>
  </si>
  <si>
    <t>KEY</t>
  </si>
  <si>
    <t>KROGER</t>
  </si>
  <si>
    <t>KR</t>
  </si>
  <si>
    <t>RETFOODS</t>
  </si>
  <si>
    <t>L BRANDS</t>
  </si>
  <si>
    <t>LB</t>
  </si>
  <si>
    <t>LENNAR 'A'</t>
  </si>
  <si>
    <t>LEN</t>
  </si>
  <si>
    <t>HOMEFURN</t>
  </si>
  <si>
    <t>LINCOLN NATIONAL</t>
  </si>
  <si>
    <t>LNC</t>
  </si>
  <si>
    <t>LINEAR TECHNOLOGY</t>
  </si>
  <si>
    <t>LLTC</t>
  </si>
  <si>
    <t>MARATHON PETROLEUM</t>
  </si>
  <si>
    <t>MPC</t>
  </si>
  <si>
    <t>MCDONALDS</t>
  </si>
  <si>
    <t>MCD</t>
  </si>
  <si>
    <t>MEAD JOHNSON NUTRITION</t>
  </si>
  <si>
    <t>MJN</t>
  </si>
  <si>
    <t>MERCK &amp; COMPANY</t>
  </si>
  <si>
    <t>MRK</t>
  </si>
  <si>
    <t>MICROSOFT</t>
  </si>
  <si>
    <t>MSFT</t>
  </si>
  <si>
    <t>MONDELEZ INTERNATIONAL CL.A</t>
  </si>
  <si>
    <t>MDLZ</t>
  </si>
  <si>
    <t>MONSANTO</t>
  </si>
  <si>
    <t>MON</t>
  </si>
  <si>
    <t>XCONSND</t>
  </si>
  <si>
    <t>NASDAQ</t>
  </si>
  <si>
    <t>NDAQ</t>
  </si>
  <si>
    <t>NETAPP</t>
  </si>
  <si>
    <t>NTAP</t>
  </si>
  <si>
    <t>NEWELL RUBBERMAID</t>
  </si>
  <si>
    <t>NWL</t>
  </si>
  <si>
    <t>HOMEPROD</t>
  </si>
  <si>
    <t>NEWS 'A'</t>
  </si>
  <si>
    <t>NWSA</t>
  </si>
  <si>
    <t>NIKE 'B'</t>
  </si>
  <si>
    <t>NKE</t>
  </si>
  <si>
    <t>CLOTH</t>
  </si>
  <si>
    <t>PARKER-HANNIFIN</t>
  </si>
  <si>
    <t>PH</t>
  </si>
  <si>
    <t>PATTERSON COMPANIES</t>
  </si>
  <si>
    <t>PDCO</t>
  </si>
  <si>
    <t>PAYCHEX</t>
  </si>
  <si>
    <t>PAYX</t>
  </si>
  <si>
    <t>PENTAIR</t>
  </si>
  <si>
    <t>PNR</t>
  </si>
  <si>
    <t>PERRIGO</t>
  </si>
  <si>
    <t>PRGO</t>
  </si>
  <si>
    <t>PHILIP MORRIS INTL.</t>
  </si>
  <si>
    <t>PM</t>
  </si>
  <si>
    <t>PHILLIPS 66</t>
  </si>
  <si>
    <t>PSX</t>
  </si>
  <si>
    <t>PPG INDUSTRIES</t>
  </si>
  <si>
    <t>PPG</t>
  </si>
  <si>
    <t>BUILDING</t>
  </si>
  <si>
    <t>PRAXAIR</t>
  </si>
  <si>
    <t>PX</t>
  </si>
  <si>
    <t>PREC.CASTPARTS</t>
  </si>
  <si>
    <t>PCP</t>
  </si>
  <si>
    <t>PRINCIPAL FINL.GP.</t>
  </si>
  <si>
    <t>PFG</t>
  </si>
  <si>
    <t>PROCTER &amp; GAMBLE</t>
  </si>
  <si>
    <t>PG</t>
  </si>
  <si>
    <t>PRUDENTIAL FINL.</t>
  </si>
  <si>
    <t>PRU</t>
  </si>
  <si>
    <t>QUEST DIAGNOSTICS</t>
  </si>
  <si>
    <t>DGX</t>
  </si>
  <si>
    <t>HOSPCARE</t>
  </si>
  <si>
    <t>ROCKWELL AUTOMATION</t>
  </si>
  <si>
    <t>ROK</t>
  </si>
  <si>
    <t>ROCKWELL COLLINS</t>
  </si>
  <si>
    <t>COL</t>
  </si>
  <si>
    <t>ROPER TECHNOLOGIES</t>
  </si>
  <si>
    <t>ROP</t>
  </si>
  <si>
    <t>ROSS STORES</t>
  </si>
  <si>
    <t>ROST</t>
  </si>
  <si>
    <t>SCRIPPS NETWORKS INTACT. 'A'</t>
  </si>
  <si>
    <t>SNI</t>
  </si>
  <si>
    <t>SEAGATE TECH.</t>
  </si>
  <si>
    <t>STX</t>
  </si>
  <si>
    <t>@ELECTRN</t>
  </si>
  <si>
    <t>SEMPRA EN.</t>
  </si>
  <si>
    <t>SRE</t>
  </si>
  <si>
    <t>ELECUTIL</t>
  </si>
  <si>
    <t>ST.JUDE MEDICAL</t>
  </si>
  <si>
    <t>STJ</t>
  </si>
  <si>
    <t>STARWOOD H&amp;R.WORLDWIDE</t>
  </si>
  <si>
    <t>HOT</t>
  </si>
  <si>
    <t>LEISURE</t>
  </si>
  <si>
    <t>STATE STREET</t>
  </si>
  <si>
    <t>STT</t>
  </si>
  <si>
    <t>STRYKER</t>
  </si>
  <si>
    <t>SYK</t>
  </si>
  <si>
    <t>SYMANTEC</t>
  </si>
  <si>
    <t>SYMC</t>
  </si>
  <si>
    <t>T ROWE PRICE GROUP</t>
  </si>
  <si>
    <t>TROW</t>
  </si>
  <si>
    <t>TARGET</t>
  </si>
  <si>
    <t>TGT</t>
  </si>
  <si>
    <t>TEXAS INSTRUMENTS</t>
  </si>
  <si>
    <t>TXN</t>
  </si>
  <si>
    <t>THERMO FISHER SCIENTIFIC</t>
  </si>
  <si>
    <t>TMO</t>
  </si>
  <si>
    <t>HOSPITAL</t>
  </si>
  <si>
    <t>TIFFANY &amp; CO</t>
  </si>
  <si>
    <t>TIF</t>
  </si>
  <si>
    <t>TJX</t>
  </si>
  <si>
    <t>TOTAL SYSTEM SERVICES</t>
  </si>
  <si>
    <t>TSS</t>
  </si>
  <si>
    <t>TRAVELERS COS.</t>
  </si>
  <si>
    <t>TWENTY-FIRST CENTURY FOX CL.A</t>
  </si>
  <si>
    <t>FOXA</t>
  </si>
  <si>
    <t>UNION PACIFIC</t>
  </si>
  <si>
    <t>UNP</t>
  </si>
  <si>
    <t>UNITED PARCEL SER.'B'</t>
  </si>
  <si>
    <t>UPS</t>
  </si>
  <si>
    <t>AIRL</t>
  </si>
  <si>
    <t>UNITED TECHNOLOGIES</t>
  </si>
  <si>
    <t>UTX</t>
  </si>
  <si>
    <t>UNIVERSAL HEALTH SVS.'B'</t>
  </si>
  <si>
    <t>UHS</t>
  </si>
  <si>
    <t>V F</t>
  </si>
  <si>
    <t>VFC</t>
  </si>
  <si>
    <t>VERIZON COMMUNICATIONS</t>
  </si>
  <si>
    <t>VZ</t>
  </si>
  <si>
    <t>TELUTIL</t>
  </si>
  <si>
    <t>VIACOM 'B'</t>
  </si>
  <si>
    <t>VIAB</t>
  </si>
  <si>
    <t>WELLS FARGO &amp; CO</t>
  </si>
  <si>
    <t>WFC</t>
  </si>
  <si>
    <t>WESTERN UNION</t>
  </si>
  <si>
    <t>WU</t>
  </si>
  <si>
    <t>WESTROCK</t>
  </si>
  <si>
    <t>WRK</t>
  </si>
  <si>
    <t>CONTAIN</t>
  </si>
  <si>
    <t>WHOLE FOODS MARKET</t>
  </si>
  <si>
    <t>WFM</t>
  </si>
  <si>
    <t>WW GRAINGER</t>
  </si>
  <si>
    <t>GWW</t>
  </si>
  <si>
    <t>XILINX</t>
  </si>
  <si>
    <t>XLNX</t>
  </si>
  <si>
    <t>XYLEM</t>
  </si>
  <si>
    <t>XYL</t>
  </si>
  <si>
    <t>YUM! BRANDS</t>
  </si>
  <si>
    <t>YUM</t>
  </si>
  <si>
    <t>ZIMMER BIOMET HDG.</t>
  </si>
  <si>
    <t>ZBH</t>
  </si>
  <si>
    <t>ZIONS BANCORP.</t>
  </si>
  <si>
    <t>ZION</t>
  </si>
  <si>
    <t>ZOETIS</t>
  </si>
  <si>
    <t>ZTS</t>
  </si>
  <si>
    <t>Method</t>
  </si>
  <si>
    <t>DCF—Water Utilities</t>
  </si>
  <si>
    <t>DCF—Natural Gas Utilities</t>
  </si>
  <si>
    <t>Ex Ante Risk Premium</t>
  </si>
  <si>
    <t>Ex Post Risk Premium</t>
  </si>
  <si>
    <t>CAPM – Historical</t>
  </si>
  <si>
    <t>CAPM – DCF-based</t>
  </si>
  <si>
    <t>R-squared = 82.9306 percent</t>
  </si>
  <si>
    <t>R-squared (adjusted for d.f.) = 82.6771 percent</t>
  </si>
  <si>
    <t>Standard Error of Est. = 0.00363004</t>
  </si>
  <si>
    <t>Mean absolute error = 0.00248136</t>
  </si>
  <si>
    <t>Durbin-Watson statistic = 1.88733 (P=0.2101)</t>
  </si>
  <si>
    <t>Lag 1 residual autocorrelation = 0.0534147</t>
  </si>
  <si>
    <t>Correlation Coefficient = -0.389875</t>
  </si>
  <si>
    <t>R-squared = 15.2003 percent</t>
  </si>
  <si>
    <t>R-squared (adjusted for d.f.) = 14.7846 percent</t>
  </si>
  <si>
    <t>Standard Error of Est. = 0.00367808</t>
  </si>
  <si>
    <t>Mean absolute error = 0.00257063</t>
  </si>
  <si>
    <t>Durbin-Watson statistic = 1.88033 (P=0.1959)</t>
  </si>
  <si>
    <t>Lag 1 residual autocorrelation = 0.0560996</t>
  </si>
  <si>
    <t>Range of Results</t>
  </si>
  <si>
    <t>9.7% - 11.1%</t>
  </si>
  <si>
    <t>Schedule 6</t>
  </si>
  <si>
    <t>Decile</t>
  </si>
  <si>
    <t>Smallest Mkt. Cap. ($Millions)</t>
  </si>
  <si>
    <t>Largest Mkt. Cap. ($Millions)</t>
  </si>
  <si>
    <t>Premium</t>
  </si>
  <si>
    <t>Large-Cap (No Adjustment)</t>
  </si>
  <si>
    <t>Mid-Cap (3-5)</t>
  </si>
  <si>
    <t>Low-Cap (6-8)</t>
  </si>
  <si>
    <t>Micro-Cap (9-10)</t>
  </si>
  <si>
    <t>Forecast Yield on Long-term U.S. Treasury Bonds</t>
  </si>
  <si>
    <t>Ibbotson Associates</t>
  </si>
  <si>
    <t>Size Premium</t>
  </si>
  <si>
    <t>Average Unadjusted, Adjusted</t>
  </si>
  <si>
    <t>Schedule 1</t>
  </si>
  <si>
    <t>Summary of Discounted Cash Flow Analysis for Natural Gas Distribution Companies</t>
  </si>
  <si>
    <t>Schedule 2</t>
  </si>
  <si>
    <t>Summary of Discounted Cash Flow Analysis for Water Utilities</t>
  </si>
  <si>
    <t>Comparison of the DCF Expected Return on an Investment in Natural Gas Companies to the Interest Rate on Moody’s A-Rated Utility Bonds</t>
  </si>
  <si>
    <t>Comparative Returns on S&amp;P 500 Stock Index and Moody’s A‑Rated Bonds 1937—2015</t>
  </si>
  <si>
    <t>Comparative Returns on S&amp;P Utility Stock Index and Moody’s A‑Rated Bonds 1937—2015</t>
  </si>
  <si>
    <t>Using the Arithmetic Mean to Estimate the Cost of Equity Capital</t>
  </si>
  <si>
    <t>Calculation of Capital Asset Pricing Model Cost of Equity Using the Ibbotson® SBBI® 7.0 Percent Risk Premium</t>
  </si>
  <si>
    <t>Schedule 8</t>
  </si>
  <si>
    <t>Calculation of Capital Asset Pricing Model Cost of Equity Using DCF Estimate of the Expected Rate of Return on the Market Portfolio</t>
  </si>
  <si>
    <t>Schedule 9</t>
  </si>
  <si>
    <t>Comparison of Risk Premia on S&amp;P500 and S&amp;P Utilities 1937 - 2015</t>
  </si>
  <si>
    <t>LIST OF SCHEDULES</t>
  </si>
  <si>
    <t>WATER UTILITIES</t>
  </si>
  <si>
    <t>Value Line Selection &amp; Opinion (September 4, 2015) projects a AAA-rated Corporate bond yield equal to 5.8 percent. The August 2015 average spread between A-rated utility bonds and Aaa-rated Corporate bonds is 21 basis points (A-rated utility, 4.25 percent, less Aaa-rated Corporate, 4.04 percent, equals 21 basis points). Adding 21 basis points to the 5.8 percent Value Line Aaa Corporate bond forecast equals a forecast yield of 6.01 percent for the A-rated utility bonds. The EIA forecasts an AA-rated utility bond yield equal to 6.21 percent. The average spread between AA-rated utility and A-rated utility bonds at August 2015 is 12 basis points (4.25 percent less 4.13 percent). Adding 12 basis points to EIA’s 6.21 percent AA-utility bond yield forecast equals a forecast yield for A-rated utility bonds equal to 6.33 percent. The average of the forecasts (6.01 percent using Value Line data and 6.33 percent using EIA data) is 6.17 percent</t>
  </si>
  <si>
    <t>NATURAL GAS DISTRIBUTION UTILITIES</t>
  </si>
  <si>
    <t>SCHEDULE 7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</si>
  <si>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7</t>
    </r>
    <r>
      <rPr>
        <sz val="8"/>
        <color indexed="8"/>
        <rFont val="Calibri"/>
        <family val="2"/>
        <scheme val="minor"/>
      </rPr>
      <t>.0 PERCENT RISK PREMIUM</t>
    </r>
  </si>
  <si>
    <t>Notes</t>
  </si>
  <si>
    <t>Cost of Equity Model Results</t>
  </si>
  <si>
    <t>Average Beta Proxy Utilities</t>
  </si>
  <si>
    <t>Calculation of Capital Asset Pricing Model Cost of Equity
Using DCF Estimate of the Expected Rate of Return
on the Market Portfolio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</si>
  <si>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</si>
  <si>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</si>
  <si>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</si>
  <si>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</si>
  <si>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Size-Adjusted CAPM</t>
  </si>
  <si>
    <t>CAPM Result</t>
  </si>
  <si>
    <t xml:space="preserve">    No LTG estimate</t>
  </si>
  <si>
    <t xml:space="preserve">    Outlier result-&lt;100 basis pts.above bond yield, 7.2% A, 7.7% BBB+, 8.2% BBB</t>
  </si>
  <si>
    <t xml:space="preserve">    Being acquired</t>
  </si>
  <si>
    <t>2015 Valuation Handbook Guide to Cost of Capital Market Results Through 2014 Duff &amp; Phelps John Wiley &amp; Sons, Inc., Appendix 3</t>
  </si>
  <si>
    <t>Estimates of Premiums for Company Size</t>
  </si>
  <si>
    <t xml:space="preserve">Flotation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</si>
</sst>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0.000"/>
    <numFmt numFmtId="168" formatCode="0.0"/>
    <numFmt numFmtId="169" formatCode="0_);\(0\)"/>
    <numFmt numFmtId="170" formatCode="0.00_);\(0.00\)"/>
    <numFmt numFmtId="171" formatCode="0.0_);\(0.0\)"/>
    <numFmt numFmtId="172" formatCode="0.0000_);[Red]\(0.0000\)"/>
    <numFmt numFmtId="173" formatCode="0.0000"/>
    <numFmt numFmtId="174" formatCode="[$-409]mmmm\-yy;@"/>
    <numFmt numFmtId="175" formatCode="0.00000"/>
    <numFmt numFmtId="176" formatCode="0.000_);[Red]\(0.000\)"/>
    <numFmt numFmtId="177" formatCode="0.0000000"/>
    <numFmt numFmtId="178" formatCode="&quot;$&quot;#,##0.00"/>
    <numFmt numFmtId="179" formatCode="_(&quot;$&quot;* #,##0.0000_);_(&quot;$&quot;* \(#,##0.0000\);_(&quot;$&quot;* &quot;-&quot;??_);_(@_)"/>
    <numFmt numFmtId="180" formatCode="0.0000%"/>
    <numFmt numFmtId="181" formatCode="#,##0.000"/>
  </numFmts>
  <fonts count="50">
    <font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sz val="6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</font>
    <font>
      <vertAlign val="subscript"/>
      <sz val="8"/>
      <name val="Calibri"/>
      <family val="2"/>
    </font>
    <font>
      <sz val="10"/>
      <color theme="1"/>
      <name val="Times New Roman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Palatino"/>
      <family val="1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A7D00"/>
      <name val="Calibri"/>
      <family val="2"/>
      <scheme val="minor"/>
    </font>
    <font>
      <i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8"/>
      <name val="Calibri Light"/>
      <family val="2"/>
    </font>
    <font>
      <sz val="8"/>
      <color theme="1"/>
      <name val="Calibri Light"/>
      <family val="2"/>
    </font>
    <font>
      <sz val="8"/>
      <color theme="1"/>
      <name val="Courier New"/>
      <family val="3"/>
    </font>
    <font>
      <sz val="8"/>
      <name val="Courier New"/>
      <family val="3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Arial"/>
      <family val="2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1" fillId="0" borderId="0"/>
    <xf numFmtId="0" fontId="22" fillId="0" borderId="2" applyNumberFormat="0" applyFont="0" applyProtection="0">
      <alignment wrapText="1"/>
    </xf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9" fillId="0" borderId="1" applyNumberFormat="0" applyFill="0" applyAlignment="0" applyProtection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3" fillId="0" borderId="0" xfId="2" applyFont="1"/>
    <xf numFmtId="10" fontId="4" fillId="0" borderId="0" xfId="1" applyNumberFormat="1" applyFont="1" applyFill="1" applyBorder="1" applyAlignment="1">
      <alignment horizontal="center"/>
    </xf>
    <xf numFmtId="0" fontId="3" fillId="0" borderId="0" xfId="4" applyFont="1"/>
    <xf numFmtId="164" fontId="7" fillId="0" borderId="0" xfId="5" applyNumberFormat="1" applyFont="1" applyFill="1"/>
    <xf numFmtId="0" fontId="2" fillId="0" borderId="0" xfId="2"/>
    <xf numFmtId="10" fontId="3" fillId="0" borderId="0" xfId="6" quotePrefix="1" applyNumberFormat="1" applyFont="1" applyFill="1" applyBorder="1"/>
    <xf numFmtId="165" fontId="9" fillId="0" borderId="0" xfId="7" applyNumberFormat="1" applyFont="1" applyFill="1" applyBorder="1" applyAlignment="1">
      <alignment horizontal="center" wrapText="1"/>
    </xf>
    <xf numFmtId="0" fontId="9" fillId="0" borderId="0" xfId="8" applyFont="1" applyFill="1" applyBorder="1"/>
    <xf numFmtId="0" fontId="9" fillId="0" borderId="0" xfId="8" applyFont="1" applyFill="1" applyBorder="1" applyAlignment="1">
      <alignment horizontal="left"/>
    </xf>
    <xf numFmtId="166" fontId="9" fillId="0" borderId="0" xfId="4" applyNumberFormat="1" applyFont="1" applyFill="1" applyBorder="1"/>
    <xf numFmtId="167" fontId="9" fillId="0" borderId="0" xfId="8" applyNumberFormat="1" applyFont="1" applyFill="1" applyBorder="1" applyAlignment="1">
      <alignment wrapText="1"/>
    </xf>
    <xf numFmtId="166" fontId="9" fillId="0" borderId="0" xfId="8" applyNumberFormat="1" applyFont="1" applyFill="1" applyBorder="1" applyAlignment="1">
      <alignment wrapText="1"/>
    </xf>
    <xf numFmtId="2" fontId="9" fillId="0" borderId="0" xfId="8" applyNumberFormat="1" applyFont="1" applyFill="1" applyBorder="1" applyAlignment="1">
      <alignment horizontal="center" wrapText="1"/>
    </xf>
    <xf numFmtId="167" fontId="9" fillId="0" borderId="0" xfId="8" applyNumberFormat="1" applyFont="1" applyFill="1" applyBorder="1" applyAlignment="1">
      <alignment horizontal="center" wrapText="1"/>
    </xf>
    <xf numFmtId="164" fontId="9" fillId="0" borderId="0" xfId="9" applyNumberFormat="1" applyFont="1" applyFill="1" applyBorder="1" applyAlignment="1">
      <alignment horizontal="center" wrapText="1"/>
    </xf>
    <xf numFmtId="3" fontId="9" fillId="0" borderId="0" xfId="7" applyNumberFormat="1" applyFont="1" applyFill="1" applyBorder="1" applyAlignment="1">
      <alignment horizontal="center" wrapText="1"/>
    </xf>
    <xf numFmtId="43" fontId="9" fillId="0" borderId="0" xfId="7" applyFont="1" applyFill="1" applyBorder="1"/>
    <xf numFmtId="2" fontId="9" fillId="0" borderId="0" xfId="7" applyNumberFormat="1" applyFont="1" applyFill="1" applyBorder="1" applyAlignment="1">
      <alignment horizontal="center"/>
    </xf>
    <xf numFmtId="1" fontId="9" fillId="0" borderId="0" xfId="8" applyNumberFormat="1" applyFont="1" applyFill="1" applyBorder="1" applyAlignment="1">
      <alignment horizontal="center" wrapText="1"/>
    </xf>
    <xf numFmtId="0" fontId="9" fillId="0" borderId="0" xfId="8" applyFont="1" applyFill="1" applyBorder="1" applyAlignment="1">
      <alignment horizontal="center" wrapText="1"/>
    </xf>
    <xf numFmtId="0" fontId="9" fillId="0" borderId="0" xfId="10" applyFont="1" applyFill="1" applyBorder="1" applyAlignment="1">
      <alignment horizontal="center"/>
    </xf>
    <xf numFmtId="0" fontId="12" fillId="0" borderId="0" xfId="10" applyFont="1" applyFill="1" applyBorder="1"/>
    <xf numFmtId="0" fontId="3" fillId="0" borderId="0" xfId="11" applyFont="1" applyAlignment="1">
      <alignment horizontal="center"/>
    </xf>
    <xf numFmtId="0" fontId="3" fillId="0" borderId="0" xfId="11" applyFont="1"/>
    <xf numFmtId="4" fontId="4" fillId="0" borderId="0" xfId="12" applyNumberFormat="1" applyFont="1" applyFill="1"/>
    <xf numFmtId="167" fontId="4" fillId="0" borderId="0" xfId="8" applyNumberFormat="1" applyFont="1" applyFill="1" applyAlignment="1"/>
    <xf numFmtId="167" fontId="4" fillId="0" borderId="0" xfId="9" applyNumberFormat="1" applyFont="1" applyFill="1" applyAlignment="1">
      <alignment horizontal="center"/>
    </xf>
    <xf numFmtId="4" fontId="4" fillId="0" borderId="0" xfId="8" applyNumberFormat="1" applyFont="1" applyFill="1"/>
    <xf numFmtId="10" fontId="4" fillId="0" borderId="0" xfId="13" applyNumberFormat="1" applyFont="1" applyFill="1" applyAlignment="1">
      <alignment horizontal="center"/>
    </xf>
    <xf numFmtId="10" fontId="4" fillId="0" borderId="0" xfId="3" applyNumberFormat="1" applyFont="1" applyFill="1" applyAlignment="1">
      <alignment horizontal="center"/>
    </xf>
    <xf numFmtId="10" fontId="3" fillId="0" borderId="0" xfId="11" applyNumberFormat="1" applyFont="1"/>
    <xf numFmtId="3" fontId="4" fillId="0" borderId="0" xfId="2" applyNumberFormat="1" applyFont="1" applyFill="1"/>
    <xf numFmtId="164" fontId="4" fillId="0" borderId="0" xfId="9" applyNumberFormat="1" applyFont="1" applyFill="1" applyAlignment="1"/>
    <xf numFmtId="43" fontId="4" fillId="0" borderId="0" xfId="7" applyFont="1" applyFill="1" applyAlignment="1"/>
    <xf numFmtId="2" fontId="4" fillId="0" borderId="0" xfId="7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169" fontId="4" fillId="0" borderId="0" xfId="7" applyNumberFormat="1" applyFont="1" applyFill="1" applyAlignment="1">
      <alignment horizontal="center"/>
    </xf>
    <xf numFmtId="0" fontId="3" fillId="0" borderId="0" xfId="1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horizontal="left"/>
    </xf>
    <xf numFmtId="3" fontId="4" fillId="0" borderId="0" xfId="10" applyNumberFormat="1" applyFont="1" applyFill="1" applyAlignment="1">
      <alignment horizontal="center"/>
    </xf>
    <xf numFmtId="170" fontId="4" fillId="0" borderId="0" xfId="7" applyNumberFormat="1" applyFont="1" applyFill="1" applyAlignment="1">
      <alignment horizontal="center"/>
    </xf>
    <xf numFmtId="3" fontId="4" fillId="0" borderId="0" xfId="8" applyNumberFormat="1" applyFont="1" applyFill="1" applyAlignment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9" fontId="4" fillId="0" borderId="0" xfId="9" applyFont="1" applyFill="1" applyAlignment="1"/>
    <xf numFmtId="9" fontId="4" fillId="0" borderId="0" xfId="8" applyNumberFormat="1" applyFont="1" applyFill="1"/>
    <xf numFmtId="3" fontId="4" fillId="0" borderId="0" xfId="8" applyNumberFormat="1" applyFont="1" applyFill="1"/>
    <xf numFmtId="164" fontId="4" fillId="0" borderId="0" xfId="9" applyNumberFormat="1" applyFont="1" applyFill="1"/>
    <xf numFmtId="0" fontId="4" fillId="0" borderId="0" xfId="8" applyFont="1" applyFill="1"/>
    <xf numFmtId="0" fontId="3" fillId="0" borderId="0" xfId="11" applyFont="1" applyFill="1"/>
    <xf numFmtId="171" fontId="4" fillId="0" borderId="0" xfId="7" applyNumberFormat="1" applyFont="1" applyFill="1" applyAlignment="1">
      <alignment horizontal="center"/>
    </xf>
    <xf numFmtId="10" fontId="2" fillId="0" borderId="0" xfId="2" applyNumberFormat="1"/>
    <xf numFmtId="10" fontId="4" fillId="0" borderId="0" xfId="9" applyNumberFormat="1" applyFont="1" applyFill="1" applyAlignment="1"/>
    <xf numFmtId="0" fontId="14" fillId="0" borderId="0" xfId="11" applyFont="1" applyFill="1"/>
    <xf numFmtId="0" fontId="5" fillId="0" borderId="0" xfId="4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4" fillId="0" borderId="0" xfId="16" applyFont="1" applyFill="1" applyBorder="1"/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10" applyFont="1" applyFill="1"/>
    <xf numFmtId="0" fontId="20" fillId="0" borderId="0" xfId="16" applyFont="1" applyFill="1" applyBorder="1"/>
    <xf numFmtId="0" fontId="4" fillId="0" borderId="0" xfId="17" applyFont="1" applyFill="1" applyBorder="1"/>
    <xf numFmtId="15" fontId="4" fillId="0" borderId="0" xfId="17" quotePrefix="1" applyNumberFormat="1" applyFont="1" applyFill="1" applyBorder="1" applyAlignment="1">
      <alignment horizontal="center"/>
    </xf>
    <xf numFmtId="0" fontId="4" fillId="0" borderId="0" xfId="18" applyFont="1" applyFill="1" applyBorder="1"/>
    <xf numFmtId="0" fontId="3" fillId="0" borderId="0" xfId="5" applyFont="1" applyFill="1" applyBorder="1"/>
    <xf numFmtId="0" fontId="4" fillId="0" borderId="0" xfId="5" applyFont="1" applyFill="1" applyAlignment="1">
      <alignment horizontal="center"/>
    </xf>
    <xf numFmtId="0" fontId="4" fillId="0" borderId="0" xfId="16" applyFont="1" applyFill="1" applyBorder="1" applyAlignment="1">
      <alignment horizontal="center"/>
    </xf>
    <xf numFmtId="10" fontId="4" fillId="0" borderId="0" xfId="18" applyNumberFormat="1" applyFont="1" applyFill="1" applyBorder="1" applyAlignment="1">
      <alignment horizontal="center"/>
    </xf>
    <xf numFmtId="10" fontId="4" fillId="0" borderId="0" xfId="16" applyNumberFormat="1" applyFont="1" applyFill="1" applyBorder="1" applyAlignment="1">
      <alignment horizontal="center"/>
    </xf>
    <xf numFmtId="0" fontId="8" fillId="0" borderId="0" xfId="16" applyFont="1" applyFill="1" applyBorder="1"/>
    <xf numFmtId="17" fontId="4" fillId="0" borderId="0" xfId="16" applyNumberFormat="1" applyFont="1" applyFill="1" applyBorder="1" applyAlignment="1">
      <alignment horizontal="left"/>
    </xf>
    <xf numFmtId="17" fontId="4" fillId="0" borderId="0" xfId="16" applyNumberFormat="1" applyFont="1" applyFill="1" applyBorder="1" applyAlignment="1">
      <alignment horizontal="center"/>
    </xf>
    <xf numFmtId="0" fontId="4" fillId="0" borderId="0" xfId="16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/>
    </xf>
    <xf numFmtId="10" fontId="4" fillId="0" borderId="0" xfId="17" applyNumberFormat="1" applyFont="1" applyFill="1" applyBorder="1"/>
    <xf numFmtId="10" fontId="3" fillId="0" borderId="0" xfId="17" applyNumberFormat="1" applyFont="1" applyFill="1" applyBorder="1"/>
    <xf numFmtId="10" fontId="3" fillId="0" borderId="0" xfId="5" applyNumberFormat="1" applyFont="1" applyFill="1" applyBorder="1"/>
    <xf numFmtId="10" fontId="3" fillId="0" borderId="0" xfId="5" applyNumberFormat="1" applyFont="1" applyFill="1"/>
    <xf numFmtId="10" fontId="3" fillId="0" borderId="0" xfId="5" applyNumberFormat="1" applyFont="1" applyFill="1" applyAlignment="1">
      <alignment horizontal="center"/>
    </xf>
    <xf numFmtId="0" fontId="4" fillId="0" borderId="0" xfId="19" applyFont="1" applyFill="1" applyAlignment="1">
      <alignment horizontal="left" vertical="center"/>
    </xf>
    <xf numFmtId="0" fontId="4" fillId="0" borderId="0" xfId="5" applyFont="1" applyFill="1"/>
    <xf numFmtId="2" fontId="22" fillId="0" borderId="2" xfId="20" applyNumberFormat="1" applyAlignment="1">
      <alignment horizontal="right" wrapText="1"/>
    </xf>
    <xf numFmtId="10" fontId="3" fillId="0" borderId="0" xfId="21" applyNumberFormat="1" applyFont="1" applyFill="1" applyBorder="1" applyAlignment="1">
      <alignment horizontal="center"/>
    </xf>
    <xf numFmtId="10" fontId="4" fillId="0" borderId="0" xfId="22" applyNumberFormat="1" applyFont="1" applyFill="1" applyBorder="1" applyAlignment="1">
      <alignment horizontal="center"/>
    </xf>
    <xf numFmtId="10" fontId="4" fillId="0" borderId="0" xfId="22" applyNumberFormat="1" applyFont="1" applyFill="1" applyBorder="1"/>
    <xf numFmtId="0" fontId="23" fillId="0" borderId="0" xfId="23" applyFont="1" applyBorder="1" applyAlignment="1">
      <alignment wrapText="1"/>
    </xf>
    <xf numFmtId="0" fontId="4" fillId="0" borderId="0" xfId="18" applyFont="1" applyFill="1" applyBorder="1" applyAlignment="1">
      <alignment horizontal="center"/>
    </xf>
    <xf numFmtId="10" fontId="4" fillId="0" borderId="0" xfId="18" applyNumberFormat="1" applyFont="1" applyFill="1" applyBorder="1"/>
    <xf numFmtId="0" fontId="5" fillId="0" borderId="0" xfId="23"/>
    <xf numFmtId="0" fontId="19" fillId="0" borderId="0" xfId="6" applyFont="1" applyFill="1" applyBorder="1"/>
    <xf numFmtId="0" fontId="24" fillId="0" borderId="0" xfId="18" applyFont="1" applyFill="1" applyBorder="1" applyAlignment="1">
      <alignment wrapText="1"/>
    </xf>
    <xf numFmtId="0" fontId="24" fillId="0" borderId="0" xfId="23" applyFont="1" applyAlignment="1">
      <alignment horizontal="left" vertical="center" wrapText="1"/>
    </xf>
    <xf numFmtId="0" fontId="7" fillId="0" borderId="0" xfId="6" applyFont="1" applyFill="1" applyBorder="1"/>
    <xf numFmtId="10" fontId="7" fillId="0" borderId="0" xfId="6" quotePrefix="1" applyNumberFormat="1" applyFont="1" applyFill="1" applyBorder="1"/>
    <xf numFmtId="43" fontId="4" fillId="0" borderId="0" xfId="24" applyFont="1" applyFill="1" applyAlignment="1">
      <alignment horizontal="left"/>
    </xf>
    <xf numFmtId="168" fontId="4" fillId="0" borderId="0" xfId="8" applyNumberFormat="1" applyFont="1" applyFill="1" applyAlignment="1"/>
    <xf numFmtId="172" fontId="4" fillId="0" borderId="0" xfId="8" applyNumberFormat="1" applyFont="1" applyFill="1" applyAlignment="1">
      <alignment horizontal="center"/>
    </xf>
    <xf numFmtId="173" fontId="4" fillId="0" borderId="0" xfId="8" applyNumberFormat="1" applyFont="1" applyFill="1" applyAlignment="1">
      <alignment horizontal="right"/>
    </xf>
    <xf numFmtId="0" fontId="18" fillId="0" borderId="0" xfId="4" applyFont="1" applyAlignment="1">
      <alignment horizontal="left"/>
    </xf>
    <xf numFmtId="173" fontId="4" fillId="0" borderId="0" xfId="8" applyNumberFormat="1" applyFont="1" applyFill="1" applyAlignment="1"/>
    <xf numFmtId="173" fontId="20" fillId="0" borderId="0" xfId="8" applyNumberFormat="1" applyFont="1" applyFill="1" applyAlignment="1">
      <alignment horizontal="right"/>
    </xf>
    <xf numFmtId="0" fontId="4" fillId="0" borderId="0" xfId="8" applyFont="1"/>
    <xf numFmtId="0" fontId="25" fillId="0" borderId="0" xfId="8" applyFont="1" applyFill="1"/>
    <xf numFmtId="174" fontId="26" fillId="0" borderId="0" xfId="8" applyNumberFormat="1" applyFont="1" applyFill="1" applyAlignment="1">
      <alignment horizontal="left"/>
    </xf>
    <xf numFmtId="0" fontId="27" fillId="0" borderId="0" xfId="8" applyFont="1" applyFill="1" applyAlignment="1"/>
    <xf numFmtId="17" fontId="25" fillId="0" borderId="0" xfId="8" applyNumberFormat="1" applyFont="1" applyFill="1"/>
    <xf numFmtId="0" fontId="20" fillId="0" borderId="0" xfId="8" applyFont="1" applyFill="1"/>
    <xf numFmtId="10" fontId="4" fillId="0" borderId="0" xfId="8" applyNumberFormat="1" applyFont="1" applyFill="1"/>
    <xf numFmtId="0" fontId="15" fillId="0" borderId="0" xfId="8" applyFont="1" applyFill="1"/>
    <xf numFmtId="174" fontId="4" fillId="0" borderId="0" xfId="8" applyNumberFormat="1" applyFont="1" applyFill="1" applyAlignment="1">
      <alignment horizontal="left"/>
    </xf>
    <xf numFmtId="17" fontId="4" fillId="0" borderId="0" xfId="8" applyNumberFormat="1" applyFont="1" applyFill="1" applyAlignment="1">
      <alignment horizontal="center"/>
    </xf>
    <xf numFmtId="10" fontId="28" fillId="0" borderId="0" xfId="8" applyNumberFormat="1" applyFont="1" applyFill="1"/>
    <xf numFmtId="17" fontId="20" fillId="0" borderId="0" xfId="8" applyNumberFormat="1" applyFont="1" applyFill="1"/>
    <xf numFmtId="173" fontId="24" fillId="0" borderId="0" xfId="8" applyNumberFormat="1" applyFont="1" applyFill="1" applyAlignment="1">
      <alignment horizontal="left"/>
    </xf>
    <xf numFmtId="0" fontId="25" fillId="0" borderId="0" xfId="8" applyFont="1" applyFill="1" applyAlignment="1">
      <alignment horizontal="center"/>
    </xf>
    <xf numFmtId="173" fontId="4" fillId="0" borderId="0" xfId="8" quotePrefix="1" applyNumberFormat="1" applyFont="1" applyFill="1"/>
    <xf numFmtId="173" fontId="29" fillId="0" borderId="1" xfId="25" applyNumberFormat="1" applyFill="1" applyAlignment="1">
      <alignment wrapText="1"/>
    </xf>
    <xf numFmtId="173" fontId="20" fillId="0" borderId="0" xfId="8" applyNumberFormat="1" applyFont="1" applyFill="1" applyAlignment="1">
      <alignment horizontal="left"/>
    </xf>
    <xf numFmtId="166" fontId="4" fillId="0" borderId="0" xfId="4" applyNumberFormat="1" applyFont="1" applyFill="1" applyAlignment="1">
      <alignment horizontal="left"/>
    </xf>
    <xf numFmtId="164" fontId="4" fillId="0" borderId="0" xfId="26" applyNumberFormat="1" applyFont="1" applyFill="1" applyAlignment="1"/>
    <xf numFmtId="166" fontId="4" fillId="0" borderId="0" xfId="10" applyNumberFormat="1" applyFont="1" applyFill="1" applyAlignment="1">
      <alignment horizontal="left"/>
    </xf>
    <xf numFmtId="1" fontId="4" fillId="0" borderId="0" xfId="8" applyNumberFormat="1" applyFont="1" applyFill="1" applyAlignment="1">
      <alignment horizontal="left"/>
    </xf>
    <xf numFmtId="0" fontId="25" fillId="0" borderId="0" xfId="8" quotePrefix="1" applyFont="1" applyFill="1" applyAlignment="1">
      <alignment horizontal="center"/>
    </xf>
    <xf numFmtId="173" fontId="4" fillId="0" borderId="0" xfId="8" applyNumberFormat="1" applyFont="1" applyFill="1"/>
    <xf numFmtId="0" fontId="4" fillId="0" borderId="0" xfId="8" quotePrefix="1" applyFont="1" applyFill="1"/>
    <xf numFmtId="17" fontId="4" fillId="0" borderId="0" xfId="8" applyNumberFormat="1" applyFont="1" applyFill="1"/>
    <xf numFmtId="166" fontId="4" fillId="0" borderId="0" xfId="8" applyNumberFormat="1" applyFont="1" applyFill="1" applyAlignment="1">
      <alignment horizontal="left"/>
    </xf>
    <xf numFmtId="173" fontId="4" fillId="0" borderId="0" xfId="8" quotePrefix="1" applyNumberFormat="1" applyFont="1" applyFill="1" applyAlignment="1">
      <alignment horizontal="right"/>
    </xf>
    <xf numFmtId="173" fontId="4" fillId="0" borderId="0" xfId="8" quotePrefix="1" applyNumberFormat="1" applyFont="1" applyFill="1" applyAlignment="1">
      <alignment horizontal="center"/>
    </xf>
    <xf numFmtId="173" fontId="4" fillId="0" borderId="0" xfId="8" applyNumberFormat="1" applyFont="1" applyFill="1" applyAlignment="1">
      <alignment horizontal="center"/>
    </xf>
    <xf numFmtId="0" fontId="4" fillId="0" borderId="0" xfId="8" applyFont="1" applyFill="1" applyAlignment="1">
      <alignment wrapText="1"/>
    </xf>
    <xf numFmtId="174" fontId="4" fillId="0" borderId="0" xfId="8" applyNumberFormat="1" applyFont="1" applyFill="1" applyAlignment="1">
      <alignment horizontal="left" wrapText="1"/>
    </xf>
    <xf numFmtId="173" fontId="4" fillId="0" borderId="0" xfId="8" applyNumberFormat="1" applyFont="1" applyFill="1" applyAlignment="1">
      <alignment wrapText="1"/>
    </xf>
    <xf numFmtId="172" fontId="4" fillId="0" borderId="0" xfId="8" applyNumberFormat="1" applyFont="1" applyFill="1" applyAlignment="1">
      <alignment horizontal="center" wrapText="1"/>
    </xf>
    <xf numFmtId="173" fontId="4" fillId="0" borderId="0" xfId="8" applyNumberFormat="1" applyFont="1" applyFill="1" applyAlignment="1">
      <alignment horizontal="right" wrapText="1"/>
    </xf>
    <xf numFmtId="173" fontId="4" fillId="0" borderId="0" xfId="8" applyNumberFormat="1" applyFont="1" applyFill="1" applyAlignment="1">
      <alignment horizontal="center" wrapText="1"/>
    </xf>
    <xf numFmtId="0" fontId="4" fillId="0" borderId="0" xfId="8" applyFont="1" applyFill="1" applyAlignment="1">
      <alignment horizontal="center" wrapText="1"/>
    </xf>
    <xf numFmtId="173" fontId="4" fillId="0" borderId="0" xfId="8" quotePrefix="1" applyNumberFormat="1" applyFont="1" applyFill="1" applyAlignment="1">
      <alignment horizontal="center" wrapText="1"/>
    </xf>
    <xf numFmtId="0" fontId="20" fillId="0" borderId="0" xfId="8" applyFont="1" applyFill="1" applyAlignment="1">
      <alignment wrapText="1"/>
    </xf>
    <xf numFmtId="173" fontId="4" fillId="0" borderId="0" xfId="8" applyNumberFormat="1" applyFont="1" applyFill="1" applyAlignment="1">
      <alignment horizontal="left"/>
    </xf>
    <xf numFmtId="173" fontId="4" fillId="0" borderId="0" xfId="24" applyNumberFormat="1" applyFont="1" applyFill="1" applyAlignment="1">
      <alignment horizontal="center"/>
    </xf>
    <xf numFmtId="173" fontId="4" fillId="0" borderId="0" xfId="8" applyNumberFormat="1" applyFont="1" applyFill="1" applyBorder="1"/>
    <xf numFmtId="172" fontId="4" fillId="0" borderId="0" xfId="8" applyNumberFormat="1" applyFont="1" applyFill="1"/>
    <xf numFmtId="173" fontId="28" fillId="0" borderId="0" xfId="8" applyNumberFormat="1" applyFont="1" applyFill="1"/>
    <xf numFmtId="175" fontId="4" fillId="0" borderId="0" xfId="8" applyNumberFormat="1" applyFont="1" applyFill="1"/>
    <xf numFmtId="172" fontId="26" fillId="0" borderId="0" xfId="8" applyNumberFormat="1" applyFont="1" applyFill="1"/>
    <xf numFmtId="0" fontId="4" fillId="0" borderId="0" xfId="8" quotePrefix="1" applyFont="1" applyFill="1" applyAlignment="1">
      <alignment horizontal="center"/>
    </xf>
    <xf numFmtId="175" fontId="4" fillId="0" borderId="0" xfId="8" quotePrefix="1" applyNumberFormat="1" applyFont="1" applyFill="1" applyAlignment="1">
      <alignment horizontal="center"/>
    </xf>
    <xf numFmtId="10" fontId="4" fillId="0" borderId="0" xfId="1" applyNumberFormat="1" applyFont="1" applyFill="1"/>
    <xf numFmtId="176" fontId="4" fillId="0" borderId="0" xfId="9" applyNumberFormat="1" applyFont="1" applyFill="1"/>
    <xf numFmtId="172" fontId="4" fillId="0" borderId="0" xfId="9" applyNumberFormat="1" applyFont="1" applyFill="1"/>
    <xf numFmtId="0" fontId="3" fillId="0" borderId="0" xfId="10" applyFont="1"/>
    <xf numFmtId="0" fontId="4" fillId="0" borderId="0" xfId="8" applyFont="1" applyAlignment="1">
      <alignment horizontal="center"/>
    </xf>
    <xf numFmtId="166" fontId="4" fillId="0" borderId="0" xfId="8" applyNumberFormat="1" applyFont="1"/>
    <xf numFmtId="173" fontId="4" fillId="0" borderId="0" xfId="8" applyNumberFormat="1" applyFont="1"/>
    <xf numFmtId="173" fontId="4" fillId="0" borderId="0" xfId="8" applyNumberFormat="1" applyFont="1" applyAlignment="1">
      <alignment horizontal="left"/>
    </xf>
    <xf numFmtId="173" fontId="4" fillId="0" borderId="0" xfId="8" applyNumberFormat="1" applyFont="1" applyAlignment="1"/>
    <xf numFmtId="166" fontId="4" fillId="0" borderId="0" xfId="8" applyNumberFormat="1" applyFont="1" applyAlignment="1">
      <alignment horizontal="center"/>
    </xf>
    <xf numFmtId="173" fontId="4" fillId="0" borderId="0" xfId="8" applyNumberFormat="1" applyFont="1" applyAlignment="1">
      <alignment horizontal="center"/>
    </xf>
    <xf numFmtId="0" fontId="32" fillId="0" borderId="0" xfId="8" applyFont="1" applyFill="1" applyAlignment="1">
      <alignment wrapText="1"/>
    </xf>
    <xf numFmtId="0" fontId="33" fillId="0" borderId="0" xfId="10" applyFont="1" applyAlignment="1">
      <alignment wrapText="1"/>
    </xf>
    <xf numFmtId="0" fontId="34" fillId="0" borderId="0" xfId="10" applyFont="1"/>
    <xf numFmtId="2" fontId="32" fillId="0" borderId="0" xfId="8" applyNumberFormat="1" applyFont="1" applyFill="1" applyAlignment="1">
      <alignment wrapText="1"/>
    </xf>
    <xf numFmtId="0" fontId="35" fillId="0" borderId="0" xfId="8" applyFont="1" applyFill="1"/>
    <xf numFmtId="0" fontId="33" fillId="0" borderId="0" xfId="10" applyFont="1"/>
    <xf numFmtId="172" fontId="32" fillId="0" borderId="0" xfId="8" applyNumberFormat="1" applyFont="1" applyFill="1" applyAlignment="1">
      <alignment wrapText="1"/>
    </xf>
    <xf numFmtId="166" fontId="36" fillId="0" borderId="0" xfId="8" applyNumberFormat="1" applyFont="1" applyFill="1" applyAlignment="1">
      <alignment horizontal="left"/>
    </xf>
    <xf numFmtId="2" fontId="36" fillId="0" borderId="0" xfId="27" applyNumberFormat="1" applyFont="1" applyFill="1" applyAlignment="1">
      <alignment horizontal="center"/>
    </xf>
    <xf numFmtId="10" fontId="36" fillId="0" borderId="0" xfId="9" applyNumberFormat="1" applyFont="1" applyFill="1" applyAlignment="1">
      <alignment horizontal="center"/>
    </xf>
    <xf numFmtId="0" fontId="36" fillId="0" borderId="0" xfId="8" applyFont="1" applyFill="1" applyAlignment="1"/>
    <xf numFmtId="2" fontId="36" fillId="0" borderId="0" xfId="8" applyNumberFormat="1" applyFont="1" applyFill="1" applyAlignment="1">
      <alignment horizontal="center"/>
    </xf>
    <xf numFmtId="43" fontId="36" fillId="0" borderId="0" xfId="27" applyFont="1" applyFill="1" applyAlignment="1"/>
    <xf numFmtId="10" fontId="36" fillId="0" borderId="0" xfId="8" applyNumberFormat="1" applyFont="1" applyFill="1" applyAlignment="1"/>
    <xf numFmtId="2" fontId="36" fillId="0" borderId="0" xfId="27" applyNumberFormat="1" applyFont="1" applyFill="1" applyAlignment="1"/>
    <xf numFmtId="2" fontId="36" fillId="0" borderId="0" xfId="8" applyNumberFormat="1" applyFont="1" applyFill="1" applyAlignment="1"/>
    <xf numFmtId="10" fontId="36" fillId="0" borderId="0" xfId="9" applyNumberFormat="1" applyFont="1" applyFill="1" applyAlignment="1"/>
    <xf numFmtId="4" fontId="36" fillId="0" borderId="0" xfId="8" applyNumberFormat="1" applyFont="1" applyFill="1" applyAlignment="1"/>
    <xf numFmtId="1" fontId="36" fillId="0" borderId="0" xfId="8" applyNumberFormat="1" applyFont="1" applyFill="1" applyAlignment="1">
      <alignment horizontal="left"/>
    </xf>
    <xf numFmtId="166" fontId="36" fillId="0" borderId="0" xfId="8" applyNumberFormat="1" applyFont="1" applyFill="1" applyAlignment="1">
      <alignment horizontal="center"/>
    </xf>
    <xf numFmtId="177" fontId="36" fillId="0" borderId="0" xfId="8" applyNumberFormat="1" applyFont="1" applyFill="1" applyAlignment="1"/>
    <xf numFmtId="173" fontId="36" fillId="0" borderId="0" xfId="8" applyNumberFormat="1" applyFont="1" applyFill="1" applyAlignment="1"/>
    <xf numFmtId="0" fontId="36" fillId="0" borderId="0" xfId="8" applyFont="1" applyFill="1"/>
    <xf numFmtId="10" fontId="36" fillId="0" borderId="0" xfId="8" applyNumberFormat="1" applyFont="1" applyFill="1" applyAlignment="1">
      <alignment horizontal="center"/>
    </xf>
    <xf numFmtId="10" fontId="36" fillId="0" borderId="0" xfId="8" applyNumberFormat="1" applyFont="1" applyFill="1" applyAlignment="1">
      <alignment horizontal="left"/>
    </xf>
    <xf numFmtId="2" fontId="36" fillId="0" borderId="0" xfId="8" applyNumberFormat="1" applyFont="1" applyFill="1" applyAlignment="1">
      <alignment horizontal="left"/>
    </xf>
    <xf numFmtId="10" fontId="36" fillId="0" borderId="0" xfId="9" applyNumberFormat="1" applyFont="1" applyFill="1" applyAlignment="1">
      <alignment horizontal="left"/>
    </xf>
    <xf numFmtId="0" fontId="36" fillId="0" borderId="0" xfId="8" applyFont="1" applyFill="1" applyAlignment="1">
      <alignment horizontal="center"/>
    </xf>
    <xf numFmtId="4" fontId="36" fillId="0" borderId="0" xfId="8" applyNumberFormat="1" applyFont="1" applyFill="1" applyAlignment="1">
      <alignment horizontal="center"/>
    </xf>
    <xf numFmtId="2" fontId="36" fillId="0" borderId="0" xfId="8" applyNumberFormat="1" applyFont="1" applyFill="1"/>
    <xf numFmtId="167" fontId="36" fillId="0" borderId="0" xfId="8" applyNumberFormat="1" applyFont="1" applyFill="1"/>
    <xf numFmtId="2" fontId="36" fillId="0" borderId="0" xfId="9" applyNumberFormat="1" applyFont="1" applyFill="1" applyAlignment="1"/>
    <xf numFmtId="43" fontId="36" fillId="0" borderId="0" xfId="27" applyFont="1" applyFill="1"/>
    <xf numFmtId="2" fontId="36" fillId="0" borderId="0" xfId="27" applyNumberFormat="1" applyFont="1" applyFill="1"/>
    <xf numFmtId="173" fontId="37" fillId="0" borderId="0" xfId="8" applyNumberFormat="1" applyFont="1" applyFill="1" applyAlignment="1"/>
    <xf numFmtId="10" fontId="36" fillId="0" borderId="0" xfId="9" applyNumberFormat="1" applyFont="1" applyFill="1"/>
    <xf numFmtId="4" fontId="36" fillId="0" borderId="0" xfId="8" applyNumberFormat="1" applyFont="1" applyFill="1"/>
    <xf numFmtId="14" fontId="36" fillId="0" borderId="0" xfId="8" applyNumberFormat="1" applyFont="1" applyFill="1"/>
    <xf numFmtId="4" fontId="36" fillId="0" borderId="0" xfId="27" applyNumberFormat="1" applyFont="1" applyFill="1" applyAlignment="1"/>
    <xf numFmtId="173" fontId="36" fillId="0" borderId="0" xfId="27" applyNumberFormat="1" applyFont="1" applyFill="1" applyAlignment="1"/>
    <xf numFmtId="167" fontId="36" fillId="0" borderId="0" xfId="8" applyNumberFormat="1" applyFont="1" applyFill="1" applyAlignment="1"/>
    <xf numFmtId="173" fontId="36" fillId="0" borderId="0" xfId="8" applyNumberFormat="1" applyFont="1" applyFill="1"/>
    <xf numFmtId="10" fontId="36" fillId="0" borderId="0" xfId="8" applyNumberFormat="1" applyFont="1" applyFill="1"/>
    <xf numFmtId="3" fontId="36" fillId="0" borderId="0" xfId="8" applyNumberFormat="1" applyFont="1" applyFill="1" applyAlignment="1"/>
    <xf numFmtId="3" fontId="36" fillId="0" borderId="0" xfId="8" applyNumberFormat="1" applyFont="1" applyFill="1"/>
    <xf numFmtId="2" fontId="36" fillId="0" borderId="0" xfId="24" applyNumberFormat="1" applyFont="1" applyFill="1" applyAlignment="1">
      <alignment horizontal="center"/>
    </xf>
    <xf numFmtId="2" fontId="36" fillId="0" borderId="0" xfId="24" applyNumberFormat="1" applyFont="1" applyFill="1"/>
    <xf numFmtId="164" fontId="36" fillId="0" borderId="0" xfId="28" applyNumberFormat="1" applyFont="1" applyFill="1" applyAlignment="1"/>
    <xf numFmtId="173" fontId="36" fillId="0" borderId="0" xfId="28" applyNumberFormat="1" applyFont="1" applyFill="1" applyAlignment="1"/>
    <xf numFmtId="0" fontId="3" fillId="0" borderId="0" xfId="10" applyFont="1" applyAlignment="1">
      <alignment horizontal="left" vertical="center"/>
    </xf>
    <xf numFmtId="0" fontId="3" fillId="0" borderId="0" xfId="10" applyFont="1" applyAlignment="1">
      <alignment horizontal="center" vertical="center"/>
    </xf>
    <xf numFmtId="0" fontId="4" fillId="0" borderId="0" xfId="8" applyFont="1" applyAlignment="1">
      <alignment horizontal="center" wrapText="1"/>
    </xf>
    <xf numFmtId="1" fontId="4" fillId="0" borderId="0" xfId="8" applyNumberFormat="1" applyFont="1" applyAlignment="1">
      <alignment horizontal="center"/>
    </xf>
    <xf numFmtId="4" fontId="3" fillId="0" borderId="0" xfId="10" applyNumberFormat="1" applyFont="1"/>
    <xf numFmtId="173" fontId="3" fillId="0" borderId="0" xfId="10" applyNumberFormat="1" applyFont="1"/>
    <xf numFmtId="178" fontId="3" fillId="0" borderId="0" xfId="10" applyNumberFormat="1" applyFont="1"/>
    <xf numFmtId="10" fontId="4" fillId="0" borderId="0" xfId="8" applyNumberFormat="1" applyFont="1"/>
    <xf numFmtId="4" fontId="4" fillId="0" borderId="0" xfId="8" applyNumberFormat="1" applyFont="1"/>
    <xf numFmtId="173" fontId="4" fillId="0" borderId="0" xfId="10" applyNumberFormat="1" applyFont="1" applyFill="1" applyBorder="1" applyAlignment="1"/>
    <xf numFmtId="178" fontId="4" fillId="0" borderId="0" xfId="8" applyNumberFormat="1" applyFont="1"/>
    <xf numFmtId="0" fontId="4" fillId="0" borderId="0" xfId="8" applyFont="1" applyAlignment="1">
      <alignment wrapText="1"/>
    </xf>
    <xf numFmtId="178" fontId="4" fillId="0" borderId="0" xfId="8" applyNumberFormat="1" applyFont="1" applyAlignment="1"/>
    <xf numFmtId="2" fontId="4" fillId="0" borderId="0" xfId="8" applyNumberFormat="1" applyFont="1"/>
    <xf numFmtId="164" fontId="4" fillId="0" borderId="0" xfId="8" applyNumberFormat="1" applyFont="1"/>
    <xf numFmtId="164" fontId="4" fillId="0" borderId="0" xfId="9" applyNumberFormat="1" applyFont="1"/>
    <xf numFmtId="0" fontId="4" fillId="0" borderId="0" xfId="10" applyFont="1" applyAlignment="1">
      <alignment vertical="center"/>
    </xf>
    <xf numFmtId="0" fontId="38" fillId="0" borderId="0" xfId="4" applyFont="1" applyFill="1" applyBorder="1" applyAlignment="1">
      <alignment horizontal="center" wrapText="1"/>
    </xf>
    <xf numFmtId="10" fontId="4" fillId="0" borderId="0" xfId="8" applyNumberFormat="1" applyFont="1" applyFill="1" applyBorder="1"/>
    <xf numFmtId="10" fontId="39" fillId="0" borderId="0" xfId="8" applyNumberFormat="1" applyFont="1"/>
    <xf numFmtId="0" fontId="4" fillId="0" borderId="0" xfId="8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/>
    </xf>
    <xf numFmtId="164" fontId="3" fillId="0" borderId="0" xfId="6" applyNumberFormat="1" applyFont="1"/>
    <xf numFmtId="164" fontId="3" fillId="0" borderId="0" xfId="6" applyNumberFormat="1" applyFont="1" applyAlignment="1">
      <alignment horizontal="center"/>
    </xf>
    <xf numFmtId="10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40" fillId="0" borderId="0" xfId="4" applyFont="1" applyAlignment="1">
      <alignment horizontal="centerContinuous"/>
    </xf>
    <xf numFmtId="0" fontId="41" fillId="0" borderId="0" xfId="4" applyFont="1" applyAlignment="1">
      <alignment horizontal="centerContinuous"/>
    </xf>
    <xf numFmtId="0" fontId="41" fillId="0" borderId="0" xfId="4" applyFont="1"/>
    <xf numFmtId="0" fontId="42" fillId="0" borderId="3" xfId="4" applyFont="1" applyBorder="1" applyAlignment="1">
      <alignment horizontal="center" wrapText="1"/>
    </xf>
    <xf numFmtId="8" fontId="43" fillId="0" borderId="0" xfId="4" applyNumberFormat="1" applyFont="1" applyAlignment="1">
      <alignment horizontal="center" wrapText="1"/>
    </xf>
    <xf numFmtId="0" fontId="43" fillId="0" borderId="0" xfId="4" applyFont="1" applyAlignment="1">
      <alignment horizontal="center" wrapText="1"/>
    </xf>
    <xf numFmtId="8" fontId="43" fillId="0" borderId="4" xfId="4" applyNumberFormat="1" applyFont="1" applyBorder="1" applyAlignment="1">
      <alignment horizontal="center" wrapText="1"/>
    </xf>
    <xf numFmtId="0" fontId="43" fillId="0" borderId="4" xfId="4" applyFont="1" applyBorder="1" applyAlignment="1">
      <alignment horizontal="center" wrapText="1"/>
    </xf>
    <xf numFmtId="44" fontId="43" fillId="0" borderId="0" xfId="29" applyFont="1" applyAlignment="1">
      <alignment horizontal="center" wrapText="1"/>
    </xf>
    <xf numFmtId="2" fontId="43" fillId="0" borderId="0" xfId="4" applyNumberFormat="1" applyFont="1" applyAlignment="1">
      <alignment horizontal="center" wrapText="1"/>
    </xf>
    <xf numFmtId="179" fontId="43" fillId="0" borderId="0" xfId="29" applyNumberFormat="1" applyFont="1" applyAlignment="1">
      <alignment horizontal="center" wrapText="1"/>
    </xf>
    <xf numFmtId="0" fontId="43" fillId="0" borderId="5" xfId="4" applyFont="1" applyBorder="1" applyAlignment="1">
      <alignment horizontal="center" wrapText="1"/>
    </xf>
    <xf numFmtId="44" fontId="43" fillId="0" borderId="5" xfId="29" applyFont="1" applyBorder="1" applyAlignment="1">
      <alignment horizontal="center" wrapText="1"/>
    </xf>
    <xf numFmtId="179" fontId="41" fillId="0" borderId="0" xfId="4" applyNumberFormat="1" applyFont="1"/>
    <xf numFmtId="0" fontId="43" fillId="0" borderId="0" xfId="4" applyFont="1"/>
    <xf numFmtId="164" fontId="41" fillId="0" borderId="0" xfId="21" applyNumberFormat="1" applyFont="1"/>
    <xf numFmtId="164" fontId="41" fillId="0" borderId="0" xfId="4" applyNumberFormat="1" applyFont="1"/>
    <xf numFmtId="0" fontId="17" fillId="0" borderId="0" xfId="8" applyFont="1" applyFill="1" applyAlignment="1">
      <alignment horizontal="left"/>
    </xf>
    <xf numFmtId="0" fontId="17" fillId="0" borderId="0" xfId="8" applyFont="1" applyFill="1"/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/>
    <xf numFmtId="0" fontId="4" fillId="0" borderId="0" xfId="8" applyFont="1" applyFill="1" applyBorder="1" applyAlignment="1">
      <alignment vertical="top"/>
    </xf>
    <xf numFmtId="0" fontId="47" fillId="0" borderId="0" xfId="4" applyFont="1"/>
    <xf numFmtId="0" fontId="47" fillId="0" borderId="0" xfId="16" applyFont="1" applyAlignment="1"/>
    <xf numFmtId="0" fontId="3" fillId="0" borderId="0" xfId="16" applyFont="1" applyAlignment="1"/>
    <xf numFmtId="0" fontId="18" fillId="0" borderId="0" xfId="16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173" fontId="4" fillId="0" borderId="0" xfId="16" applyNumberFormat="1" applyFont="1" applyAlignment="1"/>
    <xf numFmtId="173" fontId="4" fillId="0" borderId="0" xfId="16" applyNumberFormat="1" applyFont="1" applyFill="1" applyAlignment="1"/>
    <xf numFmtId="173" fontId="18" fillId="0" borderId="0" xfId="16" applyNumberFormat="1" applyFont="1" applyBorder="1" applyAlignment="1">
      <alignment horizontal="right" vertical="center"/>
    </xf>
    <xf numFmtId="173" fontId="3" fillId="0" borderId="0" xfId="16" applyNumberFormat="1" applyFont="1" applyBorder="1" applyAlignment="1"/>
    <xf numFmtId="0" fontId="4" fillId="0" borderId="0" xfId="16" applyFont="1" applyBorder="1" applyAlignment="1">
      <alignment horizontal="left" vertical="center"/>
    </xf>
    <xf numFmtId="2" fontId="3" fillId="0" borderId="0" xfId="16" applyNumberFormat="1" applyFont="1" applyFill="1" applyBorder="1" applyAlignment="1"/>
    <xf numFmtId="0" fontId="45" fillId="0" borderId="0" xfId="16" applyFont="1" applyBorder="1" applyAlignment="1">
      <alignment horizontal="right" vertical="center"/>
    </xf>
    <xf numFmtId="0" fontId="47" fillId="0" borderId="0" xfId="16" applyFont="1" applyBorder="1" applyAlignment="1"/>
    <xf numFmtId="0" fontId="16" fillId="0" borderId="0" xfId="16" applyFont="1" applyBorder="1" applyAlignment="1">
      <alignment horizontal="right" vertical="center"/>
    </xf>
    <xf numFmtId="0" fontId="2" fillId="0" borderId="0" xfId="8" applyFont="1" applyFill="1"/>
    <xf numFmtId="0" fontId="48" fillId="0" borderId="0" xfId="8" applyFont="1" applyFill="1"/>
    <xf numFmtId="0" fontId="48" fillId="0" borderId="0" xfId="8" applyFont="1" applyFill="1" applyAlignment="1">
      <alignment horizontal="center"/>
    </xf>
    <xf numFmtId="164" fontId="9" fillId="0" borderId="0" xfId="8" applyNumberFormat="1" applyFont="1" applyFill="1" applyBorder="1"/>
    <xf numFmtId="2" fontId="4" fillId="0" borderId="0" xfId="8" applyNumberFormat="1" applyFont="1" applyFill="1" applyBorder="1" applyAlignment="1">
      <alignment horizontal="right"/>
    </xf>
    <xf numFmtId="0" fontId="18" fillId="0" borderId="0" xfId="8" applyFont="1" applyFill="1" applyBorder="1"/>
    <xf numFmtId="10" fontId="4" fillId="0" borderId="0" xfId="8" applyNumberFormat="1" applyFont="1" applyFill="1" applyBorder="1" applyAlignment="1">
      <alignment horizontal="right"/>
    </xf>
    <xf numFmtId="0" fontId="20" fillId="0" borderId="0" xfId="8" applyFont="1" applyFill="1" applyBorder="1"/>
    <xf numFmtId="0" fontId="9" fillId="0" borderId="0" xfId="8" applyFont="1" applyFill="1" applyAlignment="1">
      <alignment wrapText="1"/>
    </xf>
    <xf numFmtId="0" fontId="2" fillId="0" borderId="0" xfId="8" applyFont="1" applyFill="1" applyAlignment="1">
      <alignment horizontal="center"/>
    </xf>
    <xf numFmtId="0" fontId="49" fillId="0" borderId="0" xfId="2" applyFont="1"/>
    <xf numFmtId="164" fontId="3" fillId="0" borderId="0" xfId="30" applyNumberFormat="1" applyFont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8" fillId="0" borderId="0" xfId="8" applyFont="1"/>
    <xf numFmtId="0" fontId="2" fillId="0" borderId="0" xfId="8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0" xfId="8" applyFont="1" applyFill="1" applyAlignment="1">
      <alignment horizontal="centerContinuous"/>
    </xf>
    <xf numFmtId="4" fontId="9" fillId="0" borderId="0" xfId="8" applyNumberFormat="1" applyFont="1" applyFill="1" applyAlignment="1">
      <alignment horizontal="centerContinuous"/>
    </xf>
    <xf numFmtId="10" fontId="4" fillId="0" borderId="0" xfId="8" applyNumberFormat="1" applyFont="1" applyFill="1" applyAlignment="1">
      <alignment horizontal="centerContinuous"/>
    </xf>
    <xf numFmtId="164" fontId="9" fillId="0" borderId="0" xfId="21" applyNumberFormat="1" applyFont="1" applyFill="1" applyAlignment="1">
      <alignment horizontal="centerContinuous"/>
    </xf>
    <xf numFmtId="3" fontId="9" fillId="0" borderId="0" xfId="8" applyNumberFormat="1" applyFont="1" applyFill="1"/>
    <xf numFmtId="0" fontId="9" fillId="0" borderId="0" xfId="8" applyFont="1" applyFill="1"/>
    <xf numFmtId="4" fontId="9" fillId="0" borderId="0" xfId="8" applyNumberFormat="1" applyFont="1" applyFill="1"/>
    <xf numFmtId="164" fontId="9" fillId="0" borderId="0" xfId="21" applyNumberFormat="1" applyFont="1" applyFill="1"/>
    <xf numFmtId="165" fontId="9" fillId="0" borderId="0" xfId="7" applyNumberFormat="1" applyFont="1" applyFill="1" applyAlignment="1">
      <alignment horizontal="center" wrapText="1"/>
    </xf>
    <xf numFmtId="166" fontId="9" fillId="0" borderId="0" xfId="8" applyNumberFormat="1" applyFont="1" applyFill="1"/>
    <xf numFmtId="17" fontId="4" fillId="0" borderId="0" xfId="2" applyNumberFormat="1" applyFont="1"/>
    <xf numFmtId="2" fontId="4" fillId="0" borderId="0" xfId="8" applyNumberFormat="1" applyFont="1" applyFill="1" applyAlignment="1">
      <alignment horizontal="center" wrapText="1"/>
    </xf>
    <xf numFmtId="4" fontId="9" fillId="0" borderId="0" xfId="8" applyNumberFormat="1" applyFont="1" applyFill="1" applyAlignment="1">
      <alignment horizontal="center" wrapText="1"/>
    </xf>
    <xf numFmtId="164" fontId="4" fillId="0" borderId="0" xfId="9" applyNumberFormat="1" applyFont="1" applyFill="1" applyAlignment="1">
      <alignment horizontal="center" wrapText="1"/>
    </xf>
    <xf numFmtId="164" fontId="9" fillId="0" borderId="0" xfId="21" applyNumberFormat="1" applyFont="1" applyFill="1" applyAlignment="1">
      <alignment horizontal="center" wrapText="1"/>
    </xf>
    <xf numFmtId="3" fontId="9" fillId="0" borderId="0" xfId="24" applyNumberFormat="1" applyFont="1" applyFill="1" applyAlignment="1">
      <alignment wrapText="1"/>
    </xf>
    <xf numFmtId="0" fontId="9" fillId="0" borderId="0" xfId="8" applyFont="1" applyFill="1" applyBorder="1" applyAlignment="1" applyProtection="1">
      <alignment horizontal="center" wrapText="1"/>
    </xf>
    <xf numFmtId="0" fontId="9" fillId="0" borderId="0" xfId="8" applyFont="1" applyFill="1" applyAlignment="1">
      <alignment horizontal="center" wrapText="1"/>
    </xf>
    <xf numFmtId="0" fontId="1" fillId="0" borderId="0" xfId="2" applyFont="1" applyAlignment="1">
      <alignment horizontal="center"/>
    </xf>
    <xf numFmtId="0" fontId="9" fillId="0" borderId="0" xfId="2" applyFont="1"/>
    <xf numFmtId="2" fontId="9" fillId="0" borderId="0" xfId="2" applyNumberFormat="1" applyFont="1"/>
    <xf numFmtId="10" fontId="4" fillId="0" borderId="0" xfId="21" applyNumberFormat="1" applyFont="1" applyFill="1"/>
    <xf numFmtId="164" fontId="4" fillId="0" borderId="0" xfId="1" applyNumberFormat="1" applyFont="1" applyFill="1" applyAlignment="1" applyProtection="1"/>
    <xf numFmtId="3" fontId="9" fillId="0" borderId="0" xfId="2" applyNumberFormat="1" applyFont="1"/>
    <xf numFmtId="2" fontId="4" fillId="0" borderId="0" xfId="8" applyNumberFormat="1" applyFont="1" applyFill="1" applyAlignment="1">
      <alignment horizontal="center"/>
    </xf>
    <xf numFmtId="0" fontId="9" fillId="0" borderId="0" xfId="2" applyFont="1" applyAlignment="1">
      <alignment horizontal="center"/>
    </xf>
    <xf numFmtId="0" fontId="1" fillId="0" borderId="0" xfId="31"/>
    <xf numFmtId="10" fontId="2" fillId="0" borderId="0" xfId="32" applyNumberFormat="1" applyFont="1"/>
    <xf numFmtId="0" fontId="9" fillId="0" borderId="0" xfId="8" applyFont="1"/>
    <xf numFmtId="180" fontId="4" fillId="0" borderId="0" xfId="21" applyNumberFormat="1" applyFont="1" applyFill="1" applyAlignment="1" applyProtection="1"/>
    <xf numFmtId="2" fontId="9" fillId="0" borderId="0" xfId="8" applyNumberFormat="1" applyFont="1"/>
    <xf numFmtId="164" fontId="2" fillId="0" borderId="0" xfId="2" applyNumberFormat="1"/>
    <xf numFmtId="9" fontId="2" fillId="0" borderId="0" xfId="2" applyNumberFormat="1"/>
    <xf numFmtId="10" fontId="9" fillId="0" borderId="0" xfId="3" applyNumberFormat="1" applyFont="1" applyFill="1" applyBorder="1" applyAlignment="1">
      <alignment horizontal="center"/>
    </xf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indent="1"/>
    </xf>
    <xf numFmtId="181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 wrapText="1"/>
    </xf>
    <xf numFmtId="10" fontId="3" fillId="0" borderId="0" xfId="1" applyNumberFormat="1" applyFont="1"/>
    <xf numFmtId="0" fontId="18" fillId="0" borderId="0" xfId="0" applyFont="1" applyBorder="1" applyAlignment="1">
      <alignment horizontal="left" vertical="center"/>
    </xf>
    <xf numFmtId="173" fontId="33" fillId="0" borderId="0" xfId="10" applyNumberFormat="1" applyFont="1"/>
    <xf numFmtId="167" fontId="33" fillId="0" borderId="0" xfId="10" applyNumberFormat="1" applyFont="1"/>
    <xf numFmtId="0" fontId="4" fillId="0" borderId="0" xfId="0" applyFont="1" applyAlignment="1">
      <alignment horizontal="left" vertical="center"/>
    </xf>
    <xf numFmtId="4" fontId="9" fillId="0" borderId="0" xfId="2" applyNumberFormat="1" applyFont="1"/>
    <xf numFmtId="9" fontId="4" fillId="0" borderId="0" xfId="1" applyFont="1" applyFill="1"/>
    <xf numFmtId="9" fontId="2" fillId="0" borderId="0" xfId="1" applyFont="1"/>
    <xf numFmtId="9" fontId="4" fillId="0" borderId="0" xfId="1" applyFont="1" applyFill="1" applyAlignment="1"/>
    <xf numFmtId="0" fontId="3" fillId="0" borderId="0" xfId="0" applyFont="1"/>
    <xf numFmtId="165" fontId="4" fillId="0" borderId="0" xfId="7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/>
    </xf>
    <xf numFmtId="1" fontId="4" fillId="0" borderId="0" xfId="8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 wrapText="1"/>
    </xf>
    <xf numFmtId="170" fontId="4" fillId="0" borderId="0" xfId="7" applyNumberFormat="1" applyFont="1" applyFill="1" applyBorder="1" applyAlignment="1">
      <alignment horizontal="center"/>
    </xf>
    <xf numFmtId="10" fontId="3" fillId="0" borderId="0" xfId="0" applyNumberFormat="1" applyFont="1"/>
    <xf numFmtId="164" fontId="3" fillId="0" borderId="0" xfId="0" applyNumberFormat="1" applyFont="1"/>
    <xf numFmtId="3" fontId="4" fillId="0" borderId="0" xfId="8" applyNumberFormat="1" applyFont="1" applyFill="1" applyBorder="1" applyAlignment="1"/>
    <xf numFmtId="0" fontId="4" fillId="0" borderId="0" xfId="0" applyFont="1"/>
    <xf numFmtId="2" fontId="4" fillId="0" borderId="0" xfId="0" applyNumberFormat="1" applyFont="1"/>
    <xf numFmtId="0" fontId="18" fillId="0" borderId="0" xfId="8" applyFont="1" applyFill="1" applyAlignment="1">
      <alignment horizontal="left"/>
    </xf>
    <xf numFmtId="164" fontId="3" fillId="0" borderId="0" xfId="1" applyNumberFormat="1" applyFont="1"/>
    <xf numFmtId="0" fontId="18" fillId="0" borderId="0" xfId="4" applyFont="1" applyFill="1" applyBorder="1" applyAlignment="1">
      <alignment vertical="center"/>
    </xf>
    <xf numFmtId="0" fontId="18" fillId="0" borderId="0" xfId="4" applyFont="1" applyFill="1" applyBorder="1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64" fontId="3" fillId="0" borderId="0" xfId="4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6" applyFont="1" applyAlignment="1">
      <alignment horizontal="left" vertical="center"/>
    </xf>
    <xf numFmtId="0" fontId="9" fillId="0" borderId="0" xfId="8" applyFont="1" applyFill="1" applyAlignment="1">
      <alignment horizontal="centerContinuous" wrapText="1"/>
    </xf>
    <xf numFmtId="166" fontId="4" fillId="0" borderId="0" xfId="4" applyNumberFormat="1" applyFont="1" applyFill="1" applyBorder="1"/>
    <xf numFmtId="167" fontId="4" fillId="0" borderId="0" xfId="8" applyNumberFormat="1" applyFont="1" applyFill="1" applyBorder="1" applyAlignment="1">
      <alignment wrapText="1"/>
    </xf>
    <xf numFmtId="166" fontId="4" fillId="0" borderId="0" xfId="8" applyNumberFormat="1" applyFont="1" applyFill="1" applyBorder="1" applyAlignment="1">
      <alignment wrapText="1"/>
    </xf>
    <xf numFmtId="2" fontId="4" fillId="0" borderId="0" xfId="8" applyNumberFormat="1" applyFont="1" applyFill="1" applyBorder="1" applyAlignment="1">
      <alignment horizontal="center" wrapText="1"/>
    </xf>
    <xf numFmtId="167" fontId="4" fillId="0" borderId="0" xfId="8" applyNumberFormat="1" applyFont="1" applyFill="1" applyBorder="1" applyAlignment="1">
      <alignment horizontal="center" wrapText="1"/>
    </xf>
    <xf numFmtId="164" fontId="4" fillId="0" borderId="0" xfId="9" applyNumberFormat="1" applyFont="1" applyFill="1" applyBorder="1" applyAlignment="1">
      <alignment horizontal="center" wrapText="1"/>
    </xf>
    <xf numFmtId="43" fontId="4" fillId="0" borderId="0" xfId="7" applyFont="1" applyFill="1" applyBorder="1"/>
    <xf numFmtId="2" fontId="4" fillId="0" borderId="0" xfId="7" applyNumberFormat="1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center"/>
    </xf>
    <xf numFmtId="0" fontId="18" fillId="0" borderId="0" xfId="10" applyFont="1" applyFill="1" applyBorder="1"/>
    <xf numFmtId="0" fontId="4" fillId="0" borderId="0" xfId="2" applyFont="1"/>
    <xf numFmtId="164" fontId="3" fillId="0" borderId="0" xfId="5" applyNumberFormat="1" applyFont="1" applyFill="1"/>
    <xf numFmtId="167" fontId="4" fillId="0" borderId="0" xfId="2" applyNumberFormat="1" applyFont="1"/>
    <xf numFmtId="9" fontId="4" fillId="0" borderId="0" xfId="1" applyFont="1"/>
    <xf numFmtId="164" fontId="4" fillId="0" borderId="0" xfId="1" applyNumberFormat="1" applyFont="1" applyFill="1" applyBorder="1" applyAlignment="1">
      <alignment horizontal="right"/>
    </xf>
    <xf numFmtId="170" fontId="4" fillId="0" borderId="0" xfId="2" applyNumberFormat="1" applyFont="1"/>
    <xf numFmtId="181" fontId="12" fillId="0" borderId="0" xfId="0" applyNumberFormat="1" applyFont="1" applyFill="1" applyBorder="1" applyAlignment="1">
      <alignment horizontal="right" vertical="center" indent="1"/>
    </xf>
    <xf numFmtId="10" fontId="12" fillId="0" borderId="0" xfId="0" applyNumberFormat="1" applyFont="1" applyFill="1" applyBorder="1" applyAlignment="1">
      <alignment horizontal="right" vertical="center" wrapText="1" indent="1"/>
    </xf>
    <xf numFmtId="0" fontId="18" fillId="0" borderId="0" xfId="0" applyFont="1" applyBorder="1" applyAlignment="1">
      <alignment vertical="center"/>
    </xf>
    <xf numFmtId="0" fontId="4" fillId="0" borderId="0" xfId="10" applyFont="1" applyAlignment="1">
      <alignment horizontal="left" vertical="center" wrapText="1"/>
    </xf>
    <xf numFmtId="0" fontId="9" fillId="0" borderId="0" xfId="8" applyFont="1" applyFill="1" applyAlignment="1">
      <alignment horizontal="center" wrapText="1"/>
    </xf>
  </cellXfs>
  <cellStyles count="33">
    <cellStyle name="Body: normal cell" xfId="20"/>
    <cellStyle name="Comma 2 2" xfId="24"/>
    <cellStyle name="Comma_BCUC Ex Ante" xfId="27"/>
    <cellStyle name="Comma_IBES Studies Aug 2009 rev 9_24_09" xfId="7"/>
    <cellStyle name="Currency 2" xfId="29"/>
    <cellStyle name="Linked Cell 2" xfId="25"/>
    <cellStyle name="Normal" xfId="0" builtinId="0"/>
    <cellStyle name="Normal 10 2" xfId="2"/>
    <cellStyle name="Normal 11" xfId="18"/>
    <cellStyle name="Normal 12" xfId="17"/>
    <cellStyle name="Normal 15 2" xfId="4"/>
    <cellStyle name="Normal 2 2" xfId="8"/>
    <cellStyle name="Normal 3 3" xfId="16"/>
    <cellStyle name="Normal 4" xfId="11"/>
    <cellStyle name="Normal 4 2 2" xfId="23"/>
    <cellStyle name="Normal 4 3" xfId="10"/>
    <cellStyle name="Normal 4 3 2" xfId="5"/>
    <cellStyle name="Normal 4 3 2 2" xfId="12"/>
    <cellStyle name="Normal 5" xfId="31"/>
    <cellStyle name="Normal 5 2 2" xfId="19"/>
    <cellStyle name="Normal 6 3" xfId="6"/>
    <cellStyle name="Normal 7" xfId="15"/>
    <cellStyle name="Percent" xfId="1" builtinId="5"/>
    <cellStyle name="Percent 10" xfId="26"/>
    <cellStyle name="Percent 14" xfId="3"/>
    <cellStyle name="Percent 2" xfId="32"/>
    <cellStyle name="Percent 2 2" xfId="9"/>
    <cellStyle name="Percent 2 4" xfId="13"/>
    <cellStyle name="Percent 3 2 2" xfId="30"/>
    <cellStyle name="Percent 3 3" xfId="22"/>
    <cellStyle name="Percent 3 4" xfId="21"/>
    <cellStyle name="Percent 4" xfId="14"/>
    <cellStyle name="Percent 7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14"/>
  <sheetViews>
    <sheetView tabSelected="1" workbookViewId="0"/>
  </sheetViews>
  <sheetFormatPr defaultRowHeight="11.25"/>
  <cols>
    <col min="1" max="1" width="31.5" bestFit="1" customWidth="1"/>
    <col min="2" max="2" width="112.5" bestFit="1" customWidth="1"/>
  </cols>
  <sheetData>
    <row r="5" spans="1:2">
      <c r="A5" t="s">
        <v>653</v>
      </c>
    </row>
    <row r="6" spans="1:2">
      <c r="A6" t="s">
        <v>640</v>
      </c>
      <c r="B6" t="s">
        <v>641</v>
      </c>
    </row>
    <row r="7" spans="1:2">
      <c r="A7" t="s">
        <v>642</v>
      </c>
      <c r="B7" t="s">
        <v>643</v>
      </c>
    </row>
    <row r="8" spans="1:2">
      <c r="A8" t="s">
        <v>134</v>
      </c>
      <c r="B8" t="s">
        <v>644</v>
      </c>
    </row>
    <row r="9" spans="1:2">
      <c r="A9" t="s">
        <v>258</v>
      </c>
      <c r="B9" t="s">
        <v>645</v>
      </c>
    </row>
    <row r="10" spans="1:2">
      <c r="A10" t="s">
        <v>270</v>
      </c>
      <c r="B10" t="s">
        <v>646</v>
      </c>
    </row>
    <row r="11" spans="1:2">
      <c r="A11" t="s">
        <v>627</v>
      </c>
      <c r="B11" t="s">
        <v>647</v>
      </c>
    </row>
    <row r="12" spans="1:2">
      <c r="A12" t="s">
        <v>302</v>
      </c>
      <c r="B12" t="s">
        <v>648</v>
      </c>
    </row>
    <row r="13" spans="1:2">
      <c r="A13" t="s">
        <v>649</v>
      </c>
      <c r="B13" t="s">
        <v>650</v>
      </c>
    </row>
    <row r="14" spans="1:2">
      <c r="A14" t="s">
        <v>651</v>
      </c>
      <c r="B14" t="s">
        <v>652</v>
      </c>
    </row>
  </sheetData>
  <pageMargins left="0.7" right="0.7" top="0.75" bottom="0.75" header="0.3" footer="0.3"/>
  <pageSetup scale="86" orientation="portrait" r:id="rId1"/>
  <headerFooter>
    <oddHeader>&amp;RCASE NO. 2015-00343
ATTACHMENT 54
TO STAFF DR NO. 1-59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7"/>
  <sheetViews>
    <sheetView view="pageBreakPreview" topLeftCell="A2" zoomScaleNormal="100" zoomScaleSheetLayoutView="100" workbookViewId="0">
      <selection activeCell="A2" sqref="A2"/>
    </sheetView>
  </sheetViews>
  <sheetFormatPr defaultColWidth="9.33203125" defaultRowHeight="12.75" outlineLevelCol="1"/>
  <cols>
    <col min="1" max="1" width="43.83203125" style="56" customWidth="1"/>
    <col min="2" max="2" width="8" style="56" bestFit="1" customWidth="1"/>
    <col min="3" max="3" width="7.6640625" style="56" bestFit="1" customWidth="1"/>
    <col min="4" max="5" width="9" style="56" bestFit="1" customWidth="1"/>
    <col min="6" max="6" width="22.33203125" style="56" hidden="1" customWidth="1" outlineLevel="1"/>
    <col min="7" max="7" width="7.33203125" style="56" hidden="1" customWidth="1" outlineLevel="1"/>
    <col min="8" max="8" width="10.6640625" style="56" hidden="1" customWidth="1" outlineLevel="1"/>
    <col min="9" max="9" width="4.33203125" style="56" hidden="1" customWidth="1" outlineLevel="1"/>
    <col min="10" max="10" width="7.33203125" style="56" hidden="1" customWidth="1" outlineLevel="1"/>
    <col min="11" max="11" width="12" style="56" hidden="1" customWidth="1" outlineLevel="1"/>
    <col min="12" max="12" width="6.6640625" style="56" hidden="1" customWidth="1" outlineLevel="1"/>
    <col min="13" max="13" width="19.5" style="56" hidden="1" customWidth="1" outlineLevel="1"/>
    <col min="14" max="14" width="6.6640625" style="56" hidden="1" customWidth="1" outlineLevel="1"/>
    <col min="15" max="15" width="11" style="56" hidden="1" customWidth="1" outlineLevel="1"/>
    <col min="16" max="16" width="15.5" style="56" hidden="1" customWidth="1" outlineLevel="1"/>
    <col min="17" max="17" width="9.33203125" style="56" collapsed="1"/>
    <col min="18" max="19" width="9.33203125" style="56"/>
    <col min="20" max="16384" width="9.33203125" style="5"/>
  </cols>
  <sheetData>
    <row r="1" spans="1:19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0"/>
      <c r="Q1" s="60"/>
      <c r="R1" s="62"/>
      <c r="S1" s="62"/>
    </row>
    <row r="2" spans="1:19">
      <c r="A2" s="59" t="s">
        <v>102</v>
      </c>
      <c r="B2" s="63"/>
      <c r="C2" s="63"/>
      <c r="D2" s="64">
        <v>2018</v>
      </c>
      <c r="E2" s="65" t="s">
        <v>103</v>
      </c>
      <c r="F2" s="64"/>
      <c r="G2" s="66"/>
      <c r="H2" s="66"/>
      <c r="I2" s="67"/>
      <c r="J2" s="67"/>
      <c r="K2" s="67"/>
      <c r="L2" s="67"/>
      <c r="M2" s="60"/>
      <c r="N2" s="60"/>
      <c r="O2" s="61"/>
      <c r="P2" s="60"/>
      <c r="Q2" s="60"/>
      <c r="R2" s="62"/>
      <c r="S2" s="62"/>
    </row>
    <row r="3" spans="1:19">
      <c r="A3" s="59"/>
      <c r="B3" s="66"/>
      <c r="C3" s="66"/>
      <c r="D3" s="68"/>
      <c r="E3" s="69"/>
      <c r="F3" s="68"/>
      <c r="G3" s="66"/>
      <c r="H3" s="66"/>
      <c r="I3" s="67"/>
      <c r="J3" s="67"/>
      <c r="K3" s="67"/>
      <c r="L3" s="67"/>
      <c r="M3" s="60"/>
      <c r="N3" s="60"/>
      <c r="O3" s="61"/>
      <c r="P3" s="60"/>
      <c r="Q3" s="60"/>
      <c r="R3" s="62"/>
      <c r="S3" s="62"/>
    </row>
    <row r="4" spans="1:19">
      <c r="A4" s="59" t="s">
        <v>104</v>
      </c>
      <c r="B4" s="66"/>
      <c r="C4" s="66"/>
      <c r="D4" s="70">
        <v>5.8000000000000003E-2</v>
      </c>
      <c r="E4" s="71">
        <v>0.06</v>
      </c>
      <c r="F4" s="70"/>
      <c r="G4" s="66"/>
      <c r="H4" s="66"/>
      <c r="I4" s="67"/>
      <c r="J4" s="67"/>
      <c r="K4" s="67"/>
      <c r="L4" s="67"/>
      <c r="M4" s="60"/>
      <c r="N4" s="60"/>
      <c r="O4" s="61"/>
      <c r="P4" s="60"/>
      <c r="Q4" s="60"/>
      <c r="R4" s="62"/>
      <c r="S4" s="62"/>
    </row>
    <row r="5" spans="1:19">
      <c r="A5" s="59" t="s">
        <v>105</v>
      </c>
      <c r="B5" s="66"/>
      <c r="C5" s="66"/>
      <c r="D5" s="70">
        <v>3.5000000000000003E-2</v>
      </c>
      <c r="E5" s="71">
        <v>3.5999999999999997E-2</v>
      </c>
      <c r="F5" s="70"/>
      <c r="G5" s="66"/>
      <c r="H5" s="66"/>
      <c r="I5" s="67"/>
      <c r="J5" s="67"/>
      <c r="K5" s="67"/>
      <c r="L5" s="67"/>
      <c r="M5" s="60"/>
      <c r="N5" s="60"/>
      <c r="O5" s="61"/>
      <c r="P5" s="60"/>
      <c r="Q5" s="60"/>
      <c r="R5" s="62"/>
      <c r="S5" s="62"/>
    </row>
    <row r="6" spans="1:19">
      <c r="A6" s="72"/>
      <c r="B6" s="66"/>
      <c r="C6" s="66"/>
      <c r="D6" s="70"/>
      <c r="E6" s="71"/>
      <c r="F6" s="66"/>
      <c r="G6" s="66"/>
      <c r="H6" s="66"/>
      <c r="I6" s="67"/>
      <c r="J6" s="67"/>
      <c r="K6" s="67"/>
      <c r="L6" s="67"/>
      <c r="M6" s="60"/>
      <c r="N6" s="60"/>
      <c r="O6" s="61"/>
      <c r="P6" s="60"/>
      <c r="Q6" s="60"/>
      <c r="R6" s="62"/>
      <c r="S6" s="62"/>
    </row>
    <row r="7" spans="1:19">
      <c r="A7" s="73">
        <v>42217</v>
      </c>
      <c r="B7" s="74"/>
      <c r="C7" s="75" t="s">
        <v>106</v>
      </c>
      <c r="D7" s="69" t="s">
        <v>107</v>
      </c>
      <c r="E7" s="69"/>
      <c r="F7" s="66"/>
      <c r="G7" s="66"/>
      <c r="H7" s="66"/>
      <c r="I7" s="67"/>
      <c r="J7" s="67"/>
      <c r="K7" s="67"/>
      <c r="L7" s="67"/>
      <c r="M7" s="60"/>
      <c r="N7" s="60"/>
      <c r="O7" s="61"/>
      <c r="P7" s="60"/>
      <c r="Q7" s="60"/>
      <c r="R7" s="62"/>
      <c r="S7" s="62"/>
    </row>
    <row r="8" spans="1:19">
      <c r="A8" s="59" t="s">
        <v>108</v>
      </c>
      <c r="B8" s="76">
        <v>4.0399999999999998E-2</v>
      </c>
      <c r="C8" s="71"/>
      <c r="D8" s="66"/>
      <c r="E8" s="69"/>
      <c r="F8" s="66"/>
      <c r="G8" s="66"/>
      <c r="H8" s="66"/>
      <c r="I8" s="67"/>
      <c r="J8" s="67"/>
      <c r="K8" s="67"/>
      <c r="L8" s="67"/>
      <c r="M8" s="60"/>
      <c r="N8" s="60"/>
      <c r="O8" s="61"/>
      <c r="P8" s="60"/>
      <c r="Q8" s="60"/>
      <c r="R8" s="62"/>
      <c r="S8" s="62"/>
    </row>
    <row r="9" spans="1:19">
      <c r="A9" s="59" t="s">
        <v>109</v>
      </c>
      <c r="B9" s="76">
        <v>4.2500000000000003E-2</v>
      </c>
      <c r="C9" s="71">
        <f>B9-B8</f>
        <v>2.1000000000000046E-3</v>
      </c>
      <c r="D9" s="71">
        <f>C9+D4</f>
        <v>6.0100000000000008E-2</v>
      </c>
      <c r="E9" s="71">
        <f>C9+E4</f>
        <v>6.2100000000000002E-2</v>
      </c>
      <c r="F9" s="59" t="s">
        <v>110</v>
      </c>
      <c r="G9" s="77">
        <f>C9</f>
        <v>2.1000000000000046E-3</v>
      </c>
      <c r="H9" s="78" t="s">
        <v>111</v>
      </c>
      <c r="I9" s="67" t="s">
        <v>112</v>
      </c>
      <c r="J9" s="79">
        <f>C9</f>
        <v>2.1000000000000046E-3</v>
      </c>
      <c r="K9" s="67" t="s">
        <v>113</v>
      </c>
      <c r="L9" s="79">
        <f>D4</f>
        <v>5.8000000000000003E-2</v>
      </c>
      <c r="M9" s="67" t="s">
        <v>114</v>
      </c>
      <c r="N9" s="80">
        <f>D9</f>
        <v>6.0100000000000008E-2</v>
      </c>
      <c r="O9" s="81">
        <f>AVERAGE(N9,N21)</f>
        <v>6.1700000000000005E-2</v>
      </c>
      <c r="P9" s="59" t="s">
        <v>109</v>
      </c>
      <c r="Q9" s="60"/>
      <c r="R9" s="62"/>
      <c r="S9" s="62"/>
    </row>
    <row r="10" spans="1:19">
      <c r="A10" s="59" t="s">
        <v>115</v>
      </c>
      <c r="B10" s="76">
        <v>5.2299999999999999E-2</v>
      </c>
      <c r="C10" s="71">
        <f>B10-B8</f>
        <v>1.1900000000000001E-2</v>
      </c>
      <c r="D10" s="71">
        <f>C10+D4</f>
        <v>6.9900000000000004E-2</v>
      </c>
      <c r="E10" s="71">
        <f>C10+E4</f>
        <v>7.1899999999999992E-2</v>
      </c>
      <c r="F10" s="59"/>
      <c r="G10" s="77"/>
      <c r="H10" s="78"/>
      <c r="I10" s="67"/>
      <c r="J10" s="79"/>
      <c r="K10" s="67"/>
      <c r="L10" s="79"/>
      <c r="M10" s="67"/>
      <c r="N10" s="80"/>
      <c r="O10" s="81"/>
      <c r="P10" s="59"/>
      <c r="Q10" s="60"/>
      <c r="R10" s="62"/>
      <c r="S10" s="62"/>
    </row>
    <row r="11" spans="1:19">
      <c r="A11" s="59" t="s">
        <v>116</v>
      </c>
      <c r="B11" s="76">
        <v>2.1700000000000001E-2</v>
      </c>
      <c r="C11" s="71"/>
      <c r="D11" s="71"/>
      <c r="E11" s="71"/>
      <c r="F11" s="59"/>
      <c r="G11" s="77"/>
      <c r="H11" s="78"/>
      <c r="I11" s="67"/>
      <c r="J11" s="79"/>
      <c r="K11" s="67"/>
      <c r="L11" s="79"/>
      <c r="M11" s="67"/>
      <c r="N11" s="80"/>
      <c r="O11" s="81"/>
      <c r="P11" s="59"/>
      <c r="Q11" s="60"/>
      <c r="R11" s="62"/>
      <c r="S11" s="62"/>
    </row>
    <row r="12" spans="1:19">
      <c r="A12" s="59" t="s">
        <v>117</v>
      </c>
      <c r="B12" s="76">
        <v>2.5499999999999998E-2</v>
      </c>
      <c r="C12" s="71">
        <f>B12-B11</f>
        <v>3.7999999999999978E-3</v>
      </c>
      <c r="D12" s="71">
        <f>D5+C12</f>
        <v>3.8800000000000001E-2</v>
      </c>
      <c r="E12" s="71">
        <f>C12+E5</f>
        <v>3.9799999999999995E-2</v>
      </c>
      <c r="F12" s="59"/>
      <c r="G12" s="77"/>
      <c r="H12" s="78"/>
      <c r="I12" s="67"/>
      <c r="J12" s="79"/>
      <c r="K12" s="67"/>
      <c r="L12" s="79"/>
      <c r="M12" s="67"/>
      <c r="N12" s="80"/>
      <c r="O12" s="81"/>
      <c r="P12" s="59"/>
      <c r="Q12" s="60"/>
      <c r="R12" s="62"/>
      <c r="S12" s="62"/>
    </row>
    <row r="13" spans="1:19">
      <c r="A13" s="59"/>
      <c r="B13" s="76"/>
      <c r="C13" s="71"/>
      <c r="D13" s="71"/>
      <c r="E13" s="71"/>
      <c r="F13" s="59"/>
      <c r="G13" s="77"/>
      <c r="H13" s="78"/>
      <c r="I13" s="67"/>
      <c r="J13" s="79"/>
      <c r="K13" s="67"/>
      <c r="L13" s="79"/>
      <c r="M13" s="67"/>
      <c r="N13" s="80"/>
      <c r="O13" s="81"/>
      <c r="P13" s="59"/>
      <c r="Q13" s="60"/>
      <c r="R13" s="62"/>
      <c r="S13" s="62"/>
    </row>
    <row r="14" spans="1:19">
      <c r="A14" s="82" t="s">
        <v>118</v>
      </c>
      <c r="B14" s="83"/>
      <c r="C14" s="66"/>
      <c r="D14" s="68"/>
      <c r="E14" s="68"/>
      <c r="F14" s="66"/>
      <c r="G14" s="66"/>
      <c r="H14" s="66"/>
      <c r="I14" s="67"/>
      <c r="J14" s="67"/>
      <c r="K14" s="67"/>
      <c r="L14" s="67"/>
      <c r="M14" s="60"/>
      <c r="N14" s="60"/>
      <c r="O14" s="81"/>
      <c r="P14" s="60"/>
      <c r="Q14" s="60"/>
      <c r="R14" s="62"/>
      <c r="S14" s="62"/>
    </row>
    <row r="15" spans="1:19">
      <c r="A15" s="60" t="s">
        <v>119</v>
      </c>
      <c r="B15" s="84"/>
      <c r="C15" s="84"/>
      <c r="D15" s="85">
        <v>6.2100000000000002E-2</v>
      </c>
      <c r="E15" s="86"/>
      <c r="F15" s="84"/>
      <c r="G15" s="84"/>
      <c r="H15" s="84"/>
      <c r="I15" s="87"/>
      <c r="J15" s="87"/>
      <c r="K15" s="67"/>
      <c r="L15" s="67"/>
      <c r="M15" s="60"/>
      <c r="N15" s="60"/>
      <c r="O15" s="61"/>
      <c r="P15" s="60"/>
      <c r="Q15" s="60"/>
      <c r="R15" s="38"/>
      <c r="S15" s="38"/>
    </row>
    <row r="16" spans="1:19">
      <c r="A16" s="59" t="s">
        <v>105</v>
      </c>
      <c r="B16" s="84"/>
      <c r="C16" s="84"/>
      <c r="D16" s="70">
        <v>4.1099999999999998E-2</v>
      </c>
      <c r="E16" s="86"/>
      <c r="F16" s="84"/>
      <c r="G16" s="84"/>
      <c r="H16" s="84"/>
      <c r="I16" s="87"/>
      <c r="J16" s="87"/>
      <c r="K16" s="67"/>
      <c r="L16" s="67"/>
      <c r="M16" s="60"/>
      <c r="N16" s="60"/>
      <c r="O16" s="61"/>
      <c r="P16" s="60"/>
      <c r="Q16" s="60"/>
      <c r="R16" s="38"/>
      <c r="S16" s="38"/>
    </row>
    <row r="17" spans="1:20">
      <c r="A17" s="88" t="s">
        <v>120</v>
      </c>
      <c r="B17" s="87"/>
      <c r="C17" s="66"/>
      <c r="D17" s="85"/>
      <c r="E17" s="86"/>
      <c r="F17" s="87"/>
      <c r="G17" s="87"/>
      <c r="H17" s="87"/>
      <c r="I17" s="87"/>
      <c r="J17" s="87"/>
      <c r="K17" s="67"/>
      <c r="L17" s="67"/>
      <c r="M17" s="60"/>
      <c r="N17" s="60"/>
      <c r="O17" s="61"/>
      <c r="P17" s="60"/>
      <c r="Q17" s="60"/>
      <c r="R17" s="38"/>
      <c r="S17" s="38"/>
    </row>
    <row r="18" spans="1:20">
      <c r="A18" s="66"/>
      <c r="B18" s="83"/>
      <c r="C18" s="66"/>
      <c r="D18" s="68"/>
      <c r="E18" s="68"/>
      <c r="F18" s="66"/>
      <c r="G18" s="66"/>
      <c r="H18" s="66"/>
      <c r="I18" s="67"/>
      <c r="J18" s="67"/>
      <c r="K18" s="67"/>
      <c r="L18" s="67"/>
      <c r="M18" s="60"/>
      <c r="N18" s="60"/>
      <c r="O18" s="61"/>
      <c r="P18" s="60"/>
      <c r="Q18" s="60"/>
      <c r="R18" s="38"/>
      <c r="S18" s="38"/>
    </row>
    <row r="19" spans="1:20">
      <c r="A19" s="73">
        <f>A7</f>
        <v>42217</v>
      </c>
      <c r="B19" s="66"/>
      <c r="C19" s="89" t="s">
        <v>106</v>
      </c>
      <c r="D19" s="89" t="s">
        <v>107</v>
      </c>
      <c r="E19" s="89"/>
      <c r="F19" s="66"/>
      <c r="G19" s="66"/>
      <c r="H19" s="66"/>
      <c r="I19" s="67"/>
      <c r="J19" s="67"/>
      <c r="K19" s="67"/>
      <c r="L19" s="60"/>
      <c r="M19" s="60"/>
      <c r="N19" s="60"/>
      <c r="O19" s="61"/>
      <c r="P19" s="60"/>
      <c r="Q19" s="60"/>
      <c r="R19" s="38"/>
      <c r="S19" s="38"/>
    </row>
    <row r="20" spans="1:20">
      <c r="A20" s="66" t="s">
        <v>121</v>
      </c>
      <c r="B20" s="70">
        <v>4.1300000000000003E-2</v>
      </c>
      <c r="C20" s="60"/>
      <c r="D20" s="89"/>
      <c r="E20" s="89"/>
      <c r="F20" s="66"/>
      <c r="G20" s="66"/>
      <c r="H20" s="66"/>
      <c r="I20" s="67"/>
      <c r="J20" s="67"/>
      <c r="K20" s="67"/>
      <c r="L20" s="67"/>
      <c r="M20" s="60"/>
      <c r="N20" s="60"/>
      <c r="O20" s="61"/>
      <c r="P20" s="60"/>
      <c r="Q20" s="60"/>
      <c r="R20" s="38"/>
      <c r="S20" s="38"/>
    </row>
    <row r="21" spans="1:20">
      <c r="A21" s="66" t="s">
        <v>122</v>
      </c>
      <c r="B21" s="70">
        <f>B9</f>
        <v>4.2500000000000003E-2</v>
      </c>
      <c r="C21" s="70">
        <f>B21-B20</f>
        <v>1.1999999999999997E-3</v>
      </c>
      <c r="D21" s="70">
        <f>C21+D15</f>
        <v>6.3299999999999995E-2</v>
      </c>
      <c r="E21" s="70"/>
      <c r="F21" s="59" t="s">
        <v>123</v>
      </c>
      <c r="G21" s="90">
        <f>C21</f>
        <v>1.1999999999999997E-3</v>
      </c>
      <c r="H21" s="78" t="s">
        <v>111</v>
      </c>
      <c r="I21" s="67" t="s">
        <v>112</v>
      </c>
      <c r="J21" s="79">
        <f>C21</f>
        <v>1.1999999999999997E-3</v>
      </c>
      <c r="K21" s="67" t="s">
        <v>113</v>
      </c>
      <c r="L21" s="79">
        <f>D15</f>
        <v>6.2100000000000002E-2</v>
      </c>
      <c r="M21" s="67" t="s">
        <v>124</v>
      </c>
      <c r="N21" s="80">
        <f>D21</f>
        <v>6.3299999999999995E-2</v>
      </c>
      <c r="O21" s="61"/>
      <c r="P21" s="60"/>
      <c r="Q21" s="60"/>
      <c r="R21" s="38"/>
      <c r="S21" s="38"/>
    </row>
    <row r="22" spans="1:20">
      <c r="A22" s="59" t="s">
        <v>115</v>
      </c>
      <c r="B22" s="76">
        <f>B10</f>
        <v>5.2299999999999999E-2</v>
      </c>
      <c r="C22" s="71">
        <f>B22-B20</f>
        <v>1.0999999999999996E-2</v>
      </c>
      <c r="D22" s="71">
        <f>C22+D15</f>
        <v>7.3099999999999998E-2</v>
      </c>
      <c r="E22" s="71"/>
      <c r="F22" s="59"/>
      <c r="G22" s="77"/>
      <c r="H22" s="78"/>
      <c r="I22" s="67"/>
      <c r="J22" s="79"/>
      <c r="K22" s="67"/>
      <c r="L22" s="79"/>
      <c r="M22" s="67"/>
      <c r="N22" s="80"/>
      <c r="O22" s="81"/>
      <c r="P22" s="59"/>
      <c r="Q22" s="60"/>
      <c r="R22" s="62"/>
      <c r="S22" s="62"/>
    </row>
    <row r="23" spans="1:20">
      <c r="A23" s="66" t="s">
        <v>116</v>
      </c>
      <c r="B23" s="70">
        <f>B11</f>
        <v>2.1700000000000001E-2</v>
      </c>
      <c r="C23" s="70"/>
      <c r="D23" s="70"/>
      <c r="E23" s="70"/>
      <c r="F23" s="59"/>
      <c r="G23" s="90"/>
      <c r="H23" s="78"/>
      <c r="I23" s="67"/>
      <c r="J23" s="79"/>
      <c r="K23" s="67"/>
      <c r="L23" s="79"/>
      <c r="M23" s="67"/>
      <c r="N23" s="80"/>
      <c r="O23" s="61"/>
      <c r="P23" s="60"/>
      <c r="Q23" s="60"/>
      <c r="R23" s="38"/>
      <c r="S23" s="38"/>
    </row>
    <row r="24" spans="1:20">
      <c r="A24" s="66" t="s">
        <v>117</v>
      </c>
      <c r="B24" s="70">
        <f>B12</f>
        <v>2.5499999999999998E-2</v>
      </c>
      <c r="C24" s="70">
        <f>B24-B23</f>
        <v>3.7999999999999978E-3</v>
      </c>
      <c r="D24" s="70">
        <f>C24+D16</f>
        <v>4.4899999999999995E-2</v>
      </c>
      <c r="E24" s="70"/>
      <c r="F24" s="59"/>
      <c r="G24" s="90"/>
      <c r="H24" s="78"/>
      <c r="I24" s="67"/>
      <c r="J24" s="79"/>
      <c r="K24" s="67"/>
      <c r="L24" s="79"/>
      <c r="M24" s="67"/>
      <c r="N24" s="80"/>
      <c r="O24" s="61"/>
      <c r="P24" s="60"/>
      <c r="Q24" s="60"/>
      <c r="R24" s="38"/>
      <c r="S24" s="38"/>
    </row>
    <row r="25" spans="1:20">
      <c r="A25" s="66"/>
      <c r="B25" s="70"/>
      <c r="C25" s="70"/>
      <c r="D25" s="70"/>
      <c r="E25" s="70"/>
      <c r="F25" s="59"/>
      <c r="G25" s="90"/>
      <c r="H25" s="78"/>
      <c r="I25" s="67"/>
      <c r="J25" s="79"/>
      <c r="K25" s="67"/>
      <c r="L25" s="79"/>
      <c r="M25" s="67"/>
      <c r="N25" s="80"/>
      <c r="O25" s="61"/>
      <c r="P25" s="60"/>
      <c r="Q25" s="60"/>
      <c r="R25" s="38"/>
      <c r="S25" s="38"/>
      <c r="T25" s="323"/>
    </row>
    <row r="26" spans="1:20">
      <c r="A26" s="66"/>
      <c r="B26" s="70"/>
      <c r="C26" s="70"/>
      <c r="D26" s="70"/>
      <c r="E26" s="70"/>
      <c r="F26" s="59"/>
      <c r="G26" s="90"/>
      <c r="H26" s="78"/>
      <c r="I26" s="67"/>
      <c r="J26" s="79"/>
      <c r="K26" s="67"/>
      <c r="L26" s="79"/>
      <c r="M26" s="67"/>
      <c r="N26" s="80"/>
      <c r="O26" s="61"/>
      <c r="P26" s="60"/>
      <c r="Q26" s="60"/>
      <c r="R26" s="38"/>
      <c r="S26" s="38"/>
    </row>
    <row r="27" spans="1:20">
      <c r="A27" s="66" t="s">
        <v>125</v>
      </c>
      <c r="B27" s="70"/>
      <c r="C27" s="70"/>
      <c r="D27" s="70"/>
      <c r="E27" s="70"/>
      <c r="F27" s="59"/>
      <c r="G27" s="90"/>
      <c r="H27" s="78"/>
      <c r="I27" s="67"/>
      <c r="J27" s="79"/>
      <c r="K27" s="67"/>
      <c r="L27" s="79"/>
      <c r="M27" s="67"/>
      <c r="N27" s="80"/>
      <c r="O27" s="61"/>
      <c r="P27" s="60"/>
      <c r="Q27" s="60"/>
      <c r="R27" s="38"/>
      <c r="S27" s="38"/>
    </row>
    <row r="28" spans="1:20">
      <c r="A28" s="66" t="s">
        <v>126</v>
      </c>
      <c r="B28" s="70"/>
      <c r="C28" s="70"/>
      <c r="D28" s="326">
        <f>AVERAGE(D9,D21)</f>
        <v>6.1700000000000005E-2</v>
      </c>
      <c r="E28" s="326"/>
      <c r="F28" s="2">
        <f>AVERAGE(E9,D21)</f>
        <v>6.2700000000000006E-2</v>
      </c>
      <c r="G28" s="90"/>
      <c r="H28" s="78"/>
      <c r="I28" s="67"/>
      <c r="J28" s="79"/>
      <c r="K28" s="67"/>
      <c r="L28" s="79"/>
      <c r="M28" s="67"/>
      <c r="N28" s="80"/>
      <c r="O28" s="61"/>
      <c r="P28" s="60"/>
      <c r="Q28" s="60"/>
      <c r="R28" s="38"/>
      <c r="S28" s="38"/>
    </row>
    <row r="29" spans="1:20">
      <c r="A29" s="59" t="s">
        <v>127</v>
      </c>
      <c r="B29" s="70"/>
      <c r="C29" s="70"/>
      <c r="D29" s="326">
        <f>AVERAGE(D10,D22)</f>
        <v>7.1500000000000008E-2</v>
      </c>
      <c r="E29" s="326">
        <f>AVERAGE(D28:D29)</f>
        <v>6.6600000000000006E-2</v>
      </c>
      <c r="F29" s="2">
        <f>AVERAGE(E10,D22)</f>
        <v>7.2499999999999995E-2</v>
      </c>
      <c r="G29" s="2">
        <f>AVERAGE(F28:F29)</f>
        <v>6.7599999999999993E-2</v>
      </c>
      <c r="H29" s="91"/>
      <c r="I29" s="91"/>
      <c r="J29" s="91"/>
      <c r="K29" s="91"/>
      <c r="L29" s="91"/>
      <c r="M29" s="91"/>
      <c r="N29" s="91"/>
      <c r="O29" s="61"/>
      <c r="P29" s="60"/>
      <c r="Q29" s="60"/>
      <c r="R29" s="38"/>
      <c r="S29" s="38"/>
    </row>
    <row r="30" spans="1:20">
      <c r="A30" s="66" t="s">
        <v>128</v>
      </c>
      <c r="B30" s="66"/>
      <c r="C30" s="70"/>
      <c r="D30" s="326">
        <f>AVERAGE(D12,D24)</f>
        <v>4.1849999999999998E-2</v>
      </c>
      <c r="E30" s="326"/>
      <c r="F30" s="2">
        <f>AVERAGE(E12,D24)</f>
        <v>4.2349999999999999E-2</v>
      </c>
      <c r="G30" s="91"/>
      <c r="H30" s="91"/>
      <c r="I30" s="91"/>
      <c r="J30" s="91"/>
      <c r="K30" s="91"/>
      <c r="L30" s="91"/>
      <c r="M30" s="91"/>
      <c r="N30" s="91"/>
      <c r="O30" s="61"/>
      <c r="P30" s="60"/>
      <c r="Q30" s="60"/>
      <c r="R30" s="38"/>
      <c r="S30" s="38"/>
    </row>
    <row r="31" spans="1:20">
      <c r="A31" s="60"/>
      <c r="B31" s="87"/>
      <c r="C31" s="66"/>
      <c r="D31" s="86"/>
      <c r="E31" s="86"/>
      <c r="F31" s="91"/>
      <c r="G31" s="91"/>
      <c r="H31" s="91"/>
      <c r="I31" s="91"/>
      <c r="J31" s="91"/>
      <c r="K31" s="91"/>
      <c r="L31" s="91"/>
      <c r="M31" s="91"/>
      <c r="N31" s="91"/>
      <c r="O31" s="61"/>
      <c r="P31" s="60"/>
      <c r="Q31" s="60"/>
      <c r="R31" s="38"/>
      <c r="S31" s="38"/>
    </row>
    <row r="32" spans="1:20">
      <c r="A32" s="60"/>
      <c r="B32" s="92"/>
      <c r="C32" s="92"/>
      <c r="D32" s="324"/>
      <c r="E32" s="324"/>
      <c r="F32" s="91"/>
      <c r="G32" s="91"/>
      <c r="H32" s="91"/>
      <c r="I32" s="91"/>
      <c r="J32" s="91"/>
      <c r="K32" s="91"/>
      <c r="L32" s="91"/>
      <c r="M32" s="91"/>
      <c r="N32" s="91"/>
      <c r="O32" s="61"/>
      <c r="P32" s="60"/>
      <c r="Q32" s="60"/>
      <c r="R32" s="62"/>
      <c r="S32" s="62"/>
    </row>
    <row r="33" spans="1:19">
      <c r="A33" s="60"/>
      <c r="B33" s="92"/>
      <c r="C33" s="92"/>
      <c r="D33" s="324"/>
      <c r="E33" s="324"/>
      <c r="F33" s="91"/>
      <c r="G33" s="91"/>
      <c r="H33" s="91"/>
      <c r="I33" s="91"/>
      <c r="J33" s="91"/>
      <c r="K33" s="91"/>
      <c r="L33" s="91"/>
      <c r="M33" s="91"/>
      <c r="N33" s="91"/>
      <c r="O33" s="61"/>
      <c r="P33" s="60"/>
      <c r="Q33" s="60"/>
      <c r="R33" s="38"/>
      <c r="S33" s="38"/>
    </row>
    <row r="34" spans="1:19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60"/>
      <c r="R34" s="62"/>
      <c r="S34" s="62"/>
    </row>
    <row r="35" spans="1:19" ht="124.5">
      <c r="A35" s="93" t="s">
        <v>655</v>
      </c>
      <c r="B35" s="94"/>
      <c r="C35" s="94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60"/>
      <c r="Q35" s="60"/>
      <c r="R35" s="62"/>
      <c r="S35" s="62"/>
    </row>
    <row r="36" spans="1:19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60"/>
      <c r="Q36" s="60"/>
      <c r="R36" s="62"/>
      <c r="S36" s="62"/>
    </row>
    <row r="37" spans="1:19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60"/>
      <c r="Q37" s="60"/>
      <c r="R37" s="62"/>
      <c r="S37" s="62"/>
    </row>
    <row r="38" spans="1:19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0"/>
      <c r="Q38" s="60"/>
      <c r="R38" s="62"/>
      <c r="S38" s="62"/>
    </row>
    <row r="39" spans="1:19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60"/>
      <c r="Q39" s="60"/>
      <c r="R39" s="62"/>
      <c r="S39" s="62"/>
    </row>
    <row r="40" spans="1:19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0"/>
      <c r="Q40" s="60"/>
      <c r="R40" s="62"/>
      <c r="S40" s="62"/>
    </row>
    <row r="41" spans="1:19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60"/>
      <c r="Q41" s="60"/>
      <c r="R41" s="62"/>
      <c r="S41" s="62"/>
    </row>
    <row r="42" spans="1:19">
      <c r="A42" s="95" t="s">
        <v>129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60"/>
      <c r="Q42" s="60"/>
      <c r="R42" s="62"/>
      <c r="S42" s="62"/>
    </row>
    <row r="43" spans="1:19">
      <c r="A43" s="96" t="s">
        <v>130</v>
      </c>
      <c r="B43" s="4">
        <f>D28+1%</f>
        <v>7.17E-2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60"/>
      <c r="Q43" s="60"/>
      <c r="R43" s="62"/>
      <c r="S43" s="62"/>
    </row>
    <row r="44" spans="1:19">
      <c r="A44" s="96" t="s">
        <v>131</v>
      </c>
      <c r="B44" s="4">
        <f>E29+1%</f>
        <v>7.6600000000000001E-2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60"/>
      <c r="Q44" s="60"/>
      <c r="R44" s="62"/>
      <c r="S44" s="62"/>
    </row>
    <row r="45" spans="1:19">
      <c r="A45" s="96" t="s">
        <v>132</v>
      </c>
      <c r="B45" s="4">
        <f>D29+1%</f>
        <v>8.1500000000000003E-2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P45" s="60"/>
      <c r="Q45" s="60"/>
      <c r="R45" s="62"/>
      <c r="S45" s="62"/>
    </row>
    <row r="46" spans="1:19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60"/>
      <c r="Q46" s="60"/>
      <c r="R46" s="62"/>
      <c r="S46" s="62"/>
    </row>
    <row r="47" spans="1:19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60"/>
      <c r="Q47" s="60"/>
      <c r="R47" s="62"/>
      <c r="S47" s="6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91"/>
  <sheetViews>
    <sheetView view="pageBreakPreview" zoomScale="80" zoomScaleNormal="100" zoomScaleSheetLayoutView="80" workbookViewId="0">
      <selection activeCell="A2" sqref="A2"/>
    </sheetView>
  </sheetViews>
  <sheetFormatPr defaultColWidth="9.33203125" defaultRowHeight="12.75"/>
  <cols>
    <col min="1" max="1" width="4.5" style="56" customWidth="1"/>
    <col min="2" max="16384" width="9.33203125" style="56"/>
  </cols>
  <sheetData>
    <row r="1" spans="1:10">
      <c r="A1" s="101" t="s">
        <v>98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211" t="s">
        <v>258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>
      <c r="A3" s="211" t="s">
        <v>249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>
      <c r="A4" s="211" t="s">
        <v>250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>
      <c r="A5" s="212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33.75">
      <c r="A6" s="213" t="s">
        <v>22</v>
      </c>
      <c r="B6" s="213" t="s">
        <v>251</v>
      </c>
      <c r="C6" s="213" t="s">
        <v>252</v>
      </c>
      <c r="D6" s="213" t="s">
        <v>253</v>
      </c>
      <c r="E6" s="213" t="s">
        <v>254</v>
      </c>
      <c r="F6" s="213" t="s">
        <v>255</v>
      </c>
      <c r="G6" s="213" t="s">
        <v>256</v>
      </c>
      <c r="H6" s="213" t="s">
        <v>162</v>
      </c>
      <c r="I6" s="154"/>
      <c r="J6" s="154"/>
    </row>
    <row r="7" spans="1:10">
      <c r="A7" s="104">
        <v>1</v>
      </c>
      <c r="B7" s="214">
        <v>2015</v>
      </c>
      <c r="C7" s="215">
        <v>2028.1785</v>
      </c>
      <c r="D7" s="216">
        <v>2.0799999999999999E-2</v>
      </c>
      <c r="E7" s="213"/>
      <c r="F7" s="217">
        <v>107.64781226188752</v>
      </c>
      <c r="G7" s="213"/>
      <c r="H7" s="213"/>
      <c r="I7" s="154"/>
      <c r="J7" s="154"/>
    </row>
    <row r="8" spans="1:10">
      <c r="A8" s="104">
        <f t="shared" ref="A8:A71" si="0">A7+1</f>
        <v>2</v>
      </c>
      <c r="B8" s="214">
        <v>2014</v>
      </c>
      <c r="C8" s="215">
        <v>1822.3566666666666</v>
      </c>
      <c r="D8" s="216">
        <v>2.1000000000000001E-2</v>
      </c>
      <c r="E8" s="218">
        <f t="shared" ref="E8:E73" si="1">(((C7)-(C8))/C8)+D8</f>
        <v>0.13394267313204336</v>
      </c>
      <c r="F8" s="217">
        <v>89.893126869907775</v>
      </c>
      <c r="G8" s="218">
        <f t="shared" ref="G8" si="2">SUM(F7-F8+4)/F8</f>
        <v>0.24200610379771148</v>
      </c>
      <c r="H8" s="218">
        <f t="shared" ref="H8:H71" si="3">E8-G8</f>
        <v>-0.10806343066566812</v>
      </c>
      <c r="I8" s="154"/>
      <c r="J8" s="154"/>
    </row>
    <row r="9" spans="1:10">
      <c r="A9" s="104">
        <f t="shared" si="0"/>
        <v>3</v>
      </c>
      <c r="B9" s="214">
        <v>2013</v>
      </c>
      <c r="C9" s="219">
        <v>1481.1115871282232</v>
      </c>
      <c r="D9" s="220">
        <v>2.1999999999999999E-2</v>
      </c>
      <c r="E9" s="218">
        <f t="shared" si="1"/>
        <v>0.25239795414746224</v>
      </c>
      <c r="F9" s="221">
        <v>97.452789146906625</v>
      </c>
      <c r="G9" s="218">
        <f t="shared" ref="G9" si="4">SUM(F8-F9+4)/F9</f>
        <v>-3.652704358859124E-2</v>
      </c>
      <c r="H9" s="218">
        <f t="shared" si="3"/>
        <v>0.28892499773605351</v>
      </c>
      <c r="I9" s="154"/>
      <c r="J9" s="154"/>
    </row>
    <row r="10" spans="1:10">
      <c r="A10" s="104">
        <f t="shared" si="0"/>
        <v>4</v>
      </c>
      <c r="B10" s="214">
        <v>2012</v>
      </c>
      <c r="C10" s="219">
        <v>1300.5775000000001</v>
      </c>
      <c r="D10" s="220">
        <v>2.1399999999999999E-2</v>
      </c>
      <c r="E10" s="218">
        <f t="shared" si="1"/>
        <v>0.16021071072521481</v>
      </c>
      <c r="F10" s="221">
        <v>94.355999982891959</v>
      </c>
      <c r="G10" s="218">
        <f t="shared" ref="G10:G73" si="5">SUM(F9-F10+4)/F10</f>
        <v>7.5212908191332944E-2</v>
      </c>
      <c r="H10" s="218">
        <f t="shared" si="3"/>
        <v>8.4997802533881867E-2</v>
      </c>
      <c r="I10" s="154"/>
      <c r="J10" s="154"/>
    </row>
    <row r="11" spans="1:10">
      <c r="A11" s="104">
        <f t="shared" si="0"/>
        <v>5</v>
      </c>
      <c r="B11" s="214">
        <v>2011</v>
      </c>
      <c r="C11" s="219">
        <v>1282.6185</v>
      </c>
      <c r="D11" s="220">
        <v>1.8512457776458345E-2</v>
      </c>
      <c r="E11" s="218">
        <f t="shared" si="1"/>
        <v>3.2514282948947329E-2</v>
      </c>
      <c r="F11" s="221">
        <v>77.357356804648589</v>
      </c>
      <c r="G11" s="218">
        <f t="shared" si="5"/>
        <v>0.27144985358369317</v>
      </c>
      <c r="H11" s="218">
        <f t="shared" si="3"/>
        <v>-0.23893557063474585</v>
      </c>
      <c r="I11" s="154"/>
      <c r="J11" s="154"/>
    </row>
    <row r="12" spans="1:10">
      <c r="A12" s="104">
        <f t="shared" si="0"/>
        <v>6</v>
      </c>
      <c r="B12" s="214">
        <v>2010</v>
      </c>
      <c r="C12" s="219">
        <v>1123.5815789473686</v>
      </c>
      <c r="D12" s="220">
        <v>2.0299999999999999E-2</v>
      </c>
      <c r="E12" s="218">
        <f t="shared" si="1"/>
        <v>0.16184461414508572</v>
      </c>
      <c r="F12" s="221">
        <v>75.02471314630985</v>
      </c>
      <c r="G12" s="218">
        <f t="shared" si="5"/>
        <v>8.4407435800375533E-2</v>
      </c>
      <c r="H12" s="218">
        <f t="shared" si="3"/>
        <v>7.7437178344710186E-2</v>
      </c>
      <c r="I12" s="154"/>
      <c r="J12" s="154"/>
    </row>
    <row r="13" spans="1:10">
      <c r="A13" s="104">
        <f t="shared" si="0"/>
        <v>7</v>
      </c>
      <c r="B13" s="214">
        <v>2009</v>
      </c>
      <c r="C13" s="219">
        <v>865.57550000000015</v>
      </c>
      <c r="D13" s="220">
        <v>3.1E-2</v>
      </c>
      <c r="E13" s="218">
        <f t="shared" si="1"/>
        <v>0.32907460925981435</v>
      </c>
      <c r="F13" s="221">
        <v>68.430551202915694</v>
      </c>
      <c r="G13" s="218">
        <f t="shared" si="5"/>
        <v>0.15481625907088642</v>
      </c>
      <c r="H13" s="218">
        <f t="shared" si="3"/>
        <v>0.17425835018892794</v>
      </c>
      <c r="I13" s="154"/>
      <c r="J13" s="154"/>
    </row>
    <row r="14" spans="1:10">
      <c r="A14" s="104">
        <f t="shared" si="0"/>
        <v>8</v>
      </c>
      <c r="B14" s="214">
        <v>2008</v>
      </c>
      <c r="C14" s="219">
        <v>1378.76</v>
      </c>
      <c r="D14" s="220">
        <v>2.06E-2</v>
      </c>
      <c r="E14" s="218">
        <f t="shared" si="1"/>
        <v>-0.35160727320200746</v>
      </c>
      <c r="F14" s="221">
        <v>72.254443623471957</v>
      </c>
      <c r="G14" s="218">
        <f t="shared" si="5"/>
        <v>2.4373252441255897E-3</v>
      </c>
      <c r="H14" s="218">
        <f t="shared" si="3"/>
        <v>-0.35404459844613306</v>
      </c>
      <c r="I14" s="154"/>
      <c r="J14" s="154"/>
    </row>
    <row r="15" spans="1:10">
      <c r="A15" s="104">
        <f t="shared" si="0"/>
        <v>9</v>
      </c>
      <c r="B15" s="214">
        <v>2007</v>
      </c>
      <c r="C15" s="219">
        <v>1424.1609999999998</v>
      </c>
      <c r="D15" s="222">
        <v>1.8100000000000002E-2</v>
      </c>
      <c r="E15" s="218">
        <f t="shared" si="1"/>
        <v>-1.3779120408436856E-2</v>
      </c>
      <c r="F15" s="221">
        <v>72.905064063402094</v>
      </c>
      <c r="G15" s="218">
        <f t="shared" si="5"/>
        <v>4.5941658554158403E-2</v>
      </c>
      <c r="H15" s="218">
        <f t="shared" si="3"/>
        <v>-5.9720778962595256E-2</v>
      </c>
      <c r="I15" s="154"/>
      <c r="J15" s="154"/>
    </row>
    <row r="16" spans="1:10">
      <c r="A16" s="104">
        <f t="shared" si="0"/>
        <v>10</v>
      </c>
      <c r="B16" s="214">
        <v>2006</v>
      </c>
      <c r="C16" s="219">
        <v>1278.72</v>
      </c>
      <c r="D16" s="157">
        <v>1.83E-2</v>
      </c>
      <c r="E16" s="218">
        <f t="shared" si="1"/>
        <v>0.13203952077077061</v>
      </c>
      <c r="F16" s="221">
        <v>75.253208679936606</v>
      </c>
      <c r="G16" s="218">
        <f t="shared" si="5"/>
        <v>2.1950630576977541E-2</v>
      </c>
      <c r="H16" s="218">
        <f t="shared" si="3"/>
        <v>0.11008889019379306</v>
      </c>
      <c r="I16" s="154"/>
      <c r="J16" s="154"/>
    </row>
    <row r="17" spans="1:10">
      <c r="A17" s="104">
        <f t="shared" si="0"/>
        <v>11</v>
      </c>
      <c r="B17" s="214">
        <v>2005</v>
      </c>
      <c r="C17" s="219">
        <v>1181.4100000000001</v>
      </c>
      <c r="D17" s="157">
        <v>1.77E-2</v>
      </c>
      <c r="E17" s="218">
        <f t="shared" si="1"/>
        <v>0.10006767929846533</v>
      </c>
      <c r="F17" s="221">
        <v>74.910855416157958</v>
      </c>
      <c r="G17" s="218">
        <f t="shared" si="5"/>
        <v>5.7966942703500626E-2</v>
      </c>
      <c r="H17" s="218">
        <f t="shared" si="3"/>
        <v>4.2100736594964702E-2</v>
      </c>
      <c r="I17" s="154"/>
      <c r="J17" s="154"/>
    </row>
    <row r="18" spans="1:10">
      <c r="A18" s="104">
        <f t="shared" si="0"/>
        <v>12</v>
      </c>
      <c r="B18" s="214">
        <v>2004</v>
      </c>
      <c r="C18" s="219">
        <v>1132.5174999999999</v>
      </c>
      <c r="D18" s="157">
        <v>1.6199999999999999E-2</v>
      </c>
      <c r="E18" s="218">
        <f t="shared" si="1"/>
        <v>5.9371518320909089E-2</v>
      </c>
      <c r="F18" s="221">
        <v>70.874609627152708</v>
      </c>
      <c r="G18" s="218">
        <f t="shared" si="5"/>
        <v>0.11338680849575347</v>
      </c>
      <c r="H18" s="218">
        <f t="shared" si="3"/>
        <v>-5.4015290174844383E-2</v>
      </c>
      <c r="I18" s="154"/>
      <c r="J18" s="154"/>
    </row>
    <row r="19" spans="1:10">
      <c r="A19" s="104">
        <f t="shared" si="0"/>
        <v>13</v>
      </c>
      <c r="B19" s="214">
        <v>2003</v>
      </c>
      <c r="C19" s="219">
        <v>895.84</v>
      </c>
      <c r="D19" s="157">
        <v>1.7999999999999999E-2</v>
      </c>
      <c r="E19" s="218">
        <f t="shared" si="1"/>
        <v>0.28219617342382558</v>
      </c>
      <c r="F19" s="221">
        <v>62.256083099221534</v>
      </c>
      <c r="G19" s="218">
        <f t="shared" si="5"/>
        <v>0.2026874467482995</v>
      </c>
      <c r="H19" s="218">
        <f t="shared" si="3"/>
        <v>7.9508726675526081E-2</v>
      </c>
      <c r="I19" s="154"/>
      <c r="J19" s="154"/>
    </row>
    <row r="20" spans="1:10">
      <c r="A20" s="104">
        <f t="shared" si="0"/>
        <v>14</v>
      </c>
      <c r="B20" s="214">
        <v>2002</v>
      </c>
      <c r="C20" s="219">
        <v>1140.21</v>
      </c>
      <c r="D20" s="157">
        <v>1.38E-2</v>
      </c>
      <c r="E20" s="218">
        <f t="shared" si="1"/>
        <v>-0.20052016909165854</v>
      </c>
      <c r="F20" s="221">
        <v>57.438726799078403</v>
      </c>
      <c r="G20" s="218">
        <f t="shared" si="5"/>
        <v>0.15350890925884181</v>
      </c>
      <c r="H20" s="218">
        <f t="shared" si="3"/>
        <v>-0.35402907835050035</v>
      </c>
      <c r="I20" s="154"/>
      <c r="J20" s="154"/>
    </row>
    <row r="21" spans="1:10">
      <c r="A21" s="104">
        <f t="shared" si="0"/>
        <v>15</v>
      </c>
      <c r="B21" s="214">
        <v>2001</v>
      </c>
      <c r="C21" s="219">
        <v>1335.63</v>
      </c>
      <c r="D21" s="157">
        <v>1.1599999999999999E-2</v>
      </c>
      <c r="E21" s="218">
        <f t="shared" si="1"/>
        <v>-0.13471297589901399</v>
      </c>
      <c r="F21" s="221">
        <v>56.400356358147683</v>
      </c>
      <c r="G21" s="218">
        <f t="shared" si="5"/>
        <v>8.9332244798890695E-2</v>
      </c>
      <c r="H21" s="218">
        <f t="shared" si="3"/>
        <v>-0.22404522069790467</v>
      </c>
      <c r="I21" s="154"/>
      <c r="J21" s="154"/>
    </row>
    <row r="22" spans="1:10">
      <c r="A22" s="104">
        <f t="shared" si="0"/>
        <v>16</v>
      </c>
      <c r="B22" s="214">
        <v>2000</v>
      </c>
      <c r="C22" s="219">
        <v>1425.59</v>
      </c>
      <c r="D22" s="104">
        <v>1.18E-2</v>
      </c>
      <c r="E22" s="218">
        <f t="shared" si="1"/>
        <v>-5.1303697416508122E-2</v>
      </c>
      <c r="F22" s="221">
        <v>52.602432847223497</v>
      </c>
      <c r="G22" s="218">
        <f t="shared" si="5"/>
        <v>0.14824263990930187</v>
      </c>
      <c r="H22" s="218">
        <f t="shared" si="3"/>
        <v>-0.19954633732580998</v>
      </c>
      <c r="I22" s="154"/>
      <c r="J22" s="154"/>
    </row>
    <row r="23" spans="1:10">
      <c r="A23" s="104">
        <f t="shared" si="0"/>
        <v>17</v>
      </c>
      <c r="B23" s="214">
        <v>1999</v>
      </c>
      <c r="C23" s="219">
        <v>1248.77</v>
      </c>
      <c r="D23" s="157">
        <v>1.2999999999999999E-2</v>
      </c>
      <c r="E23" s="218">
        <f t="shared" si="1"/>
        <v>0.15459532980452761</v>
      </c>
      <c r="F23" s="221">
        <v>63.033807243322705</v>
      </c>
      <c r="G23" s="218">
        <f t="shared" si="5"/>
        <v>-0.10203055594076457</v>
      </c>
      <c r="H23" s="218">
        <f t="shared" si="3"/>
        <v>0.25662588574529221</v>
      </c>
      <c r="I23" s="154"/>
      <c r="J23" s="154"/>
    </row>
    <row r="24" spans="1:10">
      <c r="A24" s="104">
        <f t="shared" si="0"/>
        <v>18</v>
      </c>
      <c r="B24" s="155">
        <v>1998</v>
      </c>
      <c r="C24" s="104">
        <v>963.35</v>
      </c>
      <c r="D24" s="104">
        <v>1.6199999999999999E-2</v>
      </c>
      <c r="E24" s="218">
        <f t="shared" si="1"/>
        <v>0.31247861109669378</v>
      </c>
      <c r="F24" s="223">
        <v>62.42760121293054</v>
      </c>
      <c r="G24" s="218">
        <f t="shared" si="5"/>
        <v>7.3784767328815587E-2</v>
      </c>
      <c r="H24" s="218">
        <f t="shared" si="3"/>
        <v>0.23869384376787819</v>
      </c>
      <c r="I24" s="154"/>
      <c r="J24" s="154"/>
    </row>
    <row r="25" spans="1:10">
      <c r="A25" s="104">
        <f t="shared" si="0"/>
        <v>19</v>
      </c>
      <c r="B25" s="155">
        <v>1997</v>
      </c>
      <c r="C25" s="224">
        <v>766.22</v>
      </c>
      <c r="D25" s="157">
        <v>1.95E-2</v>
      </c>
      <c r="E25" s="218">
        <f t="shared" si="1"/>
        <v>0.27677597817859101</v>
      </c>
      <c r="F25" s="223">
        <v>56.620296792312125</v>
      </c>
      <c r="G25" s="218">
        <f t="shared" si="5"/>
        <v>0.17321181583686163</v>
      </c>
      <c r="H25" s="218">
        <f t="shared" si="3"/>
        <v>0.10356416234172938</v>
      </c>
      <c r="I25" s="154"/>
      <c r="J25" s="154"/>
    </row>
    <row r="26" spans="1:10">
      <c r="A26" s="104">
        <f t="shared" si="0"/>
        <v>20</v>
      </c>
      <c r="B26" s="155">
        <v>1996</v>
      </c>
      <c r="C26" s="224">
        <v>614.41999999999996</v>
      </c>
      <c r="D26" s="157">
        <v>2.3100000000000002E-2</v>
      </c>
      <c r="E26" s="218">
        <f t="shared" si="1"/>
        <v>0.27016227010839505</v>
      </c>
      <c r="F26" s="223">
        <v>60.910304537334298</v>
      </c>
      <c r="G26" s="218">
        <f t="shared" si="5"/>
        <v>-4.7612263183549825E-3</v>
      </c>
      <c r="H26" s="218">
        <f t="shared" si="3"/>
        <v>0.27492349642675001</v>
      </c>
      <c r="I26" s="154"/>
      <c r="J26" s="154"/>
    </row>
    <row r="27" spans="1:10">
      <c r="A27" s="104">
        <f t="shared" si="0"/>
        <v>21</v>
      </c>
      <c r="B27" s="155">
        <v>1995</v>
      </c>
      <c r="C27" s="224">
        <v>465.25</v>
      </c>
      <c r="D27" s="157">
        <v>2.87E-2</v>
      </c>
      <c r="E27" s="218">
        <f t="shared" si="1"/>
        <v>0.34932332079527129</v>
      </c>
      <c r="F27" s="223">
        <v>50.218129291419871</v>
      </c>
      <c r="G27" s="218">
        <f t="shared" si="5"/>
        <v>0.29256715559145074</v>
      </c>
      <c r="H27" s="218">
        <f t="shared" si="3"/>
        <v>5.6756165203820541E-2</v>
      </c>
      <c r="I27" s="154"/>
      <c r="J27" s="154"/>
    </row>
    <row r="28" spans="1:10">
      <c r="A28" s="104">
        <f t="shared" si="0"/>
        <v>22</v>
      </c>
      <c r="B28" s="155">
        <v>1994</v>
      </c>
      <c r="C28" s="224">
        <v>472.99</v>
      </c>
      <c r="D28" s="157">
        <v>2.69E-2</v>
      </c>
      <c r="E28" s="218">
        <f t="shared" si="1"/>
        <v>1.0536017674792262E-2</v>
      </c>
      <c r="F28" s="223">
        <v>60.011605655945054</v>
      </c>
      <c r="G28" s="218">
        <f t="shared" si="5"/>
        <v>-9.6539266050303593E-2</v>
      </c>
      <c r="H28" s="218">
        <f t="shared" si="3"/>
        <v>0.10707528372509585</v>
      </c>
      <c r="I28" s="154"/>
      <c r="J28" s="154"/>
    </row>
    <row r="29" spans="1:10">
      <c r="A29" s="104">
        <f t="shared" si="0"/>
        <v>23</v>
      </c>
      <c r="B29" s="155">
        <v>1993</v>
      </c>
      <c r="C29" s="224">
        <v>435.23</v>
      </c>
      <c r="D29" s="157">
        <v>2.8800000000000003E-2</v>
      </c>
      <c r="E29" s="218">
        <f t="shared" si="1"/>
        <v>0.1155587252716954</v>
      </c>
      <c r="F29" s="223">
        <v>53.128375348905003</v>
      </c>
      <c r="G29" s="218">
        <f t="shared" si="5"/>
        <v>0.20484779057457775</v>
      </c>
      <c r="H29" s="218">
        <f t="shared" si="3"/>
        <v>-8.9289065302882345E-2</v>
      </c>
      <c r="I29" s="154"/>
      <c r="J29" s="154"/>
    </row>
    <row r="30" spans="1:10">
      <c r="A30" s="104">
        <f t="shared" si="0"/>
        <v>24</v>
      </c>
      <c r="B30" s="155">
        <v>1992</v>
      </c>
      <c r="C30" s="224">
        <v>416.08</v>
      </c>
      <c r="D30" s="157">
        <v>2.9000000000000001E-2</v>
      </c>
      <c r="E30" s="218">
        <f t="shared" si="1"/>
        <v>7.5024802922514983E-2</v>
      </c>
      <c r="F30" s="223">
        <v>49.561448171709301</v>
      </c>
      <c r="G30" s="218">
        <f t="shared" si="5"/>
        <v>0.15267768510273394</v>
      </c>
      <c r="H30" s="218">
        <f t="shared" si="3"/>
        <v>-7.7652882180218957E-2</v>
      </c>
      <c r="I30" s="154"/>
      <c r="J30" s="154"/>
    </row>
    <row r="31" spans="1:10">
      <c r="A31" s="104">
        <f t="shared" si="0"/>
        <v>25</v>
      </c>
      <c r="B31" s="155">
        <v>1991</v>
      </c>
      <c r="C31" s="224">
        <v>325.49</v>
      </c>
      <c r="D31" s="157">
        <v>3.8199999999999998E-2</v>
      </c>
      <c r="E31" s="218">
        <f t="shared" si="1"/>
        <v>0.31651884236074834</v>
      </c>
      <c r="F31" s="223">
        <v>44.842439720468853</v>
      </c>
      <c r="G31" s="218">
        <f t="shared" si="5"/>
        <v>0.19443653167828323</v>
      </c>
      <c r="H31" s="218">
        <f t="shared" si="3"/>
        <v>0.12208231068246511</v>
      </c>
      <c r="I31" s="154"/>
      <c r="J31" s="154"/>
    </row>
    <row r="32" spans="1:10">
      <c r="A32" s="104">
        <f t="shared" si="0"/>
        <v>26</v>
      </c>
      <c r="B32" s="155">
        <v>1990</v>
      </c>
      <c r="C32" s="224">
        <v>339.97</v>
      </c>
      <c r="D32" s="157">
        <v>3.4099999999999998E-2</v>
      </c>
      <c r="E32" s="218">
        <f t="shared" si="1"/>
        <v>-8.4919934111833892E-3</v>
      </c>
      <c r="F32" s="223">
        <v>45.599864541354115</v>
      </c>
      <c r="G32" s="218">
        <f t="shared" si="5"/>
        <v>7.1109316041368387E-2</v>
      </c>
      <c r="H32" s="218">
        <f t="shared" si="3"/>
        <v>-7.9601309452551783E-2</v>
      </c>
      <c r="I32" s="154"/>
      <c r="J32" s="154"/>
    </row>
    <row r="33" spans="1:10">
      <c r="A33" s="104">
        <f t="shared" si="0"/>
        <v>27</v>
      </c>
      <c r="B33" s="155">
        <v>1989</v>
      </c>
      <c r="C33" s="224">
        <v>285.41000000000003</v>
      </c>
      <c r="D33" s="157">
        <v>3.6400000000000002E-2</v>
      </c>
      <c r="E33" s="218">
        <f t="shared" si="1"/>
        <v>0.22756358922252196</v>
      </c>
      <c r="F33" s="223">
        <v>43.064670646052619</v>
      </c>
      <c r="G33" s="218">
        <f t="shared" si="5"/>
        <v>0.15175302161286872</v>
      </c>
      <c r="H33" s="218">
        <f t="shared" si="3"/>
        <v>7.581056760965324E-2</v>
      </c>
      <c r="I33" s="154"/>
      <c r="J33" s="154"/>
    </row>
    <row r="34" spans="1:10">
      <c r="A34" s="104">
        <f t="shared" si="0"/>
        <v>28</v>
      </c>
      <c r="B34" s="155">
        <v>1988</v>
      </c>
      <c r="C34" s="224">
        <v>250.48</v>
      </c>
      <c r="D34" s="157">
        <v>3.6600000000000001E-2</v>
      </c>
      <c r="E34" s="218">
        <f t="shared" si="1"/>
        <v>0.17605225167678071</v>
      </c>
      <c r="F34" s="223">
        <v>40.103226476479989</v>
      </c>
      <c r="G34" s="218">
        <f t="shared" si="5"/>
        <v>0.17358813195879449</v>
      </c>
      <c r="H34" s="218">
        <f t="shared" si="3"/>
        <v>2.4641197179862129E-3</v>
      </c>
      <c r="I34" s="154"/>
      <c r="J34" s="154"/>
    </row>
    <row r="35" spans="1:10">
      <c r="A35" s="104">
        <f t="shared" si="0"/>
        <v>29</v>
      </c>
      <c r="B35" s="155">
        <v>1987</v>
      </c>
      <c r="C35" s="224">
        <v>264.51</v>
      </c>
      <c r="D35" s="157">
        <v>3.1699999999999999E-2</v>
      </c>
      <c r="E35" s="218">
        <f t="shared" si="1"/>
        <v>-2.1341472912177244E-2</v>
      </c>
      <c r="F35" s="223">
        <v>48.919084183517285</v>
      </c>
      <c r="G35" s="218">
        <f t="shared" si="5"/>
        <v>-9.8445377451688743E-2</v>
      </c>
      <c r="H35" s="218">
        <f t="shared" si="3"/>
        <v>7.7103904539511492E-2</v>
      </c>
      <c r="I35" s="154"/>
      <c r="J35" s="154"/>
    </row>
    <row r="36" spans="1:10">
      <c r="A36" s="104">
        <f t="shared" si="0"/>
        <v>30</v>
      </c>
      <c r="B36" s="155">
        <v>1986</v>
      </c>
      <c r="C36" s="224">
        <v>208.19</v>
      </c>
      <c r="D36" s="157">
        <v>3.9E-2</v>
      </c>
      <c r="E36" s="218">
        <f t="shared" si="1"/>
        <v>0.30952211921802197</v>
      </c>
      <c r="F36" s="223">
        <v>39.980950115214391</v>
      </c>
      <c r="G36" s="218">
        <f t="shared" si="5"/>
        <v>0.32360746883249791</v>
      </c>
      <c r="H36" s="218">
        <f t="shared" si="3"/>
        <v>-1.4085349614475939E-2</v>
      </c>
      <c r="I36" s="154"/>
      <c r="J36" s="154"/>
    </row>
    <row r="37" spans="1:10">
      <c r="A37" s="104">
        <f t="shared" si="0"/>
        <v>31</v>
      </c>
      <c r="B37" s="155">
        <v>1985</v>
      </c>
      <c r="C37" s="224">
        <v>171.61</v>
      </c>
      <c r="D37" s="157">
        <v>4.5100000000000001E-2</v>
      </c>
      <c r="E37" s="218">
        <f t="shared" si="1"/>
        <v>0.25825774139036173</v>
      </c>
      <c r="F37" s="223">
        <v>32.566904009839661</v>
      </c>
      <c r="G37" s="218">
        <f t="shared" si="5"/>
        <v>0.35047992593726829</v>
      </c>
      <c r="H37" s="218">
        <f t="shared" si="3"/>
        <v>-9.222218454690656E-2</v>
      </c>
      <c r="I37" s="154"/>
      <c r="J37" s="154"/>
    </row>
    <row r="38" spans="1:10">
      <c r="A38" s="104">
        <f t="shared" si="0"/>
        <v>32</v>
      </c>
      <c r="B38" s="155">
        <v>1984</v>
      </c>
      <c r="C38" s="224">
        <v>166.39</v>
      </c>
      <c r="D38" s="157">
        <v>4.2700000000000002E-2</v>
      </c>
      <c r="E38" s="218">
        <f t="shared" si="1"/>
        <v>7.4072077648897339E-2</v>
      </c>
      <c r="F38" s="223">
        <v>31.489787671250426</v>
      </c>
      <c r="G38" s="218">
        <f t="shared" si="5"/>
        <v>0.16123056756030607</v>
      </c>
      <c r="H38" s="218">
        <f t="shared" si="3"/>
        <v>-8.7158489911408732E-2</v>
      </c>
      <c r="I38" s="154"/>
      <c r="J38" s="154"/>
    </row>
    <row r="39" spans="1:10">
      <c r="A39" s="104">
        <f t="shared" si="0"/>
        <v>33</v>
      </c>
      <c r="B39" s="155">
        <v>1983</v>
      </c>
      <c r="C39" s="224">
        <v>144.27000000000001</v>
      </c>
      <c r="D39" s="157">
        <v>4.7899999999999998E-2</v>
      </c>
      <c r="E39" s="218">
        <f t="shared" si="1"/>
        <v>0.20122362930616189</v>
      </c>
      <c r="F39" s="223">
        <v>29.414973850512478</v>
      </c>
      <c r="G39" s="218">
        <f t="shared" si="5"/>
        <v>0.20652113619445253</v>
      </c>
      <c r="H39" s="218">
        <f t="shared" si="3"/>
        <v>-5.2975068882906429E-3</v>
      </c>
      <c r="I39" s="154"/>
      <c r="J39" s="154"/>
    </row>
    <row r="40" spans="1:10">
      <c r="A40" s="104">
        <f t="shared" si="0"/>
        <v>34</v>
      </c>
      <c r="B40" s="155">
        <v>1982</v>
      </c>
      <c r="C40" s="224">
        <v>117.28</v>
      </c>
      <c r="D40" s="157">
        <v>5.9499999999999997E-2</v>
      </c>
      <c r="E40" s="218">
        <f t="shared" si="1"/>
        <v>0.28963301500682137</v>
      </c>
      <c r="F40" s="223">
        <v>24.48406952166129</v>
      </c>
      <c r="G40" s="218">
        <f t="shared" si="5"/>
        <v>0.36476388538882115</v>
      </c>
      <c r="H40" s="218">
        <f t="shared" si="3"/>
        <v>-7.5130870381999781E-2</v>
      </c>
      <c r="I40" s="154"/>
      <c r="J40" s="154"/>
    </row>
    <row r="41" spans="1:10">
      <c r="A41" s="104">
        <f t="shared" si="0"/>
        <v>35</v>
      </c>
      <c r="B41" s="155">
        <v>1981</v>
      </c>
      <c r="C41" s="224">
        <v>132.97</v>
      </c>
      <c r="D41" s="157">
        <v>4.8000000000000001E-2</v>
      </c>
      <c r="E41" s="218">
        <f t="shared" si="1"/>
        <v>-6.999654057306158E-2</v>
      </c>
      <c r="F41" s="223">
        <v>29.36935861795142</v>
      </c>
      <c r="G41" s="218">
        <f t="shared" si="5"/>
        <v>-3.0143290080193137E-2</v>
      </c>
      <c r="H41" s="218">
        <f t="shared" si="3"/>
        <v>-3.9853250492868447E-2</v>
      </c>
      <c r="I41" s="154"/>
      <c r="J41" s="154"/>
    </row>
    <row r="42" spans="1:10">
      <c r="A42" s="104">
        <f t="shared" si="0"/>
        <v>36</v>
      </c>
      <c r="B42" s="155">
        <v>1980</v>
      </c>
      <c r="C42" s="224">
        <v>110.87</v>
      </c>
      <c r="D42" s="157">
        <v>5.4100000000000002E-2</v>
      </c>
      <c r="E42" s="218">
        <f t="shared" si="1"/>
        <v>0.25343255163705236</v>
      </c>
      <c r="F42" s="223">
        <v>34.69274080531126</v>
      </c>
      <c r="G42" s="218">
        <f t="shared" si="5"/>
        <v>-3.8145795248245074E-2</v>
      </c>
      <c r="H42" s="218">
        <f t="shared" si="3"/>
        <v>0.29157834688529743</v>
      </c>
      <c r="I42" s="154"/>
      <c r="J42" s="154"/>
    </row>
    <row r="43" spans="1:10">
      <c r="A43" s="104">
        <f t="shared" si="0"/>
        <v>37</v>
      </c>
      <c r="B43" s="155">
        <v>1979</v>
      </c>
      <c r="C43" s="224">
        <v>99.71</v>
      </c>
      <c r="D43" s="157">
        <v>5.33E-2</v>
      </c>
      <c r="E43" s="218">
        <f t="shared" si="1"/>
        <v>0.16522458128572873</v>
      </c>
      <c r="F43" s="223">
        <v>43.91387010169759</v>
      </c>
      <c r="G43" s="218">
        <f t="shared" si="5"/>
        <v>-0.11889476569236597</v>
      </c>
      <c r="H43" s="218">
        <f t="shared" si="3"/>
        <v>0.28411934697809471</v>
      </c>
      <c r="I43" s="154"/>
      <c r="J43" s="154"/>
    </row>
    <row r="44" spans="1:10">
      <c r="A44" s="104">
        <f t="shared" si="0"/>
        <v>38</v>
      </c>
      <c r="B44" s="155">
        <v>1978</v>
      </c>
      <c r="C44" s="224">
        <v>90.25</v>
      </c>
      <c r="D44" s="157">
        <v>5.3199999999999997E-2</v>
      </c>
      <c r="E44" s="218">
        <f t="shared" si="1"/>
        <v>0.15801994459833787</v>
      </c>
      <c r="F44" s="223">
        <v>49.092876493738849</v>
      </c>
      <c r="G44" s="218">
        <f t="shared" si="5"/>
        <v>-2.4015834398940263E-2</v>
      </c>
      <c r="H44" s="218">
        <f t="shared" si="3"/>
        <v>0.18203577899727813</v>
      </c>
      <c r="I44" s="154"/>
      <c r="J44" s="154"/>
    </row>
    <row r="45" spans="1:10">
      <c r="A45" s="104">
        <f t="shared" si="0"/>
        <v>39</v>
      </c>
      <c r="B45" s="155">
        <v>1977</v>
      </c>
      <c r="C45" s="224">
        <v>103.8</v>
      </c>
      <c r="D45" s="157">
        <v>3.9899999999999998E-2</v>
      </c>
      <c r="E45" s="218">
        <f t="shared" si="1"/>
        <v>-9.0639499036608839E-2</v>
      </c>
      <c r="F45" s="223">
        <v>50.951300061671255</v>
      </c>
      <c r="G45" s="218">
        <f t="shared" si="5"/>
        <v>4.2031830973408707E-2</v>
      </c>
      <c r="H45" s="218">
        <f t="shared" si="3"/>
        <v>-0.13267133001001755</v>
      </c>
      <c r="I45" s="154"/>
      <c r="J45" s="154"/>
    </row>
    <row r="46" spans="1:10">
      <c r="A46" s="104">
        <f t="shared" si="0"/>
        <v>40</v>
      </c>
      <c r="B46" s="155">
        <v>1976</v>
      </c>
      <c r="C46" s="224">
        <v>96.86</v>
      </c>
      <c r="D46" s="157">
        <v>3.7999999999999999E-2</v>
      </c>
      <c r="E46" s="218">
        <f t="shared" si="1"/>
        <v>0.10964980384059464</v>
      </c>
      <c r="F46" s="223">
        <v>43.91387010169759</v>
      </c>
      <c r="G46" s="218">
        <f t="shared" si="5"/>
        <v>0.25134268363076906</v>
      </c>
      <c r="H46" s="218">
        <f t="shared" si="3"/>
        <v>-0.14169287979017442</v>
      </c>
      <c r="I46" s="154"/>
      <c r="J46" s="154"/>
    </row>
    <row r="47" spans="1:10">
      <c r="A47" s="104">
        <f t="shared" si="0"/>
        <v>41</v>
      </c>
      <c r="B47" s="155">
        <v>1975</v>
      </c>
      <c r="C47" s="224">
        <v>72.56</v>
      </c>
      <c r="D47" s="157">
        <v>5.0700000000000002E-2</v>
      </c>
      <c r="E47" s="218">
        <f t="shared" si="1"/>
        <v>0.38559525909592057</v>
      </c>
      <c r="F47" s="223">
        <v>41.755753115077155</v>
      </c>
      <c r="G47" s="218">
        <f t="shared" si="5"/>
        <v>0.14747948551302417</v>
      </c>
      <c r="H47" s="218">
        <f t="shared" si="3"/>
        <v>0.2381157735828964</v>
      </c>
      <c r="I47" s="154"/>
      <c r="J47" s="154"/>
    </row>
    <row r="48" spans="1:10">
      <c r="A48" s="104">
        <f t="shared" si="0"/>
        <v>42</v>
      </c>
      <c r="B48" s="155">
        <v>1974</v>
      </c>
      <c r="C48" s="224">
        <v>96.11</v>
      </c>
      <c r="D48" s="157">
        <v>3.6400000000000002E-2</v>
      </c>
      <c r="E48" s="218">
        <f t="shared" si="1"/>
        <v>-0.20863173447091871</v>
      </c>
      <c r="F48" s="223">
        <v>52.537294702219654</v>
      </c>
      <c r="G48" s="218">
        <f t="shared" si="5"/>
        <v>-0.12908052509327217</v>
      </c>
      <c r="H48" s="218">
        <f t="shared" si="3"/>
        <v>-7.9551209377646537E-2</v>
      </c>
      <c r="I48" s="154"/>
      <c r="J48" s="154"/>
    </row>
    <row r="49" spans="1:10">
      <c r="A49" s="104">
        <f t="shared" si="0"/>
        <v>43</v>
      </c>
      <c r="B49" s="155">
        <v>1973</v>
      </c>
      <c r="C49" s="224">
        <v>118.4</v>
      </c>
      <c r="D49" s="157">
        <v>2.69E-2</v>
      </c>
      <c r="E49" s="218">
        <f t="shared" si="1"/>
        <v>-0.16136013513513517</v>
      </c>
      <c r="F49" s="223">
        <v>58.508250524830295</v>
      </c>
      <c r="G49" s="218">
        <f t="shared" si="5"/>
        <v>-3.3686801518260874E-2</v>
      </c>
      <c r="H49" s="218">
        <f t="shared" si="3"/>
        <v>-0.1276733336168743</v>
      </c>
      <c r="I49" s="154"/>
      <c r="J49" s="154"/>
    </row>
    <row r="50" spans="1:10">
      <c r="A50" s="104">
        <f t="shared" si="0"/>
        <v>44</v>
      </c>
      <c r="B50" s="155">
        <v>1972</v>
      </c>
      <c r="C50" s="224">
        <v>103.3</v>
      </c>
      <c r="D50" s="157">
        <v>2.9600000000000001E-2</v>
      </c>
      <c r="E50" s="218">
        <f t="shared" si="1"/>
        <v>0.17577618586640859</v>
      </c>
      <c r="F50" s="223">
        <v>56.473515932398719</v>
      </c>
      <c r="G50" s="218">
        <f t="shared" si="5"/>
        <v>0.10685955164639331</v>
      </c>
      <c r="H50" s="218">
        <f t="shared" si="3"/>
        <v>6.8916634220015274E-2</v>
      </c>
      <c r="I50" s="154"/>
      <c r="J50" s="154"/>
    </row>
    <row r="51" spans="1:10">
      <c r="A51" s="104">
        <f t="shared" si="0"/>
        <v>45</v>
      </c>
      <c r="B51" s="155">
        <v>1971</v>
      </c>
      <c r="C51" s="224">
        <v>93.49</v>
      </c>
      <c r="D51" s="157">
        <v>3.32E-2</v>
      </c>
      <c r="E51" s="218">
        <f t="shared" si="1"/>
        <v>0.13813100866402828</v>
      </c>
      <c r="F51" s="223">
        <v>53.933698748241248</v>
      </c>
      <c r="G51" s="218">
        <f t="shared" si="5"/>
        <v>0.12125660460790724</v>
      </c>
      <c r="H51" s="218">
        <f t="shared" si="3"/>
        <v>1.6874404056121034E-2</v>
      </c>
      <c r="I51" s="154"/>
      <c r="J51" s="154"/>
    </row>
    <row r="52" spans="1:10">
      <c r="A52" s="104">
        <f t="shared" si="0"/>
        <v>46</v>
      </c>
      <c r="B52" s="155">
        <v>1970</v>
      </c>
      <c r="C52" s="224">
        <v>90.31</v>
      </c>
      <c r="D52" s="157">
        <v>3.56E-2</v>
      </c>
      <c r="E52" s="218">
        <f t="shared" si="1"/>
        <v>7.081204739231528E-2</v>
      </c>
      <c r="F52" s="223">
        <v>50.460548629850393</v>
      </c>
      <c r="G52" s="218">
        <f t="shared" si="5"/>
        <v>0.14809886775527537</v>
      </c>
      <c r="H52" s="218">
        <f t="shared" si="3"/>
        <v>-7.7286820362960085E-2</v>
      </c>
      <c r="I52" s="154"/>
      <c r="J52" s="154"/>
    </row>
    <row r="53" spans="1:10">
      <c r="A53" s="104">
        <f t="shared" si="0"/>
        <v>47</v>
      </c>
      <c r="B53" s="155">
        <v>1969</v>
      </c>
      <c r="C53" s="224">
        <v>102</v>
      </c>
      <c r="D53" s="157">
        <v>3.0599999999999999E-2</v>
      </c>
      <c r="E53" s="218">
        <f t="shared" si="1"/>
        <v>-8.4007843137254873E-2</v>
      </c>
      <c r="F53" s="223">
        <v>62.42760121293054</v>
      </c>
      <c r="G53" s="218">
        <f t="shared" si="5"/>
        <v>-0.1276206746420675</v>
      </c>
      <c r="H53" s="218">
        <f t="shared" si="3"/>
        <v>4.3612831504812627E-2</v>
      </c>
      <c r="I53" s="154"/>
      <c r="J53" s="154"/>
    </row>
    <row r="54" spans="1:10">
      <c r="A54" s="104">
        <f t="shared" si="0"/>
        <v>48</v>
      </c>
      <c r="B54" s="155">
        <v>1968</v>
      </c>
      <c r="C54" s="224">
        <v>95.04</v>
      </c>
      <c r="D54" s="157">
        <v>3.1300000000000001E-2</v>
      </c>
      <c r="E54" s="218">
        <f t="shared" si="1"/>
        <v>0.10453232323232317</v>
      </c>
      <c r="F54" s="223">
        <v>66.968054956740929</v>
      </c>
      <c r="G54" s="218">
        <f t="shared" si="5"/>
        <v>-8.0703216505168523E-3</v>
      </c>
      <c r="H54" s="218">
        <f t="shared" si="3"/>
        <v>0.11260264488284003</v>
      </c>
      <c r="I54" s="154"/>
      <c r="J54" s="154"/>
    </row>
    <row r="55" spans="1:10">
      <c r="A55" s="104">
        <f t="shared" si="0"/>
        <v>49</v>
      </c>
      <c r="B55" s="155">
        <v>1967</v>
      </c>
      <c r="C55" s="224">
        <v>84.45</v>
      </c>
      <c r="D55" s="157">
        <v>3.5099999999999999E-2</v>
      </c>
      <c r="E55" s="218">
        <f t="shared" si="1"/>
        <v>0.16049964476021317</v>
      </c>
      <c r="F55" s="223">
        <v>78.686665672096439</v>
      </c>
      <c r="G55" s="218">
        <f t="shared" si="5"/>
        <v>-9.8092995165414074E-2</v>
      </c>
      <c r="H55" s="218">
        <f t="shared" si="3"/>
        <v>0.25859263992562725</v>
      </c>
      <c r="I55" s="154"/>
      <c r="J55" s="154"/>
    </row>
    <row r="56" spans="1:10">
      <c r="A56" s="104">
        <f t="shared" si="0"/>
        <v>50</v>
      </c>
      <c r="B56" s="155">
        <v>1966</v>
      </c>
      <c r="C56" s="224">
        <v>93.32</v>
      </c>
      <c r="D56" s="157">
        <v>3.0200000000000001E-2</v>
      </c>
      <c r="E56" s="218">
        <f t="shared" si="1"/>
        <v>-6.4849292756107915E-2</v>
      </c>
      <c r="F56" s="223">
        <v>86.566066861261859</v>
      </c>
      <c r="G56" s="218">
        <f t="shared" si="5"/>
        <v>-4.4814340420281297E-2</v>
      </c>
      <c r="H56" s="218">
        <f t="shared" si="3"/>
        <v>-2.0034952335826618E-2</v>
      </c>
      <c r="I56" s="154"/>
      <c r="J56" s="154"/>
    </row>
    <row r="57" spans="1:10">
      <c r="A57" s="104">
        <f t="shared" si="0"/>
        <v>51</v>
      </c>
      <c r="B57" s="155">
        <v>1965</v>
      </c>
      <c r="C57" s="224">
        <v>86.12</v>
      </c>
      <c r="D57" s="157">
        <v>2.9899999999999999E-2</v>
      </c>
      <c r="E57" s="218">
        <f t="shared" si="1"/>
        <v>0.11350427310729201</v>
      </c>
      <c r="F57" s="223">
        <v>91.397277445900059</v>
      </c>
      <c r="G57" s="218">
        <f t="shared" si="5"/>
        <v>-9.0944786088427015E-3</v>
      </c>
      <c r="H57" s="218">
        <f t="shared" si="3"/>
        <v>0.12259875171613471</v>
      </c>
      <c r="I57" s="154"/>
      <c r="J57" s="154"/>
    </row>
    <row r="58" spans="1:10">
      <c r="A58" s="104">
        <f t="shared" si="0"/>
        <v>52</v>
      </c>
      <c r="B58" s="155">
        <v>1964</v>
      </c>
      <c r="C58" s="224">
        <v>76.45</v>
      </c>
      <c r="D58" s="157">
        <v>3.0499999999999999E-2</v>
      </c>
      <c r="E58" s="218">
        <f t="shared" si="1"/>
        <v>0.15698790058862003</v>
      </c>
      <c r="F58" s="223">
        <v>92.009045741628867</v>
      </c>
      <c r="G58" s="218">
        <f t="shared" si="5"/>
        <v>3.6824984727976691E-2</v>
      </c>
      <c r="H58" s="218">
        <f t="shared" si="3"/>
        <v>0.12016291586064334</v>
      </c>
      <c r="I58" s="154"/>
      <c r="J58" s="154"/>
    </row>
    <row r="59" spans="1:10">
      <c r="A59" s="104">
        <f t="shared" si="0"/>
        <v>53</v>
      </c>
      <c r="B59" s="155">
        <v>1963</v>
      </c>
      <c r="C59" s="224">
        <v>65.06</v>
      </c>
      <c r="D59" s="157">
        <v>3.3099999999999997E-2</v>
      </c>
      <c r="E59" s="218">
        <f t="shared" si="1"/>
        <v>0.20816916692284046</v>
      </c>
      <c r="F59" s="223">
        <v>93.564295698655869</v>
      </c>
      <c r="G59" s="218">
        <f t="shared" si="5"/>
        <v>2.6129091494974183E-2</v>
      </c>
      <c r="H59" s="218">
        <f t="shared" si="3"/>
        <v>0.18204007542786627</v>
      </c>
      <c r="I59" s="154"/>
      <c r="J59" s="154"/>
    </row>
    <row r="60" spans="1:10">
      <c r="A60" s="104">
        <f t="shared" si="0"/>
        <v>54</v>
      </c>
      <c r="B60" s="155">
        <v>1962</v>
      </c>
      <c r="C60" s="224">
        <v>69.069999999999993</v>
      </c>
      <c r="D60" s="157">
        <v>2.9700000000000001E-2</v>
      </c>
      <c r="E60" s="218">
        <f t="shared" si="1"/>
        <v>-2.8357043578977722E-2</v>
      </c>
      <c r="F60" s="223">
        <v>89.596566105502447</v>
      </c>
      <c r="G60" s="218">
        <f t="shared" si="5"/>
        <v>8.8928961672160495E-2</v>
      </c>
      <c r="H60" s="218">
        <f t="shared" si="3"/>
        <v>-0.11728600525113822</v>
      </c>
      <c r="I60" s="154"/>
      <c r="J60" s="154"/>
    </row>
    <row r="61" spans="1:10">
      <c r="A61" s="104">
        <f t="shared" si="0"/>
        <v>55</v>
      </c>
      <c r="B61" s="155">
        <v>1961</v>
      </c>
      <c r="C61" s="224">
        <v>59.72</v>
      </c>
      <c r="D61" s="157">
        <v>3.2800000000000003E-2</v>
      </c>
      <c r="E61" s="218">
        <f t="shared" si="1"/>
        <v>0.18936396517079696</v>
      </c>
      <c r="F61" s="223">
        <v>89.744670373764919</v>
      </c>
      <c r="G61" s="218">
        <f t="shared" si="5"/>
        <v>4.2920607047697776E-2</v>
      </c>
      <c r="H61" s="218">
        <f t="shared" si="3"/>
        <v>0.14644335812309917</v>
      </c>
      <c r="I61" s="154"/>
      <c r="J61" s="154"/>
    </row>
    <row r="62" spans="1:10">
      <c r="A62" s="104">
        <f t="shared" si="0"/>
        <v>56</v>
      </c>
      <c r="B62" s="155">
        <v>1960</v>
      </c>
      <c r="C62" s="224">
        <v>58.03</v>
      </c>
      <c r="D62" s="157">
        <v>3.27E-2</v>
      </c>
      <c r="E62" s="218">
        <f t="shared" si="1"/>
        <v>6.1822867482336681E-2</v>
      </c>
      <c r="F62" s="223">
        <v>84.355784285788204</v>
      </c>
      <c r="G62" s="218">
        <f t="shared" si="5"/>
        <v>0.11130103486641997</v>
      </c>
      <c r="H62" s="218">
        <f t="shared" si="3"/>
        <v>-4.9478167384083289E-2</v>
      </c>
      <c r="I62" s="154"/>
      <c r="J62" s="154"/>
    </row>
    <row r="63" spans="1:10">
      <c r="A63" s="104">
        <f t="shared" si="0"/>
        <v>57</v>
      </c>
      <c r="B63" s="155">
        <v>1959</v>
      </c>
      <c r="C63" s="224">
        <v>55.62</v>
      </c>
      <c r="D63" s="157">
        <v>3.2399999999999998E-2</v>
      </c>
      <c r="E63" s="218">
        <f t="shared" si="1"/>
        <v>7.5729737504494854E-2</v>
      </c>
      <c r="F63" s="223">
        <v>91.549672578237178</v>
      </c>
      <c r="G63" s="218">
        <f t="shared" si="5"/>
        <v>-3.4886943912546695E-2</v>
      </c>
      <c r="H63" s="218">
        <f t="shared" si="3"/>
        <v>0.11061668141704155</v>
      </c>
      <c r="I63" s="154"/>
      <c r="J63" s="154"/>
    </row>
    <row r="64" spans="1:10">
      <c r="A64" s="104">
        <f t="shared" si="0"/>
        <v>58</v>
      </c>
      <c r="B64" s="155">
        <v>1958</v>
      </c>
      <c r="C64" s="224">
        <v>41.12</v>
      </c>
      <c r="D64" s="157">
        <v>4.48E-2</v>
      </c>
      <c r="E64" s="218">
        <f t="shared" si="1"/>
        <v>0.3974264591439689</v>
      </c>
      <c r="F64" s="223">
        <v>101.22079687805675</v>
      </c>
      <c r="G64" s="218">
        <f t="shared" si="5"/>
        <v>-5.6027263909527544E-2</v>
      </c>
      <c r="H64" s="218">
        <f t="shared" si="3"/>
        <v>0.45345372305349646</v>
      </c>
      <c r="I64" s="154"/>
      <c r="J64" s="154"/>
    </row>
    <row r="65" spans="1:10">
      <c r="A65" s="104">
        <f t="shared" si="0"/>
        <v>59</v>
      </c>
      <c r="B65" s="155">
        <v>1957</v>
      </c>
      <c r="C65" s="224">
        <v>45.43</v>
      </c>
      <c r="D65" s="157">
        <v>4.3099999999999999E-2</v>
      </c>
      <c r="E65" s="218">
        <f t="shared" si="1"/>
        <v>-5.1771230464450854E-2</v>
      </c>
      <c r="F65" s="223">
        <v>100.69505304377618</v>
      </c>
      <c r="G65" s="218">
        <f t="shared" si="5"/>
        <v>4.4945046429570264E-2</v>
      </c>
      <c r="H65" s="218">
        <f t="shared" si="3"/>
        <v>-9.6716276894021125E-2</v>
      </c>
      <c r="I65" s="154"/>
      <c r="J65" s="154"/>
    </row>
    <row r="66" spans="1:10">
      <c r="A66" s="104">
        <f t="shared" si="0"/>
        <v>60</v>
      </c>
      <c r="B66" s="155">
        <v>1956</v>
      </c>
      <c r="C66" s="224">
        <v>44.15</v>
      </c>
      <c r="D66" s="157">
        <v>4.24E-2</v>
      </c>
      <c r="E66" s="218">
        <f t="shared" si="1"/>
        <v>7.1392072480181229E-2</v>
      </c>
      <c r="F66" s="223">
        <v>112.99807945432754</v>
      </c>
      <c r="G66" s="218">
        <f t="shared" si="5"/>
        <v>-7.3479358681554738E-2</v>
      </c>
      <c r="H66" s="218">
        <f t="shared" si="3"/>
        <v>0.14487143116173595</v>
      </c>
      <c r="I66" s="154"/>
      <c r="J66" s="154"/>
    </row>
    <row r="67" spans="1:10">
      <c r="A67" s="104">
        <f t="shared" si="0"/>
        <v>61</v>
      </c>
      <c r="B67" s="155">
        <v>1955</v>
      </c>
      <c r="C67" s="224">
        <v>35.6</v>
      </c>
      <c r="D67" s="157">
        <v>4.3799999999999999E-2</v>
      </c>
      <c r="E67" s="218">
        <f t="shared" si="1"/>
        <v>0.28396853932584259</v>
      </c>
      <c r="F67" s="223">
        <v>116.76936481141405</v>
      </c>
      <c r="G67" s="218">
        <f t="shared" si="5"/>
        <v>1.9586870518895835E-3</v>
      </c>
      <c r="H67" s="218">
        <f t="shared" si="3"/>
        <v>0.28200985227395303</v>
      </c>
      <c r="I67" s="154"/>
      <c r="J67" s="154"/>
    </row>
    <row r="68" spans="1:10">
      <c r="A68" s="104">
        <f t="shared" si="0"/>
        <v>62</v>
      </c>
      <c r="B68" s="155">
        <v>1954</v>
      </c>
      <c r="C68" s="224">
        <v>25.46</v>
      </c>
      <c r="D68" s="157">
        <v>5.6899999999999999E-2</v>
      </c>
      <c r="E68" s="218">
        <f t="shared" si="1"/>
        <v>0.45517179890023568</v>
      </c>
      <c r="F68" s="223">
        <v>112.79347577083298</v>
      </c>
      <c r="G68" s="218">
        <f t="shared" si="5"/>
        <v>7.0712326099303821E-2</v>
      </c>
      <c r="H68" s="218">
        <f t="shared" si="3"/>
        <v>0.38445947280093185</v>
      </c>
      <c r="I68" s="154"/>
      <c r="J68" s="154"/>
    </row>
    <row r="69" spans="1:10">
      <c r="A69" s="104">
        <f t="shared" si="0"/>
        <v>63</v>
      </c>
      <c r="B69" s="155">
        <v>1953</v>
      </c>
      <c r="C69" s="224">
        <v>26.18</v>
      </c>
      <c r="D69" s="157">
        <v>5.45E-2</v>
      </c>
      <c r="E69" s="218">
        <f t="shared" si="1"/>
        <v>2.6998090145149013E-2</v>
      </c>
      <c r="F69" s="223">
        <v>114.23643805742827</v>
      </c>
      <c r="G69" s="218">
        <f t="shared" si="5"/>
        <v>2.2383731118430457E-2</v>
      </c>
      <c r="H69" s="218">
        <f t="shared" si="3"/>
        <v>4.6143590267185564E-3</v>
      </c>
      <c r="I69" s="154"/>
      <c r="J69" s="154"/>
    </row>
    <row r="70" spans="1:10">
      <c r="A70" s="104">
        <f t="shared" si="0"/>
        <v>64</v>
      </c>
      <c r="B70" s="155">
        <v>1952</v>
      </c>
      <c r="C70" s="224">
        <v>24.19</v>
      </c>
      <c r="D70" s="157">
        <v>5.8200000000000002E-2</v>
      </c>
      <c r="E70" s="218">
        <f t="shared" si="1"/>
        <v>0.14046539892517562</v>
      </c>
      <c r="F70" s="223">
        <v>113.40881486859843</v>
      </c>
      <c r="G70" s="218">
        <f t="shared" si="5"/>
        <v>4.2568324115046893E-2</v>
      </c>
      <c r="H70" s="218">
        <f t="shared" si="3"/>
        <v>9.7897074810128729E-2</v>
      </c>
      <c r="I70" s="154"/>
      <c r="J70" s="154"/>
    </row>
    <row r="71" spans="1:10">
      <c r="A71" s="104">
        <f t="shared" si="0"/>
        <v>65</v>
      </c>
      <c r="B71" s="155">
        <v>1951</v>
      </c>
      <c r="C71" s="224">
        <v>21.21</v>
      </c>
      <c r="D71" s="157">
        <v>6.3399999999999998E-2</v>
      </c>
      <c r="E71" s="218">
        <f t="shared" si="1"/>
        <v>0.20389976426214051</v>
      </c>
      <c r="F71" s="223">
        <v>123.4447624338745</v>
      </c>
      <c r="G71" s="218">
        <f t="shared" si="5"/>
        <v>-4.889593893065608E-2</v>
      </c>
      <c r="H71" s="218">
        <f t="shared" si="3"/>
        <v>0.25279570319279659</v>
      </c>
      <c r="I71" s="154"/>
      <c r="J71" s="154"/>
    </row>
    <row r="72" spans="1:10">
      <c r="A72" s="104">
        <f t="shared" ref="A72:A86" si="6">A71+1</f>
        <v>66</v>
      </c>
      <c r="B72" s="155">
        <v>1950</v>
      </c>
      <c r="C72" s="224">
        <v>16.88</v>
      </c>
      <c r="D72" s="157">
        <v>6.6500000000000004E-2</v>
      </c>
      <c r="E72" s="218">
        <f t="shared" si="1"/>
        <v>0.32301658767772523</v>
      </c>
      <c r="F72" s="223">
        <v>125.0762004579111</v>
      </c>
      <c r="G72" s="218">
        <f t="shared" si="5"/>
        <v>1.8936951772535158E-2</v>
      </c>
      <c r="H72" s="218">
        <f t="shared" ref="H72:H85" si="7">E72-G72</f>
        <v>0.30407963590519005</v>
      </c>
      <c r="I72" s="154"/>
      <c r="J72" s="154"/>
    </row>
    <row r="73" spans="1:10">
      <c r="A73" s="104">
        <f t="shared" si="6"/>
        <v>67</v>
      </c>
      <c r="B73" s="155">
        <v>1949</v>
      </c>
      <c r="C73" s="224">
        <v>15.36</v>
      </c>
      <c r="D73" s="157">
        <v>6.2E-2</v>
      </c>
      <c r="E73" s="218">
        <f t="shared" si="1"/>
        <v>0.16095833333333331</v>
      </c>
      <c r="F73" s="223">
        <v>119.82205973658691</v>
      </c>
      <c r="G73" s="218">
        <f t="shared" si="5"/>
        <v>7.7232362235035906E-2</v>
      </c>
      <c r="H73" s="218">
        <f t="shared" si="7"/>
        <v>8.3725971098297408E-2</v>
      </c>
      <c r="I73" s="154"/>
      <c r="J73" s="154"/>
    </row>
    <row r="74" spans="1:10">
      <c r="A74" s="104">
        <f t="shared" si="6"/>
        <v>68</v>
      </c>
      <c r="B74" s="155">
        <v>1948</v>
      </c>
      <c r="C74" s="224">
        <v>14.83</v>
      </c>
      <c r="D74" s="157">
        <v>5.7099999999999998E-2</v>
      </c>
      <c r="E74" s="218">
        <f t="shared" ref="E74:E85" si="8">(((C73)-(C74))/C74)+D74</f>
        <v>9.2838368172623018E-2</v>
      </c>
      <c r="F74" s="223">
        <v>118.50064686850043</v>
      </c>
      <c r="G74" s="218">
        <f t="shared" ref="G74:G85" si="9">SUM(F73-F74+4)/F74</f>
        <v>4.4906192571181731E-2</v>
      </c>
      <c r="H74" s="218">
        <f t="shared" si="7"/>
        <v>4.7932175601441286E-2</v>
      </c>
      <c r="I74" s="154"/>
      <c r="J74" s="154"/>
    </row>
    <row r="75" spans="1:10">
      <c r="A75" s="104">
        <f t="shared" si="6"/>
        <v>69</v>
      </c>
      <c r="B75" s="155">
        <v>1947</v>
      </c>
      <c r="C75" s="224">
        <v>15.21</v>
      </c>
      <c r="D75" s="157">
        <v>4.4900000000000002E-2</v>
      </c>
      <c r="E75" s="218">
        <f t="shared" si="8"/>
        <v>1.9916436554898047E-2</v>
      </c>
      <c r="F75" s="223">
        <v>126.02148750581925</v>
      </c>
      <c r="G75" s="218">
        <f t="shared" si="9"/>
        <v>-2.7938415162384479E-2</v>
      </c>
      <c r="H75" s="218">
        <f t="shared" si="7"/>
        <v>4.7854851717282529E-2</v>
      </c>
      <c r="I75" s="154"/>
      <c r="J75" s="154"/>
    </row>
    <row r="76" spans="1:10">
      <c r="A76" s="104">
        <f t="shared" si="6"/>
        <v>70</v>
      </c>
      <c r="B76" s="155">
        <v>1946</v>
      </c>
      <c r="C76" s="224">
        <v>18.02</v>
      </c>
      <c r="D76" s="157">
        <v>3.56E-2</v>
      </c>
      <c r="E76" s="218">
        <f t="shared" si="8"/>
        <v>-0.12033784683684789</v>
      </c>
      <c r="F76" s="223">
        <v>126.73675769138804</v>
      </c>
      <c r="G76" s="218">
        <f t="shared" si="9"/>
        <v>2.5917735898134144E-2</v>
      </c>
      <c r="H76" s="218">
        <f t="shared" si="7"/>
        <v>-0.14625558273498204</v>
      </c>
      <c r="I76" s="154"/>
      <c r="J76" s="154"/>
    </row>
    <row r="77" spans="1:10">
      <c r="A77" s="104">
        <f t="shared" si="6"/>
        <v>71</v>
      </c>
      <c r="B77" s="155">
        <v>1945</v>
      </c>
      <c r="C77" s="224">
        <v>13.49</v>
      </c>
      <c r="D77" s="157">
        <v>4.5999999999999999E-2</v>
      </c>
      <c r="E77" s="218">
        <f t="shared" si="8"/>
        <v>0.38180429948109706</v>
      </c>
      <c r="F77" s="223">
        <v>119.82205973658691</v>
      </c>
      <c r="G77" s="218">
        <f t="shared" si="9"/>
        <v>9.1090889096679353E-2</v>
      </c>
      <c r="H77" s="218">
        <f t="shared" si="7"/>
        <v>0.29071341038441773</v>
      </c>
      <c r="I77" s="154"/>
      <c r="J77" s="154"/>
    </row>
    <row r="78" spans="1:10">
      <c r="A78" s="104">
        <f t="shared" si="6"/>
        <v>72</v>
      </c>
      <c r="B78" s="155">
        <v>1944</v>
      </c>
      <c r="C78" s="224">
        <v>11.85</v>
      </c>
      <c r="D78" s="157">
        <v>4.9500000000000002E-2</v>
      </c>
      <c r="E78" s="218">
        <f t="shared" si="8"/>
        <v>0.18789662447257388</v>
      </c>
      <c r="F78" s="223">
        <v>119.82205973658691</v>
      </c>
      <c r="G78" s="218">
        <f t="shared" si="9"/>
        <v>3.3382834586498308E-2</v>
      </c>
      <c r="H78" s="218">
        <f t="shared" si="7"/>
        <v>0.15451378988607556</v>
      </c>
      <c r="I78" s="154"/>
      <c r="J78" s="154"/>
    </row>
    <row r="79" spans="1:10">
      <c r="A79" s="104">
        <f t="shared" si="6"/>
        <v>73</v>
      </c>
      <c r="B79" s="155">
        <v>1943</v>
      </c>
      <c r="C79" s="224">
        <v>10.09</v>
      </c>
      <c r="D79" s="157">
        <v>5.5399999999999998E-2</v>
      </c>
      <c r="E79" s="218">
        <f t="shared" si="8"/>
        <v>0.22983012884043605</v>
      </c>
      <c r="F79" s="223">
        <v>118.50064686850043</v>
      </c>
      <c r="G79" s="218">
        <f t="shared" si="9"/>
        <v>4.4906192571181731E-2</v>
      </c>
      <c r="H79" s="218">
        <f t="shared" si="7"/>
        <v>0.18492393626925432</v>
      </c>
      <c r="I79" s="154"/>
      <c r="J79" s="154"/>
    </row>
    <row r="80" spans="1:10">
      <c r="A80" s="104">
        <f t="shared" si="6"/>
        <v>74</v>
      </c>
      <c r="B80" s="155">
        <v>1942</v>
      </c>
      <c r="C80" s="224">
        <v>8.93</v>
      </c>
      <c r="D80" s="157">
        <v>7.8799999999999995E-2</v>
      </c>
      <c r="E80" s="218">
        <f t="shared" si="8"/>
        <v>0.20869921612541997</v>
      </c>
      <c r="F80" s="223">
        <v>117.63067513199601</v>
      </c>
      <c r="G80" s="218">
        <f t="shared" si="9"/>
        <v>4.1400525254485759E-2</v>
      </c>
      <c r="H80" s="218">
        <f t="shared" si="7"/>
        <v>0.16729869087093421</v>
      </c>
      <c r="I80" s="154"/>
      <c r="J80" s="154"/>
    </row>
    <row r="81" spans="1:10">
      <c r="A81" s="104">
        <f t="shared" si="6"/>
        <v>75</v>
      </c>
      <c r="B81" s="155">
        <v>1941</v>
      </c>
      <c r="C81" s="224">
        <v>10.55</v>
      </c>
      <c r="D81" s="157">
        <v>6.3799999999999996E-2</v>
      </c>
      <c r="E81" s="218">
        <f t="shared" si="8"/>
        <v>-8.9754502369668338E-2</v>
      </c>
      <c r="F81" s="223">
        <v>116.34192732126922</v>
      </c>
      <c r="G81" s="218">
        <f t="shared" si="9"/>
        <v>4.5458657360233704E-2</v>
      </c>
      <c r="H81" s="218">
        <f t="shared" si="7"/>
        <v>-0.13521315972990205</v>
      </c>
      <c r="I81" s="154"/>
      <c r="J81" s="154"/>
    </row>
    <row r="82" spans="1:10">
      <c r="A82" s="104">
        <f t="shared" si="6"/>
        <v>76</v>
      </c>
      <c r="B82" s="155">
        <v>1940</v>
      </c>
      <c r="C82" s="224">
        <v>12.3</v>
      </c>
      <c r="D82" s="157">
        <v>4.58E-2</v>
      </c>
      <c r="E82" s="218">
        <f t="shared" si="8"/>
        <v>-9.6476422764227632E-2</v>
      </c>
      <c r="F82" s="223">
        <v>112.38578932609771</v>
      </c>
      <c r="G82" s="218">
        <f t="shared" si="9"/>
        <v>7.0793096199075936E-2</v>
      </c>
      <c r="H82" s="218">
        <f t="shared" si="7"/>
        <v>-0.16726951896330355</v>
      </c>
      <c r="I82" s="154"/>
      <c r="J82" s="154"/>
    </row>
    <row r="83" spans="1:10">
      <c r="A83" s="104">
        <f t="shared" si="6"/>
        <v>77</v>
      </c>
      <c r="B83" s="155">
        <v>1939</v>
      </c>
      <c r="C83" s="224">
        <v>12.5</v>
      </c>
      <c r="D83" s="157">
        <v>3.49E-2</v>
      </c>
      <c r="E83" s="218">
        <f t="shared" si="8"/>
        <v>1.8900000000000056E-2</v>
      </c>
      <c r="F83" s="223">
        <v>105.7549401055668</v>
      </c>
      <c r="G83" s="218">
        <f t="shared" si="9"/>
        <v>0.10052342907025401</v>
      </c>
      <c r="H83" s="218">
        <f t="shared" si="7"/>
        <v>-8.1623429070253953E-2</v>
      </c>
      <c r="I83" s="154"/>
      <c r="J83" s="154"/>
    </row>
    <row r="84" spans="1:10">
      <c r="A84" s="104">
        <f t="shared" si="6"/>
        <v>78</v>
      </c>
      <c r="B84" s="155">
        <v>1938</v>
      </c>
      <c r="C84" s="224">
        <v>11.31</v>
      </c>
      <c r="D84" s="157">
        <v>7.8399999999999997E-2</v>
      </c>
      <c r="E84" s="218">
        <f t="shared" si="8"/>
        <v>0.1836166224580017</v>
      </c>
      <c r="F84" s="223">
        <v>99.827289429267168</v>
      </c>
      <c r="G84" s="218">
        <f t="shared" si="9"/>
        <v>9.9448264428073974E-2</v>
      </c>
      <c r="H84" s="218">
        <f t="shared" si="7"/>
        <v>8.4168358029927726E-2</v>
      </c>
      <c r="I84" s="154"/>
      <c r="J84" s="154"/>
    </row>
    <row r="85" spans="1:10">
      <c r="A85" s="104">
        <f t="shared" si="6"/>
        <v>79</v>
      </c>
      <c r="B85" s="155">
        <v>1937</v>
      </c>
      <c r="C85" s="224">
        <v>17.59</v>
      </c>
      <c r="D85" s="157">
        <v>4.3400000000000001E-2</v>
      </c>
      <c r="E85" s="218">
        <f t="shared" si="8"/>
        <v>-0.31362103467879476</v>
      </c>
      <c r="F85" s="223">
        <v>103.18173544479107</v>
      </c>
      <c r="G85" s="218">
        <f t="shared" si="9"/>
        <v>6.2564753509259221E-3</v>
      </c>
      <c r="H85" s="218">
        <f t="shared" si="7"/>
        <v>-0.3198775100297207</v>
      </c>
      <c r="I85" s="154"/>
      <c r="J85" s="154"/>
    </row>
    <row r="86" spans="1:10">
      <c r="A86" s="104">
        <f t="shared" si="6"/>
        <v>80</v>
      </c>
      <c r="B86" s="155" t="s">
        <v>58</v>
      </c>
      <c r="C86" s="104"/>
      <c r="D86" s="225"/>
      <c r="E86" s="226">
        <f>AVERAGE(E8:E85)</f>
        <v>0.11299292604051796</v>
      </c>
      <c r="F86" s="225"/>
      <c r="G86" s="226">
        <f t="shared" ref="G86:H86" si="10">AVERAGE(G8:G85)</f>
        <v>6.8240135628881052E-2</v>
      </c>
      <c r="H86" s="226">
        <f t="shared" si="10"/>
        <v>4.4752790411636947E-2</v>
      </c>
      <c r="I86" s="154"/>
      <c r="J86" s="154"/>
    </row>
    <row r="87" spans="1:10">
      <c r="A87" s="104"/>
      <c r="B87" s="155"/>
      <c r="C87" s="104"/>
      <c r="D87" s="225"/>
      <c r="E87" s="226"/>
      <c r="F87" s="225"/>
      <c r="G87" s="226"/>
      <c r="H87" s="226"/>
      <c r="I87" s="154"/>
      <c r="J87" s="154"/>
    </row>
    <row r="88" spans="1:10">
      <c r="A88" s="104"/>
      <c r="B88" s="155"/>
      <c r="C88" s="104"/>
      <c r="D88" s="225"/>
      <c r="E88" s="226"/>
      <c r="F88" s="225"/>
      <c r="G88" s="226"/>
      <c r="H88" s="226"/>
      <c r="I88" s="154"/>
      <c r="J88" s="154"/>
    </row>
    <row r="89" spans="1:10">
      <c r="A89" s="227" t="s">
        <v>257</v>
      </c>
      <c r="B89" s="154"/>
      <c r="C89" s="154"/>
      <c r="D89" s="154"/>
      <c r="E89" s="154"/>
      <c r="F89" s="154"/>
      <c r="G89" s="154"/>
      <c r="H89" s="154"/>
      <c r="I89" s="154"/>
      <c r="J89" s="154"/>
    </row>
    <row r="90" spans="1:10">
      <c r="A90" s="154"/>
      <c r="B90" s="154"/>
      <c r="C90" s="154"/>
      <c r="D90" s="154"/>
      <c r="E90" s="154"/>
      <c r="F90" s="154"/>
      <c r="G90" s="154"/>
      <c r="H90" s="154"/>
      <c r="I90" s="154"/>
      <c r="J90" s="154"/>
    </row>
    <row r="91" spans="1:10">
      <c r="A91" s="154"/>
      <c r="B91" s="154"/>
      <c r="C91" s="154"/>
      <c r="D91" s="154"/>
      <c r="E91" s="154"/>
      <c r="F91" s="154"/>
      <c r="G91" s="154"/>
      <c r="H91" s="154"/>
      <c r="I91" s="154"/>
      <c r="J91" s="154"/>
    </row>
  </sheetData>
  <printOptions horizontalCentered="1"/>
  <pageMargins left="0.45" right="0.45" top="0.5" bottom="0.5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90"/>
  <sheetViews>
    <sheetView view="pageBreakPreview" zoomScale="80" zoomScaleNormal="100" zoomScaleSheetLayoutView="80" workbookViewId="0">
      <selection activeCell="A2" sqref="A2"/>
    </sheetView>
  </sheetViews>
  <sheetFormatPr defaultColWidth="9.33203125" defaultRowHeight="12.75"/>
  <cols>
    <col min="1" max="1" width="5" style="56" customWidth="1"/>
    <col min="2" max="16384" width="9.33203125" style="56"/>
  </cols>
  <sheetData>
    <row r="1" spans="1:10">
      <c r="A1" s="101" t="s">
        <v>98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211" t="s">
        <v>270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>
      <c r="A3" s="211" t="s">
        <v>259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>
      <c r="A4" s="211" t="s">
        <v>250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>
      <c r="A5" s="212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45">
      <c r="A6" s="213" t="s">
        <v>22</v>
      </c>
      <c r="B6" s="213" t="s">
        <v>251</v>
      </c>
      <c r="C6" s="213" t="s">
        <v>260</v>
      </c>
      <c r="D6" s="213" t="s">
        <v>253</v>
      </c>
      <c r="E6" s="213" t="s">
        <v>254</v>
      </c>
      <c r="F6" s="213" t="s">
        <v>255</v>
      </c>
      <c r="G6" s="213" t="s">
        <v>256</v>
      </c>
      <c r="H6" s="213" t="s">
        <v>162</v>
      </c>
      <c r="I6" s="154"/>
      <c r="J6" s="154"/>
    </row>
    <row r="7" spans="1:10">
      <c r="A7" s="213">
        <v>1</v>
      </c>
      <c r="B7" s="213">
        <v>2015</v>
      </c>
      <c r="C7" s="213"/>
      <c r="D7" s="213"/>
      <c r="E7" s="228"/>
      <c r="F7" s="221">
        <v>107.64781226188752</v>
      </c>
      <c r="G7" s="213"/>
      <c r="H7" s="213"/>
      <c r="I7" s="154"/>
      <c r="J7" s="154"/>
    </row>
    <row r="8" spans="1:10">
      <c r="A8" s="213">
        <f>A7+1</f>
        <v>2</v>
      </c>
      <c r="B8" s="213">
        <v>2014</v>
      </c>
      <c r="C8" s="213"/>
      <c r="D8" s="213"/>
      <c r="E8" s="229">
        <v>0.28910000000000002</v>
      </c>
      <c r="F8" s="221">
        <v>89.893126869907775</v>
      </c>
      <c r="G8" s="218">
        <f>SUM(F7-F8+4)/F8</f>
        <v>0.24200610379771148</v>
      </c>
      <c r="H8" s="218">
        <f>E8-G8</f>
        <v>4.7093896202288543E-2</v>
      </c>
      <c r="I8" s="154"/>
      <c r="J8" s="154"/>
    </row>
    <row r="9" spans="1:10">
      <c r="A9" s="213">
        <f>A8+1</f>
        <v>3</v>
      </c>
      <c r="B9" s="213">
        <v>2013</v>
      </c>
      <c r="C9" s="213"/>
      <c r="D9" s="213"/>
      <c r="E9" s="229">
        <v>0.13009999999999999</v>
      </c>
      <c r="F9" s="221">
        <v>97.452789146906625</v>
      </c>
      <c r="G9" s="218">
        <f>SUM(F8-F9+4)/F9</f>
        <v>-3.652704358859124E-2</v>
      </c>
      <c r="H9" s="218">
        <f>E9-G9</f>
        <v>0.16662704358859123</v>
      </c>
      <c r="I9" s="154"/>
      <c r="J9" s="154"/>
    </row>
    <row r="10" spans="1:10">
      <c r="A10" s="213">
        <f>A9+1</f>
        <v>4</v>
      </c>
      <c r="B10" s="213">
        <v>2012</v>
      </c>
      <c r="C10" s="213"/>
      <c r="D10" s="213"/>
      <c r="E10" s="229">
        <v>2.0899999999999998E-2</v>
      </c>
      <c r="F10" s="221">
        <v>94.355999982891959</v>
      </c>
      <c r="G10" s="218">
        <f>SUM(F9-F10+4)/F10</f>
        <v>7.5212908191332944E-2</v>
      </c>
      <c r="H10" s="218">
        <f>E10-G10</f>
        <v>-5.4312908191332943E-2</v>
      </c>
      <c r="I10" s="154"/>
      <c r="J10" s="154"/>
    </row>
    <row r="11" spans="1:10">
      <c r="A11" s="213">
        <f>A10+1</f>
        <v>5</v>
      </c>
      <c r="B11" s="213">
        <v>2011</v>
      </c>
      <c r="C11" s="213"/>
      <c r="D11" s="213"/>
      <c r="E11" s="229">
        <v>0.19989999999999999</v>
      </c>
      <c r="F11" s="221">
        <v>77.357356804648589</v>
      </c>
      <c r="G11" s="218">
        <f>SUM(F10-F11+4)/F11</f>
        <v>0.27144985358369317</v>
      </c>
      <c r="H11" s="218">
        <f>E11-G11</f>
        <v>-7.1549853583693174E-2</v>
      </c>
      <c r="I11" s="154"/>
      <c r="J11" s="154"/>
    </row>
    <row r="12" spans="1:10">
      <c r="A12" s="213">
        <f t="shared" ref="A12:A20" si="0">A11+1</f>
        <v>6</v>
      </c>
      <c r="B12" s="213">
        <v>2010</v>
      </c>
      <c r="C12" s="213"/>
      <c r="D12" s="213"/>
      <c r="E12" s="218">
        <v>7.0400000000000004E-2</v>
      </c>
      <c r="F12" s="221">
        <v>75.02471314630985</v>
      </c>
      <c r="G12" s="218">
        <f t="shared" ref="G12:G20" si="1">SUM(F11-F12+4)/F12</f>
        <v>8.4407435800375533E-2</v>
      </c>
      <c r="H12" s="218">
        <f>E12-G12</f>
        <v>-1.4007435800375528E-2</v>
      </c>
      <c r="I12" s="154"/>
      <c r="J12" s="154"/>
    </row>
    <row r="13" spans="1:10">
      <c r="A13" s="213">
        <f t="shared" si="0"/>
        <v>7</v>
      </c>
      <c r="B13" s="213">
        <v>2009</v>
      </c>
      <c r="C13" s="213"/>
      <c r="D13" s="213"/>
      <c r="E13" s="218">
        <v>0.10710000000000001</v>
      </c>
      <c r="F13" s="221">
        <v>68.430551202915694</v>
      </c>
      <c r="G13" s="218">
        <f t="shared" si="1"/>
        <v>0.15481625907088642</v>
      </c>
      <c r="H13" s="218">
        <f t="shared" ref="H13:H20" si="2">E13-G13</f>
        <v>-4.7716259070886405E-2</v>
      </c>
      <c r="I13" s="154"/>
      <c r="J13" s="154"/>
    </row>
    <row r="14" spans="1:10">
      <c r="A14" s="213">
        <f t="shared" si="0"/>
        <v>8</v>
      </c>
      <c r="B14" s="213">
        <v>2008</v>
      </c>
      <c r="C14" s="213"/>
      <c r="D14" s="213"/>
      <c r="E14" s="218">
        <v>-0.25900000000000001</v>
      </c>
      <c r="F14" s="221">
        <v>72.254443623471957</v>
      </c>
      <c r="G14" s="218">
        <f t="shared" si="1"/>
        <v>2.4373252441255897E-3</v>
      </c>
      <c r="H14" s="218">
        <f t="shared" si="2"/>
        <v>-0.26143732524412561</v>
      </c>
      <c r="I14" s="154"/>
      <c r="J14" s="154"/>
    </row>
    <row r="15" spans="1:10">
      <c r="A15" s="213">
        <f t="shared" si="0"/>
        <v>9</v>
      </c>
      <c r="B15" s="213">
        <v>2007</v>
      </c>
      <c r="C15" s="213"/>
      <c r="D15" s="213"/>
      <c r="E15" s="218">
        <v>0.16557375183831691</v>
      </c>
      <c r="F15" s="221">
        <v>72.905064063402094</v>
      </c>
      <c r="G15" s="218">
        <f t="shared" si="1"/>
        <v>4.5941658554158403E-2</v>
      </c>
      <c r="H15" s="218">
        <f t="shared" si="2"/>
        <v>0.1196320932841585</v>
      </c>
      <c r="I15" s="154"/>
      <c r="J15" s="154"/>
    </row>
    <row r="16" spans="1:10">
      <c r="A16" s="213">
        <f t="shared" si="0"/>
        <v>10</v>
      </c>
      <c r="B16" s="155">
        <v>2006</v>
      </c>
      <c r="C16" s="104"/>
      <c r="D16" s="157"/>
      <c r="E16" s="218">
        <v>0.207562</v>
      </c>
      <c r="F16" s="221">
        <v>75.253208679936606</v>
      </c>
      <c r="G16" s="218">
        <f t="shared" si="1"/>
        <v>2.1950630576977541E-2</v>
      </c>
      <c r="H16" s="218">
        <f t="shared" si="2"/>
        <v>0.18561136942302245</v>
      </c>
      <c r="I16" s="154"/>
      <c r="J16" s="154"/>
    </row>
    <row r="17" spans="1:10">
      <c r="A17" s="213">
        <f t="shared" si="0"/>
        <v>11</v>
      </c>
      <c r="B17" s="155">
        <v>2005</v>
      </c>
      <c r="C17" s="104"/>
      <c r="D17" s="157"/>
      <c r="E17" s="218">
        <v>0.160498</v>
      </c>
      <c r="F17" s="221">
        <v>74.910855416157958</v>
      </c>
      <c r="G17" s="218">
        <f t="shared" si="1"/>
        <v>5.7966942703500626E-2</v>
      </c>
      <c r="H17" s="218">
        <f t="shared" si="2"/>
        <v>0.10253105729649938</v>
      </c>
      <c r="I17" s="154"/>
      <c r="J17" s="154"/>
    </row>
    <row r="18" spans="1:10">
      <c r="A18" s="213">
        <f t="shared" si="0"/>
        <v>12</v>
      </c>
      <c r="B18" s="155">
        <v>2004</v>
      </c>
      <c r="C18" s="104"/>
      <c r="D18" s="157"/>
      <c r="E18" s="218">
        <v>0.22839999999999999</v>
      </c>
      <c r="F18" s="221">
        <v>70.874609627152708</v>
      </c>
      <c r="G18" s="218">
        <f t="shared" si="1"/>
        <v>0.11338680849575347</v>
      </c>
      <c r="H18" s="218">
        <f t="shared" si="2"/>
        <v>0.11501319150424652</v>
      </c>
      <c r="I18" s="154"/>
      <c r="J18" s="154"/>
    </row>
    <row r="19" spans="1:10">
      <c r="A19" s="213">
        <f t="shared" si="0"/>
        <v>13</v>
      </c>
      <c r="B19" s="155">
        <v>2003</v>
      </c>
      <c r="C19" s="104"/>
      <c r="D19" s="157"/>
      <c r="E19" s="218">
        <v>0.23480000000000001</v>
      </c>
      <c r="F19" s="221">
        <v>62.256083099221534</v>
      </c>
      <c r="G19" s="218">
        <f t="shared" si="1"/>
        <v>0.2026874467482995</v>
      </c>
      <c r="H19" s="218">
        <f t="shared" si="2"/>
        <v>3.211255325170051E-2</v>
      </c>
      <c r="I19" s="154"/>
      <c r="J19" s="154"/>
    </row>
    <row r="20" spans="1:10">
      <c r="A20" s="213">
        <f t="shared" si="0"/>
        <v>14</v>
      </c>
      <c r="B20" s="155">
        <v>2002</v>
      </c>
      <c r="C20" s="104"/>
      <c r="D20" s="157"/>
      <c r="E20" s="218">
        <v>-0.14730000000000001</v>
      </c>
      <c r="F20" s="221">
        <v>57.438726799078403</v>
      </c>
      <c r="G20" s="218">
        <f t="shared" si="1"/>
        <v>0.15350890925884181</v>
      </c>
      <c r="H20" s="218">
        <f t="shared" si="2"/>
        <v>-0.30080890925884185</v>
      </c>
      <c r="I20" s="154"/>
      <c r="J20" s="154"/>
    </row>
    <row r="21" spans="1:10" hidden="1">
      <c r="A21" s="155">
        <f>A19+1</f>
        <v>14</v>
      </c>
      <c r="B21" s="155">
        <v>2002</v>
      </c>
      <c r="C21" s="104">
        <v>243.79</v>
      </c>
      <c r="D21" s="104">
        <v>3.6200000000000003E-2</v>
      </c>
      <c r="E21" s="230"/>
      <c r="F21" s="221">
        <v>57.438726799078403</v>
      </c>
      <c r="G21" s="218"/>
      <c r="H21" s="104"/>
      <c r="I21" s="154"/>
      <c r="J21" s="154"/>
    </row>
    <row r="22" spans="1:10">
      <c r="A22" s="155">
        <f>A21+1</f>
        <v>15</v>
      </c>
      <c r="B22" s="155">
        <v>2001</v>
      </c>
      <c r="C22" s="224">
        <v>307.7</v>
      </c>
      <c r="D22" s="104">
        <v>2.87E-2</v>
      </c>
      <c r="E22" s="218">
        <f>(((C21)-(C22))/C22)+D22</f>
        <v>-0.17900230744231393</v>
      </c>
      <c r="F22" s="221">
        <v>56.400356358147683</v>
      </c>
      <c r="G22" s="218">
        <f>SUM(F21-F22+4)/F22</f>
        <v>8.9332244798890695E-2</v>
      </c>
      <c r="H22" s="218">
        <f>E22-G22</f>
        <v>-0.26833455224120462</v>
      </c>
      <c r="I22" s="154"/>
      <c r="J22" s="154"/>
    </row>
    <row r="23" spans="1:10">
      <c r="A23" s="155">
        <f t="shared" ref="A23:A86" si="3">A22+1</f>
        <v>16</v>
      </c>
      <c r="B23" s="155">
        <v>2000</v>
      </c>
      <c r="C23" s="224">
        <v>239.17</v>
      </c>
      <c r="D23" s="104">
        <v>4.1300000000000003E-2</v>
      </c>
      <c r="E23" s="218">
        <f>(((C22)-(C23))/C23)+D23</f>
        <v>0.32783259188025254</v>
      </c>
      <c r="F23" s="221">
        <v>52.602432847223497</v>
      </c>
      <c r="G23" s="218">
        <f>SUM(F22-F23+4)/F23</f>
        <v>0.14824263990930187</v>
      </c>
      <c r="H23" s="218">
        <f>E23-G23</f>
        <v>0.17958995197095068</v>
      </c>
      <c r="I23" s="154"/>
      <c r="J23" s="154"/>
    </row>
    <row r="24" spans="1:10">
      <c r="A24" s="155">
        <f t="shared" si="3"/>
        <v>17</v>
      </c>
      <c r="B24" s="155">
        <v>1999</v>
      </c>
      <c r="C24" s="104">
        <v>253.52</v>
      </c>
      <c r="D24" s="104">
        <v>3.9399999999999998E-2</v>
      </c>
      <c r="E24" s="218">
        <f>(((C23)-(C24))/C24)+D24</f>
        <v>-1.720302934679719E-2</v>
      </c>
      <c r="F24" s="221">
        <v>63.033807243322705</v>
      </c>
      <c r="G24" s="218">
        <f>SUM(F23-F24+4)/F24</f>
        <v>-0.10203055594076457</v>
      </c>
      <c r="H24" s="218">
        <f>E24-G24</f>
        <v>8.4827526593967389E-2</v>
      </c>
      <c r="I24" s="154"/>
      <c r="J24" s="154"/>
    </row>
    <row r="25" spans="1:10">
      <c r="A25" s="155">
        <f t="shared" si="3"/>
        <v>18</v>
      </c>
      <c r="B25" s="155">
        <v>1998</v>
      </c>
      <c r="C25" s="104">
        <v>228.61</v>
      </c>
      <c r="D25" s="157">
        <v>4.5699999999999998E-2</v>
      </c>
      <c r="E25" s="218">
        <f>(((C24)-(C25))/C25)+D25</f>
        <v>0.15466286251695024</v>
      </c>
      <c r="F25" s="223">
        <v>62.42760121293054</v>
      </c>
      <c r="G25" s="218">
        <f>SUM(F24-F25+4)/F25</f>
        <v>7.3784767328815587E-2</v>
      </c>
      <c r="H25" s="218">
        <f>E25-G25</f>
        <v>8.0878095188134658E-2</v>
      </c>
      <c r="I25" s="154"/>
      <c r="J25" s="154"/>
    </row>
    <row r="26" spans="1:10">
      <c r="A26" s="155">
        <f t="shared" si="3"/>
        <v>19</v>
      </c>
      <c r="B26" s="155">
        <v>1997</v>
      </c>
      <c r="C26" s="224">
        <v>201.14</v>
      </c>
      <c r="D26" s="157">
        <v>4.9200000000000001E-2</v>
      </c>
      <c r="E26" s="218">
        <f>(((C25)-(C26))/C26)+D26</f>
        <v>0.18577154220940653</v>
      </c>
      <c r="F26" s="223">
        <v>56.620296792312125</v>
      </c>
      <c r="G26" s="218">
        <f>SUM(F25-F26+4)/F26</f>
        <v>0.17321181583686163</v>
      </c>
      <c r="H26" s="218">
        <f>E26-G26</f>
        <v>1.2559726372544905E-2</v>
      </c>
      <c r="I26" s="154"/>
      <c r="J26" s="154"/>
    </row>
    <row r="27" spans="1:10">
      <c r="A27" s="155">
        <f t="shared" si="3"/>
        <v>20</v>
      </c>
      <c r="B27" s="155">
        <v>1996</v>
      </c>
      <c r="C27" s="224">
        <v>202.57</v>
      </c>
      <c r="D27" s="157">
        <v>4.5400000000000003E-2</v>
      </c>
      <c r="E27" s="218">
        <f t="shared" ref="E27:E85" si="4">(((C26)-(C27))/C27)+D27</f>
        <v>3.8340711852692867E-2</v>
      </c>
      <c r="F27" s="221">
        <v>60.910304537334298</v>
      </c>
      <c r="G27" s="218">
        <f t="shared" ref="G27:G85" si="5">SUM(F26-F27+4)/F27</f>
        <v>-4.7612263183549825E-3</v>
      </c>
      <c r="H27" s="218">
        <f t="shared" ref="H27:H85" si="6">E27-G27</f>
        <v>4.3101938171047849E-2</v>
      </c>
      <c r="I27" s="154"/>
      <c r="J27" s="154"/>
    </row>
    <row r="28" spans="1:10">
      <c r="A28" s="155">
        <f t="shared" si="3"/>
        <v>21</v>
      </c>
      <c r="B28" s="155">
        <v>1995</v>
      </c>
      <c r="C28" s="224">
        <v>153.87</v>
      </c>
      <c r="D28" s="157">
        <v>5.8400000000000001E-2</v>
      </c>
      <c r="E28" s="218">
        <f t="shared" si="4"/>
        <v>0.37490094235393506</v>
      </c>
      <c r="F28" s="221">
        <v>50.218129291419871</v>
      </c>
      <c r="G28" s="218">
        <f t="shared" si="5"/>
        <v>0.29256715559145074</v>
      </c>
      <c r="H28" s="218">
        <f t="shared" si="6"/>
        <v>8.2333786762484318E-2</v>
      </c>
      <c r="I28" s="154"/>
      <c r="J28" s="154"/>
    </row>
    <row r="29" spans="1:10">
      <c r="A29" s="155">
        <f t="shared" si="3"/>
        <v>22</v>
      </c>
      <c r="B29" s="155">
        <v>1994</v>
      </c>
      <c r="C29" s="224">
        <v>168.7</v>
      </c>
      <c r="D29" s="157">
        <v>4.9600000000000005E-2</v>
      </c>
      <c r="E29" s="218">
        <f t="shared" si="4"/>
        <v>-3.8307528156490717E-2</v>
      </c>
      <c r="F29" s="221">
        <v>60.011605655945054</v>
      </c>
      <c r="G29" s="218">
        <f t="shared" si="5"/>
        <v>-9.6539266050303593E-2</v>
      </c>
      <c r="H29" s="218">
        <f t="shared" si="6"/>
        <v>5.8231737893812877E-2</v>
      </c>
      <c r="I29" s="154"/>
      <c r="J29" s="154"/>
    </row>
    <row r="30" spans="1:10">
      <c r="A30" s="155">
        <f t="shared" si="3"/>
        <v>23</v>
      </c>
      <c r="B30" s="155">
        <v>1993</v>
      </c>
      <c r="C30" s="224">
        <v>159.79</v>
      </c>
      <c r="D30" s="157">
        <v>5.3699999999999998E-2</v>
      </c>
      <c r="E30" s="218">
        <f t="shared" si="4"/>
        <v>0.10946068590024405</v>
      </c>
      <c r="F30" s="221">
        <v>53.128375348905003</v>
      </c>
      <c r="G30" s="218">
        <f t="shared" si="5"/>
        <v>0.20484779057457775</v>
      </c>
      <c r="H30" s="218">
        <f t="shared" si="6"/>
        <v>-9.53871046743337E-2</v>
      </c>
      <c r="I30" s="154"/>
      <c r="J30" s="154"/>
    </row>
    <row r="31" spans="1:10">
      <c r="A31" s="155">
        <f t="shared" si="3"/>
        <v>24</v>
      </c>
      <c r="B31" s="155">
        <v>1992</v>
      </c>
      <c r="C31" s="224">
        <v>149.69999999999999</v>
      </c>
      <c r="D31" s="157">
        <v>5.7200000000000001E-2</v>
      </c>
      <c r="E31" s="218">
        <f t="shared" si="4"/>
        <v>0.12460146960587845</v>
      </c>
      <c r="F31" s="221">
        <v>49.561448171709301</v>
      </c>
      <c r="G31" s="218">
        <f t="shared" si="5"/>
        <v>0.15267768510273394</v>
      </c>
      <c r="H31" s="218">
        <f t="shared" si="6"/>
        <v>-2.8076215496855489E-2</v>
      </c>
      <c r="I31" s="154"/>
      <c r="J31" s="154"/>
    </row>
    <row r="32" spans="1:10">
      <c r="A32" s="155">
        <f t="shared" si="3"/>
        <v>25</v>
      </c>
      <c r="B32" s="155">
        <v>1991</v>
      </c>
      <c r="C32" s="224">
        <v>138.38</v>
      </c>
      <c r="D32" s="157">
        <v>6.0699999999999997E-2</v>
      </c>
      <c r="E32" s="218">
        <f t="shared" si="4"/>
        <v>0.14250372886255233</v>
      </c>
      <c r="F32" s="221">
        <v>44.842439720468853</v>
      </c>
      <c r="G32" s="218">
        <f t="shared" si="5"/>
        <v>0.19443653167828323</v>
      </c>
      <c r="H32" s="218">
        <f t="shared" si="6"/>
        <v>-5.19328028157309E-2</v>
      </c>
      <c r="I32" s="154"/>
      <c r="J32" s="154"/>
    </row>
    <row r="33" spans="1:10">
      <c r="A33" s="155">
        <f t="shared" si="3"/>
        <v>26</v>
      </c>
      <c r="B33" s="155">
        <v>1990</v>
      </c>
      <c r="C33" s="224">
        <v>146.04</v>
      </c>
      <c r="D33" s="157">
        <v>5.5800000000000002E-2</v>
      </c>
      <c r="E33" s="218">
        <f t="shared" si="4"/>
        <v>3.34861681731035E-3</v>
      </c>
      <c r="F33" s="221">
        <v>45.599864541354115</v>
      </c>
      <c r="G33" s="218">
        <f t="shared" si="5"/>
        <v>7.1109316041368387E-2</v>
      </c>
      <c r="H33" s="218">
        <f t="shared" si="6"/>
        <v>-6.776069922405803E-2</v>
      </c>
      <c r="I33" s="154"/>
      <c r="J33" s="154"/>
    </row>
    <row r="34" spans="1:10">
      <c r="A34" s="155">
        <f t="shared" si="3"/>
        <v>27</v>
      </c>
      <c r="B34" s="155">
        <v>1989</v>
      </c>
      <c r="C34" s="224">
        <v>114.37</v>
      </c>
      <c r="D34" s="157">
        <v>6.9900000000000004E-2</v>
      </c>
      <c r="E34" s="218">
        <f t="shared" si="4"/>
        <v>0.34680828014339415</v>
      </c>
      <c r="F34" s="221">
        <v>43.064670646052619</v>
      </c>
      <c r="G34" s="218">
        <f t="shared" si="5"/>
        <v>0.15175302161286872</v>
      </c>
      <c r="H34" s="218">
        <f t="shared" si="6"/>
        <v>0.19505525853052544</v>
      </c>
      <c r="I34" s="154"/>
      <c r="J34" s="154"/>
    </row>
    <row r="35" spans="1:10">
      <c r="A35" s="155">
        <f t="shared" si="3"/>
        <v>28</v>
      </c>
      <c r="B35" s="155">
        <v>1988</v>
      </c>
      <c r="C35" s="224">
        <v>106.13</v>
      </c>
      <c r="D35" s="157">
        <v>7.0400000000000004E-2</v>
      </c>
      <c r="E35" s="218">
        <f t="shared" si="4"/>
        <v>0.14804062941675314</v>
      </c>
      <c r="F35" s="221">
        <v>40.103226476479989</v>
      </c>
      <c r="G35" s="218">
        <f t="shared" si="5"/>
        <v>0.17358813195879449</v>
      </c>
      <c r="H35" s="218">
        <f t="shared" si="6"/>
        <v>-2.5547502542041356E-2</v>
      </c>
      <c r="I35" s="154"/>
      <c r="J35" s="154"/>
    </row>
    <row r="36" spans="1:10">
      <c r="A36" s="155">
        <f t="shared" si="3"/>
        <v>29</v>
      </c>
      <c r="B36" s="155">
        <v>1987</v>
      </c>
      <c r="C36" s="224">
        <v>120.09</v>
      </c>
      <c r="D36" s="157">
        <v>5.8799999999999998E-2</v>
      </c>
      <c r="E36" s="218">
        <f t="shared" si="4"/>
        <v>-5.7446148721792052E-2</v>
      </c>
      <c r="F36" s="221">
        <v>48.919084183517285</v>
      </c>
      <c r="G36" s="218">
        <f t="shared" si="5"/>
        <v>-9.8445377451688743E-2</v>
      </c>
      <c r="H36" s="218">
        <f t="shared" si="6"/>
        <v>4.099922872989669E-2</v>
      </c>
      <c r="I36" s="154"/>
      <c r="J36" s="154"/>
    </row>
    <row r="37" spans="1:10">
      <c r="A37" s="155">
        <f t="shared" si="3"/>
        <v>30</v>
      </c>
      <c r="B37" s="155">
        <v>1986</v>
      </c>
      <c r="C37" s="224">
        <v>92.06</v>
      </c>
      <c r="D37" s="157">
        <v>7.4200000000000002E-2</v>
      </c>
      <c r="E37" s="218">
        <f t="shared" si="4"/>
        <v>0.37867534216815119</v>
      </c>
      <c r="F37" s="221">
        <v>39.980950115214391</v>
      </c>
      <c r="G37" s="218">
        <f t="shared" si="5"/>
        <v>0.32360746883249791</v>
      </c>
      <c r="H37" s="218">
        <f t="shared" si="6"/>
        <v>5.5067873335653272E-2</v>
      </c>
      <c r="I37" s="154"/>
      <c r="J37" s="154"/>
    </row>
    <row r="38" spans="1:10">
      <c r="A38" s="155">
        <f t="shared" si="3"/>
        <v>31</v>
      </c>
      <c r="B38" s="155">
        <v>1985</v>
      </c>
      <c r="C38" s="224">
        <v>75.83</v>
      </c>
      <c r="D38" s="157">
        <v>8.5999999999999993E-2</v>
      </c>
      <c r="E38" s="218">
        <f t="shared" si="4"/>
        <v>0.30003138599498885</v>
      </c>
      <c r="F38" s="221">
        <v>32.566904009839661</v>
      </c>
      <c r="G38" s="218">
        <f t="shared" si="5"/>
        <v>0.35047992593726829</v>
      </c>
      <c r="H38" s="218">
        <f t="shared" si="6"/>
        <v>-5.0448539942279436E-2</v>
      </c>
      <c r="I38" s="154"/>
      <c r="J38" s="154"/>
    </row>
    <row r="39" spans="1:10">
      <c r="A39" s="155">
        <f t="shared" si="3"/>
        <v>32</v>
      </c>
      <c r="B39" s="155">
        <v>1984</v>
      </c>
      <c r="C39" s="224">
        <v>68.5</v>
      </c>
      <c r="D39" s="157">
        <v>9.2499999999999999E-2</v>
      </c>
      <c r="E39" s="218">
        <f t="shared" si="4"/>
        <v>0.19950729927007296</v>
      </c>
      <c r="F39" s="221">
        <v>31.489787671250426</v>
      </c>
      <c r="G39" s="218">
        <f t="shared" si="5"/>
        <v>0.16123056756030607</v>
      </c>
      <c r="H39" s="218">
        <f t="shared" si="6"/>
        <v>3.8276731709766892E-2</v>
      </c>
      <c r="I39" s="154"/>
      <c r="J39" s="154"/>
    </row>
    <row r="40" spans="1:10">
      <c r="A40" s="155">
        <f t="shared" si="3"/>
        <v>33</v>
      </c>
      <c r="B40" s="155">
        <v>1983</v>
      </c>
      <c r="C40" s="224">
        <v>61.89</v>
      </c>
      <c r="D40" s="157">
        <v>9.4799999999999995E-2</v>
      </c>
      <c r="E40" s="218">
        <f t="shared" si="4"/>
        <v>0.20160239133947325</v>
      </c>
      <c r="F40" s="221">
        <v>29.414973850512478</v>
      </c>
      <c r="G40" s="218">
        <f t="shared" si="5"/>
        <v>0.20652113619445253</v>
      </c>
      <c r="H40" s="218">
        <f t="shared" si="6"/>
        <v>-4.9187448549792845E-3</v>
      </c>
      <c r="I40" s="154"/>
      <c r="J40" s="154"/>
    </row>
    <row r="41" spans="1:10">
      <c r="A41" s="155">
        <f t="shared" si="3"/>
        <v>34</v>
      </c>
      <c r="B41" s="155">
        <v>1982</v>
      </c>
      <c r="C41" s="224">
        <v>51.81</v>
      </c>
      <c r="D41" s="157">
        <v>0.1074</v>
      </c>
      <c r="E41" s="218">
        <f t="shared" si="4"/>
        <v>0.30195703532136647</v>
      </c>
      <c r="F41" s="221">
        <v>24.48406952166129</v>
      </c>
      <c r="G41" s="218">
        <f t="shared" si="5"/>
        <v>0.36476388538882115</v>
      </c>
      <c r="H41" s="218">
        <f t="shared" si="6"/>
        <v>-6.2806850067454678E-2</v>
      </c>
      <c r="I41" s="154"/>
      <c r="J41" s="154"/>
    </row>
    <row r="42" spans="1:10">
      <c r="A42" s="155">
        <f t="shared" si="3"/>
        <v>35</v>
      </c>
      <c r="B42" s="155">
        <v>1981</v>
      </c>
      <c r="C42" s="224">
        <v>52.01</v>
      </c>
      <c r="D42" s="157">
        <v>9.7799999999999998E-2</v>
      </c>
      <c r="E42" s="218">
        <f t="shared" si="4"/>
        <v>9.3954585656604583E-2</v>
      </c>
      <c r="F42" s="221">
        <v>29.36935861795142</v>
      </c>
      <c r="G42" s="218">
        <f t="shared" si="5"/>
        <v>-3.0143290080193137E-2</v>
      </c>
      <c r="H42" s="218">
        <f t="shared" si="6"/>
        <v>0.12409787573679772</v>
      </c>
      <c r="I42" s="154"/>
      <c r="J42" s="154"/>
    </row>
    <row r="43" spans="1:10">
      <c r="A43" s="155">
        <f t="shared" si="3"/>
        <v>36</v>
      </c>
      <c r="B43" s="155">
        <v>1980</v>
      </c>
      <c r="C43" s="224">
        <v>50.26</v>
      </c>
      <c r="D43" s="157">
        <v>9.5299999999999996E-2</v>
      </c>
      <c r="E43" s="218">
        <f t="shared" si="4"/>
        <v>0.13011894150417827</v>
      </c>
      <c r="F43" s="221">
        <v>34.69274080531126</v>
      </c>
      <c r="G43" s="218">
        <f t="shared" si="5"/>
        <v>-3.8145795248245074E-2</v>
      </c>
      <c r="H43" s="218">
        <f t="shared" si="6"/>
        <v>0.16826473675242334</v>
      </c>
      <c r="I43" s="154"/>
      <c r="J43" s="154"/>
    </row>
    <row r="44" spans="1:10">
      <c r="A44" s="155">
        <f t="shared" si="3"/>
        <v>37</v>
      </c>
      <c r="B44" s="155">
        <v>1979</v>
      </c>
      <c r="C44" s="224">
        <v>50.33</v>
      </c>
      <c r="D44" s="157">
        <v>8.9300000000000004E-2</v>
      </c>
      <c r="E44" s="218">
        <f t="shared" si="4"/>
        <v>8.7909179415855354E-2</v>
      </c>
      <c r="F44" s="221">
        <v>43.91387010169759</v>
      </c>
      <c r="G44" s="218">
        <f t="shared" si="5"/>
        <v>-0.11889476569236597</v>
      </c>
      <c r="H44" s="218">
        <f t="shared" si="6"/>
        <v>0.20680394510822131</v>
      </c>
      <c r="I44" s="154"/>
      <c r="J44" s="154"/>
    </row>
    <row r="45" spans="1:10">
      <c r="A45" s="155">
        <f t="shared" si="3"/>
        <v>38</v>
      </c>
      <c r="B45" s="155">
        <v>1978</v>
      </c>
      <c r="C45" s="224">
        <v>52.4</v>
      </c>
      <c r="D45" s="157">
        <v>7.9100000000000004E-2</v>
      </c>
      <c r="E45" s="218">
        <f t="shared" si="4"/>
        <v>3.9596183206106868E-2</v>
      </c>
      <c r="F45" s="221">
        <v>49.092876493738849</v>
      </c>
      <c r="G45" s="218">
        <f t="shared" si="5"/>
        <v>-2.4015834398940263E-2</v>
      </c>
      <c r="H45" s="218">
        <f t="shared" si="6"/>
        <v>6.361201760504713E-2</v>
      </c>
      <c r="I45" s="154"/>
      <c r="J45" s="154"/>
    </row>
    <row r="46" spans="1:10">
      <c r="A46" s="155">
        <f t="shared" si="3"/>
        <v>39</v>
      </c>
      <c r="B46" s="155">
        <v>1977</v>
      </c>
      <c r="C46" s="224">
        <v>54.01</v>
      </c>
      <c r="D46" s="157">
        <v>7.1400000000000005E-2</v>
      </c>
      <c r="E46" s="218">
        <f t="shared" si="4"/>
        <v>4.1590705424921326E-2</v>
      </c>
      <c r="F46" s="221">
        <v>50.951300061671255</v>
      </c>
      <c r="G46" s="218">
        <f t="shared" si="5"/>
        <v>4.2031830973408707E-2</v>
      </c>
      <c r="H46" s="218">
        <f t="shared" si="6"/>
        <v>-4.4112554848738106E-4</v>
      </c>
      <c r="I46" s="154"/>
      <c r="J46" s="154"/>
    </row>
    <row r="47" spans="1:10">
      <c r="A47" s="155">
        <f t="shared" si="3"/>
        <v>40</v>
      </c>
      <c r="B47" s="155">
        <v>1976</v>
      </c>
      <c r="C47" s="224">
        <v>46.99</v>
      </c>
      <c r="D47" s="157">
        <v>7.7600000000000002E-2</v>
      </c>
      <c r="E47" s="218">
        <f t="shared" si="4"/>
        <v>0.22699348797616506</v>
      </c>
      <c r="F47" s="221">
        <v>43.91387010169759</v>
      </c>
      <c r="G47" s="218">
        <f t="shared" si="5"/>
        <v>0.25134268363076906</v>
      </c>
      <c r="H47" s="218">
        <f t="shared" si="6"/>
        <v>-2.4349195654604E-2</v>
      </c>
      <c r="I47" s="154"/>
      <c r="J47" s="154"/>
    </row>
    <row r="48" spans="1:10">
      <c r="A48" s="155">
        <f t="shared" si="3"/>
        <v>41</v>
      </c>
      <c r="B48" s="155">
        <v>1975</v>
      </c>
      <c r="C48" s="224">
        <v>38.19</v>
      </c>
      <c r="D48" s="157">
        <v>9.1999999999999998E-2</v>
      </c>
      <c r="E48" s="218">
        <f t="shared" si="4"/>
        <v>0.32242681330191159</v>
      </c>
      <c r="F48" s="221">
        <v>41.755753115077155</v>
      </c>
      <c r="G48" s="218">
        <f t="shared" si="5"/>
        <v>0.14747948551302417</v>
      </c>
      <c r="H48" s="218">
        <f t="shared" si="6"/>
        <v>0.17494732778888741</v>
      </c>
      <c r="I48" s="154"/>
      <c r="J48" s="154"/>
    </row>
    <row r="49" spans="1:10">
      <c r="A49" s="155">
        <f t="shared" si="3"/>
        <v>42</v>
      </c>
      <c r="B49" s="155">
        <v>1974</v>
      </c>
      <c r="C49" s="224">
        <v>48.6</v>
      </c>
      <c r="D49" s="157">
        <v>7.1300000000000002E-2</v>
      </c>
      <c r="E49" s="218">
        <f t="shared" si="4"/>
        <v>-0.1428975308641976</v>
      </c>
      <c r="F49" s="221">
        <v>52.537294702219654</v>
      </c>
      <c r="G49" s="218">
        <f t="shared" si="5"/>
        <v>-0.12908052509327217</v>
      </c>
      <c r="H49" s="218">
        <f t="shared" si="6"/>
        <v>-1.3817005770925428E-2</v>
      </c>
      <c r="I49" s="154"/>
      <c r="J49" s="154"/>
    </row>
    <row r="50" spans="1:10">
      <c r="A50" s="155">
        <f t="shared" si="3"/>
        <v>43</v>
      </c>
      <c r="B50" s="155">
        <v>1973</v>
      </c>
      <c r="C50" s="224">
        <v>60.01</v>
      </c>
      <c r="D50" s="157">
        <v>5.5599999999999997E-2</v>
      </c>
      <c r="E50" s="218">
        <f t="shared" si="4"/>
        <v>-0.13453497750374932</v>
      </c>
      <c r="F50" s="221">
        <v>58.508250524830295</v>
      </c>
      <c r="G50" s="218">
        <f t="shared" si="5"/>
        <v>-3.3686801518260874E-2</v>
      </c>
      <c r="H50" s="218">
        <f t="shared" si="6"/>
        <v>-0.10084817598548845</v>
      </c>
      <c r="I50" s="154"/>
      <c r="J50" s="154"/>
    </row>
    <row r="51" spans="1:10">
      <c r="A51" s="155">
        <f t="shared" si="3"/>
        <v>44</v>
      </c>
      <c r="B51" s="155">
        <v>1972</v>
      </c>
      <c r="C51" s="224">
        <v>60.19</v>
      </c>
      <c r="D51" s="157">
        <v>5.4199999999999998E-2</v>
      </c>
      <c r="E51" s="218">
        <f t="shared" si="4"/>
        <v>5.1209470011629843E-2</v>
      </c>
      <c r="F51" s="221">
        <v>56.473515932398719</v>
      </c>
      <c r="G51" s="218">
        <f t="shared" si="5"/>
        <v>0.10685955164639331</v>
      </c>
      <c r="H51" s="218">
        <f t="shared" si="6"/>
        <v>-5.5650081634763468E-2</v>
      </c>
      <c r="I51" s="154"/>
      <c r="J51" s="154"/>
    </row>
    <row r="52" spans="1:10">
      <c r="A52" s="155">
        <f t="shared" si="3"/>
        <v>45</v>
      </c>
      <c r="B52" s="155">
        <v>1971</v>
      </c>
      <c r="C52" s="224">
        <v>63.43</v>
      </c>
      <c r="D52" s="157">
        <v>5.04E-2</v>
      </c>
      <c r="E52" s="218">
        <f t="shared" si="4"/>
        <v>-6.7993063219300154E-4</v>
      </c>
      <c r="F52" s="221">
        <v>53.933698748241248</v>
      </c>
      <c r="G52" s="218">
        <f t="shared" si="5"/>
        <v>0.12125660460790724</v>
      </c>
      <c r="H52" s="218">
        <f t="shared" si="6"/>
        <v>-0.12193653524010024</v>
      </c>
      <c r="I52" s="154"/>
      <c r="J52" s="154"/>
    </row>
    <row r="53" spans="1:10">
      <c r="A53" s="155">
        <f t="shared" si="3"/>
        <v>46</v>
      </c>
      <c r="B53" s="155">
        <v>1970</v>
      </c>
      <c r="C53" s="224">
        <v>55.72</v>
      </c>
      <c r="D53" s="157">
        <v>5.6099999999999997E-2</v>
      </c>
      <c r="E53" s="218">
        <f t="shared" si="4"/>
        <v>0.19447042354630295</v>
      </c>
      <c r="F53" s="221">
        <v>50.460548629850393</v>
      </c>
      <c r="G53" s="218">
        <f t="shared" si="5"/>
        <v>0.14809886775527537</v>
      </c>
      <c r="H53" s="218">
        <f t="shared" si="6"/>
        <v>4.6371555791027586E-2</v>
      </c>
      <c r="I53" s="154"/>
      <c r="J53" s="154"/>
    </row>
    <row r="54" spans="1:10">
      <c r="A54" s="155">
        <f t="shared" si="3"/>
        <v>47</v>
      </c>
      <c r="B54" s="155">
        <v>1969</v>
      </c>
      <c r="C54" s="224">
        <v>68.650000000000006</v>
      </c>
      <c r="D54" s="157">
        <v>4.4499999999999998E-2</v>
      </c>
      <c r="E54" s="218">
        <f t="shared" si="4"/>
        <v>-0.14384668608885659</v>
      </c>
      <c r="F54" s="221">
        <v>62.42760121293054</v>
      </c>
      <c r="G54" s="218">
        <f t="shared" si="5"/>
        <v>-0.1276206746420675</v>
      </c>
      <c r="H54" s="218">
        <f t="shared" si="6"/>
        <v>-1.622601144678909E-2</v>
      </c>
      <c r="I54" s="154"/>
      <c r="J54" s="154"/>
    </row>
    <row r="55" spans="1:10">
      <c r="A55" s="155">
        <f t="shared" si="3"/>
        <v>48</v>
      </c>
      <c r="B55" s="155">
        <v>1968</v>
      </c>
      <c r="C55" s="224">
        <v>68.02</v>
      </c>
      <c r="D55" s="157">
        <v>4.3499999999999997E-2</v>
      </c>
      <c r="E55" s="218">
        <f t="shared" si="4"/>
        <v>5.2761981770067766E-2</v>
      </c>
      <c r="F55" s="221">
        <v>66.968054956740929</v>
      </c>
      <c r="G55" s="218">
        <f t="shared" si="5"/>
        <v>-8.0703216505168523E-3</v>
      </c>
      <c r="H55" s="218">
        <f t="shared" si="6"/>
        <v>6.083230342058462E-2</v>
      </c>
      <c r="I55" s="154"/>
      <c r="J55" s="154"/>
    </row>
    <row r="56" spans="1:10">
      <c r="A56" s="155">
        <f t="shared" si="3"/>
        <v>49</v>
      </c>
      <c r="B56" s="155">
        <v>1967</v>
      </c>
      <c r="C56" s="224">
        <v>70.63</v>
      </c>
      <c r="D56" s="157">
        <v>3.9199999999999999E-2</v>
      </c>
      <c r="E56" s="218">
        <f t="shared" si="4"/>
        <v>2.2468639388361911E-3</v>
      </c>
      <c r="F56" s="221">
        <v>78.686665672096439</v>
      </c>
      <c r="G56" s="218">
        <f t="shared" si="5"/>
        <v>-9.8092995165414074E-2</v>
      </c>
      <c r="H56" s="218">
        <f t="shared" si="6"/>
        <v>0.10033985910425026</v>
      </c>
      <c r="I56" s="154"/>
      <c r="J56" s="154"/>
    </row>
    <row r="57" spans="1:10">
      <c r="A57" s="155">
        <f t="shared" si="3"/>
        <v>50</v>
      </c>
      <c r="B57" s="155">
        <v>1966</v>
      </c>
      <c r="C57" s="224">
        <v>74.5</v>
      </c>
      <c r="D57" s="157">
        <v>3.4700000000000002E-2</v>
      </c>
      <c r="E57" s="218">
        <f t="shared" si="4"/>
        <v>-1.7246308724832272E-2</v>
      </c>
      <c r="F57" s="221">
        <v>86.566066861261859</v>
      </c>
      <c r="G57" s="218">
        <f t="shared" si="5"/>
        <v>-4.4814340420281297E-2</v>
      </c>
      <c r="H57" s="218">
        <f t="shared" si="6"/>
        <v>2.7568031695449025E-2</v>
      </c>
      <c r="I57" s="154"/>
      <c r="J57" s="154"/>
    </row>
    <row r="58" spans="1:10">
      <c r="A58" s="155">
        <f t="shared" si="3"/>
        <v>51</v>
      </c>
      <c r="B58" s="155">
        <v>1965</v>
      </c>
      <c r="C58" s="224">
        <v>75.87</v>
      </c>
      <c r="D58" s="157">
        <v>3.15E-2</v>
      </c>
      <c r="E58" s="218">
        <f t="shared" si="4"/>
        <v>1.3442796889416048E-2</v>
      </c>
      <c r="F58" s="221">
        <v>91.397277445900059</v>
      </c>
      <c r="G58" s="218">
        <f t="shared" si="5"/>
        <v>-9.0944786088427015E-3</v>
      </c>
      <c r="H58" s="218">
        <f t="shared" si="6"/>
        <v>2.2537275498258749E-2</v>
      </c>
      <c r="I58" s="154"/>
      <c r="J58" s="154"/>
    </row>
    <row r="59" spans="1:10">
      <c r="A59" s="155">
        <f t="shared" si="3"/>
        <v>52</v>
      </c>
      <c r="B59" s="155">
        <v>1964</v>
      </c>
      <c r="C59" s="224">
        <v>67.260000000000005</v>
      </c>
      <c r="D59" s="157">
        <v>3.3099999999999997E-2</v>
      </c>
      <c r="E59" s="218">
        <f t="shared" si="4"/>
        <v>0.16111070472792147</v>
      </c>
      <c r="F59" s="221">
        <v>92.009045741628867</v>
      </c>
      <c r="G59" s="218">
        <f t="shared" si="5"/>
        <v>3.6824984727976691E-2</v>
      </c>
      <c r="H59" s="218">
        <f t="shared" si="6"/>
        <v>0.12428571999994478</v>
      </c>
      <c r="I59" s="154"/>
      <c r="J59" s="154"/>
    </row>
    <row r="60" spans="1:10">
      <c r="A60" s="155">
        <f t="shared" si="3"/>
        <v>53</v>
      </c>
      <c r="B60" s="155">
        <v>1963</v>
      </c>
      <c r="C60" s="224">
        <v>63.35</v>
      </c>
      <c r="D60" s="157">
        <v>3.3000000000000002E-2</v>
      </c>
      <c r="E60" s="218">
        <f t="shared" si="4"/>
        <v>9.4720599842146869E-2</v>
      </c>
      <c r="F60" s="221">
        <v>93.564295698655869</v>
      </c>
      <c r="G60" s="218">
        <f t="shared" si="5"/>
        <v>2.6129091494974183E-2</v>
      </c>
      <c r="H60" s="218">
        <f t="shared" si="6"/>
        <v>6.8591508347172689E-2</v>
      </c>
      <c r="I60" s="154"/>
      <c r="J60" s="154"/>
    </row>
    <row r="61" spans="1:10">
      <c r="A61" s="155">
        <f t="shared" si="3"/>
        <v>54</v>
      </c>
      <c r="B61" s="155">
        <v>1962</v>
      </c>
      <c r="C61" s="224">
        <v>62.69</v>
      </c>
      <c r="D61" s="157">
        <v>3.2000000000000001E-2</v>
      </c>
      <c r="E61" s="218">
        <f t="shared" si="4"/>
        <v>4.2527994895517687E-2</v>
      </c>
      <c r="F61" s="221">
        <v>89.596566105502447</v>
      </c>
      <c r="G61" s="218">
        <f t="shared" si="5"/>
        <v>8.8928961672160495E-2</v>
      </c>
      <c r="H61" s="218">
        <f t="shared" si="6"/>
        <v>-4.6400966776642807E-2</v>
      </c>
      <c r="I61" s="154"/>
      <c r="J61" s="154"/>
    </row>
    <row r="62" spans="1:10">
      <c r="A62" s="155">
        <f t="shared" si="3"/>
        <v>55</v>
      </c>
      <c r="B62" s="155">
        <v>1961</v>
      </c>
      <c r="C62" s="224">
        <v>52.73</v>
      </c>
      <c r="D62" s="157">
        <v>3.5799999999999998E-2</v>
      </c>
      <c r="E62" s="218">
        <f t="shared" si="4"/>
        <v>0.22468678171818701</v>
      </c>
      <c r="F62" s="221">
        <v>89.744670373764919</v>
      </c>
      <c r="G62" s="218">
        <f t="shared" si="5"/>
        <v>4.2920607047697776E-2</v>
      </c>
      <c r="H62" s="218">
        <f t="shared" si="6"/>
        <v>0.18176617467048922</v>
      </c>
      <c r="I62" s="154"/>
      <c r="J62" s="154"/>
    </row>
    <row r="63" spans="1:10">
      <c r="A63" s="155">
        <f t="shared" si="3"/>
        <v>56</v>
      </c>
      <c r="B63" s="155">
        <v>1960</v>
      </c>
      <c r="C63" s="224">
        <v>44.5</v>
      </c>
      <c r="D63" s="157">
        <v>4.0300000000000002E-2</v>
      </c>
      <c r="E63" s="218">
        <f t="shared" si="4"/>
        <v>0.22524382022471903</v>
      </c>
      <c r="F63" s="221">
        <v>84.355784285788204</v>
      </c>
      <c r="G63" s="218">
        <f t="shared" si="5"/>
        <v>0.11130103486641997</v>
      </c>
      <c r="H63" s="218">
        <f t="shared" si="6"/>
        <v>0.11394278535829906</v>
      </c>
      <c r="I63" s="154"/>
      <c r="J63" s="154"/>
    </row>
    <row r="64" spans="1:10">
      <c r="A64" s="155">
        <f t="shared" si="3"/>
        <v>57</v>
      </c>
      <c r="B64" s="155">
        <v>1959</v>
      </c>
      <c r="C64" s="224">
        <v>43.96</v>
      </c>
      <c r="D64" s="157">
        <v>3.7699999999999997E-2</v>
      </c>
      <c r="E64" s="218">
        <f t="shared" si="4"/>
        <v>4.9983894449499522E-2</v>
      </c>
      <c r="F64" s="221">
        <v>91.549672578237178</v>
      </c>
      <c r="G64" s="218">
        <f t="shared" si="5"/>
        <v>-3.4886943912546695E-2</v>
      </c>
      <c r="H64" s="218">
        <f t="shared" si="6"/>
        <v>8.4870838362046216E-2</v>
      </c>
      <c r="I64" s="154"/>
      <c r="J64" s="154"/>
    </row>
    <row r="65" spans="1:10">
      <c r="A65" s="155">
        <f t="shared" si="3"/>
        <v>58</v>
      </c>
      <c r="B65" s="155">
        <v>1958</v>
      </c>
      <c r="C65" s="224">
        <v>33.299999999999997</v>
      </c>
      <c r="D65" s="157">
        <v>4.87E-2</v>
      </c>
      <c r="E65" s="218">
        <f t="shared" si="4"/>
        <v>0.36882012012012028</v>
      </c>
      <c r="F65" s="221">
        <v>101.22079687805675</v>
      </c>
      <c r="G65" s="218">
        <f t="shared" si="5"/>
        <v>-5.6027263909527544E-2</v>
      </c>
      <c r="H65" s="218">
        <f t="shared" si="6"/>
        <v>0.42484738402964783</v>
      </c>
      <c r="I65" s="154"/>
      <c r="J65" s="154"/>
    </row>
    <row r="66" spans="1:10">
      <c r="A66" s="155">
        <f t="shared" si="3"/>
        <v>59</v>
      </c>
      <c r="B66" s="155">
        <v>1957</v>
      </c>
      <c r="C66" s="224">
        <v>32.32</v>
      </c>
      <c r="D66" s="157">
        <v>4.87E-2</v>
      </c>
      <c r="E66" s="218">
        <f t="shared" si="4"/>
        <v>7.9021782178217731E-2</v>
      </c>
      <c r="F66" s="221">
        <v>100.69505304377618</v>
      </c>
      <c r="G66" s="218">
        <f t="shared" si="5"/>
        <v>4.4945046429570264E-2</v>
      </c>
      <c r="H66" s="218">
        <f t="shared" si="6"/>
        <v>3.4076735748647467E-2</v>
      </c>
      <c r="I66" s="154"/>
      <c r="J66" s="154"/>
    </row>
    <row r="67" spans="1:10">
      <c r="A67" s="155">
        <f t="shared" si="3"/>
        <v>60</v>
      </c>
      <c r="B67" s="155">
        <v>1956</v>
      </c>
      <c r="C67" s="224">
        <v>31.55</v>
      </c>
      <c r="D67" s="157">
        <v>4.7199999999999999E-2</v>
      </c>
      <c r="E67" s="218">
        <f t="shared" si="4"/>
        <v>7.1605705229793967E-2</v>
      </c>
      <c r="F67" s="221">
        <v>112.99807945432754</v>
      </c>
      <c r="G67" s="218">
        <f t="shared" si="5"/>
        <v>-7.3479358681554738E-2</v>
      </c>
      <c r="H67" s="218">
        <f t="shared" si="6"/>
        <v>0.14508506391134871</v>
      </c>
      <c r="I67" s="154"/>
      <c r="J67" s="154"/>
    </row>
    <row r="68" spans="1:10">
      <c r="A68" s="155">
        <f t="shared" si="3"/>
        <v>61</v>
      </c>
      <c r="B68" s="155">
        <v>1955</v>
      </c>
      <c r="C68" s="224">
        <v>29.89</v>
      </c>
      <c r="D68" s="157">
        <v>4.6100000000000002E-2</v>
      </c>
      <c r="E68" s="218">
        <f t="shared" si="4"/>
        <v>0.10163696888591503</v>
      </c>
      <c r="F68" s="221">
        <v>116.76936481141405</v>
      </c>
      <c r="G68" s="218">
        <f t="shared" si="5"/>
        <v>1.9586870518895835E-3</v>
      </c>
      <c r="H68" s="218">
        <f t="shared" si="6"/>
        <v>9.967828183402544E-2</v>
      </c>
      <c r="I68" s="154"/>
      <c r="J68" s="154"/>
    </row>
    <row r="69" spans="1:10">
      <c r="A69" s="155">
        <f t="shared" si="3"/>
        <v>62</v>
      </c>
      <c r="B69" s="155">
        <v>1954</v>
      </c>
      <c r="C69" s="224">
        <v>25.51</v>
      </c>
      <c r="D69" s="157">
        <v>5.1999999999999998E-2</v>
      </c>
      <c r="E69" s="218">
        <f t="shared" si="4"/>
        <v>0.22369737357898858</v>
      </c>
      <c r="F69" s="221">
        <v>112.79347577083298</v>
      </c>
      <c r="G69" s="218">
        <f t="shared" si="5"/>
        <v>7.0712326099303821E-2</v>
      </c>
      <c r="H69" s="218">
        <f t="shared" si="6"/>
        <v>0.15298504747968478</v>
      </c>
      <c r="I69" s="154"/>
      <c r="J69" s="154"/>
    </row>
    <row r="70" spans="1:10">
      <c r="A70" s="155">
        <f t="shared" si="3"/>
        <v>63</v>
      </c>
      <c r="B70" s="155">
        <v>1953</v>
      </c>
      <c r="C70" s="224">
        <v>24.41</v>
      </c>
      <c r="D70" s="157">
        <v>5.11E-2</v>
      </c>
      <c r="E70" s="218">
        <f t="shared" si="4"/>
        <v>9.6163498566161465E-2</v>
      </c>
      <c r="F70" s="221">
        <v>114.23643805742827</v>
      </c>
      <c r="G70" s="218">
        <f t="shared" si="5"/>
        <v>2.2383731118430457E-2</v>
      </c>
      <c r="H70" s="218">
        <f t="shared" si="6"/>
        <v>7.3779767447731015E-2</v>
      </c>
      <c r="I70" s="154"/>
      <c r="J70" s="154"/>
    </row>
    <row r="71" spans="1:10">
      <c r="A71" s="155">
        <f t="shared" si="3"/>
        <v>64</v>
      </c>
      <c r="B71" s="155">
        <v>1952</v>
      </c>
      <c r="C71" s="224">
        <v>22.22</v>
      </c>
      <c r="D71" s="157">
        <v>5.5E-2</v>
      </c>
      <c r="E71" s="218">
        <f t="shared" si="4"/>
        <v>0.15355985598559863</v>
      </c>
      <c r="F71" s="221">
        <v>113.40881486859843</v>
      </c>
      <c r="G71" s="218">
        <f t="shared" si="5"/>
        <v>4.2568324115046893E-2</v>
      </c>
      <c r="H71" s="218">
        <f t="shared" si="6"/>
        <v>0.11099153187055173</v>
      </c>
      <c r="I71" s="154"/>
      <c r="J71" s="154"/>
    </row>
    <row r="72" spans="1:10">
      <c r="A72" s="155">
        <f t="shared" si="3"/>
        <v>65</v>
      </c>
      <c r="B72" s="155">
        <v>1951</v>
      </c>
      <c r="C72" s="224">
        <v>20.010000000000002</v>
      </c>
      <c r="D72" s="157">
        <v>6.0600000000000001E-2</v>
      </c>
      <c r="E72" s="218">
        <f t="shared" si="4"/>
        <v>0.17104477761119424</v>
      </c>
      <c r="F72" s="221">
        <v>123.4447624338745</v>
      </c>
      <c r="G72" s="218">
        <f t="shared" si="5"/>
        <v>-4.889593893065608E-2</v>
      </c>
      <c r="H72" s="218">
        <f t="shared" si="6"/>
        <v>0.21994071654185032</v>
      </c>
      <c r="I72" s="154"/>
      <c r="J72" s="154"/>
    </row>
    <row r="73" spans="1:10">
      <c r="A73" s="155">
        <f t="shared" si="3"/>
        <v>66</v>
      </c>
      <c r="B73" s="155">
        <v>1950</v>
      </c>
      <c r="C73" s="224">
        <v>20.2</v>
      </c>
      <c r="D73" s="157">
        <v>5.5399999999999998E-2</v>
      </c>
      <c r="E73" s="218">
        <f t="shared" si="4"/>
        <v>4.5994059405940702E-2</v>
      </c>
      <c r="F73" s="221">
        <v>125.0762004579111</v>
      </c>
      <c r="G73" s="218">
        <f t="shared" si="5"/>
        <v>1.8936951772535158E-2</v>
      </c>
      <c r="H73" s="218">
        <f t="shared" si="6"/>
        <v>2.7057107633405544E-2</v>
      </c>
      <c r="I73" s="154"/>
      <c r="J73" s="154"/>
    </row>
    <row r="74" spans="1:10">
      <c r="A74" s="155">
        <f t="shared" si="3"/>
        <v>67</v>
      </c>
      <c r="B74" s="155">
        <v>1949</v>
      </c>
      <c r="C74" s="224">
        <v>16.54</v>
      </c>
      <c r="D74" s="157">
        <v>5.7000000000000002E-2</v>
      </c>
      <c r="E74" s="218">
        <f t="shared" si="4"/>
        <v>0.27828174123337368</v>
      </c>
      <c r="F74" s="221">
        <v>119.82205973658691</v>
      </c>
      <c r="G74" s="218">
        <f t="shared" si="5"/>
        <v>7.7232362235035906E-2</v>
      </c>
      <c r="H74" s="218">
        <f t="shared" si="6"/>
        <v>0.20104937899833777</v>
      </c>
      <c r="I74" s="154"/>
      <c r="J74" s="154"/>
    </row>
    <row r="75" spans="1:10">
      <c r="A75" s="155">
        <f t="shared" si="3"/>
        <v>68</v>
      </c>
      <c r="B75" s="155">
        <v>1948</v>
      </c>
      <c r="C75" s="224">
        <v>16.53</v>
      </c>
      <c r="D75" s="157">
        <v>5.3499999999999999E-2</v>
      </c>
      <c r="E75" s="218">
        <f t="shared" si="4"/>
        <v>5.4104960677555838E-2</v>
      </c>
      <c r="F75" s="221">
        <v>118.50064686850043</v>
      </c>
      <c r="G75" s="218">
        <f t="shared" si="5"/>
        <v>4.4906192571181731E-2</v>
      </c>
      <c r="H75" s="218">
        <f t="shared" si="6"/>
        <v>9.198768106374107E-3</v>
      </c>
      <c r="I75" s="154"/>
      <c r="J75" s="154"/>
    </row>
    <row r="76" spans="1:10">
      <c r="A76" s="155">
        <f t="shared" si="3"/>
        <v>69</v>
      </c>
      <c r="B76" s="155">
        <v>1947</v>
      </c>
      <c r="C76" s="224">
        <v>19.21</v>
      </c>
      <c r="D76" s="157">
        <v>3.5400000000000001E-2</v>
      </c>
      <c r="E76" s="218">
        <f t="shared" si="4"/>
        <v>-0.10411067152524724</v>
      </c>
      <c r="F76" s="221">
        <v>126.02148750581925</v>
      </c>
      <c r="G76" s="218">
        <f t="shared" si="5"/>
        <v>-2.7938415162384479E-2</v>
      </c>
      <c r="H76" s="218">
        <f t="shared" si="6"/>
        <v>-7.6172256362862761E-2</v>
      </c>
      <c r="I76" s="154"/>
      <c r="J76" s="154"/>
    </row>
    <row r="77" spans="1:10">
      <c r="A77" s="155">
        <f t="shared" si="3"/>
        <v>70</v>
      </c>
      <c r="B77" s="155">
        <v>1946</v>
      </c>
      <c r="C77" s="224">
        <v>21.34</v>
      </c>
      <c r="D77" s="157">
        <v>2.98E-2</v>
      </c>
      <c r="E77" s="218">
        <f t="shared" si="4"/>
        <v>-7.0012558575445138E-2</v>
      </c>
      <c r="F77" s="221">
        <v>126.73675769138804</v>
      </c>
      <c r="G77" s="218">
        <f t="shared" si="5"/>
        <v>2.5917735898134144E-2</v>
      </c>
      <c r="H77" s="218">
        <f t="shared" si="6"/>
        <v>-9.5930294473579286E-2</v>
      </c>
      <c r="I77" s="154"/>
      <c r="J77" s="154"/>
    </row>
    <row r="78" spans="1:10">
      <c r="A78" s="155">
        <f t="shared" si="3"/>
        <v>71</v>
      </c>
      <c r="B78" s="155">
        <v>1945</v>
      </c>
      <c r="C78" s="224">
        <v>13.91</v>
      </c>
      <c r="D78" s="157">
        <v>4.48E-2</v>
      </c>
      <c r="E78" s="218">
        <f t="shared" si="4"/>
        <v>0.57894809489575838</v>
      </c>
      <c r="F78" s="221">
        <v>119.82205973658691</v>
      </c>
      <c r="G78" s="218">
        <f t="shared" si="5"/>
        <v>9.1090889096679353E-2</v>
      </c>
      <c r="H78" s="218">
        <f t="shared" si="6"/>
        <v>0.48785720579907904</v>
      </c>
      <c r="I78" s="154"/>
      <c r="J78" s="154"/>
    </row>
    <row r="79" spans="1:10">
      <c r="A79" s="155">
        <f t="shared" si="3"/>
        <v>72</v>
      </c>
      <c r="B79" s="155">
        <v>1944</v>
      </c>
      <c r="C79" s="224">
        <v>12.1</v>
      </c>
      <c r="D79" s="157">
        <v>5.6899999999999999E-2</v>
      </c>
      <c r="E79" s="218">
        <f t="shared" si="4"/>
        <v>0.20648677685950417</v>
      </c>
      <c r="F79" s="221">
        <v>119.82205973658691</v>
      </c>
      <c r="G79" s="218">
        <f t="shared" si="5"/>
        <v>3.3382834586498308E-2</v>
      </c>
      <c r="H79" s="218">
        <f t="shared" si="6"/>
        <v>0.17310394227300585</v>
      </c>
      <c r="I79" s="154"/>
      <c r="J79" s="154"/>
    </row>
    <row r="80" spans="1:10">
      <c r="A80" s="155">
        <f t="shared" si="3"/>
        <v>73</v>
      </c>
      <c r="B80" s="155">
        <v>1943</v>
      </c>
      <c r="C80" s="224">
        <v>9.2200000000000006</v>
      </c>
      <c r="D80" s="157">
        <v>6.2100000000000002E-2</v>
      </c>
      <c r="E80" s="218">
        <f t="shared" si="4"/>
        <v>0.37446442516268968</v>
      </c>
      <c r="F80" s="221">
        <v>118.50064686850043</v>
      </c>
      <c r="G80" s="218">
        <f t="shared" si="5"/>
        <v>4.4906192571181731E-2</v>
      </c>
      <c r="H80" s="218">
        <f t="shared" si="6"/>
        <v>0.32955823259150796</v>
      </c>
      <c r="I80" s="154"/>
      <c r="J80" s="154"/>
    </row>
    <row r="81" spans="1:10">
      <c r="A81" s="155">
        <f t="shared" si="3"/>
        <v>74</v>
      </c>
      <c r="B81" s="155">
        <v>1942</v>
      </c>
      <c r="C81" s="224">
        <v>8.5399999999999991</v>
      </c>
      <c r="D81" s="157">
        <v>9.4E-2</v>
      </c>
      <c r="E81" s="218">
        <f t="shared" si="4"/>
        <v>0.17362529274004701</v>
      </c>
      <c r="F81" s="221">
        <v>117.63067513199601</v>
      </c>
      <c r="G81" s="218">
        <f t="shared" si="5"/>
        <v>4.1400525254485759E-2</v>
      </c>
      <c r="H81" s="218">
        <f t="shared" si="6"/>
        <v>0.13222476748556125</v>
      </c>
      <c r="I81" s="154"/>
      <c r="J81" s="154"/>
    </row>
    <row r="82" spans="1:10">
      <c r="A82" s="155">
        <f t="shared" si="3"/>
        <v>75</v>
      </c>
      <c r="B82" s="155">
        <v>1941</v>
      </c>
      <c r="C82" s="224">
        <v>13.25</v>
      </c>
      <c r="D82" s="157">
        <v>7.17E-2</v>
      </c>
      <c r="E82" s="218">
        <f t="shared" si="4"/>
        <v>-0.28377169811320763</v>
      </c>
      <c r="F82" s="221">
        <v>116.34192732126922</v>
      </c>
      <c r="G82" s="218">
        <f t="shared" si="5"/>
        <v>4.5458657360233704E-2</v>
      </c>
      <c r="H82" s="218">
        <f t="shared" si="6"/>
        <v>-0.32923035547344132</v>
      </c>
      <c r="I82" s="154"/>
      <c r="J82" s="154"/>
    </row>
    <row r="83" spans="1:10">
      <c r="A83" s="155">
        <f t="shared" si="3"/>
        <v>76</v>
      </c>
      <c r="B83" s="155">
        <v>1940</v>
      </c>
      <c r="C83" s="224">
        <v>16.97</v>
      </c>
      <c r="D83" s="157">
        <v>5.3999999999999999E-2</v>
      </c>
      <c r="E83" s="218">
        <f t="shared" si="4"/>
        <v>-0.1652103712433706</v>
      </c>
      <c r="F83" s="221">
        <v>112.38578932609771</v>
      </c>
      <c r="G83" s="218">
        <f t="shared" si="5"/>
        <v>7.0793096199075936E-2</v>
      </c>
      <c r="H83" s="218">
        <f t="shared" si="6"/>
        <v>-0.23600346744244655</v>
      </c>
      <c r="I83" s="154"/>
      <c r="J83" s="154"/>
    </row>
    <row r="84" spans="1:10">
      <c r="A84" s="155">
        <f t="shared" si="3"/>
        <v>77</v>
      </c>
      <c r="B84" s="155">
        <v>1939</v>
      </c>
      <c r="C84" s="224">
        <v>16.05</v>
      </c>
      <c r="D84" s="157">
        <v>5.5300000000000002E-2</v>
      </c>
      <c r="E84" s="218">
        <f t="shared" si="4"/>
        <v>0.11262087227414319</v>
      </c>
      <c r="F84" s="221">
        <v>105.7549401055668</v>
      </c>
      <c r="G84" s="218">
        <f t="shared" si="5"/>
        <v>0.10052342907025401</v>
      </c>
      <c r="H84" s="218">
        <f t="shared" si="6"/>
        <v>1.2097443203889183E-2</v>
      </c>
      <c r="I84" s="154"/>
      <c r="J84" s="154"/>
    </row>
    <row r="85" spans="1:10">
      <c r="A85" s="155">
        <f t="shared" si="3"/>
        <v>78</v>
      </c>
      <c r="B85" s="155">
        <v>1938</v>
      </c>
      <c r="C85" s="224">
        <v>14.3</v>
      </c>
      <c r="D85" s="157">
        <v>7.2999999999999995E-2</v>
      </c>
      <c r="E85" s="218">
        <f t="shared" si="4"/>
        <v>0.19537762237762235</v>
      </c>
      <c r="F85" s="221">
        <v>99.827289429267168</v>
      </c>
      <c r="G85" s="218">
        <f t="shared" si="5"/>
        <v>9.9448264428073974E-2</v>
      </c>
      <c r="H85" s="218">
        <f t="shared" si="6"/>
        <v>9.5929357949548377E-2</v>
      </c>
      <c r="I85" s="154"/>
      <c r="J85" s="154"/>
    </row>
    <row r="86" spans="1:10">
      <c r="A86" s="155">
        <f t="shared" si="3"/>
        <v>79</v>
      </c>
      <c r="B86" s="155">
        <v>1937</v>
      </c>
      <c r="C86" s="224">
        <v>24.34</v>
      </c>
      <c r="D86" s="157">
        <v>4.3200000000000002E-2</v>
      </c>
      <c r="E86" s="218">
        <f>(((C85)-(C86))/C86)+D86</f>
        <v>-0.36928972884141326</v>
      </c>
      <c r="F86" s="221">
        <v>103.18173544479107</v>
      </c>
      <c r="G86" s="218">
        <f>SUM(F85-F86+4)/F86</f>
        <v>6.2564753509259221E-3</v>
      </c>
      <c r="H86" s="218">
        <f>E86-G86</f>
        <v>-0.37554620419233919</v>
      </c>
      <c r="I86" s="154"/>
      <c r="J86" s="154"/>
    </row>
    <row r="87" spans="1:10">
      <c r="A87" s="155">
        <f t="shared" ref="A87" si="7">A86+1</f>
        <v>80</v>
      </c>
      <c r="B87" s="231" t="s">
        <v>58</v>
      </c>
      <c r="C87" s="104"/>
      <c r="D87" s="225"/>
      <c r="E87" s="225">
        <f>AVERAGE(E8:E86)</f>
        <v>0.10721755061531339</v>
      </c>
      <c r="F87" s="225"/>
      <c r="G87" s="225">
        <f t="shared" ref="G87:H87" si="8">AVERAGE(G8:G86)</f>
        <v>6.8240135628881052E-2</v>
      </c>
      <c r="H87" s="225">
        <f t="shared" si="8"/>
        <v>3.8977414986432368E-2</v>
      </c>
      <c r="I87" s="154"/>
      <c r="J87" s="154"/>
    </row>
    <row r="88" spans="1:10">
      <c r="A88" s="104"/>
      <c r="B88" s="231"/>
      <c r="C88" s="104"/>
      <c r="D88" s="225"/>
      <c r="E88" s="218"/>
      <c r="F88" s="218"/>
      <c r="G88" s="218"/>
      <c r="H88" s="218"/>
      <c r="I88" s="154"/>
      <c r="J88" s="154"/>
    </row>
    <row r="89" spans="1:10" ht="140.1" customHeight="1">
      <c r="A89" s="382" t="s">
        <v>261</v>
      </c>
      <c r="B89" s="382"/>
      <c r="C89" s="382"/>
      <c r="D89" s="382"/>
      <c r="E89" s="382"/>
      <c r="F89" s="154"/>
      <c r="G89" s="154"/>
      <c r="H89" s="154"/>
      <c r="I89" s="154"/>
      <c r="J89" s="154"/>
    </row>
    <row r="90" spans="1:10">
      <c r="A90" s="154" t="s">
        <v>262</v>
      </c>
      <c r="B90" s="154"/>
      <c r="C90" s="154"/>
      <c r="D90" s="154"/>
      <c r="E90" s="154"/>
      <c r="F90" s="154"/>
      <c r="G90" s="154"/>
      <c r="H90" s="154"/>
      <c r="I90" s="154"/>
      <c r="J90" s="154"/>
    </row>
  </sheetData>
  <mergeCells count="1">
    <mergeCell ref="A89:E89"/>
  </mergeCells>
  <printOptions horizontalCentered="1"/>
  <pageMargins left="0.7" right="0.7" top="0.75" bottom="0.75" header="0.3" footer="0.3"/>
  <pageSetup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"/>
  <sheetViews>
    <sheetView view="pageBreakPreview" zoomScaleNormal="100" zoomScaleSheetLayoutView="100" workbookViewId="0">
      <selection activeCell="A3" sqref="A3"/>
    </sheetView>
  </sheetViews>
  <sheetFormatPr defaultColWidth="9.33203125" defaultRowHeight="12.75" outlineLevelCol="1"/>
  <cols>
    <col min="1" max="1" width="31.6640625" style="56" bestFit="1" customWidth="1"/>
    <col min="2" max="2" width="9.33203125" style="56"/>
    <col min="3" max="4" width="0" style="56" hidden="1" customWidth="1"/>
    <col min="5" max="8" width="10.6640625" style="56" hidden="1" customWidth="1" outlineLevel="1"/>
    <col min="9" max="9" width="9.33203125" style="56" collapsed="1"/>
    <col min="10" max="16384" width="9.33203125" style="56"/>
  </cols>
  <sheetData>
    <row r="1" spans="1:10">
      <c r="A1" s="232"/>
      <c r="B1" s="232"/>
      <c r="C1" s="232"/>
      <c r="D1" s="232"/>
      <c r="E1" s="233"/>
      <c r="F1" s="232"/>
      <c r="G1" s="233"/>
      <c r="H1" s="233"/>
      <c r="I1" s="232"/>
      <c r="J1" s="232"/>
    </row>
    <row r="2" spans="1:10">
      <c r="A2" s="232"/>
      <c r="B2" s="232"/>
      <c r="C2" s="232"/>
      <c r="D2" s="232"/>
      <c r="E2" s="233"/>
      <c r="F2" s="232"/>
      <c r="G2" s="233"/>
      <c r="H2" s="233"/>
      <c r="I2" s="232"/>
      <c r="J2" s="232"/>
    </row>
    <row r="3" spans="1:10">
      <c r="A3" s="232" t="s">
        <v>263</v>
      </c>
      <c r="B3" s="233"/>
      <c r="C3" s="232"/>
      <c r="D3" s="232"/>
      <c r="E3" s="233" t="s">
        <v>161</v>
      </c>
      <c r="F3" s="232"/>
      <c r="G3" s="233" t="s">
        <v>264</v>
      </c>
      <c r="H3" s="233" t="s">
        <v>61</v>
      </c>
      <c r="I3" s="232"/>
      <c r="J3" s="232"/>
    </row>
    <row r="4" spans="1:10">
      <c r="A4" s="232"/>
      <c r="B4" s="232"/>
      <c r="C4" s="232"/>
      <c r="D4" s="232"/>
      <c r="E4" s="233"/>
      <c r="F4" s="232"/>
      <c r="G4" s="233"/>
      <c r="H4" s="233"/>
      <c r="I4" s="232"/>
      <c r="J4" s="232"/>
    </row>
    <row r="5" spans="1:10">
      <c r="A5" s="232" t="s">
        <v>265</v>
      </c>
      <c r="B5" s="234">
        <v>4.4999999999999998E-2</v>
      </c>
      <c r="C5" s="234">
        <f>B5</f>
        <v>4.4999999999999998E-2</v>
      </c>
      <c r="D5" s="232"/>
      <c r="E5" s="235">
        <f>B8</f>
        <v>6.2E-2</v>
      </c>
      <c r="F5" s="236"/>
      <c r="G5" s="235">
        <f>SUM(B5+E5)</f>
        <v>0.107</v>
      </c>
      <c r="H5" s="235">
        <f>AVERAGE(G5:G6)</f>
        <v>0.10400000000000001</v>
      </c>
      <c r="I5" s="232"/>
      <c r="J5" s="232"/>
    </row>
    <row r="6" spans="1:10">
      <c r="A6" s="232" t="s">
        <v>266</v>
      </c>
      <c r="B6" s="234">
        <v>3.9E-2</v>
      </c>
      <c r="C6" s="232"/>
      <c r="D6" s="234">
        <f>B6</f>
        <v>3.9E-2</v>
      </c>
      <c r="E6" s="235">
        <f>B8</f>
        <v>6.2E-2</v>
      </c>
      <c r="F6" s="236"/>
      <c r="G6" s="235">
        <f>SUM(B6+E6)</f>
        <v>0.10100000000000001</v>
      </c>
      <c r="H6" s="233"/>
      <c r="I6" s="232"/>
      <c r="J6" s="232"/>
    </row>
    <row r="7" spans="1:10">
      <c r="A7" s="232" t="s">
        <v>267</v>
      </c>
      <c r="B7" s="234">
        <f>AVERAGE(B5:B6)</f>
        <v>4.1999999999999996E-2</v>
      </c>
      <c r="C7" s="232"/>
      <c r="D7" s="232"/>
      <c r="E7" s="233"/>
      <c r="F7" s="232"/>
      <c r="G7" s="233"/>
      <c r="H7" s="233"/>
      <c r="I7" s="234"/>
      <c r="J7" s="232"/>
    </row>
    <row r="8" spans="1:10">
      <c r="A8" s="232" t="s">
        <v>268</v>
      </c>
      <c r="B8" s="234">
        <v>6.2E-2</v>
      </c>
      <c r="C8" s="234">
        <f>B8</f>
        <v>6.2E-2</v>
      </c>
      <c r="D8" s="234">
        <f>B8</f>
        <v>6.2E-2</v>
      </c>
      <c r="E8" s="233"/>
      <c r="F8" s="232"/>
      <c r="G8" s="233"/>
      <c r="H8" s="233"/>
      <c r="I8" s="236"/>
      <c r="J8" s="232"/>
    </row>
    <row r="9" spans="1:10">
      <c r="A9" s="232" t="s">
        <v>62</v>
      </c>
      <c r="B9" s="236">
        <v>1.8E-3</v>
      </c>
      <c r="C9" s="234"/>
      <c r="D9" s="234"/>
      <c r="E9" s="233"/>
      <c r="F9" s="232"/>
      <c r="G9" s="233"/>
      <c r="H9" s="237">
        <f>B9</f>
        <v>1.8E-3</v>
      </c>
      <c r="I9" s="232"/>
      <c r="J9" s="232"/>
    </row>
    <row r="10" spans="1:10">
      <c r="A10" s="232" t="s">
        <v>269</v>
      </c>
      <c r="B10" s="234">
        <f>SUM(B7:B9)</f>
        <v>0.10579999999999999</v>
      </c>
      <c r="C10" s="234">
        <f>SUM(C5:C8)</f>
        <v>0.107</v>
      </c>
      <c r="D10" s="234">
        <f>SUM(D5:D8)</f>
        <v>0.10100000000000001</v>
      </c>
      <c r="E10" s="233"/>
      <c r="F10" s="232"/>
      <c r="G10" s="233"/>
      <c r="H10" s="235">
        <f>SUM(H5:H9)</f>
        <v>0.10580000000000001</v>
      </c>
      <c r="I10" s="236"/>
      <c r="J10" s="23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3"/>
  <sheetViews>
    <sheetView view="pageBreakPreview" zoomScale="90" zoomScaleNormal="100" zoomScaleSheetLayoutView="90" workbookViewId="0"/>
  </sheetViews>
  <sheetFormatPr defaultColWidth="9.33203125" defaultRowHeight="12.75"/>
  <cols>
    <col min="1" max="1" width="18.33203125" style="56" customWidth="1"/>
    <col min="2" max="2" width="16.33203125" style="56" customWidth="1"/>
    <col min="3" max="3" width="12.33203125" style="56" customWidth="1"/>
    <col min="4" max="4" width="11.33203125" style="56" customWidth="1"/>
    <col min="5" max="6" width="12.33203125" style="56" customWidth="1"/>
    <col min="7" max="16384" width="9.33203125" style="56"/>
  </cols>
  <sheetData>
    <row r="1" spans="1:8">
      <c r="A1" s="238" t="s">
        <v>98</v>
      </c>
      <c r="B1" s="239"/>
      <c r="C1" s="238"/>
      <c r="D1" s="239"/>
      <c r="E1" s="239"/>
      <c r="F1" s="239"/>
      <c r="G1" s="240"/>
      <c r="H1" s="240"/>
    </row>
    <row r="2" spans="1:8">
      <c r="A2" s="238" t="s">
        <v>627</v>
      </c>
      <c r="B2" s="239"/>
      <c r="C2" s="239"/>
      <c r="D2" s="239"/>
      <c r="E2" s="239"/>
      <c r="F2" s="239"/>
      <c r="G2" s="240"/>
      <c r="H2" s="240"/>
    </row>
    <row r="3" spans="1:8">
      <c r="A3" s="238" t="s">
        <v>271</v>
      </c>
      <c r="B3" s="239"/>
      <c r="C3" s="239"/>
      <c r="D3" s="239"/>
      <c r="E3" s="239"/>
      <c r="F3" s="239"/>
      <c r="G3" s="240"/>
      <c r="H3" s="240"/>
    </row>
    <row r="4" spans="1:8">
      <c r="A4" s="238" t="s">
        <v>272</v>
      </c>
      <c r="B4" s="239"/>
      <c r="C4" s="239"/>
      <c r="D4" s="239"/>
      <c r="E4" s="239"/>
      <c r="F4" s="239"/>
      <c r="G4" s="240"/>
      <c r="H4" s="240"/>
    </row>
    <row r="5" spans="1:8" ht="13.5" thickBot="1">
      <c r="A5" s="240"/>
      <c r="B5" s="240"/>
      <c r="C5" s="240"/>
      <c r="D5" s="240"/>
      <c r="E5" s="240"/>
      <c r="F5" s="240"/>
      <c r="G5" s="240"/>
      <c r="H5" s="240"/>
    </row>
    <row r="6" spans="1:8" ht="25.5" thickTop="1" thickBot="1">
      <c r="A6" s="240" t="s">
        <v>273</v>
      </c>
      <c r="B6" s="241" t="s">
        <v>274</v>
      </c>
      <c r="C6" s="241" t="s">
        <v>275</v>
      </c>
      <c r="D6" s="240"/>
      <c r="E6" s="240"/>
      <c r="F6" s="240"/>
      <c r="G6" s="240"/>
      <c r="H6" s="240"/>
    </row>
    <row r="7" spans="1:8">
      <c r="A7" s="240"/>
      <c r="B7" s="242">
        <v>1.3</v>
      </c>
      <c r="C7" s="243">
        <v>0.5</v>
      </c>
      <c r="D7" s="240"/>
      <c r="E7" s="240"/>
      <c r="F7" s="240"/>
      <c r="G7" s="240"/>
      <c r="H7" s="240"/>
    </row>
    <row r="8" spans="1:8" ht="13.5" thickBot="1">
      <c r="A8" s="240"/>
      <c r="B8" s="244">
        <v>0.9</v>
      </c>
      <c r="C8" s="245">
        <v>0.5</v>
      </c>
      <c r="D8" s="240"/>
      <c r="E8" s="240"/>
      <c r="F8" s="240"/>
      <c r="G8" s="240"/>
      <c r="H8" s="240"/>
    </row>
    <row r="9" spans="1:8" ht="13.5" thickTop="1">
      <c r="A9" s="240"/>
      <c r="B9" s="240"/>
      <c r="C9" s="240"/>
      <c r="D9" s="240"/>
      <c r="E9" s="240"/>
      <c r="F9" s="240"/>
      <c r="G9" s="240"/>
      <c r="H9" s="240"/>
    </row>
    <row r="10" spans="1:8">
      <c r="A10" s="240"/>
      <c r="B10" s="240"/>
      <c r="C10" s="240"/>
      <c r="D10" s="240"/>
      <c r="E10" s="240"/>
      <c r="F10" s="240"/>
      <c r="G10" s="240"/>
      <c r="H10" s="240"/>
    </row>
    <row r="11" spans="1:8" ht="13.5" thickBot="1">
      <c r="A11" s="240"/>
      <c r="B11" s="240"/>
      <c r="C11" s="240"/>
      <c r="D11" s="240"/>
      <c r="E11" s="240"/>
      <c r="F11" s="240"/>
      <c r="G11" s="240"/>
      <c r="H11" s="240"/>
    </row>
    <row r="12" spans="1:8" ht="25.5" thickTop="1" thickBot="1">
      <c r="A12" s="240" t="s">
        <v>276</v>
      </c>
      <c r="B12" s="241" t="s">
        <v>277</v>
      </c>
      <c r="C12" s="241"/>
      <c r="D12" s="241" t="s">
        <v>278</v>
      </c>
      <c r="E12" s="241" t="s">
        <v>275</v>
      </c>
      <c r="F12" s="241" t="s">
        <v>279</v>
      </c>
      <c r="G12" s="240"/>
      <c r="H12" s="240"/>
    </row>
    <row r="13" spans="1:8">
      <c r="A13" s="240"/>
      <c r="B13" s="243" t="s">
        <v>280</v>
      </c>
      <c r="C13" s="243" t="s">
        <v>166</v>
      </c>
      <c r="D13" s="246">
        <f>1.3*1.3</f>
        <v>1.6900000000000002</v>
      </c>
      <c r="E13" s="247">
        <v>0.25</v>
      </c>
      <c r="F13" s="248">
        <f>D13*E13</f>
        <v>0.42250000000000004</v>
      </c>
      <c r="G13" s="240"/>
      <c r="H13" s="240"/>
    </row>
    <row r="14" spans="1:8">
      <c r="A14" s="240"/>
      <c r="B14" s="243" t="s">
        <v>281</v>
      </c>
      <c r="C14" s="243" t="s">
        <v>166</v>
      </c>
      <c r="D14" s="246">
        <f>1.3*0.9</f>
        <v>1.1700000000000002</v>
      </c>
      <c r="E14" s="247">
        <v>0.25</v>
      </c>
      <c r="F14" s="248">
        <f>D14*E14</f>
        <v>0.29250000000000004</v>
      </c>
      <c r="G14" s="240"/>
      <c r="H14" s="240"/>
    </row>
    <row r="15" spans="1:8">
      <c r="A15" s="240"/>
      <c r="B15" s="243" t="s">
        <v>282</v>
      </c>
      <c r="C15" s="243" t="s">
        <v>166</v>
      </c>
      <c r="D15" s="246">
        <f>1.3*0.9</f>
        <v>1.1700000000000002</v>
      </c>
      <c r="E15" s="247">
        <v>0.25</v>
      </c>
      <c r="F15" s="248">
        <f>D15*E15</f>
        <v>0.29250000000000004</v>
      </c>
      <c r="G15" s="240"/>
      <c r="H15" s="240"/>
    </row>
    <row r="16" spans="1:8" ht="13.5" thickBot="1">
      <c r="A16" s="240"/>
      <c r="B16" s="243" t="s">
        <v>283</v>
      </c>
      <c r="C16" s="243" t="s">
        <v>166</v>
      </c>
      <c r="D16" s="246">
        <f>0.9*0.9</f>
        <v>0.81</v>
      </c>
      <c r="E16" s="247">
        <v>0.25</v>
      </c>
      <c r="F16" s="248">
        <f>D16*E16</f>
        <v>0.20250000000000001</v>
      </c>
      <c r="G16" s="240"/>
      <c r="H16" s="240"/>
    </row>
    <row r="17" spans="1:9" ht="24.75" thickBot="1">
      <c r="A17" s="240"/>
      <c r="B17" s="249" t="s">
        <v>284</v>
      </c>
      <c r="C17" s="249" t="s">
        <v>166</v>
      </c>
      <c r="D17" s="249"/>
      <c r="E17" s="249"/>
      <c r="F17" s="250">
        <f>SUM(F13:F16)</f>
        <v>1.21</v>
      </c>
      <c r="G17" s="240"/>
      <c r="H17" s="240"/>
    </row>
    <row r="18" spans="1:9" ht="13.5" thickTop="1">
      <c r="A18" s="240"/>
      <c r="B18" s="240"/>
      <c r="C18" s="240"/>
      <c r="D18" s="240"/>
      <c r="E18" s="240"/>
      <c r="F18" s="240"/>
      <c r="G18" s="240"/>
      <c r="H18" s="240"/>
    </row>
    <row r="19" spans="1:9">
      <c r="A19" s="240"/>
      <c r="B19" s="240"/>
      <c r="C19" s="240"/>
      <c r="D19" s="240"/>
      <c r="E19" s="240"/>
      <c r="F19" s="240"/>
      <c r="G19" s="240"/>
      <c r="H19" s="240"/>
    </row>
    <row r="20" spans="1:9">
      <c r="A20" s="240"/>
      <c r="B20" s="240"/>
      <c r="C20" s="240"/>
      <c r="D20" s="240"/>
      <c r="E20" s="240"/>
      <c r="F20" s="251"/>
      <c r="G20" s="240"/>
      <c r="H20" s="240"/>
    </row>
    <row r="21" spans="1:9" ht="14.25">
      <c r="A21" s="240" t="s">
        <v>285</v>
      </c>
      <c r="B21" s="252" t="s">
        <v>286</v>
      </c>
      <c r="C21" s="240"/>
      <c r="D21" s="240"/>
      <c r="E21" s="240"/>
      <c r="F21" s="240"/>
      <c r="G21" s="240"/>
      <c r="H21" s="240"/>
    </row>
    <row r="22" spans="1:9">
      <c r="A22" s="240"/>
      <c r="B22" s="240"/>
      <c r="C22" s="240"/>
      <c r="D22" s="240"/>
      <c r="E22" s="240"/>
      <c r="F22" s="240"/>
      <c r="G22" s="240"/>
      <c r="H22" s="240"/>
    </row>
    <row r="23" spans="1:9" ht="14.25">
      <c r="A23" s="240" t="s">
        <v>285</v>
      </c>
      <c r="B23" s="252" t="s">
        <v>287</v>
      </c>
      <c r="C23" s="240"/>
      <c r="D23" s="253">
        <f>(1.21/1)^0.5-1</f>
        <v>0.10000000000000009</v>
      </c>
      <c r="E23" s="240"/>
      <c r="F23" s="240"/>
      <c r="G23" s="240"/>
      <c r="H23" s="240"/>
    </row>
    <row r="24" spans="1:9">
      <c r="A24" s="240"/>
      <c r="B24" s="240"/>
      <c r="C24" s="240"/>
      <c r="D24" s="254"/>
      <c r="E24" s="240"/>
      <c r="F24" s="240"/>
      <c r="G24" s="240"/>
      <c r="H24" s="240"/>
    </row>
    <row r="25" spans="1:9">
      <c r="A25" s="240" t="s">
        <v>288</v>
      </c>
      <c r="B25" s="252" t="s">
        <v>289</v>
      </c>
      <c r="C25" s="240"/>
      <c r="D25" s="253">
        <f>(0.3*0.5)+(-0.1*0.5)</f>
        <v>9.9999999999999992E-2</v>
      </c>
      <c r="E25" s="240"/>
      <c r="F25" s="240"/>
      <c r="G25" s="240"/>
      <c r="H25" s="240"/>
    </row>
    <row r="26" spans="1:9">
      <c r="A26" s="240"/>
      <c r="B26" s="240"/>
      <c r="C26" s="240"/>
      <c r="D26" s="240"/>
      <c r="E26" s="240"/>
      <c r="F26" s="240"/>
      <c r="G26" s="240"/>
      <c r="H26" s="240"/>
    </row>
    <row r="27" spans="1:9" ht="14.25">
      <c r="A27" s="240" t="s">
        <v>290</v>
      </c>
      <c r="B27" s="252" t="s">
        <v>291</v>
      </c>
      <c r="C27" s="240"/>
      <c r="D27" s="253">
        <f>(1.3*0.9)^0.5-1</f>
        <v>8.1665382639196871E-2</v>
      </c>
      <c r="E27" s="240"/>
      <c r="F27" s="240"/>
      <c r="G27" s="240"/>
      <c r="H27" s="240"/>
    </row>
    <row r="28" spans="1:9">
      <c r="A28" s="240"/>
      <c r="B28" s="240"/>
      <c r="C28" s="240"/>
      <c r="D28" s="240"/>
      <c r="E28" s="240"/>
      <c r="F28" s="240"/>
      <c r="G28" s="240"/>
      <c r="H28" s="240"/>
    </row>
    <row r="29" spans="1:9">
      <c r="A29" s="252" t="s">
        <v>292</v>
      </c>
      <c r="B29" s="240"/>
      <c r="C29" s="240"/>
      <c r="D29" s="240"/>
      <c r="E29" s="240"/>
      <c r="F29" s="240"/>
      <c r="G29" s="240"/>
      <c r="H29" s="240"/>
    </row>
    <row r="30" spans="1:9">
      <c r="A30" s="252" t="s">
        <v>293</v>
      </c>
      <c r="B30" s="240"/>
      <c r="C30" s="240"/>
      <c r="D30" s="240"/>
      <c r="E30" s="240"/>
      <c r="F30" s="240"/>
      <c r="G30" s="240"/>
      <c r="H30" s="240"/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/>
      <c r="B33" s="240"/>
      <c r="C33" s="240"/>
      <c r="D33" s="240"/>
      <c r="E33" s="240"/>
      <c r="F33" s="240"/>
      <c r="G33" s="240"/>
      <c r="H33" s="240"/>
      <c r="I33" s="24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Normal="100" zoomScaleSheetLayoutView="100" workbookViewId="0">
      <selection activeCell="B1" sqref="B1"/>
    </sheetView>
  </sheetViews>
  <sheetFormatPr defaultRowHeight="11.25" outlineLevelCol="1"/>
  <cols>
    <col min="1" max="1" width="4.83203125" bestFit="1" customWidth="1"/>
    <col min="2" max="2" width="29" bestFit="1" customWidth="1"/>
    <col min="3" max="3" width="5.1640625" customWidth="1"/>
    <col min="4" max="5" width="11.1640625" bestFit="1" customWidth="1"/>
    <col min="8" max="8" width="9.33203125" customWidth="1"/>
    <col min="12" max="12" width="0" hidden="1" customWidth="1" outlineLevel="1"/>
    <col min="13" max="16" width="9.33203125" hidden="1" customWidth="1" outlineLevel="1"/>
    <col min="17" max="17" width="9.33203125" collapsed="1"/>
  </cols>
  <sheetData>
    <row r="1" spans="1:16">
      <c r="A1" s="341"/>
      <c r="B1" s="101" t="s">
        <v>98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>
      <c r="A2" s="341"/>
      <c r="B2" s="352" t="s">
        <v>657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>
      <c r="A3" s="341"/>
      <c r="B3" s="352" t="s">
        <v>294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2.75">
      <c r="A4" s="341"/>
      <c r="B4" s="352" t="s">
        <v>658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33.75">
      <c r="A6" s="342" t="s">
        <v>22</v>
      </c>
      <c r="B6" s="343" t="s">
        <v>0</v>
      </c>
      <c r="C6" s="341"/>
      <c r="D6" s="344" t="s">
        <v>26</v>
      </c>
      <c r="E6" s="344" t="s">
        <v>296</v>
      </c>
      <c r="F6" s="344" t="s">
        <v>309</v>
      </c>
      <c r="G6" s="344" t="s">
        <v>299</v>
      </c>
      <c r="H6" s="344" t="s">
        <v>668</v>
      </c>
      <c r="I6" s="345" t="s">
        <v>16</v>
      </c>
      <c r="J6" s="344" t="s">
        <v>638</v>
      </c>
      <c r="K6" s="344" t="s">
        <v>667</v>
      </c>
      <c r="L6" s="344"/>
      <c r="M6" s="341"/>
      <c r="N6" s="341"/>
      <c r="O6" s="341"/>
      <c r="P6" s="341"/>
    </row>
    <row r="7" spans="1:16">
      <c r="A7" s="257">
        <v>1</v>
      </c>
      <c r="B7" s="343" t="s">
        <v>66</v>
      </c>
      <c r="C7" s="24" t="s">
        <v>67</v>
      </c>
      <c r="D7" s="346">
        <v>0.85</v>
      </c>
      <c r="E7" s="359">
        <f t="shared" ref="E7:E15" si="0">$D$26</f>
        <v>4.2000000000000003E-2</v>
      </c>
      <c r="F7" s="359">
        <f t="shared" ref="F7:F15" si="1">$D$27</f>
        <v>7.0000000000000007E-2</v>
      </c>
      <c r="G7" s="347">
        <f t="shared" ref="G7:G14" si="2">D7*F7</f>
        <v>5.9500000000000004E-2</v>
      </c>
      <c r="H7" s="348">
        <f>E7+G7+$D$29</f>
        <v>0.1033</v>
      </c>
      <c r="I7" s="349">
        <v>5703.05</v>
      </c>
      <c r="J7" s="347">
        <v>1.0699999999999999E-2</v>
      </c>
      <c r="K7" s="348">
        <f>SUM(H7+J7)</f>
        <v>0.114</v>
      </c>
      <c r="L7" s="348"/>
      <c r="M7" s="332">
        <f t="shared" ref="M7:M14" si="3">IF(AND($I7&gt;=$D$22,$I7&lt;=$E$22),$F$22)</f>
        <v>1.0699999999999999E-2</v>
      </c>
      <c r="N7" s="332" t="b">
        <f t="shared" ref="N7:N14" si="4">IF(AND($I7&gt;=$D$23,$I7&lt;=$E$23),$F$23)</f>
        <v>0</v>
      </c>
      <c r="O7" s="332" t="b">
        <f t="shared" ref="O7:O14" si="5">IF(AND($I7&gt;=$D$24,$I7&lt;=$E$24),$F$24)</f>
        <v>0</v>
      </c>
      <c r="P7" s="332" t="b">
        <f t="shared" ref="P7:P14" si="6">IF($I7&gt;=$D$21,$F$21)</f>
        <v>0</v>
      </c>
    </row>
    <row r="8" spans="1:16">
      <c r="A8" s="257">
        <f>A7+1</f>
        <v>2</v>
      </c>
      <c r="B8" s="343" t="s">
        <v>68</v>
      </c>
      <c r="C8" s="24" t="s">
        <v>69</v>
      </c>
      <c r="D8" s="346">
        <v>0.7</v>
      </c>
      <c r="E8" s="359">
        <f t="shared" si="0"/>
        <v>4.2000000000000003E-2</v>
      </c>
      <c r="F8" s="359">
        <f t="shared" si="1"/>
        <v>7.0000000000000007E-2</v>
      </c>
      <c r="G8" s="347">
        <f t="shared" si="2"/>
        <v>4.9000000000000002E-2</v>
      </c>
      <c r="H8" s="348">
        <f t="shared" ref="H8:H14" si="7">E8+G8+$D$29</f>
        <v>9.2799999999999994E-2</v>
      </c>
      <c r="I8" s="349">
        <v>2382.31</v>
      </c>
      <c r="J8" s="347">
        <v>1.7999999999999999E-2</v>
      </c>
      <c r="K8" s="348">
        <f t="shared" ref="K8:K14" si="8">SUM(H8+J8)</f>
        <v>0.1108</v>
      </c>
      <c r="L8" s="348"/>
      <c r="M8" s="332" t="b">
        <f t="shared" si="3"/>
        <v>0</v>
      </c>
      <c r="N8" s="332">
        <f t="shared" si="4"/>
        <v>1.7999999999999999E-2</v>
      </c>
      <c r="O8" s="332" t="b">
        <f t="shared" si="5"/>
        <v>0</v>
      </c>
      <c r="P8" s="332" t="b">
        <f t="shared" si="6"/>
        <v>0</v>
      </c>
    </row>
    <row r="9" spans="1:16">
      <c r="A9" s="257">
        <f t="shared" ref="A9:A16" si="9">A8+1</f>
        <v>3</v>
      </c>
      <c r="B9" s="343" t="s">
        <v>70</v>
      </c>
      <c r="C9" s="24" t="s">
        <v>71</v>
      </c>
      <c r="D9" s="346">
        <v>0.8</v>
      </c>
      <c r="E9" s="359">
        <f t="shared" si="0"/>
        <v>4.2000000000000003E-2</v>
      </c>
      <c r="F9" s="359">
        <f t="shared" si="1"/>
        <v>7.0000000000000007E-2</v>
      </c>
      <c r="G9" s="347">
        <f t="shared" si="2"/>
        <v>5.6000000000000008E-2</v>
      </c>
      <c r="H9" s="348">
        <f t="shared" si="7"/>
        <v>9.98E-2</v>
      </c>
      <c r="I9" s="349">
        <v>2509.59</v>
      </c>
      <c r="J9" s="347">
        <v>1.7999999999999999E-2</v>
      </c>
      <c r="K9" s="348">
        <f t="shared" si="8"/>
        <v>0.1178</v>
      </c>
      <c r="L9" s="348"/>
      <c r="M9" s="332" t="b">
        <f t="shared" si="3"/>
        <v>0</v>
      </c>
      <c r="N9" s="332">
        <f t="shared" si="4"/>
        <v>1.7999999999999999E-2</v>
      </c>
      <c r="O9" s="332" t="b">
        <f t="shared" si="5"/>
        <v>0</v>
      </c>
      <c r="P9" s="332" t="b">
        <f t="shared" si="6"/>
        <v>0</v>
      </c>
    </row>
    <row r="10" spans="1:16">
      <c r="A10" s="257">
        <f t="shared" si="9"/>
        <v>4</v>
      </c>
      <c r="B10" s="343" t="s">
        <v>72</v>
      </c>
      <c r="C10" s="24" t="s">
        <v>73</v>
      </c>
      <c r="D10" s="346">
        <v>0.7</v>
      </c>
      <c r="E10" s="359">
        <f t="shared" si="0"/>
        <v>4.2000000000000003E-2</v>
      </c>
      <c r="F10" s="359">
        <f t="shared" si="1"/>
        <v>7.0000000000000007E-2</v>
      </c>
      <c r="G10" s="347">
        <f t="shared" si="2"/>
        <v>4.9000000000000002E-2</v>
      </c>
      <c r="H10" s="348">
        <f t="shared" si="7"/>
        <v>9.2799999999999994E-2</v>
      </c>
      <c r="I10" s="349">
        <v>1266.9000000000001</v>
      </c>
      <c r="J10" s="347">
        <v>1.7999999999999999E-2</v>
      </c>
      <c r="K10" s="348">
        <f t="shared" si="8"/>
        <v>0.1108</v>
      </c>
      <c r="L10" s="348"/>
      <c r="M10" s="332" t="b">
        <f t="shared" si="3"/>
        <v>0</v>
      </c>
      <c r="N10" s="332">
        <f t="shared" si="4"/>
        <v>1.7999999999999999E-2</v>
      </c>
      <c r="O10" s="332" t="b">
        <f t="shared" si="5"/>
        <v>0</v>
      </c>
      <c r="P10" s="332" t="b">
        <f t="shared" si="6"/>
        <v>0</v>
      </c>
    </row>
    <row r="11" spans="1:16">
      <c r="A11" s="257">
        <f t="shared" si="9"/>
        <v>5</v>
      </c>
      <c r="B11" s="343" t="s">
        <v>74</v>
      </c>
      <c r="C11" s="24" t="s">
        <v>75</v>
      </c>
      <c r="D11" s="346">
        <v>0.8</v>
      </c>
      <c r="E11" s="359">
        <f t="shared" si="0"/>
        <v>4.2000000000000003E-2</v>
      </c>
      <c r="F11" s="359">
        <f t="shared" si="1"/>
        <v>7.0000000000000007E-2</v>
      </c>
      <c r="G11" s="347">
        <f t="shared" si="2"/>
        <v>5.6000000000000008E-2</v>
      </c>
      <c r="H11" s="348">
        <f t="shared" si="7"/>
        <v>9.98E-2</v>
      </c>
      <c r="I11" s="349">
        <v>3125.84</v>
      </c>
      <c r="J11" s="347">
        <v>1.0699999999999999E-2</v>
      </c>
      <c r="K11" s="348">
        <f t="shared" si="8"/>
        <v>0.1105</v>
      </c>
      <c r="L11" s="348"/>
      <c r="M11" s="332">
        <f t="shared" si="3"/>
        <v>1.0699999999999999E-2</v>
      </c>
      <c r="N11" s="332" t="b">
        <f t="shared" si="4"/>
        <v>0</v>
      </c>
      <c r="O11" s="332" t="b">
        <f t="shared" si="5"/>
        <v>0</v>
      </c>
      <c r="P11" s="332" t="b">
        <f t="shared" si="6"/>
        <v>0</v>
      </c>
    </row>
    <row r="12" spans="1:16">
      <c r="A12" s="257">
        <f t="shared" si="9"/>
        <v>6</v>
      </c>
      <c r="B12" s="343" t="s">
        <v>76</v>
      </c>
      <c r="C12" s="24" t="s">
        <v>77</v>
      </c>
      <c r="D12" s="346">
        <v>0.85</v>
      </c>
      <c r="E12" s="359">
        <f t="shared" si="0"/>
        <v>4.2000000000000003E-2</v>
      </c>
      <c r="F12" s="359">
        <f t="shared" si="1"/>
        <v>7.0000000000000007E-2</v>
      </c>
      <c r="G12" s="347">
        <f t="shared" si="2"/>
        <v>5.9500000000000004E-2</v>
      </c>
      <c r="H12" s="348">
        <f t="shared" si="7"/>
        <v>0.1033</v>
      </c>
      <c r="I12" s="349">
        <v>1752.64</v>
      </c>
      <c r="J12" s="347">
        <v>1.7999999999999999E-2</v>
      </c>
      <c r="K12" s="348">
        <f t="shared" si="8"/>
        <v>0.12130000000000001</v>
      </c>
      <c r="L12" s="348"/>
      <c r="M12" s="332" t="b">
        <f t="shared" si="3"/>
        <v>0</v>
      </c>
      <c r="N12" s="332">
        <f t="shared" si="4"/>
        <v>1.7999999999999999E-2</v>
      </c>
      <c r="O12" s="332" t="b">
        <f t="shared" si="5"/>
        <v>0</v>
      </c>
      <c r="P12" s="332" t="b">
        <f t="shared" si="6"/>
        <v>0</v>
      </c>
    </row>
    <row r="13" spans="1:16">
      <c r="A13" s="257">
        <f t="shared" si="9"/>
        <v>7</v>
      </c>
      <c r="B13" s="343" t="s">
        <v>78</v>
      </c>
      <c r="C13" s="24" t="s">
        <v>79</v>
      </c>
      <c r="D13" s="346">
        <v>0.95</v>
      </c>
      <c r="E13" s="359">
        <f t="shared" si="0"/>
        <v>4.2000000000000003E-2</v>
      </c>
      <c r="F13" s="359">
        <f t="shared" si="1"/>
        <v>7.0000000000000007E-2</v>
      </c>
      <c r="G13" s="347">
        <f t="shared" si="2"/>
        <v>6.6500000000000004E-2</v>
      </c>
      <c r="H13" s="348">
        <f t="shared" si="7"/>
        <v>0.11030000000000001</v>
      </c>
      <c r="I13" s="349">
        <v>6064.5</v>
      </c>
      <c r="J13" s="347">
        <v>1.0699999999999999E-2</v>
      </c>
      <c r="K13" s="348">
        <f t="shared" si="8"/>
        <v>0.12100000000000001</v>
      </c>
      <c r="L13" s="348"/>
      <c r="M13" s="332">
        <f t="shared" si="3"/>
        <v>1.0699999999999999E-2</v>
      </c>
      <c r="N13" s="332" t="b">
        <f t="shared" si="4"/>
        <v>0</v>
      </c>
      <c r="O13" s="332" t="b">
        <f t="shared" si="5"/>
        <v>0</v>
      </c>
      <c r="P13" s="332" t="b">
        <f t="shared" si="6"/>
        <v>0</v>
      </c>
    </row>
    <row r="14" spans="1:16">
      <c r="A14" s="257">
        <f t="shared" si="9"/>
        <v>8</v>
      </c>
      <c r="B14" s="343" t="s">
        <v>80</v>
      </c>
      <c r="C14" s="24" t="s">
        <v>81</v>
      </c>
      <c r="D14" s="346">
        <v>0.8</v>
      </c>
      <c r="E14" s="359">
        <f t="shared" si="0"/>
        <v>4.2000000000000003E-2</v>
      </c>
      <c r="F14" s="359">
        <f t="shared" si="1"/>
        <v>7.0000000000000007E-2</v>
      </c>
      <c r="G14" s="347">
        <f t="shared" si="2"/>
        <v>5.6000000000000008E-2</v>
      </c>
      <c r="H14" s="348">
        <f t="shared" si="7"/>
        <v>9.98E-2</v>
      </c>
      <c r="I14" s="349">
        <v>2858.9</v>
      </c>
      <c r="J14" s="347">
        <v>1.0699999999999999E-2</v>
      </c>
      <c r="K14" s="348">
        <f t="shared" si="8"/>
        <v>0.1105</v>
      </c>
      <c r="L14" s="348"/>
      <c r="M14" s="332">
        <f t="shared" si="3"/>
        <v>1.0699999999999999E-2</v>
      </c>
      <c r="N14" s="332" t="b">
        <f t="shared" si="4"/>
        <v>0</v>
      </c>
      <c r="O14" s="332" t="b">
        <f t="shared" si="5"/>
        <v>0</v>
      </c>
      <c r="P14" s="332" t="b">
        <f t="shared" si="6"/>
        <v>0</v>
      </c>
    </row>
    <row r="15" spans="1:16">
      <c r="A15" s="257">
        <f t="shared" si="9"/>
        <v>9</v>
      </c>
      <c r="B15" s="343" t="s">
        <v>58</v>
      </c>
      <c r="C15" s="341"/>
      <c r="D15" s="346">
        <f>ROUND(AVERAGE(D7:D14),2)</f>
        <v>0.81</v>
      </c>
      <c r="E15" s="359">
        <f t="shared" si="0"/>
        <v>4.2000000000000003E-2</v>
      </c>
      <c r="F15" s="359">
        <f t="shared" si="1"/>
        <v>7.0000000000000007E-2</v>
      </c>
      <c r="G15" s="347">
        <f t="shared" ref="G15" si="10">D15*F15</f>
        <v>5.6700000000000007E-2</v>
      </c>
      <c r="H15" s="348">
        <f t="shared" ref="H15" si="11">E15+G15+$D$29</f>
        <v>0.10050000000000001</v>
      </c>
      <c r="I15" s="341"/>
      <c r="J15" s="341"/>
      <c r="K15" s="348">
        <f>AVERAGE(K7:K14)</f>
        <v>0.11458750000000001</v>
      </c>
      <c r="L15" s="348"/>
      <c r="M15" s="341"/>
      <c r="N15" s="341"/>
      <c r="O15" s="341"/>
      <c r="P15" s="341"/>
    </row>
    <row r="16" spans="1:16">
      <c r="A16" s="257">
        <f t="shared" si="9"/>
        <v>10</v>
      </c>
      <c r="B16" s="343" t="s">
        <v>639</v>
      </c>
      <c r="C16" s="341"/>
      <c r="D16" s="341"/>
      <c r="E16" s="341"/>
      <c r="F16" s="341"/>
      <c r="G16" s="341"/>
      <c r="H16" s="348">
        <f>AVERAGE(H15,K15)</f>
        <v>0.10754375000000001</v>
      </c>
      <c r="I16" s="341"/>
      <c r="J16" s="341"/>
      <c r="K16" s="341"/>
      <c r="L16" s="341"/>
      <c r="M16" s="341"/>
      <c r="N16" s="341"/>
      <c r="O16" s="341"/>
      <c r="P16" s="341"/>
    </row>
    <row r="17" spans="1:16">
      <c r="A17" s="341"/>
      <c r="B17" s="341"/>
      <c r="C17" s="341"/>
      <c r="E17" s="341"/>
      <c r="F17" s="341"/>
      <c r="G17" s="341"/>
      <c r="H17" s="348"/>
      <c r="I17" s="341"/>
      <c r="J17" s="341"/>
      <c r="K17" s="341"/>
      <c r="L17" s="341"/>
      <c r="M17" s="341"/>
      <c r="N17" s="341"/>
      <c r="O17" s="341"/>
      <c r="P17" s="341"/>
    </row>
    <row r="18" spans="1:16">
      <c r="A18" s="341"/>
      <c r="B18" s="343" t="s">
        <v>659</v>
      </c>
      <c r="C18" s="341"/>
      <c r="D18" s="341"/>
      <c r="E18" s="359"/>
      <c r="F18" s="359"/>
      <c r="G18" s="347"/>
      <c r="H18" s="348"/>
      <c r="I18" s="341"/>
      <c r="J18" s="341"/>
      <c r="K18" s="341"/>
      <c r="L18" s="341"/>
      <c r="M18" s="341"/>
      <c r="N18" s="341"/>
      <c r="O18" s="341"/>
      <c r="P18" s="341"/>
    </row>
    <row r="19" spans="1:16">
      <c r="A19" s="341"/>
      <c r="B19" s="336" t="s">
        <v>673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</row>
    <row r="20" spans="1:16" ht="33.75">
      <c r="A20" s="341"/>
      <c r="B20" s="327" t="s">
        <v>628</v>
      </c>
      <c r="D20" s="328" t="s">
        <v>629</v>
      </c>
      <c r="E20" s="328" t="s">
        <v>630</v>
      </c>
      <c r="F20" s="328" t="s">
        <v>631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16">
      <c r="A21" s="341"/>
      <c r="B21" s="327" t="s">
        <v>632</v>
      </c>
      <c r="D21" s="330">
        <v>10105.621999999999</v>
      </c>
      <c r="E21" s="329"/>
      <c r="F21" s="328">
        <v>0</v>
      </c>
      <c r="G21" s="341"/>
      <c r="H21" s="341"/>
      <c r="I21" s="341"/>
      <c r="J21" s="341"/>
      <c r="O21" s="341"/>
      <c r="P21" s="341"/>
    </row>
    <row r="22" spans="1:16">
      <c r="A22" s="341"/>
      <c r="B22" s="327" t="s">
        <v>633</v>
      </c>
      <c r="D22" s="379">
        <v>2552.4409999999998</v>
      </c>
      <c r="E22" s="379">
        <v>10105.621999999999</v>
      </c>
      <c r="F22" s="380">
        <v>1.0699999999999999E-2</v>
      </c>
      <c r="G22" s="341"/>
      <c r="H22" s="341"/>
      <c r="I22" s="341"/>
      <c r="J22" s="341"/>
      <c r="O22" s="341"/>
      <c r="P22" s="341"/>
    </row>
    <row r="23" spans="1:16">
      <c r="A23" s="341"/>
      <c r="B23" s="327" t="s">
        <v>634</v>
      </c>
      <c r="D23" s="379">
        <v>549.05600000000004</v>
      </c>
      <c r="E23" s="379">
        <v>2542.913</v>
      </c>
      <c r="F23" s="380">
        <v>1.7999999999999999E-2</v>
      </c>
      <c r="G23" s="341"/>
      <c r="H23" s="341"/>
      <c r="I23" s="341"/>
      <c r="J23" s="341"/>
      <c r="O23" s="341"/>
      <c r="P23" s="341"/>
    </row>
    <row r="24" spans="1:16">
      <c r="A24" s="341"/>
      <c r="B24" s="327" t="s">
        <v>635</v>
      </c>
      <c r="D24" s="379">
        <v>3.0369999999999999</v>
      </c>
      <c r="E24" s="379">
        <v>548.83900000000006</v>
      </c>
      <c r="F24" s="380">
        <v>3.7400000000000003E-2</v>
      </c>
      <c r="G24" s="341"/>
      <c r="H24" s="341"/>
      <c r="I24" s="341"/>
      <c r="J24" s="341"/>
      <c r="O24" s="341"/>
      <c r="P24" s="341"/>
    </row>
    <row r="25" spans="1:16">
      <c r="A25" s="341"/>
      <c r="B25" s="350"/>
      <c r="D25" s="350"/>
      <c r="E25" s="350"/>
      <c r="F25" s="351"/>
      <c r="G25" s="341"/>
      <c r="H25" s="341"/>
      <c r="I25" s="341"/>
      <c r="J25" s="341"/>
      <c r="K25" s="341"/>
      <c r="L25" s="341"/>
      <c r="M25" s="341"/>
      <c r="N25" s="341"/>
      <c r="O25" s="341"/>
      <c r="P25" s="341"/>
    </row>
    <row r="26" spans="1:16">
      <c r="A26" s="341"/>
      <c r="B26" s="331" t="s">
        <v>296</v>
      </c>
      <c r="D26" s="353">
        <v>4.2000000000000003E-2</v>
      </c>
      <c r="E26" s="333" t="s">
        <v>636</v>
      </c>
      <c r="F26" s="351"/>
      <c r="G26" s="341"/>
      <c r="H26" s="341"/>
      <c r="I26" s="341"/>
      <c r="J26" s="341"/>
      <c r="K26" s="341"/>
      <c r="L26" s="341"/>
      <c r="M26" s="341"/>
      <c r="N26" s="341"/>
      <c r="O26" s="341"/>
      <c r="P26" s="341"/>
    </row>
    <row r="27" spans="1:16">
      <c r="A27" s="341"/>
      <c r="B27" s="331" t="s">
        <v>309</v>
      </c>
      <c r="D27" s="353">
        <v>7.0000000000000007E-2</v>
      </c>
      <c r="E27" s="333" t="s">
        <v>637</v>
      </c>
      <c r="F27" s="351"/>
      <c r="G27" s="341"/>
      <c r="H27" s="341"/>
      <c r="I27" s="341"/>
      <c r="J27" s="341"/>
      <c r="K27" s="341"/>
      <c r="L27" s="341"/>
      <c r="M27" s="341"/>
      <c r="N27" s="341"/>
      <c r="O27" s="341"/>
      <c r="P27" s="341"/>
    </row>
    <row r="28" spans="1:16">
      <c r="A28" s="341"/>
      <c r="B28" s="341"/>
      <c r="D28" s="347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29" spans="1:16">
      <c r="A29" s="341"/>
      <c r="B29" s="341" t="s">
        <v>674</v>
      </c>
      <c r="D29" s="347">
        <v>1.8E-3</v>
      </c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</row>
    <row r="30" spans="1:16">
      <c r="A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</row>
    <row r="31" spans="1:16" ht="93">
      <c r="B31" s="133" t="s">
        <v>301</v>
      </c>
    </row>
    <row r="32" spans="1:16">
      <c r="B32" s="381" t="s">
        <v>672</v>
      </c>
    </row>
  </sheetData>
  <sortState ref="A19:Q27">
    <sortCondition ref="B19:B27"/>
  </sortState>
  <pageMargins left="0.2" right="0.2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D21"/>
  <sheetViews>
    <sheetView view="pageBreakPreview" zoomScaleNormal="100" zoomScaleSheetLayoutView="100" workbookViewId="0"/>
  </sheetViews>
  <sheetFormatPr defaultColWidth="9.33203125" defaultRowHeight="12.75"/>
  <cols>
    <col min="1" max="1" width="4.5" style="56" customWidth="1"/>
    <col min="2" max="2" width="22.1640625" style="56" bestFit="1" customWidth="1"/>
    <col min="3" max="3" width="7.83203125" style="56" customWidth="1"/>
    <col min="4" max="4" width="38" style="56" customWidth="1"/>
    <col min="5" max="16384" width="9.33203125" style="56"/>
  </cols>
  <sheetData>
    <row r="1" spans="1:4">
      <c r="A1" s="101" t="s">
        <v>98</v>
      </c>
      <c r="B1" s="274"/>
      <c r="C1" s="274"/>
      <c r="D1" s="274"/>
    </row>
    <row r="2" spans="1:4">
      <c r="A2" s="352" t="s">
        <v>312</v>
      </c>
      <c r="B2" s="275"/>
      <c r="C2" s="275"/>
      <c r="D2" s="275"/>
    </row>
    <row r="3" spans="1:4">
      <c r="A3" s="352" t="s">
        <v>294</v>
      </c>
      <c r="B3" s="275"/>
      <c r="C3" s="275"/>
      <c r="D3" s="275"/>
    </row>
    <row r="4" spans="1:4">
      <c r="A4" s="352" t="s">
        <v>313</v>
      </c>
      <c r="B4" s="275"/>
      <c r="C4" s="275"/>
      <c r="D4" s="275"/>
    </row>
    <row r="5" spans="1:4">
      <c r="A5" s="276"/>
      <c r="B5" s="275"/>
      <c r="C5" s="275"/>
      <c r="D5" s="275"/>
    </row>
    <row r="6" spans="1:4">
      <c r="A6" s="276"/>
      <c r="B6" s="275"/>
      <c r="C6" s="275"/>
      <c r="D6" s="255"/>
    </row>
    <row r="7" spans="1:4">
      <c r="A7" s="276"/>
      <c r="B7" s="275"/>
      <c r="C7" s="275"/>
      <c r="D7" s="255"/>
    </row>
    <row r="8" spans="1:4">
      <c r="A8" s="276"/>
      <c r="B8" s="275"/>
      <c r="D8" s="275"/>
    </row>
    <row r="9" spans="1:4">
      <c r="A9" s="276"/>
      <c r="B9" s="256"/>
      <c r="C9" s="275"/>
      <c r="D9" s="275"/>
    </row>
    <row r="10" spans="1:4">
      <c r="A10" s="257" t="s">
        <v>22</v>
      </c>
      <c r="B10" s="258"/>
      <c r="C10" s="257" t="s">
        <v>278</v>
      </c>
      <c r="D10" s="258" t="s">
        <v>295</v>
      </c>
    </row>
    <row r="11" spans="1:4">
      <c r="A11" s="276">
        <v>1</v>
      </c>
      <c r="B11" s="258" t="s">
        <v>296</v>
      </c>
      <c r="C11" s="277">
        <v>4.2000000000000003E-2</v>
      </c>
      <c r="D11" s="259" t="s">
        <v>297</v>
      </c>
    </row>
    <row r="12" spans="1:4">
      <c r="A12" s="276">
        <f>A11+1</f>
        <v>2</v>
      </c>
      <c r="B12" s="258" t="s">
        <v>298</v>
      </c>
      <c r="C12" s="278">
        <v>0.81</v>
      </c>
      <c r="D12" s="279" t="s">
        <v>661</v>
      </c>
    </row>
    <row r="13" spans="1:4">
      <c r="A13" s="276">
        <f>A12+1</f>
        <v>3</v>
      </c>
      <c r="B13" s="258" t="s">
        <v>314</v>
      </c>
      <c r="C13" s="277">
        <v>0.11840000000000001</v>
      </c>
      <c r="D13" s="258" t="s">
        <v>315</v>
      </c>
    </row>
    <row r="14" spans="1:4">
      <c r="A14" s="276">
        <f>A13+1</f>
        <v>4</v>
      </c>
      <c r="B14" s="258" t="s">
        <v>162</v>
      </c>
      <c r="C14" s="280">
        <f>C13-C11</f>
        <v>7.6399999999999996E-2</v>
      </c>
      <c r="D14" s="281"/>
    </row>
    <row r="15" spans="1:4">
      <c r="A15" s="276">
        <f>A14+1</f>
        <v>5</v>
      </c>
      <c r="B15" s="258" t="s">
        <v>316</v>
      </c>
      <c r="C15" s="280">
        <f>C12*C14</f>
        <v>6.1884000000000002E-2</v>
      </c>
      <c r="D15" s="281"/>
    </row>
    <row r="16" spans="1:4">
      <c r="A16" s="276">
        <f t="shared" ref="A16:A17" si="0">A15+1</f>
        <v>6</v>
      </c>
      <c r="B16" s="258" t="s">
        <v>62</v>
      </c>
      <c r="C16" s="280">
        <v>1.8E-3</v>
      </c>
      <c r="D16" s="281"/>
    </row>
    <row r="17" spans="1:4">
      <c r="A17" s="276">
        <f t="shared" si="0"/>
        <v>7</v>
      </c>
      <c r="B17" s="258" t="s">
        <v>300</v>
      </c>
      <c r="C17" s="377">
        <f>SUM(C11+C15+C16)</f>
        <v>0.105684</v>
      </c>
      <c r="D17" s="281"/>
    </row>
    <row r="18" spans="1:4">
      <c r="A18" s="276"/>
      <c r="B18" s="50"/>
      <c r="C18" s="275"/>
      <c r="D18" s="275"/>
    </row>
    <row r="19" spans="1:4" ht="67.5">
      <c r="A19" s="276"/>
      <c r="B19" s="282" t="s">
        <v>317</v>
      </c>
      <c r="C19" s="275"/>
      <c r="D19" s="275"/>
    </row>
    <row r="20" spans="1:4" ht="75" customHeight="1"/>
    <row r="21" spans="1:4">
      <c r="A21" s="283"/>
      <c r="B21" s="274"/>
      <c r="C21" s="274"/>
      <c r="D21" s="274"/>
    </row>
  </sheetData>
  <pageMargins left="0.2" right="0.2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133"/>
  <sheetViews>
    <sheetView view="pageBreakPreview" zoomScaleNormal="100" zoomScaleSheetLayoutView="100" workbookViewId="0">
      <selection activeCell="A2" sqref="A2"/>
    </sheetView>
  </sheetViews>
  <sheetFormatPr defaultColWidth="9.33203125" defaultRowHeight="11.25" outlineLevelCol="1"/>
  <cols>
    <col min="1" max="1" width="4.83203125" style="317" customWidth="1"/>
    <col min="2" max="2" width="26.6640625" style="317" bestFit="1" customWidth="1"/>
    <col min="3" max="10" width="9.33203125" style="317" hidden="1" customWidth="1" outlineLevel="1"/>
    <col min="11" max="11" width="9.33203125" style="317" collapsed="1"/>
    <col min="12" max="15" width="9.33203125" style="317"/>
    <col min="16" max="17" width="0" style="317" hidden="1" customWidth="1" outlineLevel="1"/>
    <col min="18" max="18" width="9.33203125" style="317" collapsed="1"/>
    <col min="19" max="22" width="9.33203125" style="317"/>
    <col min="23" max="23" width="9.6640625" style="317" bestFit="1" customWidth="1"/>
    <col min="24" max="16384" width="9.33203125" style="317"/>
  </cols>
  <sheetData>
    <row r="1" spans="1:22" s="5" customFormat="1" ht="12.75">
      <c r="B1" s="284"/>
      <c r="C1" s="284"/>
      <c r="D1"/>
      <c r="E1" s="284"/>
      <c r="F1" s="284"/>
      <c r="G1" s="284"/>
      <c r="H1" s="284"/>
      <c r="I1" s="284"/>
      <c r="J1" s="284"/>
      <c r="K1" s="284"/>
      <c r="L1" s="284"/>
      <c r="M1" s="285"/>
      <c r="N1" s="284"/>
      <c r="O1" s="284"/>
      <c r="P1" s="286"/>
      <c r="Q1" s="287"/>
    </row>
    <row r="2" spans="1:22" s="5" customFormat="1" ht="12.6" customHeight="1">
      <c r="B2" s="383" t="s">
        <v>318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288"/>
      <c r="P2" s="289"/>
      <c r="Q2" s="289"/>
    </row>
    <row r="3" spans="1:22" s="5" customFormat="1" ht="33.75">
      <c r="A3" s="290"/>
      <c r="B3" s="361" t="s">
        <v>662</v>
      </c>
      <c r="C3" s="291"/>
      <c r="D3" s="291"/>
      <c r="E3" s="292"/>
      <c r="F3" s="292"/>
      <c r="G3" s="292"/>
      <c r="H3" s="292"/>
      <c r="I3" s="292"/>
      <c r="J3" s="292"/>
      <c r="K3" s="292"/>
      <c r="L3" s="292"/>
      <c r="M3" s="293"/>
      <c r="N3" s="294"/>
      <c r="O3" s="295"/>
      <c r="P3" s="290"/>
      <c r="Q3" s="290"/>
    </row>
    <row r="4" spans="1:22" s="5" customFormat="1" ht="12.75">
      <c r="A4" s="290"/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110"/>
      <c r="N4" s="298"/>
      <c r="O4" s="295"/>
      <c r="P4" s="290"/>
      <c r="Q4" s="290"/>
    </row>
    <row r="5" spans="1:22" s="5" customFormat="1" ht="45.75">
      <c r="A5" s="299"/>
      <c r="B5" s="296" t="s">
        <v>0</v>
      </c>
      <c r="C5" s="296" t="s">
        <v>1</v>
      </c>
      <c r="D5" s="300" t="s">
        <v>27</v>
      </c>
      <c r="E5" s="301">
        <v>42217</v>
      </c>
      <c r="F5" s="301">
        <f>E5</f>
        <v>42217</v>
      </c>
      <c r="G5" s="301">
        <v>42186</v>
      </c>
      <c r="H5" s="301">
        <f>G5</f>
        <v>42186</v>
      </c>
      <c r="I5" s="301">
        <v>42156</v>
      </c>
      <c r="J5" s="301">
        <f>I5</f>
        <v>42156</v>
      </c>
      <c r="K5" s="302" t="s">
        <v>319</v>
      </c>
      <c r="L5" s="303" t="s">
        <v>10</v>
      </c>
      <c r="M5" s="304" t="s">
        <v>63</v>
      </c>
      <c r="N5" s="305" t="s">
        <v>300</v>
      </c>
      <c r="O5" s="306" t="s">
        <v>320</v>
      </c>
      <c r="P5" s="307" t="s">
        <v>19</v>
      </c>
      <c r="Q5" s="308" t="s">
        <v>321</v>
      </c>
    </row>
    <row r="6" spans="1:22">
      <c r="A6" s="309">
        <f>A5+1</f>
        <v>1</v>
      </c>
      <c r="B6" s="310" t="s">
        <v>322</v>
      </c>
      <c r="C6" s="310" t="s">
        <v>323</v>
      </c>
      <c r="D6" s="310" t="s">
        <v>324</v>
      </c>
      <c r="E6" s="310">
        <v>153.24</v>
      </c>
      <c r="F6" s="310">
        <v>134</v>
      </c>
      <c r="G6" s="310">
        <v>157.94</v>
      </c>
      <c r="H6" s="310">
        <v>147.69999999999999</v>
      </c>
      <c r="I6" s="310">
        <v>160.87</v>
      </c>
      <c r="J6" s="310">
        <v>153.91999999999999</v>
      </c>
      <c r="K6" s="28">
        <f t="shared" ref="K6:K37" si="0">AVERAGE(E6:J6)</f>
        <v>151.27833333333334</v>
      </c>
      <c r="L6" s="311">
        <v>4.0999999999999996</v>
      </c>
      <c r="M6" s="312">
        <v>8.6300000000000002E-2</v>
      </c>
      <c r="N6" s="313">
        <f t="shared" ref="N6:N37" si="1">+((((((L6/4)*(P6)^0.25))/(K6*1))+(P6)^0.25)^4)-1</f>
        <v>0.11604187186678949</v>
      </c>
      <c r="O6" s="314">
        <v>89557.19</v>
      </c>
      <c r="P6" s="315">
        <f t="shared" ref="P6:P37" si="2">1+(M6)</f>
        <v>1.0863</v>
      </c>
      <c r="Q6" s="316">
        <v>5</v>
      </c>
      <c r="S6"/>
      <c r="T6"/>
      <c r="U6"/>
      <c r="V6"/>
    </row>
    <row r="7" spans="1:22">
      <c r="A7" s="309">
        <f>A6+1</f>
        <v>2</v>
      </c>
      <c r="B7" s="310" t="s">
        <v>325</v>
      </c>
      <c r="C7" s="310" t="s">
        <v>326</v>
      </c>
      <c r="D7" s="310" t="s">
        <v>327</v>
      </c>
      <c r="E7" s="337">
        <v>51.17</v>
      </c>
      <c r="F7" s="337">
        <v>42.303199999999997</v>
      </c>
      <c r="G7" s="337">
        <v>51.74</v>
      </c>
      <c r="H7" s="337">
        <v>48.92</v>
      </c>
      <c r="I7" s="337">
        <v>50.47</v>
      </c>
      <c r="J7" s="337">
        <v>47.72</v>
      </c>
      <c r="K7" s="28">
        <f t="shared" si="0"/>
        <v>48.720533333333329</v>
      </c>
      <c r="L7" s="311">
        <v>0.96</v>
      </c>
      <c r="M7" s="312">
        <v>9.5700000000000007E-2</v>
      </c>
      <c r="N7" s="313">
        <f t="shared" si="1"/>
        <v>0.11744996560570642</v>
      </c>
      <c r="O7" s="314">
        <v>72331</v>
      </c>
      <c r="P7" s="315">
        <f t="shared" si="2"/>
        <v>1.0956999999999999</v>
      </c>
      <c r="Q7" s="316">
        <v>6</v>
      </c>
      <c r="S7"/>
      <c r="T7"/>
      <c r="U7"/>
      <c r="V7"/>
    </row>
    <row r="8" spans="1:22">
      <c r="A8" s="309">
        <f t="shared" ref="A8:A71" si="3">A7+1</f>
        <v>3</v>
      </c>
      <c r="B8" s="310" t="s">
        <v>328</v>
      </c>
      <c r="C8" s="310" t="s">
        <v>329</v>
      </c>
      <c r="D8" s="310" t="s">
        <v>330</v>
      </c>
      <c r="E8" s="337">
        <v>105.37</v>
      </c>
      <c r="F8" s="337">
        <v>88.43</v>
      </c>
      <c r="G8" s="337">
        <v>103.99</v>
      </c>
      <c r="H8" s="337">
        <v>96.31</v>
      </c>
      <c r="I8" s="337">
        <v>100.47</v>
      </c>
      <c r="J8" s="337">
        <v>94.25</v>
      </c>
      <c r="K8" s="28">
        <f t="shared" si="0"/>
        <v>98.13666666666667</v>
      </c>
      <c r="L8" s="311">
        <v>2.04</v>
      </c>
      <c r="M8" s="312">
        <v>9.2799999999999994E-2</v>
      </c>
      <c r="N8" s="313">
        <f t="shared" si="1"/>
        <v>0.1156940966665736</v>
      </c>
      <c r="O8" s="314">
        <v>62394.7</v>
      </c>
      <c r="P8" s="315">
        <f t="shared" si="2"/>
        <v>1.0928</v>
      </c>
      <c r="Q8" s="316">
        <v>5</v>
      </c>
    </row>
    <row r="9" spans="1:22">
      <c r="A9" s="309">
        <f t="shared" si="3"/>
        <v>4</v>
      </c>
      <c r="B9" s="310" t="s">
        <v>90</v>
      </c>
      <c r="C9" s="310" t="s">
        <v>90</v>
      </c>
      <c r="D9" s="310" t="s">
        <v>331</v>
      </c>
      <c r="E9" s="337">
        <v>111.63</v>
      </c>
      <c r="F9" s="337">
        <v>96</v>
      </c>
      <c r="G9" s="337">
        <v>110.84</v>
      </c>
      <c r="H9" s="337">
        <v>100.07</v>
      </c>
      <c r="I9" s="337">
        <v>107.85</v>
      </c>
      <c r="J9" s="337">
        <v>99.55</v>
      </c>
      <c r="K9" s="28">
        <f t="shared" si="0"/>
        <v>104.32333333333332</v>
      </c>
      <c r="L9" s="311">
        <v>2.68</v>
      </c>
      <c r="M9" s="312">
        <v>9.6000000000000002E-2</v>
      </c>
      <c r="N9" s="313">
        <f t="shared" si="1"/>
        <v>0.12442794197560358</v>
      </c>
      <c r="O9" s="314">
        <v>34809.03</v>
      </c>
      <c r="P9" s="315">
        <f t="shared" si="2"/>
        <v>1.0960000000000001</v>
      </c>
      <c r="Q9" s="316">
        <v>3</v>
      </c>
    </row>
    <row r="10" spans="1:22">
      <c r="A10" s="309">
        <f t="shared" si="3"/>
        <v>5</v>
      </c>
      <c r="B10" s="310" t="s">
        <v>332</v>
      </c>
      <c r="C10" s="310" t="s">
        <v>333</v>
      </c>
      <c r="D10" s="310" t="s">
        <v>330</v>
      </c>
      <c r="E10" s="337">
        <v>30</v>
      </c>
      <c r="F10" s="337">
        <v>24.04</v>
      </c>
      <c r="G10" s="337">
        <v>26.45</v>
      </c>
      <c r="H10" s="337">
        <v>24.32</v>
      </c>
      <c r="I10" s="337">
        <v>26.09</v>
      </c>
      <c r="J10" s="337">
        <v>24.15</v>
      </c>
      <c r="K10" s="28">
        <f t="shared" si="0"/>
        <v>25.841666666666669</v>
      </c>
      <c r="L10" s="311">
        <v>0.23</v>
      </c>
      <c r="M10" s="312">
        <v>0.1075</v>
      </c>
      <c r="N10" s="313">
        <f t="shared" si="1"/>
        <v>0.11739009121269728</v>
      </c>
      <c r="O10" s="314">
        <v>20397.98</v>
      </c>
      <c r="P10" s="315">
        <f t="shared" si="2"/>
        <v>1.1074999999999999</v>
      </c>
      <c r="Q10" s="316">
        <v>5</v>
      </c>
    </row>
    <row r="11" spans="1:22">
      <c r="A11" s="309">
        <f t="shared" si="3"/>
        <v>6</v>
      </c>
      <c r="B11" s="310" t="s">
        <v>334</v>
      </c>
      <c r="C11" s="310" t="s">
        <v>335</v>
      </c>
      <c r="D11" s="310" t="s">
        <v>336</v>
      </c>
      <c r="E11" s="337">
        <v>192.27</v>
      </c>
      <c r="F11" s="337">
        <v>151.30000000000001</v>
      </c>
      <c r="G11" s="337">
        <v>175</v>
      </c>
      <c r="H11" s="337">
        <v>159.12</v>
      </c>
      <c r="I11" s="337">
        <v>165.16</v>
      </c>
      <c r="J11" s="337">
        <v>152.19999999999999</v>
      </c>
      <c r="K11" s="28">
        <f t="shared" si="0"/>
        <v>165.84166666666667</v>
      </c>
      <c r="L11" s="311">
        <v>0.24</v>
      </c>
      <c r="M11" s="312">
        <v>0.13109999999999999</v>
      </c>
      <c r="N11" s="313">
        <f t="shared" si="1"/>
        <v>0.13273777511881191</v>
      </c>
      <c r="O11" s="314">
        <v>13504.95</v>
      </c>
      <c r="P11" s="315">
        <f t="shared" si="2"/>
        <v>1.1311</v>
      </c>
      <c r="Q11" s="316">
        <v>5</v>
      </c>
    </row>
    <row r="12" spans="1:22">
      <c r="A12" s="309">
        <f t="shared" si="3"/>
        <v>7</v>
      </c>
      <c r="B12" s="310" t="s">
        <v>337</v>
      </c>
      <c r="C12" s="310" t="s">
        <v>338</v>
      </c>
      <c r="D12" s="310" t="s">
        <v>331</v>
      </c>
      <c r="E12" s="337">
        <v>125.47</v>
      </c>
      <c r="F12" s="337">
        <v>93.51</v>
      </c>
      <c r="G12" s="337">
        <v>129.74</v>
      </c>
      <c r="H12" s="337">
        <v>107.95</v>
      </c>
      <c r="I12" s="337">
        <v>134.4</v>
      </c>
      <c r="J12" s="337">
        <v>114.75</v>
      </c>
      <c r="K12" s="28">
        <f t="shared" si="0"/>
        <v>117.63666666666667</v>
      </c>
      <c r="L12" s="311">
        <v>1</v>
      </c>
      <c r="M12" s="312">
        <v>0.1108</v>
      </c>
      <c r="N12" s="313">
        <f t="shared" si="1"/>
        <v>0.12027277782404999</v>
      </c>
      <c r="O12" s="314">
        <v>41319.550000000003</v>
      </c>
      <c r="P12" s="315">
        <f t="shared" si="2"/>
        <v>1.1108</v>
      </c>
      <c r="Q12" s="316">
        <v>5</v>
      </c>
    </row>
    <row r="13" spans="1:22">
      <c r="A13" s="309">
        <f t="shared" si="3"/>
        <v>8</v>
      </c>
      <c r="B13" s="310" t="s">
        <v>339</v>
      </c>
      <c r="C13" s="310" t="s">
        <v>340</v>
      </c>
      <c r="D13" s="310" t="s">
        <v>341</v>
      </c>
      <c r="E13" s="337">
        <v>107.1</v>
      </c>
      <c r="F13" s="337">
        <v>92.51</v>
      </c>
      <c r="G13" s="337">
        <v>106.88</v>
      </c>
      <c r="H13" s="337">
        <v>96.52</v>
      </c>
      <c r="I13" s="337">
        <v>108</v>
      </c>
      <c r="J13" s="337">
        <v>101.56</v>
      </c>
      <c r="K13" s="28">
        <f t="shared" si="0"/>
        <v>102.09499999999998</v>
      </c>
      <c r="L13" s="311">
        <v>2.4</v>
      </c>
      <c r="M13" s="312">
        <v>8.5000000000000006E-2</v>
      </c>
      <c r="N13" s="313">
        <f t="shared" si="1"/>
        <v>0.1107313791976372</v>
      </c>
      <c r="O13" s="314">
        <v>7688.62</v>
      </c>
      <c r="P13" s="315">
        <f t="shared" si="2"/>
        <v>1.085</v>
      </c>
      <c r="Q13" s="316">
        <v>4</v>
      </c>
    </row>
    <row r="14" spans="1:22">
      <c r="A14" s="309">
        <f t="shared" si="3"/>
        <v>9</v>
      </c>
      <c r="B14" s="310" t="s">
        <v>342</v>
      </c>
      <c r="C14" s="310" t="s">
        <v>91</v>
      </c>
      <c r="D14" s="310" t="s">
        <v>331</v>
      </c>
      <c r="E14" s="337">
        <v>69.400000000000006</v>
      </c>
      <c r="F14" s="337">
        <v>54.12</v>
      </c>
      <c r="G14" s="337">
        <v>69.48</v>
      </c>
      <c r="H14" s="337">
        <v>64.239999999999995</v>
      </c>
      <c r="I14" s="337">
        <v>68.47</v>
      </c>
      <c r="J14" s="337">
        <v>64.62</v>
      </c>
      <c r="K14" s="28">
        <f t="shared" si="0"/>
        <v>65.055000000000007</v>
      </c>
      <c r="L14" s="311">
        <v>1.2</v>
      </c>
      <c r="M14" s="312">
        <v>8.43E-2</v>
      </c>
      <c r="N14" s="313">
        <f t="shared" si="1"/>
        <v>0.10443969897940297</v>
      </c>
      <c r="O14" s="314">
        <v>25104.45</v>
      </c>
      <c r="P14" s="315">
        <f t="shared" si="2"/>
        <v>1.0843</v>
      </c>
      <c r="Q14" s="316">
        <v>4</v>
      </c>
    </row>
    <row r="15" spans="1:22">
      <c r="A15" s="309">
        <f t="shared" si="3"/>
        <v>10</v>
      </c>
      <c r="B15" s="310" t="s">
        <v>343</v>
      </c>
      <c r="C15" s="310" t="s">
        <v>344</v>
      </c>
      <c r="D15" s="310" t="s">
        <v>345</v>
      </c>
      <c r="E15" s="337">
        <v>50.28</v>
      </c>
      <c r="F15" s="337">
        <v>43.89</v>
      </c>
      <c r="G15" s="337">
        <v>51.49</v>
      </c>
      <c r="H15" s="337">
        <v>48.7</v>
      </c>
      <c r="I15" s="337">
        <v>51.91</v>
      </c>
      <c r="J15" s="337">
        <v>51.1</v>
      </c>
      <c r="K15" s="28">
        <f t="shared" si="0"/>
        <v>49.561666666666667</v>
      </c>
      <c r="L15" s="311">
        <v>0.72</v>
      </c>
      <c r="M15" s="312">
        <v>0.10249999999999999</v>
      </c>
      <c r="N15" s="313">
        <f t="shared" si="1"/>
        <v>0.1186038755242671</v>
      </c>
      <c r="O15" s="314">
        <v>14715.25</v>
      </c>
      <c r="P15" s="315">
        <f t="shared" si="2"/>
        <v>1.1025</v>
      </c>
      <c r="Q15" s="316">
        <v>4</v>
      </c>
    </row>
    <row r="16" spans="1:22">
      <c r="A16" s="309">
        <f t="shared" si="3"/>
        <v>11</v>
      </c>
      <c r="B16" s="310" t="s">
        <v>346</v>
      </c>
      <c r="C16" s="310" t="s">
        <v>347</v>
      </c>
      <c r="D16" s="310" t="s">
        <v>348</v>
      </c>
      <c r="E16" s="337">
        <v>56.39</v>
      </c>
      <c r="F16" s="337">
        <v>47.41</v>
      </c>
      <c r="G16" s="337">
        <v>55.72</v>
      </c>
      <c r="H16" s="337">
        <v>48.7</v>
      </c>
      <c r="I16" s="337">
        <v>51.48</v>
      </c>
      <c r="J16" s="337">
        <v>47.31</v>
      </c>
      <c r="K16" s="28">
        <f t="shared" si="0"/>
        <v>51.168333333333329</v>
      </c>
      <c r="L16" s="311">
        <v>2.2599999999999998</v>
      </c>
      <c r="M16" s="312">
        <v>8.4700000000000011E-2</v>
      </c>
      <c r="N16" s="313">
        <f t="shared" si="1"/>
        <v>0.13340833976979605</v>
      </c>
      <c r="O16" s="314">
        <v>107308.8</v>
      </c>
      <c r="P16" s="315">
        <f t="shared" si="2"/>
        <v>1.0847</v>
      </c>
      <c r="Q16" s="316">
        <v>3</v>
      </c>
    </row>
    <row r="17" spans="1:17">
      <c r="A17" s="309">
        <f t="shared" si="3"/>
        <v>12</v>
      </c>
      <c r="B17" s="310" t="s">
        <v>349</v>
      </c>
      <c r="C17" s="310" t="s">
        <v>350</v>
      </c>
      <c r="D17" s="310" t="s">
        <v>351</v>
      </c>
      <c r="E17" s="337">
        <v>81.66</v>
      </c>
      <c r="F17" s="337">
        <v>71.709999999999994</v>
      </c>
      <c r="G17" s="337">
        <v>79.63</v>
      </c>
      <c r="H17" s="337">
        <v>74.3</v>
      </c>
      <c r="I17" s="337">
        <v>81.92</v>
      </c>
      <c r="J17" s="337">
        <v>77.650000000000006</v>
      </c>
      <c r="K17" s="28">
        <f t="shared" si="0"/>
        <v>77.811666666666667</v>
      </c>
      <c r="L17" s="311">
        <v>1.1599999999999999</v>
      </c>
      <c r="M17" s="312">
        <v>8.4700000000000011E-2</v>
      </c>
      <c r="N17" s="313">
        <f t="shared" si="1"/>
        <v>0.10096110462073482</v>
      </c>
      <c r="O17" s="314">
        <v>78861</v>
      </c>
      <c r="P17" s="315">
        <f t="shared" si="2"/>
        <v>1.0847</v>
      </c>
      <c r="Q17" s="316">
        <v>5</v>
      </c>
    </row>
    <row r="18" spans="1:17">
      <c r="A18" s="309">
        <f t="shared" si="3"/>
        <v>13</v>
      </c>
      <c r="B18" s="310" t="s">
        <v>352</v>
      </c>
      <c r="C18" s="310" t="s">
        <v>353</v>
      </c>
      <c r="D18" s="310" t="s">
        <v>331</v>
      </c>
      <c r="E18" s="337">
        <v>64.709999999999994</v>
      </c>
      <c r="F18" s="337">
        <v>54</v>
      </c>
      <c r="G18" s="337">
        <v>64.930000000000007</v>
      </c>
      <c r="H18" s="337">
        <v>60.85</v>
      </c>
      <c r="I18" s="337">
        <v>63.7</v>
      </c>
      <c r="J18" s="337">
        <v>58.33</v>
      </c>
      <c r="K18" s="28">
        <f t="shared" si="0"/>
        <v>61.086666666666666</v>
      </c>
      <c r="L18" s="311">
        <v>1.1200000000000001</v>
      </c>
      <c r="M18" s="312">
        <v>0.1067</v>
      </c>
      <c r="N18" s="313">
        <f t="shared" si="1"/>
        <v>0.12713084557680188</v>
      </c>
      <c r="O18" s="314">
        <v>79845.69</v>
      </c>
      <c r="P18" s="315">
        <f t="shared" si="2"/>
        <v>1.1067</v>
      </c>
      <c r="Q18" s="316">
        <v>3</v>
      </c>
    </row>
    <row r="19" spans="1:17">
      <c r="A19" s="309">
        <f t="shared" si="3"/>
        <v>14</v>
      </c>
      <c r="B19" s="310" t="s">
        <v>354</v>
      </c>
      <c r="C19" s="310" t="s">
        <v>355</v>
      </c>
      <c r="D19" s="310" t="s">
        <v>356</v>
      </c>
      <c r="E19" s="337">
        <v>57.67</v>
      </c>
      <c r="F19" s="337">
        <v>50.55</v>
      </c>
      <c r="G19" s="337">
        <v>56.05</v>
      </c>
      <c r="H19" s="337">
        <v>51.85</v>
      </c>
      <c r="I19" s="337">
        <v>55.29</v>
      </c>
      <c r="J19" s="337">
        <v>52.99</v>
      </c>
      <c r="K19" s="28">
        <f t="shared" si="0"/>
        <v>54.066666666666663</v>
      </c>
      <c r="L19" s="311">
        <v>0.36</v>
      </c>
      <c r="M19" s="312">
        <v>0.12300000000000001</v>
      </c>
      <c r="N19" s="313">
        <f t="shared" si="1"/>
        <v>0.13049612653130649</v>
      </c>
      <c r="O19" s="314">
        <v>13333.54</v>
      </c>
      <c r="P19" s="315">
        <f t="shared" si="2"/>
        <v>1.123</v>
      </c>
      <c r="Q19" s="316">
        <v>3</v>
      </c>
    </row>
    <row r="20" spans="1:17">
      <c r="A20" s="309">
        <f t="shared" si="3"/>
        <v>15</v>
      </c>
      <c r="B20" s="310" t="s">
        <v>357</v>
      </c>
      <c r="C20" s="310" t="s">
        <v>358</v>
      </c>
      <c r="D20" s="310" t="s">
        <v>331</v>
      </c>
      <c r="E20" s="337">
        <v>155.94999999999999</v>
      </c>
      <c r="F20" s="337">
        <v>136.04</v>
      </c>
      <c r="G20" s="337">
        <v>165.93</v>
      </c>
      <c r="H20" s="337">
        <v>148.78</v>
      </c>
      <c r="I20" s="337">
        <v>173.59</v>
      </c>
      <c r="J20" s="337">
        <v>159.65</v>
      </c>
      <c r="K20" s="28">
        <f t="shared" si="0"/>
        <v>156.65666666666667</v>
      </c>
      <c r="L20" s="311">
        <v>2.5</v>
      </c>
      <c r="M20" s="312">
        <v>0.10920000000000001</v>
      </c>
      <c r="N20" s="313">
        <f t="shared" si="1"/>
        <v>0.1270073429658154</v>
      </c>
      <c r="O20" s="314">
        <v>38678.26</v>
      </c>
      <c r="P20" s="315">
        <f t="shared" si="2"/>
        <v>1.1092</v>
      </c>
      <c r="Q20" s="316">
        <v>5</v>
      </c>
    </row>
    <row r="21" spans="1:17">
      <c r="A21" s="309">
        <f t="shared" si="3"/>
        <v>16</v>
      </c>
      <c r="B21" s="310" t="s">
        <v>359</v>
      </c>
      <c r="C21" s="310" t="s">
        <v>360</v>
      </c>
      <c r="D21" s="310" t="s">
        <v>331</v>
      </c>
      <c r="E21" s="337">
        <v>103.12</v>
      </c>
      <c r="F21" s="337">
        <v>89.27</v>
      </c>
      <c r="G21" s="337">
        <v>103.38</v>
      </c>
      <c r="H21" s="337">
        <v>98.33</v>
      </c>
      <c r="I21" s="337">
        <v>104.7</v>
      </c>
      <c r="J21" s="337">
        <v>99.51</v>
      </c>
      <c r="K21" s="28">
        <f t="shared" si="0"/>
        <v>99.71833333333332</v>
      </c>
      <c r="L21" s="311">
        <v>1.2</v>
      </c>
      <c r="M21" s="312">
        <v>0.1167</v>
      </c>
      <c r="N21" s="313">
        <f t="shared" si="1"/>
        <v>0.13019901573458714</v>
      </c>
      <c r="O21" s="314">
        <v>27813.86</v>
      </c>
      <c r="P21" s="315">
        <f t="shared" si="2"/>
        <v>1.1167</v>
      </c>
      <c r="Q21" s="316">
        <v>3</v>
      </c>
    </row>
    <row r="22" spans="1:17">
      <c r="A22" s="309">
        <f t="shared" si="3"/>
        <v>17</v>
      </c>
      <c r="B22" s="310" t="s">
        <v>361</v>
      </c>
      <c r="C22" s="310" t="s">
        <v>362</v>
      </c>
      <c r="D22" s="310" t="s">
        <v>331</v>
      </c>
      <c r="E22" s="337">
        <v>80.08</v>
      </c>
      <c r="F22" s="337">
        <v>70.36</v>
      </c>
      <c r="G22" s="337">
        <v>76.25</v>
      </c>
      <c r="H22" s="337">
        <v>67.819999999999993</v>
      </c>
      <c r="I22" s="337">
        <v>69.39</v>
      </c>
      <c r="J22" s="337">
        <v>65.22</v>
      </c>
      <c r="K22" s="28">
        <f t="shared" si="0"/>
        <v>71.52</v>
      </c>
      <c r="L22" s="311">
        <v>2</v>
      </c>
      <c r="M22" s="312">
        <v>8.4700000000000011E-2</v>
      </c>
      <c r="N22" s="313">
        <f t="shared" si="1"/>
        <v>0.1153523461247552</v>
      </c>
      <c r="O22" s="314">
        <v>5152.37</v>
      </c>
      <c r="P22" s="315">
        <f t="shared" si="2"/>
        <v>1.0847</v>
      </c>
      <c r="Q22" s="316">
        <v>3</v>
      </c>
    </row>
    <row r="23" spans="1:17">
      <c r="A23" s="309">
        <f t="shared" si="3"/>
        <v>18</v>
      </c>
      <c r="B23" s="310" t="s">
        <v>363</v>
      </c>
      <c r="C23" s="310" t="s">
        <v>364</v>
      </c>
      <c r="D23" s="310" t="s">
        <v>365</v>
      </c>
      <c r="E23" s="337">
        <v>85.206000000000003</v>
      </c>
      <c r="F23" s="337">
        <v>64.290000000000006</v>
      </c>
      <c r="G23" s="337">
        <v>83.034999999999997</v>
      </c>
      <c r="H23" s="337">
        <v>78.36</v>
      </c>
      <c r="I23" s="337">
        <v>85.98</v>
      </c>
      <c r="J23" s="337">
        <v>79.8</v>
      </c>
      <c r="K23" s="28">
        <f t="shared" si="0"/>
        <v>79.44516666666668</v>
      </c>
      <c r="L23" s="311">
        <v>1.96</v>
      </c>
      <c r="M23" s="312">
        <v>0.10400000000000001</v>
      </c>
      <c r="N23" s="313">
        <f t="shared" si="1"/>
        <v>0.13148992361828027</v>
      </c>
      <c r="O23" s="314">
        <v>38527.15</v>
      </c>
      <c r="P23" s="315">
        <f t="shared" si="2"/>
        <v>1.1040000000000001</v>
      </c>
      <c r="Q23" s="316">
        <v>5</v>
      </c>
    </row>
    <row r="24" spans="1:17">
      <c r="A24" s="309">
        <f t="shared" si="3"/>
        <v>19</v>
      </c>
      <c r="B24" s="310" t="s">
        <v>366</v>
      </c>
      <c r="C24" s="310" t="s">
        <v>367</v>
      </c>
      <c r="D24" s="310" t="s">
        <v>336</v>
      </c>
      <c r="E24" s="337">
        <v>36.94</v>
      </c>
      <c r="F24" s="337">
        <v>28.32</v>
      </c>
      <c r="G24" s="337">
        <v>35.340000000000003</v>
      </c>
      <c r="H24" s="337">
        <v>31.68</v>
      </c>
      <c r="I24" s="337">
        <v>35.5</v>
      </c>
      <c r="J24" s="337">
        <v>32.56</v>
      </c>
      <c r="K24" s="28">
        <f t="shared" si="0"/>
        <v>33.39</v>
      </c>
      <c r="L24" s="311">
        <v>0.92</v>
      </c>
      <c r="M24" s="312">
        <v>0.1074</v>
      </c>
      <c r="N24" s="313">
        <f t="shared" si="1"/>
        <v>0.13822908629805841</v>
      </c>
      <c r="O24" s="314">
        <v>11087.59</v>
      </c>
      <c r="P24" s="315">
        <f t="shared" si="2"/>
        <v>1.1073999999999999</v>
      </c>
      <c r="Q24" s="316">
        <v>5</v>
      </c>
    </row>
    <row r="25" spans="1:17">
      <c r="A25" s="309">
        <f t="shared" si="3"/>
        <v>20</v>
      </c>
      <c r="B25" s="310" t="s">
        <v>368</v>
      </c>
      <c r="C25" s="310" t="s">
        <v>369</v>
      </c>
      <c r="D25" s="310" t="s">
        <v>370</v>
      </c>
      <c r="E25" s="337">
        <v>339.13990000000001</v>
      </c>
      <c r="F25" s="337">
        <v>275</v>
      </c>
      <c r="G25" s="337">
        <v>356.01</v>
      </c>
      <c r="H25" s="337">
        <v>333.63990000000001</v>
      </c>
      <c r="I25" s="337">
        <v>367.26490000000001</v>
      </c>
      <c r="J25" s="337">
        <v>343.8501</v>
      </c>
      <c r="K25" s="28">
        <f t="shared" si="0"/>
        <v>335.81746666666669</v>
      </c>
      <c r="L25" s="311">
        <v>8.7200000000000006</v>
      </c>
      <c r="M25" s="312">
        <v>0.11220000000000001</v>
      </c>
      <c r="N25" s="313">
        <f t="shared" si="1"/>
        <v>0.14136236258830914</v>
      </c>
      <c r="O25" s="314">
        <v>51882.55</v>
      </c>
      <c r="P25" s="315">
        <f t="shared" si="2"/>
        <v>1.1122000000000001</v>
      </c>
      <c r="Q25" s="316">
        <v>6</v>
      </c>
    </row>
    <row r="26" spans="1:17">
      <c r="A26" s="309">
        <f t="shared" si="3"/>
        <v>21</v>
      </c>
      <c r="B26" s="310" t="s">
        <v>371</v>
      </c>
      <c r="C26" s="310" t="s">
        <v>372</v>
      </c>
      <c r="D26" s="310" t="s">
        <v>373</v>
      </c>
      <c r="E26" s="337">
        <v>49.84</v>
      </c>
      <c r="F26" s="337">
        <v>41.74</v>
      </c>
      <c r="G26" s="337">
        <v>57.71</v>
      </c>
      <c r="H26" s="337">
        <v>46.5</v>
      </c>
      <c r="I26" s="337">
        <v>62.32</v>
      </c>
      <c r="J26" s="337">
        <v>56.67</v>
      </c>
      <c r="K26" s="28">
        <f t="shared" si="0"/>
        <v>52.463333333333338</v>
      </c>
      <c r="L26" s="311">
        <v>0.52</v>
      </c>
      <c r="M26" s="312">
        <v>0.10779999999999999</v>
      </c>
      <c r="N26" s="313">
        <f t="shared" si="1"/>
        <v>0.11882104335460397</v>
      </c>
      <c r="O26" s="314">
        <v>10252.049999999999</v>
      </c>
      <c r="P26" s="315">
        <f t="shared" si="2"/>
        <v>1.1077999999999999</v>
      </c>
      <c r="Q26" s="316">
        <v>4</v>
      </c>
    </row>
    <row r="27" spans="1:17">
      <c r="A27" s="309">
        <f t="shared" si="3"/>
        <v>22</v>
      </c>
      <c r="B27" s="310" t="s">
        <v>374</v>
      </c>
      <c r="C27" s="310" t="s">
        <v>375</v>
      </c>
      <c r="D27" s="310" t="s">
        <v>376</v>
      </c>
      <c r="E27" s="337">
        <v>202.47</v>
      </c>
      <c r="F27" s="337">
        <v>180.93</v>
      </c>
      <c r="G27" s="337">
        <v>200.09</v>
      </c>
      <c r="H27" s="337">
        <v>169.09</v>
      </c>
      <c r="I27" s="337">
        <v>174.68</v>
      </c>
      <c r="J27" s="337">
        <v>167.36</v>
      </c>
      <c r="K27" s="28">
        <f t="shared" si="0"/>
        <v>182.43666666666664</v>
      </c>
      <c r="L27" s="311">
        <v>0.96</v>
      </c>
      <c r="M27" s="312">
        <v>0.10779999999999999</v>
      </c>
      <c r="N27" s="313">
        <f t="shared" si="1"/>
        <v>0.11364086756333713</v>
      </c>
      <c r="O27" s="314">
        <v>14490.35</v>
      </c>
      <c r="P27" s="315">
        <f t="shared" si="2"/>
        <v>1.1077999999999999</v>
      </c>
      <c r="Q27" s="316">
        <v>7</v>
      </c>
    </row>
    <row r="28" spans="1:17">
      <c r="A28" s="309">
        <f t="shared" si="3"/>
        <v>23</v>
      </c>
      <c r="B28" s="310" t="s">
        <v>377</v>
      </c>
      <c r="C28" s="310" t="s">
        <v>378</v>
      </c>
      <c r="D28" s="310" t="s">
        <v>379</v>
      </c>
      <c r="E28" s="337">
        <v>71.499899999999997</v>
      </c>
      <c r="F28" s="337">
        <v>64.09</v>
      </c>
      <c r="G28" s="337">
        <v>71.335999999999999</v>
      </c>
      <c r="H28" s="337">
        <v>61.64</v>
      </c>
      <c r="I28" s="337">
        <v>65.45</v>
      </c>
      <c r="J28" s="337">
        <v>61.46</v>
      </c>
      <c r="K28" s="28">
        <f t="shared" si="0"/>
        <v>65.912649999999999</v>
      </c>
      <c r="L28" s="311">
        <v>1.52</v>
      </c>
      <c r="M28" s="312">
        <v>0.1016</v>
      </c>
      <c r="N28" s="313">
        <f t="shared" si="1"/>
        <v>0.12722433618180151</v>
      </c>
      <c r="O28" s="314">
        <v>9815.4599999999991</v>
      </c>
      <c r="P28" s="315">
        <f t="shared" si="2"/>
        <v>1.1015999999999999</v>
      </c>
      <c r="Q28" s="316">
        <v>5</v>
      </c>
    </row>
    <row r="29" spans="1:17">
      <c r="A29" s="309">
        <f t="shared" si="3"/>
        <v>24</v>
      </c>
      <c r="B29" s="310" t="s">
        <v>380</v>
      </c>
      <c r="C29" s="310" t="s">
        <v>381</v>
      </c>
      <c r="D29" s="310" t="s">
        <v>331</v>
      </c>
      <c r="E29" s="337">
        <v>149.86000000000001</v>
      </c>
      <c r="F29" s="337">
        <v>124.17</v>
      </c>
      <c r="G29" s="337">
        <v>168.36</v>
      </c>
      <c r="H29" s="337">
        <v>143.31</v>
      </c>
      <c r="I29" s="337">
        <v>170.68</v>
      </c>
      <c r="J29" s="337">
        <v>135.51</v>
      </c>
      <c r="K29" s="28">
        <f t="shared" si="0"/>
        <v>148.64833333333334</v>
      </c>
      <c r="L29" s="311">
        <v>0.04</v>
      </c>
      <c r="M29" s="312">
        <v>0.124</v>
      </c>
      <c r="N29" s="313">
        <f t="shared" si="1"/>
        <v>0.12430248934567611</v>
      </c>
      <c r="O29" s="314">
        <v>37398.6</v>
      </c>
      <c r="P29" s="315">
        <f t="shared" si="2"/>
        <v>1.1240000000000001</v>
      </c>
      <c r="Q29" s="316">
        <v>4</v>
      </c>
    </row>
    <row r="30" spans="1:17">
      <c r="A30" s="309">
        <f t="shared" si="3"/>
        <v>25</v>
      </c>
      <c r="B30" s="310" t="s">
        <v>382</v>
      </c>
      <c r="C30" s="310" t="s">
        <v>383</v>
      </c>
      <c r="D30" s="310" t="s">
        <v>365</v>
      </c>
      <c r="E30" s="337">
        <v>89.74</v>
      </c>
      <c r="F30" s="337">
        <v>78</v>
      </c>
      <c r="G30" s="337">
        <v>87.29</v>
      </c>
      <c r="H30" s="337">
        <v>83.430099999999996</v>
      </c>
      <c r="I30" s="337">
        <v>87.986000000000004</v>
      </c>
      <c r="J30" s="337">
        <v>83.87</v>
      </c>
      <c r="K30" s="28">
        <f t="shared" si="0"/>
        <v>85.052683333333334</v>
      </c>
      <c r="L30" s="311">
        <v>0.85</v>
      </c>
      <c r="M30" s="312">
        <v>0.1222</v>
      </c>
      <c r="N30" s="313">
        <f t="shared" si="1"/>
        <v>0.13345714930236774</v>
      </c>
      <c r="O30" s="314">
        <v>9737.49</v>
      </c>
      <c r="P30" s="315">
        <f t="shared" si="2"/>
        <v>1.1222000000000001</v>
      </c>
      <c r="Q30" s="316">
        <v>5</v>
      </c>
    </row>
    <row r="31" spans="1:17">
      <c r="A31" s="309">
        <f t="shared" si="3"/>
        <v>26</v>
      </c>
      <c r="B31" s="310" t="s">
        <v>384</v>
      </c>
      <c r="C31" s="310" t="s">
        <v>385</v>
      </c>
      <c r="D31" s="310" t="s">
        <v>386</v>
      </c>
      <c r="E31" s="337">
        <v>29.204999999999998</v>
      </c>
      <c r="F31" s="337">
        <v>23.03</v>
      </c>
      <c r="G31" s="337">
        <v>28.77</v>
      </c>
      <c r="H31" s="337">
        <v>26.84</v>
      </c>
      <c r="I31" s="337">
        <v>29.62</v>
      </c>
      <c r="J31" s="337">
        <v>27.33</v>
      </c>
      <c r="K31" s="28">
        <f t="shared" si="0"/>
        <v>27.465833333333336</v>
      </c>
      <c r="L31" s="311">
        <v>0.84</v>
      </c>
      <c r="M31" s="312">
        <v>9.4E-2</v>
      </c>
      <c r="N31" s="313">
        <f t="shared" si="1"/>
        <v>0.1278439826872797</v>
      </c>
      <c r="O31" s="314">
        <v>137522.29999999999</v>
      </c>
      <c r="P31" s="315">
        <f t="shared" si="2"/>
        <v>1.0940000000000001</v>
      </c>
      <c r="Q31" s="316">
        <v>5</v>
      </c>
    </row>
    <row r="32" spans="1:17">
      <c r="A32" s="309">
        <f t="shared" si="3"/>
        <v>27</v>
      </c>
      <c r="B32" s="310" t="s">
        <v>387</v>
      </c>
      <c r="C32" s="310" t="s">
        <v>388</v>
      </c>
      <c r="D32" s="310" t="s">
        <v>389</v>
      </c>
      <c r="E32" s="337">
        <v>69.3</v>
      </c>
      <c r="F32" s="337">
        <v>50.84</v>
      </c>
      <c r="G32" s="337">
        <v>69.23</v>
      </c>
      <c r="H32" s="337">
        <v>65.55</v>
      </c>
      <c r="I32" s="337">
        <v>67.569999999999993</v>
      </c>
      <c r="J32" s="337">
        <v>64.83</v>
      </c>
      <c r="K32" s="28">
        <f t="shared" si="0"/>
        <v>64.553333333333327</v>
      </c>
      <c r="L32" s="311">
        <v>1.52</v>
      </c>
      <c r="M32" s="312">
        <v>7.5800000000000006E-2</v>
      </c>
      <c r="N32" s="313">
        <f t="shared" si="1"/>
        <v>0.10135579191484867</v>
      </c>
      <c r="O32" s="314">
        <v>59399.66</v>
      </c>
      <c r="P32" s="315">
        <f t="shared" si="2"/>
        <v>1.0758000000000001</v>
      </c>
      <c r="Q32" s="316">
        <v>4</v>
      </c>
    </row>
    <row r="33" spans="1:23">
      <c r="A33" s="309">
        <f t="shared" si="3"/>
        <v>28</v>
      </c>
      <c r="B33" s="310" t="s">
        <v>390</v>
      </c>
      <c r="C33" s="310" t="s">
        <v>391</v>
      </c>
      <c r="D33" s="310" t="s">
        <v>392</v>
      </c>
      <c r="E33" s="337">
        <v>48.6</v>
      </c>
      <c r="F33" s="337">
        <v>40.130000000000003</v>
      </c>
      <c r="G33" s="337">
        <v>52.93</v>
      </c>
      <c r="H33" s="337">
        <v>46.37</v>
      </c>
      <c r="I33" s="337">
        <v>53.45</v>
      </c>
      <c r="J33" s="337">
        <v>48.19</v>
      </c>
      <c r="K33" s="28">
        <f t="shared" si="0"/>
        <v>48.278333333333336</v>
      </c>
      <c r="L33" s="311">
        <v>0.84</v>
      </c>
      <c r="M33" s="312">
        <v>9.820000000000001E-2</v>
      </c>
      <c r="N33" s="313">
        <f t="shared" si="1"/>
        <v>0.11743273516195774</v>
      </c>
      <c r="O33" s="314">
        <v>7981.88</v>
      </c>
      <c r="P33" s="315">
        <f t="shared" si="2"/>
        <v>1.0982000000000001</v>
      </c>
      <c r="Q33" s="316">
        <v>3</v>
      </c>
    </row>
    <row r="34" spans="1:23">
      <c r="A34" s="309">
        <f t="shared" si="3"/>
        <v>29</v>
      </c>
      <c r="B34" s="310" t="s">
        <v>393</v>
      </c>
      <c r="C34" s="310" t="s">
        <v>394</v>
      </c>
      <c r="D34" s="310" t="s">
        <v>336</v>
      </c>
      <c r="E34" s="337">
        <v>147.59</v>
      </c>
      <c r="F34" s="337">
        <v>117.03</v>
      </c>
      <c r="G34" s="337">
        <v>147</v>
      </c>
      <c r="H34" s="337">
        <v>135.06</v>
      </c>
      <c r="I34" s="337">
        <v>143.25</v>
      </c>
      <c r="J34" s="337">
        <v>134.72999999999999</v>
      </c>
      <c r="K34" s="28">
        <f t="shared" si="0"/>
        <v>137.44333333333336</v>
      </c>
      <c r="L34" s="311">
        <v>1.6</v>
      </c>
      <c r="M34" s="312">
        <v>9.5000000000000001E-2</v>
      </c>
      <c r="N34" s="313">
        <f t="shared" si="1"/>
        <v>0.10780282608187775</v>
      </c>
      <c r="O34" s="314">
        <v>63158.76</v>
      </c>
      <c r="P34" s="315">
        <f t="shared" si="2"/>
        <v>1.095</v>
      </c>
      <c r="Q34" s="316">
        <v>4</v>
      </c>
    </row>
    <row r="35" spans="1:23">
      <c r="A35" s="309">
        <f t="shared" si="3"/>
        <v>30</v>
      </c>
      <c r="B35" s="310" t="s">
        <v>395</v>
      </c>
      <c r="C35" s="310" t="s">
        <v>395</v>
      </c>
      <c r="D35" s="310" t="s">
        <v>379</v>
      </c>
      <c r="E35" s="337">
        <v>31.36</v>
      </c>
      <c r="F35" s="337">
        <v>24.47</v>
      </c>
      <c r="G35" s="337">
        <v>33.159999999999997</v>
      </c>
      <c r="H35" s="337">
        <v>30.404199999999999</v>
      </c>
      <c r="I35" s="337">
        <v>35.67</v>
      </c>
      <c r="J35" s="337">
        <v>32.4</v>
      </c>
      <c r="K35" s="28">
        <f t="shared" si="0"/>
        <v>31.244033333333334</v>
      </c>
      <c r="L35" s="311">
        <v>0.72</v>
      </c>
      <c r="M35" s="312">
        <v>7.9699999999999993E-2</v>
      </c>
      <c r="N35" s="313">
        <f t="shared" si="1"/>
        <v>0.10479687884436295</v>
      </c>
      <c r="O35" s="314">
        <v>27898.79</v>
      </c>
      <c r="P35" s="315">
        <f t="shared" si="2"/>
        <v>1.0796999999999999</v>
      </c>
      <c r="Q35" s="316">
        <v>3</v>
      </c>
    </row>
    <row r="36" spans="1:23">
      <c r="A36" s="309">
        <f t="shared" si="3"/>
        <v>31</v>
      </c>
      <c r="B36" s="310" t="s">
        <v>396</v>
      </c>
      <c r="C36" s="310" t="s">
        <v>397</v>
      </c>
      <c r="D36" s="310" t="s">
        <v>373</v>
      </c>
      <c r="E36" s="337">
        <v>131.08000000000001</v>
      </c>
      <c r="F36" s="337">
        <v>112</v>
      </c>
      <c r="G36" s="337">
        <v>132.62</v>
      </c>
      <c r="H36" s="337">
        <v>123.14</v>
      </c>
      <c r="I36" s="337">
        <v>137.99</v>
      </c>
      <c r="J36" s="337">
        <v>130.77000000000001</v>
      </c>
      <c r="K36" s="28">
        <f t="shared" si="0"/>
        <v>127.93333333333334</v>
      </c>
      <c r="L36" s="311">
        <v>3.9</v>
      </c>
      <c r="M36" s="312">
        <v>0.10300000000000001</v>
      </c>
      <c r="N36" s="313">
        <f t="shared" si="1"/>
        <v>0.13701088762244029</v>
      </c>
      <c r="O36" s="314">
        <v>22166.86</v>
      </c>
      <c r="P36" s="315">
        <f t="shared" si="2"/>
        <v>1.103</v>
      </c>
      <c r="Q36" s="316">
        <v>3</v>
      </c>
    </row>
    <row r="37" spans="1:23">
      <c r="A37" s="309">
        <f t="shared" si="3"/>
        <v>32</v>
      </c>
      <c r="B37" s="310" t="s">
        <v>398</v>
      </c>
      <c r="C37" s="310" t="s">
        <v>399</v>
      </c>
      <c r="D37" s="310" t="s">
        <v>351</v>
      </c>
      <c r="E37" s="337">
        <v>56.84</v>
      </c>
      <c r="F37" s="337">
        <v>50.92</v>
      </c>
      <c r="G37" s="337">
        <v>59.88</v>
      </c>
      <c r="H37" s="337">
        <v>55</v>
      </c>
      <c r="I37" s="337">
        <v>59.55</v>
      </c>
      <c r="J37" s="337">
        <v>57.31</v>
      </c>
      <c r="K37" s="28">
        <f t="shared" si="0"/>
        <v>56.583333333333336</v>
      </c>
      <c r="L37" s="311">
        <v>1.1200000000000001</v>
      </c>
      <c r="M37" s="312">
        <v>8.7499999999999994E-2</v>
      </c>
      <c r="N37" s="313">
        <f t="shared" si="1"/>
        <v>0.10918607988879314</v>
      </c>
      <c r="O37" s="314">
        <v>24155.17</v>
      </c>
      <c r="P37" s="315">
        <f t="shared" si="2"/>
        <v>1.0874999999999999</v>
      </c>
      <c r="Q37" s="316">
        <v>5</v>
      </c>
    </row>
    <row r="38" spans="1:23" ht="12.75">
      <c r="A38" s="309">
        <f t="shared" si="3"/>
        <v>33</v>
      </c>
      <c r="B38" s="310" t="s">
        <v>400</v>
      </c>
      <c r="C38" s="310" t="s">
        <v>401</v>
      </c>
      <c r="D38" s="310" t="s">
        <v>402</v>
      </c>
      <c r="E38" s="337">
        <v>66.28</v>
      </c>
      <c r="F38" s="337">
        <v>55.5</v>
      </c>
      <c r="G38" s="337">
        <v>70.98</v>
      </c>
      <c r="H38" s="337">
        <v>63.17</v>
      </c>
      <c r="I38" s="337">
        <v>76.91</v>
      </c>
      <c r="J38" s="337">
        <v>69.990099999999998</v>
      </c>
      <c r="K38" s="28">
        <f t="shared" ref="K38:K69" si="4">AVERAGE(E38:J38)</f>
        <v>67.138350000000003</v>
      </c>
      <c r="L38" s="311">
        <v>1.68</v>
      </c>
      <c r="M38" s="312">
        <v>8.5199999999999998E-2</v>
      </c>
      <c r="N38" s="313">
        <f t="shared" ref="N38:N69" si="5">+((((((L38/4)*(P38)^0.25))/(K38*1))+(P38)^0.25)^4)-1</f>
        <v>0.11261078762543431</v>
      </c>
      <c r="O38" s="314">
        <v>9574.1200000000008</v>
      </c>
      <c r="P38" s="315">
        <f t="shared" ref="P38:P69" si="6">1+(M38)</f>
        <v>1.0851999999999999</v>
      </c>
      <c r="Q38" s="316">
        <v>4</v>
      </c>
      <c r="R38" s="5"/>
      <c r="S38" s="5"/>
      <c r="T38" s="5"/>
      <c r="U38" s="5"/>
      <c r="V38" s="5"/>
      <c r="W38" s="318"/>
    </row>
    <row r="39" spans="1:23">
      <c r="A39" s="309">
        <f t="shared" si="3"/>
        <v>34</v>
      </c>
      <c r="B39" s="310" t="s">
        <v>403</v>
      </c>
      <c r="C39" s="310" t="s">
        <v>404</v>
      </c>
      <c r="D39" s="310" t="s">
        <v>405</v>
      </c>
      <c r="E39" s="337">
        <v>83.57</v>
      </c>
      <c r="F39" s="337">
        <v>72</v>
      </c>
      <c r="G39" s="337">
        <v>80.41</v>
      </c>
      <c r="H39" s="337">
        <v>73.16</v>
      </c>
      <c r="I39" s="337">
        <v>77.069999999999993</v>
      </c>
      <c r="J39" s="337">
        <v>72.58</v>
      </c>
      <c r="K39" s="28">
        <f t="shared" si="4"/>
        <v>76.464999999999989</v>
      </c>
      <c r="L39" s="311">
        <v>1.92</v>
      </c>
      <c r="M39" s="312">
        <v>7.7399999999999997E-2</v>
      </c>
      <c r="N39" s="313">
        <f t="shared" si="5"/>
        <v>0.10470880541222849</v>
      </c>
      <c r="O39" s="314">
        <v>15541.93</v>
      </c>
      <c r="P39" s="315">
        <f t="shared" si="6"/>
        <v>1.0773999999999999</v>
      </c>
      <c r="Q39" s="316">
        <v>5</v>
      </c>
    </row>
    <row r="40" spans="1:23">
      <c r="A40" s="309">
        <f t="shared" si="3"/>
        <v>35</v>
      </c>
      <c r="B40" s="310" t="s">
        <v>406</v>
      </c>
      <c r="C40" s="310" t="s">
        <v>407</v>
      </c>
      <c r="D40" s="310" t="s">
        <v>341</v>
      </c>
      <c r="E40" s="337">
        <v>79.81</v>
      </c>
      <c r="F40" s="337">
        <v>63.85</v>
      </c>
      <c r="G40" s="337">
        <v>82.79</v>
      </c>
      <c r="H40" s="337">
        <v>71.66</v>
      </c>
      <c r="I40" s="337">
        <v>83.9</v>
      </c>
      <c r="J40" s="337">
        <v>75.819999999999993</v>
      </c>
      <c r="K40" s="28">
        <f t="shared" si="4"/>
        <v>76.304999999999993</v>
      </c>
      <c r="L40" s="311">
        <v>1.6</v>
      </c>
      <c r="M40" s="312">
        <v>7.8E-2</v>
      </c>
      <c r="N40" s="313">
        <f t="shared" si="5"/>
        <v>0.10078238481510993</v>
      </c>
      <c r="O40" s="314">
        <v>10984.8</v>
      </c>
      <c r="P40" s="315">
        <f t="shared" si="6"/>
        <v>1.0780000000000001</v>
      </c>
      <c r="Q40" s="316">
        <v>4</v>
      </c>
    </row>
    <row r="41" spans="1:23">
      <c r="A41" s="309">
        <f t="shared" si="3"/>
        <v>36</v>
      </c>
      <c r="B41" s="310" t="s">
        <v>408</v>
      </c>
      <c r="C41" s="310" t="s">
        <v>409</v>
      </c>
      <c r="D41" s="310" t="s">
        <v>373</v>
      </c>
      <c r="E41" s="337">
        <v>61.4</v>
      </c>
      <c r="F41" s="337">
        <v>49.21</v>
      </c>
      <c r="G41" s="337">
        <v>68.23</v>
      </c>
      <c r="H41" s="337">
        <v>59.5</v>
      </c>
      <c r="I41" s="337">
        <v>73.28</v>
      </c>
      <c r="J41" s="337">
        <v>66.86</v>
      </c>
      <c r="K41" s="28">
        <f t="shared" si="4"/>
        <v>63.080000000000005</v>
      </c>
      <c r="L41" s="311">
        <v>2.2000000000000002</v>
      </c>
      <c r="M41" s="312">
        <v>8.8000000000000009E-2</v>
      </c>
      <c r="N41" s="313">
        <f t="shared" si="5"/>
        <v>0.12644463179387189</v>
      </c>
      <c r="O41" s="314">
        <v>27171.09</v>
      </c>
      <c r="P41" s="315">
        <f t="shared" si="6"/>
        <v>1.0880000000000001</v>
      </c>
      <c r="Q41" s="316">
        <v>6</v>
      </c>
    </row>
    <row r="42" spans="1:23">
      <c r="A42" s="309">
        <f t="shared" si="3"/>
        <v>37</v>
      </c>
      <c r="B42" s="310" t="s">
        <v>410</v>
      </c>
      <c r="C42" s="310" t="s">
        <v>411</v>
      </c>
      <c r="D42" s="310" t="s">
        <v>327</v>
      </c>
      <c r="E42" s="337">
        <v>88.95</v>
      </c>
      <c r="F42" s="337">
        <v>77.77</v>
      </c>
      <c r="G42" s="337">
        <v>90.18</v>
      </c>
      <c r="H42" s="337">
        <v>81.5</v>
      </c>
      <c r="I42" s="337">
        <v>87.24</v>
      </c>
      <c r="J42" s="337">
        <v>76.989999999999995</v>
      </c>
      <c r="K42" s="28">
        <f t="shared" si="4"/>
        <v>83.771666666666661</v>
      </c>
      <c r="L42" s="311">
        <v>2</v>
      </c>
      <c r="M42" s="312">
        <v>0.10199999999999999</v>
      </c>
      <c r="N42" s="313">
        <f t="shared" si="5"/>
        <v>0.12854609762546665</v>
      </c>
      <c r="O42" s="314">
        <v>96808.88</v>
      </c>
      <c r="P42" s="315">
        <f t="shared" si="6"/>
        <v>1.1020000000000001</v>
      </c>
      <c r="Q42" s="316">
        <v>6</v>
      </c>
    </row>
    <row r="43" spans="1:23">
      <c r="A43" s="309">
        <f t="shared" si="3"/>
        <v>38</v>
      </c>
      <c r="B43" s="310" t="s">
        <v>412</v>
      </c>
      <c r="C43" s="310" t="s">
        <v>412</v>
      </c>
      <c r="D43" s="310" t="s">
        <v>413</v>
      </c>
      <c r="E43" s="337">
        <v>28</v>
      </c>
      <c r="F43" s="337">
        <v>22.66</v>
      </c>
      <c r="G43" s="337">
        <v>27.114999999999998</v>
      </c>
      <c r="H43" s="337">
        <v>24.74</v>
      </c>
      <c r="I43" s="337">
        <v>27.73</v>
      </c>
      <c r="J43" s="337">
        <v>25.974499999999999</v>
      </c>
      <c r="K43" s="28">
        <f t="shared" si="4"/>
        <v>26.036583333333329</v>
      </c>
      <c r="L43" s="311">
        <v>0.46</v>
      </c>
      <c r="M43" s="312">
        <v>0.12</v>
      </c>
      <c r="N43" s="313">
        <f t="shared" si="5"/>
        <v>0.13991902725531635</v>
      </c>
      <c r="O43" s="314">
        <v>49465.46</v>
      </c>
      <c r="P43" s="315">
        <f t="shared" si="6"/>
        <v>1.1200000000000001</v>
      </c>
      <c r="Q43" s="316">
        <v>3</v>
      </c>
    </row>
    <row r="44" spans="1:23">
      <c r="A44" s="309">
        <f t="shared" si="3"/>
        <v>39</v>
      </c>
      <c r="B44" s="310" t="s">
        <v>414</v>
      </c>
      <c r="C44" s="310" t="s">
        <v>415</v>
      </c>
      <c r="D44" s="310" t="s">
        <v>416</v>
      </c>
      <c r="E44" s="337">
        <v>105.864</v>
      </c>
      <c r="F44" s="337">
        <v>90.94</v>
      </c>
      <c r="G44" s="337">
        <v>102.96</v>
      </c>
      <c r="H44" s="337">
        <v>96.16</v>
      </c>
      <c r="I44" s="337">
        <v>101.13</v>
      </c>
      <c r="J44" s="337">
        <v>96.850099999999998</v>
      </c>
      <c r="K44" s="28">
        <f t="shared" si="4"/>
        <v>98.984016666666662</v>
      </c>
      <c r="L44" s="311">
        <v>1.1599999999999999</v>
      </c>
      <c r="M44" s="312">
        <v>0.10800000000000001</v>
      </c>
      <c r="N44" s="313">
        <f t="shared" si="5"/>
        <v>0.12104189745101857</v>
      </c>
      <c r="O44" s="314">
        <v>12039.63</v>
      </c>
      <c r="P44" s="315">
        <f t="shared" si="6"/>
        <v>1.1080000000000001</v>
      </c>
      <c r="Q44" s="316">
        <v>3</v>
      </c>
    </row>
    <row r="45" spans="1:23">
      <c r="A45" s="309">
        <f t="shared" si="3"/>
        <v>40</v>
      </c>
      <c r="B45" s="310" t="s">
        <v>417</v>
      </c>
      <c r="C45" s="310" t="s">
        <v>418</v>
      </c>
      <c r="D45" s="310" t="s">
        <v>389</v>
      </c>
      <c r="E45" s="337">
        <v>91.68</v>
      </c>
      <c r="F45" s="337">
        <v>73.67</v>
      </c>
      <c r="G45" s="337">
        <v>90.37</v>
      </c>
      <c r="H45" s="337">
        <v>86.05</v>
      </c>
      <c r="I45" s="337">
        <v>89.49</v>
      </c>
      <c r="J45" s="337">
        <v>85.98</v>
      </c>
      <c r="K45" s="28">
        <f t="shared" si="4"/>
        <v>86.206666666666663</v>
      </c>
      <c r="L45" s="311">
        <v>0.96</v>
      </c>
      <c r="M45" s="312">
        <v>0.12279999999999999</v>
      </c>
      <c r="N45" s="313">
        <f t="shared" si="5"/>
        <v>0.13535584601913664</v>
      </c>
      <c r="O45" s="314">
        <v>18561.22</v>
      </c>
      <c r="P45" s="315">
        <f t="shared" si="6"/>
        <v>1.1228</v>
      </c>
      <c r="Q45" s="316">
        <v>4</v>
      </c>
    </row>
    <row r="46" spans="1:23">
      <c r="A46" s="309">
        <f t="shared" si="3"/>
        <v>41</v>
      </c>
      <c r="B46" s="310" t="s">
        <v>419</v>
      </c>
      <c r="C46" s="310" t="s">
        <v>420</v>
      </c>
      <c r="D46" s="310" t="s">
        <v>324</v>
      </c>
      <c r="E46" s="337">
        <v>48.945</v>
      </c>
      <c r="F46" s="337">
        <v>41.88</v>
      </c>
      <c r="G46" s="337">
        <v>53.48</v>
      </c>
      <c r="H46" s="337">
        <v>45.14</v>
      </c>
      <c r="I46" s="337">
        <v>57.97</v>
      </c>
      <c r="J46" s="337">
        <v>52.72</v>
      </c>
      <c r="K46" s="28">
        <f t="shared" si="4"/>
        <v>50.022500000000001</v>
      </c>
      <c r="L46" s="311">
        <v>0.84</v>
      </c>
      <c r="M46" s="312">
        <v>9.1700000000000004E-2</v>
      </c>
      <c r="N46" s="313">
        <f t="shared" si="5"/>
        <v>0.11014807549767158</v>
      </c>
      <c r="O46" s="314">
        <v>6645.65</v>
      </c>
      <c r="P46" s="315">
        <f t="shared" si="6"/>
        <v>1.0916999999999999</v>
      </c>
      <c r="Q46" s="316">
        <v>3</v>
      </c>
    </row>
    <row r="47" spans="1:23">
      <c r="A47" s="309">
        <f t="shared" si="3"/>
        <v>42</v>
      </c>
      <c r="B47" s="310" t="s">
        <v>421</v>
      </c>
      <c r="C47" s="310" t="s">
        <v>422</v>
      </c>
      <c r="D47" s="310" t="s">
        <v>423</v>
      </c>
      <c r="E47" s="337">
        <v>42.72</v>
      </c>
      <c r="F47" s="337">
        <v>35.35</v>
      </c>
      <c r="G47" s="337">
        <v>46.72</v>
      </c>
      <c r="H47" s="337">
        <v>41.2</v>
      </c>
      <c r="I47" s="337">
        <v>47.27</v>
      </c>
      <c r="J47" s="337">
        <v>43.66</v>
      </c>
      <c r="K47" s="28">
        <f t="shared" si="4"/>
        <v>42.82</v>
      </c>
      <c r="L47" s="311">
        <v>2.04</v>
      </c>
      <c r="M47" s="312">
        <v>6.5700000000000008E-2</v>
      </c>
      <c r="N47" s="313">
        <f t="shared" si="5"/>
        <v>0.11738559967067408</v>
      </c>
      <c r="O47" s="314">
        <v>7446.5</v>
      </c>
      <c r="P47" s="315">
        <f t="shared" si="6"/>
        <v>1.0657000000000001</v>
      </c>
      <c r="Q47" s="316">
        <v>3</v>
      </c>
    </row>
    <row r="48" spans="1:23">
      <c r="A48" s="309">
        <f t="shared" si="3"/>
        <v>43</v>
      </c>
      <c r="B48" s="310" t="s">
        <v>424</v>
      </c>
      <c r="C48" s="310" t="s">
        <v>425</v>
      </c>
      <c r="D48" s="310" t="s">
        <v>426</v>
      </c>
      <c r="E48" s="337">
        <v>153.76</v>
      </c>
      <c r="F48" s="337">
        <v>132.02000000000001</v>
      </c>
      <c r="G48" s="337">
        <v>153.4</v>
      </c>
      <c r="H48" s="337">
        <v>141.44999999999999</v>
      </c>
      <c r="I48" s="337">
        <v>147.03</v>
      </c>
      <c r="J48" s="337">
        <v>137.58000000000001</v>
      </c>
      <c r="K48" s="28">
        <f t="shared" si="4"/>
        <v>144.20666666666665</v>
      </c>
      <c r="L48" s="311">
        <v>2.76</v>
      </c>
      <c r="M48" s="312">
        <v>0.1023</v>
      </c>
      <c r="N48" s="313">
        <f t="shared" si="5"/>
        <v>0.123549040316977</v>
      </c>
      <c r="O48" s="314">
        <v>48063.73</v>
      </c>
      <c r="P48" s="315">
        <f t="shared" si="6"/>
        <v>1.1023000000000001</v>
      </c>
      <c r="Q48" s="316">
        <v>3</v>
      </c>
    </row>
    <row r="49" spans="1:17">
      <c r="A49" s="309">
        <f t="shared" si="3"/>
        <v>44</v>
      </c>
      <c r="B49" s="310" t="s">
        <v>427</v>
      </c>
      <c r="C49" s="310" t="s">
        <v>428</v>
      </c>
      <c r="D49" s="310" t="s">
        <v>324</v>
      </c>
      <c r="E49" s="337">
        <v>26.33</v>
      </c>
      <c r="F49" s="337">
        <v>19.37</v>
      </c>
      <c r="G49" s="337">
        <v>27.33</v>
      </c>
      <c r="H49" s="337">
        <v>25.52</v>
      </c>
      <c r="I49" s="337">
        <v>27.68</v>
      </c>
      <c r="J49" s="337">
        <v>26.53</v>
      </c>
      <c r="K49" s="28">
        <f t="shared" si="4"/>
        <v>25.459999999999997</v>
      </c>
      <c r="L49" s="311">
        <v>0.92</v>
      </c>
      <c r="M49" s="312">
        <v>7.5700000000000003E-2</v>
      </c>
      <c r="N49" s="313">
        <f t="shared" si="5"/>
        <v>0.11510044318183166</v>
      </c>
      <c r="O49" s="314">
        <v>254328.9</v>
      </c>
      <c r="P49" s="315">
        <f t="shared" si="6"/>
        <v>1.0757000000000001</v>
      </c>
      <c r="Q49" s="316">
        <v>5</v>
      </c>
    </row>
    <row r="50" spans="1:17">
      <c r="A50" s="309">
        <f t="shared" si="3"/>
        <v>45</v>
      </c>
      <c r="B50" s="310" t="s">
        <v>429</v>
      </c>
      <c r="C50" s="310" t="s">
        <v>430</v>
      </c>
      <c r="D50" s="310" t="s">
        <v>431</v>
      </c>
      <c r="E50" s="337">
        <v>59.87</v>
      </c>
      <c r="F50" s="337">
        <v>47.43</v>
      </c>
      <c r="G50" s="337">
        <v>58.53</v>
      </c>
      <c r="H50" s="337">
        <v>54.13</v>
      </c>
      <c r="I50" s="337">
        <v>57.06</v>
      </c>
      <c r="J50" s="337">
        <v>54.14</v>
      </c>
      <c r="K50" s="28">
        <f t="shared" si="4"/>
        <v>55.193333333333328</v>
      </c>
      <c r="L50" s="311">
        <v>1.76</v>
      </c>
      <c r="M50" s="312">
        <v>6.5599999999999992E-2</v>
      </c>
      <c r="N50" s="313">
        <f t="shared" si="5"/>
        <v>9.9988248573770422E-2</v>
      </c>
      <c r="O50" s="314">
        <v>34675.040000000001</v>
      </c>
      <c r="P50" s="315">
        <f t="shared" si="6"/>
        <v>1.0655999999999999</v>
      </c>
      <c r="Q50" s="316">
        <v>5</v>
      </c>
    </row>
    <row r="51" spans="1:17">
      <c r="A51" s="309">
        <f t="shared" si="3"/>
        <v>46</v>
      </c>
      <c r="B51" s="310" t="s">
        <v>432</v>
      </c>
      <c r="C51" s="310" t="s">
        <v>433</v>
      </c>
      <c r="D51" s="310" t="s">
        <v>370</v>
      </c>
      <c r="E51" s="337">
        <v>207.78</v>
      </c>
      <c r="F51" s="337">
        <v>172.1</v>
      </c>
      <c r="G51" s="337">
        <v>214.61</v>
      </c>
      <c r="H51" s="337">
        <v>203.2</v>
      </c>
      <c r="I51" s="337">
        <v>218.77</v>
      </c>
      <c r="J51" s="337">
        <v>205.654</v>
      </c>
      <c r="K51" s="28">
        <f t="shared" si="4"/>
        <v>203.68566666666666</v>
      </c>
      <c r="L51" s="311">
        <v>2.6</v>
      </c>
      <c r="M51" s="312">
        <v>9.0399999999999994E-2</v>
      </c>
      <c r="N51" s="313">
        <f t="shared" si="5"/>
        <v>0.10438546925196457</v>
      </c>
      <c r="O51" s="314">
        <v>85167.25</v>
      </c>
      <c r="P51" s="315">
        <f t="shared" si="6"/>
        <v>1.0904</v>
      </c>
      <c r="Q51" s="316">
        <v>4</v>
      </c>
    </row>
    <row r="52" spans="1:17">
      <c r="A52" s="309">
        <f t="shared" si="3"/>
        <v>47</v>
      </c>
      <c r="B52" s="310" t="s">
        <v>434</v>
      </c>
      <c r="C52" s="310" t="s">
        <v>435</v>
      </c>
      <c r="D52" s="310" t="s">
        <v>436</v>
      </c>
      <c r="E52" s="337">
        <v>43.02</v>
      </c>
      <c r="F52" s="337">
        <v>30.930099999999999</v>
      </c>
      <c r="G52" s="337">
        <v>43.71</v>
      </c>
      <c r="H52" s="337">
        <v>39.314999999999998</v>
      </c>
      <c r="I52" s="337">
        <v>46.69</v>
      </c>
      <c r="J52" s="337">
        <v>42.46</v>
      </c>
      <c r="K52" s="28">
        <f t="shared" si="4"/>
        <v>41.020850000000003</v>
      </c>
      <c r="L52" s="311">
        <v>0.72</v>
      </c>
      <c r="M52" s="312">
        <v>0.10929999999999999</v>
      </c>
      <c r="N52" s="313">
        <f t="shared" si="5"/>
        <v>0.12889901921724101</v>
      </c>
      <c r="O52" s="314">
        <v>32224.04</v>
      </c>
      <c r="P52" s="315">
        <f t="shared" si="6"/>
        <v>1.1093</v>
      </c>
      <c r="Q52" s="316">
        <v>4</v>
      </c>
    </row>
    <row r="53" spans="1:17">
      <c r="A53" s="309">
        <f t="shared" si="3"/>
        <v>48</v>
      </c>
      <c r="B53" s="310" t="s">
        <v>437</v>
      </c>
      <c r="C53" s="310" t="s">
        <v>438</v>
      </c>
      <c r="D53" s="310" t="s">
        <v>431</v>
      </c>
      <c r="E53" s="337">
        <v>93.7</v>
      </c>
      <c r="F53" s="337">
        <v>82.41</v>
      </c>
      <c r="G53" s="337">
        <v>93.3399</v>
      </c>
      <c r="H53" s="337">
        <v>88.254000000000005</v>
      </c>
      <c r="I53" s="337">
        <v>93.23</v>
      </c>
      <c r="J53" s="337">
        <v>87.79</v>
      </c>
      <c r="K53" s="28">
        <f t="shared" si="4"/>
        <v>89.787316666666683</v>
      </c>
      <c r="L53" s="311">
        <v>2.33</v>
      </c>
      <c r="M53" s="312">
        <v>8.3800000000000013E-2</v>
      </c>
      <c r="N53" s="313">
        <f t="shared" si="5"/>
        <v>0.11219971869734358</v>
      </c>
      <c r="O53" s="314">
        <v>14510.21</v>
      </c>
      <c r="P53" s="315">
        <f t="shared" si="6"/>
        <v>1.0838000000000001</v>
      </c>
      <c r="Q53" s="316">
        <v>4</v>
      </c>
    </row>
    <row r="54" spans="1:17">
      <c r="A54" s="309">
        <f t="shared" si="3"/>
        <v>49</v>
      </c>
      <c r="B54" s="310" t="s">
        <v>439</v>
      </c>
      <c r="C54" s="310" t="s">
        <v>440</v>
      </c>
      <c r="D54" s="310" t="s">
        <v>324</v>
      </c>
      <c r="E54" s="337">
        <v>107.41</v>
      </c>
      <c r="F54" s="337">
        <v>87</v>
      </c>
      <c r="G54" s="337">
        <v>106.79</v>
      </c>
      <c r="H54" s="337">
        <v>100.75</v>
      </c>
      <c r="I54" s="337">
        <v>106.21</v>
      </c>
      <c r="J54" s="337">
        <v>101.57</v>
      </c>
      <c r="K54" s="28">
        <f t="shared" si="4"/>
        <v>101.62166666666667</v>
      </c>
      <c r="L54" s="311">
        <v>2.0699999999999998</v>
      </c>
      <c r="M54" s="312">
        <v>9.6199999999999994E-2</v>
      </c>
      <c r="N54" s="313">
        <f t="shared" si="5"/>
        <v>0.11870037873637052</v>
      </c>
      <c r="O54" s="314">
        <v>80240.06</v>
      </c>
      <c r="P54" s="315">
        <f t="shared" si="6"/>
        <v>1.0962000000000001</v>
      </c>
      <c r="Q54" s="316">
        <v>4</v>
      </c>
    </row>
    <row r="55" spans="1:17">
      <c r="A55" s="309">
        <f t="shared" si="3"/>
        <v>50</v>
      </c>
      <c r="B55" s="310" t="s">
        <v>441</v>
      </c>
      <c r="C55" s="310" t="s">
        <v>442</v>
      </c>
      <c r="D55" s="310" t="s">
        <v>402</v>
      </c>
      <c r="E55" s="337">
        <v>62.41</v>
      </c>
      <c r="F55" s="337">
        <v>52.53</v>
      </c>
      <c r="G55" s="337">
        <v>69.28</v>
      </c>
      <c r="H55" s="337">
        <v>60.44</v>
      </c>
      <c r="I55" s="337">
        <v>70.47</v>
      </c>
      <c r="J55" s="337">
        <v>67.17</v>
      </c>
      <c r="K55" s="28">
        <f t="shared" si="4"/>
        <v>63.716666666666669</v>
      </c>
      <c r="L55" s="311">
        <v>1.1599999999999999</v>
      </c>
      <c r="M55" s="312">
        <v>9.9100000000000008E-2</v>
      </c>
      <c r="N55" s="313">
        <f t="shared" si="5"/>
        <v>0.11924679610893296</v>
      </c>
      <c r="O55" s="314">
        <v>15812.37</v>
      </c>
      <c r="P55" s="315">
        <f t="shared" si="6"/>
        <v>1.0991</v>
      </c>
      <c r="Q55" s="316">
        <v>5</v>
      </c>
    </row>
    <row r="56" spans="1:17">
      <c r="A56" s="309">
        <f t="shared" si="3"/>
        <v>51</v>
      </c>
      <c r="B56" s="310" t="s">
        <v>443</v>
      </c>
      <c r="C56" s="310" t="s">
        <v>444</v>
      </c>
      <c r="D56" s="310" t="s">
        <v>345</v>
      </c>
      <c r="E56" s="337">
        <v>29.68</v>
      </c>
      <c r="F56" s="337">
        <v>24.87</v>
      </c>
      <c r="G56" s="337">
        <v>30.92</v>
      </c>
      <c r="H56" s="337">
        <v>27.62</v>
      </c>
      <c r="I56" s="337">
        <v>34.590000000000003</v>
      </c>
      <c r="J56" s="337">
        <v>30.15</v>
      </c>
      <c r="K56" s="28">
        <f t="shared" si="4"/>
        <v>29.638333333333335</v>
      </c>
      <c r="L56" s="311">
        <v>0.96</v>
      </c>
      <c r="M56" s="312">
        <v>8.2500000000000004E-2</v>
      </c>
      <c r="N56" s="313">
        <f t="shared" si="5"/>
        <v>0.11799089080376746</v>
      </c>
      <c r="O56" s="314">
        <v>130877.6</v>
      </c>
      <c r="P56" s="315">
        <f t="shared" si="6"/>
        <v>1.0825</v>
      </c>
      <c r="Q56" s="316">
        <v>4</v>
      </c>
    </row>
    <row r="57" spans="1:17">
      <c r="A57" s="309">
        <f t="shared" si="3"/>
        <v>52</v>
      </c>
      <c r="B57" s="310" t="s">
        <v>445</v>
      </c>
      <c r="C57" s="310" t="s">
        <v>446</v>
      </c>
      <c r="D57" s="310" t="s">
        <v>330</v>
      </c>
      <c r="E57" s="337">
        <v>107.75</v>
      </c>
      <c r="F57" s="337">
        <v>79.63</v>
      </c>
      <c r="G57" s="337">
        <v>108.2</v>
      </c>
      <c r="H57" s="337">
        <v>100.12</v>
      </c>
      <c r="I57" s="337">
        <v>107.95</v>
      </c>
      <c r="J57" s="337">
        <v>100.755</v>
      </c>
      <c r="K57" s="28">
        <f t="shared" si="4"/>
        <v>100.73416666666667</v>
      </c>
      <c r="L57" s="311">
        <v>1.2</v>
      </c>
      <c r="M57" s="312">
        <v>0.12279999999999999</v>
      </c>
      <c r="N57" s="313">
        <f t="shared" si="5"/>
        <v>0.13623527161463111</v>
      </c>
      <c r="O57" s="314">
        <v>28374.59</v>
      </c>
      <c r="P57" s="315">
        <f t="shared" si="6"/>
        <v>1.1228</v>
      </c>
      <c r="Q57" s="316">
        <v>5</v>
      </c>
    </row>
    <row r="58" spans="1:17">
      <c r="A58" s="309">
        <f t="shared" si="3"/>
        <v>53</v>
      </c>
      <c r="B58" s="310" t="s">
        <v>447</v>
      </c>
      <c r="C58" s="310" t="s">
        <v>448</v>
      </c>
      <c r="D58" s="310" t="s">
        <v>431</v>
      </c>
      <c r="E58" s="337">
        <v>118.5</v>
      </c>
      <c r="F58" s="337">
        <v>104.3</v>
      </c>
      <c r="G58" s="337">
        <v>112.08</v>
      </c>
      <c r="H58" s="337">
        <v>104.81</v>
      </c>
      <c r="I58" s="337">
        <v>118.93</v>
      </c>
      <c r="J58" s="337">
        <v>108.26</v>
      </c>
      <c r="K58" s="28">
        <f t="shared" si="4"/>
        <v>111.14666666666666</v>
      </c>
      <c r="L58" s="311">
        <v>2.68</v>
      </c>
      <c r="M58" s="312">
        <v>8.43E-2</v>
      </c>
      <c r="N58" s="313">
        <f t="shared" si="5"/>
        <v>0.11068230651317479</v>
      </c>
      <c r="O58" s="314">
        <v>13373.93</v>
      </c>
      <c r="P58" s="315">
        <f t="shared" si="6"/>
        <v>1.0843</v>
      </c>
      <c r="Q58" s="316">
        <v>3</v>
      </c>
    </row>
    <row r="59" spans="1:17">
      <c r="A59" s="309">
        <f t="shared" si="3"/>
        <v>54</v>
      </c>
      <c r="B59" s="310" t="s">
        <v>449</v>
      </c>
      <c r="C59" s="310" t="s">
        <v>450</v>
      </c>
      <c r="D59" s="310" t="s">
        <v>386</v>
      </c>
      <c r="E59" s="337">
        <v>28.61</v>
      </c>
      <c r="F59" s="337">
        <v>24.78</v>
      </c>
      <c r="G59" s="337">
        <v>29.13</v>
      </c>
      <c r="H59" s="337">
        <v>25.085000000000001</v>
      </c>
      <c r="I59" s="337">
        <v>28.105</v>
      </c>
      <c r="J59" s="337">
        <v>25.96</v>
      </c>
      <c r="K59" s="28">
        <f t="shared" si="4"/>
        <v>26.944999999999997</v>
      </c>
      <c r="L59" s="311">
        <v>0.4</v>
      </c>
      <c r="M59" s="312">
        <v>0.124</v>
      </c>
      <c r="N59" s="313">
        <f t="shared" si="5"/>
        <v>0.14077895990093392</v>
      </c>
      <c r="O59" s="314">
        <v>10517.91</v>
      </c>
      <c r="P59" s="315">
        <f t="shared" si="6"/>
        <v>1.1240000000000001</v>
      </c>
      <c r="Q59" s="316">
        <v>5</v>
      </c>
    </row>
    <row r="60" spans="1:17">
      <c r="A60" s="309">
        <f t="shared" si="3"/>
        <v>55</v>
      </c>
      <c r="B60" s="310" t="s">
        <v>451</v>
      </c>
      <c r="C60" s="310" t="s">
        <v>452</v>
      </c>
      <c r="D60" s="310" t="s">
        <v>392</v>
      </c>
      <c r="E60" s="337">
        <v>15.09</v>
      </c>
      <c r="F60" s="337">
        <v>12.67</v>
      </c>
      <c r="G60" s="337">
        <v>15.46</v>
      </c>
      <c r="H60" s="337">
        <v>14.62</v>
      </c>
      <c r="I60" s="337">
        <v>15.7</v>
      </c>
      <c r="J60" s="337">
        <v>14.35</v>
      </c>
      <c r="K60" s="28">
        <f t="shared" si="4"/>
        <v>14.648333333333332</v>
      </c>
      <c r="L60" s="311">
        <v>0.3</v>
      </c>
      <c r="M60" s="312">
        <v>9.5299999999999996E-2</v>
      </c>
      <c r="N60" s="313">
        <f t="shared" si="5"/>
        <v>0.11790477055980952</v>
      </c>
      <c r="O60" s="314">
        <v>11957.04</v>
      </c>
      <c r="P60" s="315">
        <f t="shared" si="6"/>
        <v>1.0952999999999999</v>
      </c>
      <c r="Q60" s="316">
        <v>3</v>
      </c>
    </row>
    <row r="61" spans="1:17">
      <c r="A61" s="309">
        <f t="shared" si="3"/>
        <v>56</v>
      </c>
      <c r="B61" s="310" t="s">
        <v>453</v>
      </c>
      <c r="C61" s="310" t="s">
        <v>454</v>
      </c>
      <c r="D61" s="310" t="s">
        <v>455</v>
      </c>
      <c r="E61" s="337">
        <v>39.43</v>
      </c>
      <c r="F61" s="337">
        <v>27.32</v>
      </c>
      <c r="G61" s="337">
        <v>39.344099999999997</v>
      </c>
      <c r="H61" s="337">
        <v>36.32</v>
      </c>
      <c r="I61" s="337">
        <v>37.515000000000001</v>
      </c>
      <c r="J61" s="337">
        <v>35.119999999999997</v>
      </c>
      <c r="K61" s="28">
        <f t="shared" si="4"/>
        <v>35.841516666666671</v>
      </c>
      <c r="L61" s="311">
        <v>0.42</v>
      </c>
      <c r="M61" s="312">
        <v>0.10529999999999999</v>
      </c>
      <c r="N61" s="313">
        <f t="shared" si="5"/>
        <v>0.1183092138884112</v>
      </c>
      <c r="O61" s="314">
        <v>35631.78</v>
      </c>
      <c r="P61" s="315">
        <f t="shared" si="6"/>
        <v>1.1052999999999999</v>
      </c>
      <c r="Q61" s="316">
        <v>5</v>
      </c>
    </row>
    <row r="62" spans="1:17">
      <c r="A62" s="309">
        <f t="shared" si="3"/>
        <v>57</v>
      </c>
      <c r="B62" s="310" t="s">
        <v>456</v>
      </c>
      <c r="C62" s="310" t="s">
        <v>457</v>
      </c>
      <c r="D62" s="310" t="s">
        <v>336</v>
      </c>
      <c r="E62" s="337">
        <v>84.96</v>
      </c>
      <c r="F62" s="337">
        <v>75.11</v>
      </c>
      <c r="G62" s="337">
        <v>87.42</v>
      </c>
      <c r="H62" s="337">
        <v>80.42</v>
      </c>
      <c r="I62" s="337">
        <v>88.43</v>
      </c>
      <c r="J62" s="337">
        <v>83.42</v>
      </c>
      <c r="K62" s="28">
        <f t="shared" si="4"/>
        <v>83.293333333333337</v>
      </c>
      <c r="L62" s="311">
        <v>2</v>
      </c>
      <c r="M62" s="312">
        <v>0.1011</v>
      </c>
      <c r="N62" s="313">
        <f t="shared" si="5"/>
        <v>0.12777811100359093</v>
      </c>
      <c r="O62" s="314">
        <v>24507.48</v>
      </c>
      <c r="P62" s="315">
        <f t="shared" si="6"/>
        <v>1.1011</v>
      </c>
      <c r="Q62" s="316">
        <v>5</v>
      </c>
    </row>
    <row r="63" spans="1:17">
      <c r="A63" s="309">
        <f t="shared" si="3"/>
        <v>58</v>
      </c>
      <c r="B63" s="310" t="s">
        <v>458</v>
      </c>
      <c r="C63" s="310" t="s">
        <v>459</v>
      </c>
      <c r="D63" s="310" t="s">
        <v>460</v>
      </c>
      <c r="E63" s="337">
        <v>56.04</v>
      </c>
      <c r="F63" s="337">
        <v>46.78</v>
      </c>
      <c r="G63" s="337">
        <v>53.96</v>
      </c>
      <c r="H63" s="337">
        <v>50.06</v>
      </c>
      <c r="I63" s="337">
        <v>52.5</v>
      </c>
      <c r="J63" s="337">
        <v>45.78</v>
      </c>
      <c r="K63" s="28">
        <f t="shared" si="4"/>
        <v>50.853333333333332</v>
      </c>
      <c r="L63" s="311">
        <v>0.16</v>
      </c>
      <c r="M63" s="312">
        <v>0.11599999999999999</v>
      </c>
      <c r="N63" s="313">
        <f t="shared" si="5"/>
        <v>0.11951541925050257</v>
      </c>
      <c r="O63" s="314">
        <v>9450</v>
      </c>
      <c r="P63" s="315">
        <f t="shared" si="6"/>
        <v>1.1160000000000001</v>
      </c>
      <c r="Q63" s="316">
        <v>3</v>
      </c>
    </row>
    <row r="64" spans="1:17">
      <c r="A64" s="309">
        <f t="shared" si="3"/>
        <v>59</v>
      </c>
      <c r="B64" s="310" t="s">
        <v>461</v>
      </c>
      <c r="C64" s="310" t="s">
        <v>462</v>
      </c>
      <c r="D64" s="310" t="s">
        <v>331</v>
      </c>
      <c r="E64" s="337">
        <v>57.53</v>
      </c>
      <c r="F64" s="337">
        <v>45.77</v>
      </c>
      <c r="G64" s="337">
        <v>61.2</v>
      </c>
      <c r="H64" s="337">
        <v>55.991</v>
      </c>
      <c r="I64" s="337">
        <v>62.08</v>
      </c>
      <c r="J64" s="337">
        <v>56.541400000000003</v>
      </c>
      <c r="K64" s="28">
        <f t="shared" si="4"/>
        <v>56.51873333333333</v>
      </c>
      <c r="L64" s="311">
        <v>0.8</v>
      </c>
      <c r="M64" s="312">
        <v>8.9800000000000005E-2</v>
      </c>
      <c r="N64" s="313">
        <f t="shared" si="5"/>
        <v>0.10530775432751227</v>
      </c>
      <c r="O64" s="314">
        <v>13340.59</v>
      </c>
      <c r="P64" s="315">
        <f t="shared" si="6"/>
        <v>1.0898000000000001</v>
      </c>
      <c r="Q64" s="316">
        <v>3</v>
      </c>
    </row>
    <row r="65" spans="1:17">
      <c r="A65" s="309">
        <f t="shared" si="3"/>
        <v>60</v>
      </c>
      <c r="B65" s="310" t="s">
        <v>463</v>
      </c>
      <c r="C65" s="310" t="s">
        <v>464</v>
      </c>
      <c r="D65" s="310" t="s">
        <v>345</v>
      </c>
      <c r="E65" s="337">
        <v>43.045000000000002</v>
      </c>
      <c r="F65" s="337">
        <v>36.409999999999997</v>
      </c>
      <c r="G65" s="337">
        <v>44.63</v>
      </c>
      <c r="H65" s="337">
        <v>39.43</v>
      </c>
      <c r="I65" s="337">
        <v>48.27</v>
      </c>
      <c r="J65" s="337">
        <v>44.18</v>
      </c>
      <c r="K65" s="28">
        <f t="shared" si="4"/>
        <v>42.660833333333336</v>
      </c>
      <c r="L65" s="311">
        <v>1.2</v>
      </c>
      <c r="M65" s="312">
        <v>0.09</v>
      </c>
      <c r="N65" s="313">
        <f t="shared" si="5"/>
        <v>0.12098537680773358</v>
      </c>
      <c r="O65" s="314">
        <v>9465.6</v>
      </c>
      <c r="P65" s="315">
        <f t="shared" si="6"/>
        <v>1.0900000000000001</v>
      </c>
      <c r="Q65" s="316">
        <v>3</v>
      </c>
    </row>
    <row r="66" spans="1:17">
      <c r="A66" s="309">
        <f t="shared" si="3"/>
        <v>61</v>
      </c>
      <c r="B66" s="310" t="s">
        <v>465</v>
      </c>
      <c r="C66" s="310" t="s">
        <v>466</v>
      </c>
      <c r="D66" s="310" t="s">
        <v>436</v>
      </c>
      <c r="E66" s="337">
        <v>58.27</v>
      </c>
      <c r="F66" s="337">
        <v>43.42</v>
      </c>
      <c r="G66" s="337">
        <v>60.38</v>
      </c>
      <c r="H66" s="337">
        <v>52.41</v>
      </c>
      <c r="I66" s="337">
        <v>52.87</v>
      </c>
      <c r="J66" s="337">
        <v>49.655000000000001</v>
      </c>
      <c r="K66" s="28">
        <f t="shared" si="4"/>
        <v>52.834166666666668</v>
      </c>
      <c r="L66" s="311">
        <v>1.28</v>
      </c>
      <c r="M66" s="312">
        <v>9.0999999999999998E-2</v>
      </c>
      <c r="N66" s="313">
        <f t="shared" si="5"/>
        <v>0.11767248216764248</v>
      </c>
      <c r="O66" s="314">
        <v>28571.79</v>
      </c>
      <c r="P66" s="315">
        <f t="shared" si="6"/>
        <v>1.091</v>
      </c>
      <c r="Q66" s="316">
        <v>3</v>
      </c>
    </row>
    <row r="67" spans="1:17">
      <c r="A67" s="309">
        <f t="shared" si="3"/>
        <v>62</v>
      </c>
      <c r="B67" s="310" t="s">
        <v>467</v>
      </c>
      <c r="C67" s="310" t="s">
        <v>468</v>
      </c>
      <c r="D67" s="310" t="s">
        <v>455</v>
      </c>
      <c r="E67" s="337">
        <v>101.88</v>
      </c>
      <c r="F67" s="337">
        <v>87.5</v>
      </c>
      <c r="G67" s="337">
        <v>101.1</v>
      </c>
      <c r="H67" s="337">
        <v>94.73</v>
      </c>
      <c r="I67" s="337">
        <v>97.96</v>
      </c>
      <c r="J67" s="337">
        <v>94.019800000000004</v>
      </c>
      <c r="K67" s="28">
        <f t="shared" si="4"/>
        <v>96.198300000000003</v>
      </c>
      <c r="L67" s="311">
        <v>3.4</v>
      </c>
      <c r="M67" s="312">
        <v>6.6699999999999995E-2</v>
      </c>
      <c r="N67" s="313">
        <f t="shared" si="5"/>
        <v>0.10490371732245918</v>
      </c>
      <c r="O67" s="314">
        <v>93954.94</v>
      </c>
      <c r="P67" s="315">
        <f t="shared" si="6"/>
        <v>1.0667</v>
      </c>
      <c r="Q67" s="316">
        <v>4</v>
      </c>
    </row>
    <row r="68" spans="1:17">
      <c r="A68" s="309">
        <f t="shared" si="3"/>
        <v>63</v>
      </c>
      <c r="B68" s="310" t="s">
        <v>469</v>
      </c>
      <c r="C68" s="310" t="s">
        <v>470</v>
      </c>
      <c r="D68" s="310" t="s">
        <v>431</v>
      </c>
      <c r="E68" s="337">
        <v>89.53</v>
      </c>
      <c r="F68" s="337">
        <v>73.099999999999994</v>
      </c>
      <c r="G68" s="337">
        <v>91.89</v>
      </c>
      <c r="H68" s="337">
        <v>83.5</v>
      </c>
      <c r="I68" s="337">
        <v>97.534999999999997</v>
      </c>
      <c r="J68" s="337">
        <v>89.26</v>
      </c>
      <c r="K68" s="28">
        <f t="shared" si="4"/>
        <v>87.469166666666652</v>
      </c>
      <c r="L68" s="311">
        <v>1.65</v>
      </c>
      <c r="M68" s="312">
        <v>9.849999999999999E-2</v>
      </c>
      <c r="N68" s="313">
        <f t="shared" si="5"/>
        <v>0.11936891972470765</v>
      </c>
      <c r="O68" s="314">
        <v>16138.03</v>
      </c>
      <c r="P68" s="315">
        <f t="shared" si="6"/>
        <v>1.0985</v>
      </c>
      <c r="Q68" s="316">
        <v>5</v>
      </c>
    </row>
    <row r="69" spans="1:17">
      <c r="A69" s="309">
        <f t="shared" si="3"/>
        <v>64</v>
      </c>
      <c r="B69" s="310" t="s">
        <v>471</v>
      </c>
      <c r="C69" s="310" t="s">
        <v>472</v>
      </c>
      <c r="D69" s="310" t="s">
        <v>327</v>
      </c>
      <c r="E69" s="337">
        <v>60.07</v>
      </c>
      <c r="F69" s="337">
        <v>45.69</v>
      </c>
      <c r="G69" s="337">
        <v>59.33</v>
      </c>
      <c r="H69" s="337">
        <v>55.83</v>
      </c>
      <c r="I69" s="337">
        <v>61.7</v>
      </c>
      <c r="J69" s="337">
        <v>56.704999999999998</v>
      </c>
      <c r="K69" s="28">
        <f t="shared" si="4"/>
        <v>56.554166666666653</v>
      </c>
      <c r="L69" s="311">
        <v>1.8</v>
      </c>
      <c r="M69" s="312">
        <v>6.9199999999999998E-2</v>
      </c>
      <c r="N69" s="313">
        <f t="shared" si="5"/>
        <v>0.10363871100524502</v>
      </c>
      <c r="O69" s="314">
        <v>160407.29999999999</v>
      </c>
      <c r="P69" s="315">
        <f t="shared" si="6"/>
        <v>1.0691999999999999</v>
      </c>
      <c r="Q69" s="316">
        <v>5</v>
      </c>
    </row>
    <row r="70" spans="1:17">
      <c r="A70" s="309">
        <f t="shared" si="3"/>
        <v>65</v>
      </c>
      <c r="B70" s="310" t="s">
        <v>473</v>
      </c>
      <c r="C70" s="310" t="s">
        <v>474</v>
      </c>
      <c r="D70" s="310" t="s">
        <v>330</v>
      </c>
      <c r="E70" s="337">
        <v>48.41</v>
      </c>
      <c r="F70" s="337">
        <v>39.72</v>
      </c>
      <c r="G70" s="337">
        <v>47.4</v>
      </c>
      <c r="H70" s="337">
        <v>43.32</v>
      </c>
      <c r="I70" s="337">
        <v>47.77</v>
      </c>
      <c r="J70" s="337">
        <v>43.94</v>
      </c>
      <c r="K70" s="28">
        <f t="shared" ref="K70:K101" si="7">AVERAGE(E70:J70)</f>
        <v>45.093333333333334</v>
      </c>
      <c r="L70" s="311">
        <v>1.24</v>
      </c>
      <c r="M70" s="312">
        <v>7.2000000000000008E-2</v>
      </c>
      <c r="N70" s="313">
        <f t="shared" ref="N70:N101" si="8">+((((((L70/4)*(P70)^0.25))/(K70*1))+(P70)^0.25)^4)-1</f>
        <v>0.10178379051237507</v>
      </c>
      <c r="O70" s="314">
        <v>365187.8</v>
      </c>
      <c r="P70" s="315">
        <f t="shared" ref="P70:P101" si="9">1+(M70)</f>
        <v>1.0720000000000001</v>
      </c>
      <c r="Q70" s="316">
        <v>6</v>
      </c>
    </row>
    <row r="71" spans="1:17">
      <c r="A71" s="309">
        <f t="shared" si="3"/>
        <v>66</v>
      </c>
      <c r="B71" s="310" t="s">
        <v>475</v>
      </c>
      <c r="C71" s="310" t="s">
        <v>476</v>
      </c>
      <c r="D71" s="310" t="s">
        <v>431</v>
      </c>
      <c r="E71" s="337">
        <v>48.58</v>
      </c>
      <c r="F71" s="337">
        <v>38.909999999999997</v>
      </c>
      <c r="G71" s="337">
        <v>45.31</v>
      </c>
      <c r="H71" s="337">
        <v>40.98</v>
      </c>
      <c r="I71" s="337">
        <v>41.81</v>
      </c>
      <c r="J71" s="337">
        <v>39.784999999999997</v>
      </c>
      <c r="K71" s="28">
        <f t="shared" si="7"/>
        <v>42.5625</v>
      </c>
      <c r="L71" s="311">
        <v>0.68</v>
      </c>
      <c r="M71" s="312">
        <v>9.4700000000000006E-2</v>
      </c>
      <c r="N71" s="313">
        <f t="shared" si="8"/>
        <v>0.1122945422539936</v>
      </c>
      <c r="O71" s="314">
        <v>70897.5</v>
      </c>
      <c r="P71" s="315">
        <f t="shared" si="9"/>
        <v>1.0947</v>
      </c>
      <c r="Q71" s="316">
        <v>4</v>
      </c>
    </row>
    <row r="72" spans="1:17">
      <c r="A72" s="309">
        <f t="shared" ref="A72:A131" si="10">A71+1</f>
        <v>67</v>
      </c>
      <c r="B72" s="310" t="s">
        <v>477</v>
      </c>
      <c r="C72" s="310" t="s">
        <v>478</v>
      </c>
      <c r="D72" s="310" t="s">
        <v>479</v>
      </c>
      <c r="E72" s="337">
        <v>103.84</v>
      </c>
      <c r="F72" s="337">
        <v>89.34</v>
      </c>
      <c r="G72" s="337">
        <v>109.59</v>
      </c>
      <c r="H72" s="337">
        <v>99.98</v>
      </c>
      <c r="I72" s="337">
        <v>117.47</v>
      </c>
      <c r="J72" s="337">
        <v>103.14</v>
      </c>
      <c r="K72" s="28">
        <f t="shared" si="7"/>
        <v>103.89333333333333</v>
      </c>
      <c r="L72" s="311">
        <v>2.16</v>
      </c>
      <c r="M72" s="312">
        <v>0.1128</v>
      </c>
      <c r="N72" s="313">
        <f t="shared" si="8"/>
        <v>0.13611673152388604</v>
      </c>
      <c r="O72" s="314">
        <v>46853.57</v>
      </c>
      <c r="P72" s="315">
        <f t="shared" si="9"/>
        <v>1.1128</v>
      </c>
      <c r="Q72" s="316">
        <v>4</v>
      </c>
    </row>
    <row r="73" spans="1:17">
      <c r="A73" s="309">
        <f t="shared" si="10"/>
        <v>68</v>
      </c>
      <c r="B73" s="310" t="s">
        <v>480</v>
      </c>
      <c r="C73" s="310" t="s">
        <v>481</v>
      </c>
      <c r="D73" s="310" t="s">
        <v>370</v>
      </c>
      <c r="E73" s="337">
        <v>54.68</v>
      </c>
      <c r="F73" s="337">
        <v>47.95</v>
      </c>
      <c r="G73" s="337">
        <v>52.42</v>
      </c>
      <c r="H73" s="337">
        <v>47.81</v>
      </c>
      <c r="I73" s="337">
        <v>52.34</v>
      </c>
      <c r="J73" s="337">
        <v>48.53</v>
      </c>
      <c r="K73" s="28">
        <f t="shared" si="7"/>
        <v>50.62166666666667</v>
      </c>
      <c r="L73" s="311">
        <v>1</v>
      </c>
      <c r="M73" s="312">
        <v>0.08</v>
      </c>
      <c r="N73" s="313">
        <f t="shared" si="8"/>
        <v>0.10149330458412353</v>
      </c>
      <c r="O73" s="314">
        <v>8963.42</v>
      </c>
      <c r="P73" s="315">
        <f t="shared" si="9"/>
        <v>1.08</v>
      </c>
      <c r="Q73" s="316">
        <v>5</v>
      </c>
    </row>
    <row r="74" spans="1:17">
      <c r="A74" s="309">
        <f t="shared" si="10"/>
        <v>69</v>
      </c>
      <c r="B74" s="310" t="s">
        <v>482</v>
      </c>
      <c r="C74" s="310" t="s">
        <v>483</v>
      </c>
      <c r="D74" s="310" t="s">
        <v>413</v>
      </c>
      <c r="E74" s="337">
        <v>32.29</v>
      </c>
      <c r="F74" s="337">
        <v>28.88</v>
      </c>
      <c r="G74" s="337">
        <v>32.28</v>
      </c>
      <c r="H74" s="337">
        <v>30.25</v>
      </c>
      <c r="I74" s="337">
        <v>34.72</v>
      </c>
      <c r="J74" s="337">
        <v>31.42</v>
      </c>
      <c r="K74" s="28">
        <f t="shared" si="7"/>
        <v>31.640000000000004</v>
      </c>
      <c r="L74" s="311">
        <v>0.72</v>
      </c>
      <c r="M74" s="312">
        <v>0.115</v>
      </c>
      <c r="N74" s="313">
        <f t="shared" si="8"/>
        <v>0.14059028807476071</v>
      </c>
      <c r="O74" s="314">
        <v>9236.5400000000009</v>
      </c>
      <c r="P74" s="315">
        <f t="shared" si="9"/>
        <v>1.115</v>
      </c>
      <c r="Q74" s="316">
        <v>4</v>
      </c>
    </row>
    <row r="75" spans="1:17">
      <c r="A75" s="309">
        <f t="shared" si="10"/>
        <v>70</v>
      </c>
      <c r="B75" s="310" t="s">
        <v>484</v>
      </c>
      <c r="C75" s="310" t="s">
        <v>485</v>
      </c>
      <c r="D75" s="310" t="s">
        <v>486</v>
      </c>
      <c r="E75" s="337">
        <v>44.51</v>
      </c>
      <c r="F75" s="337">
        <v>39.31</v>
      </c>
      <c r="G75" s="337">
        <v>44</v>
      </c>
      <c r="H75" s="337">
        <v>40.159999999999997</v>
      </c>
      <c r="I75" s="337">
        <v>42</v>
      </c>
      <c r="J75" s="337">
        <v>39.134999999999998</v>
      </c>
      <c r="K75" s="28">
        <f t="shared" si="7"/>
        <v>41.519166666666663</v>
      </c>
      <c r="L75" s="311">
        <v>0.76</v>
      </c>
      <c r="M75" s="312">
        <v>9.7799999999999998E-2</v>
      </c>
      <c r="N75" s="313">
        <f t="shared" si="8"/>
        <v>0.11803336779068951</v>
      </c>
      <c r="O75" s="314">
        <v>11610.52</v>
      </c>
      <c r="P75" s="315">
        <f t="shared" si="9"/>
        <v>1.0977999999999999</v>
      </c>
      <c r="Q75" s="316">
        <v>4</v>
      </c>
    </row>
    <row r="76" spans="1:17">
      <c r="A76" s="309">
        <f t="shared" si="10"/>
        <v>71</v>
      </c>
      <c r="B76" s="310" t="s">
        <v>487</v>
      </c>
      <c r="C76" s="310" t="s">
        <v>488</v>
      </c>
      <c r="D76" s="310" t="s">
        <v>416</v>
      </c>
      <c r="E76" s="337">
        <v>15.92</v>
      </c>
      <c r="F76" s="337">
        <v>12.67</v>
      </c>
      <c r="G76" s="337">
        <v>15.08</v>
      </c>
      <c r="H76" s="337">
        <v>14.04</v>
      </c>
      <c r="I76" s="337">
        <v>15.47</v>
      </c>
      <c r="J76" s="337">
        <v>14.17</v>
      </c>
      <c r="K76" s="28">
        <f t="shared" si="7"/>
        <v>14.558333333333335</v>
      </c>
      <c r="L76" s="311">
        <v>0.2</v>
      </c>
      <c r="M76" s="312">
        <v>9.69E-2</v>
      </c>
      <c r="N76" s="313">
        <f t="shared" si="8"/>
        <v>0.11204684149062505</v>
      </c>
      <c r="O76" s="314">
        <v>5441.51</v>
      </c>
      <c r="P76" s="315">
        <f t="shared" si="9"/>
        <v>1.0969</v>
      </c>
      <c r="Q76" s="316">
        <v>3</v>
      </c>
    </row>
    <row r="77" spans="1:17">
      <c r="A77" s="309">
        <f t="shared" si="10"/>
        <v>72</v>
      </c>
      <c r="B77" s="310" t="s">
        <v>489</v>
      </c>
      <c r="C77" s="310" t="s">
        <v>490</v>
      </c>
      <c r="D77" s="310" t="s">
        <v>491</v>
      </c>
      <c r="E77" s="337">
        <v>117.7199</v>
      </c>
      <c r="F77" s="337">
        <v>94.5</v>
      </c>
      <c r="G77" s="337">
        <v>115.94</v>
      </c>
      <c r="H77" s="337">
        <v>108.59</v>
      </c>
      <c r="I77" s="337">
        <v>110.34</v>
      </c>
      <c r="J77" s="337">
        <v>100.78</v>
      </c>
      <c r="K77" s="28">
        <f t="shared" si="7"/>
        <v>107.97831666666667</v>
      </c>
      <c r="L77" s="311">
        <v>1.1200000000000001</v>
      </c>
      <c r="M77" s="312">
        <v>0.12359999999999999</v>
      </c>
      <c r="N77" s="313">
        <f t="shared" si="8"/>
        <v>0.13529989856718916</v>
      </c>
      <c r="O77" s="314">
        <v>76131.06</v>
      </c>
      <c r="P77" s="315">
        <f t="shared" si="9"/>
        <v>1.1235999999999999</v>
      </c>
      <c r="Q77" s="316">
        <v>6</v>
      </c>
    </row>
    <row r="78" spans="1:17">
      <c r="A78" s="309">
        <f t="shared" si="10"/>
        <v>73</v>
      </c>
      <c r="B78" s="310" t="s">
        <v>492</v>
      </c>
      <c r="C78" s="310" t="s">
        <v>493</v>
      </c>
      <c r="D78" s="310" t="s">
        <v>402</v>
      </c>
      <c r="E78" s="337">
        <v>114.99</v>
      </c>
      <c r="F78" s="337">
        <v>99.74</v>
      </c>
      <c r="G78" s="337">
        <v>117.98</v>
      </c>
      <c r="H78" s="337">
        <v>108.77</v>
      </c>
      <c r="I78" s="337">
        <v>122.14</v>
      </c>
      <c r="J78" s="337">
        <v>115.64749999999999</v>
      </c>
      <c r="K78" s="28">
        <f t="shared" si="7"/>
        <v>113.21125000000001</v>
      </c>
      <c r="L78" s="311">
        <v>2.52</v>
      </c>
      <c r="M78" s="312">
        <v>9.3399999999999997E-2</v>
      </c>
      <c r="N78" s="313">
        <f t="shared" si="8"/>
        <v>0.11794219988591537</v>
      </c>
      <c r="O78" s="314">
        <v>14971.38</v>
      </c>
      <c r="P78" s="315">
        <f t="shared" si="9"/>
        <v>1.0933999999999999</v>
      </c>
      <c r="Q78" s="316">
        <v>3</v>
      </c>
    </row>
    <row r="79" spans="1:17">
      <c r="A79" s="309">
        <f t="shared" si="10"/>
        <v>74</v>
      </c>
      <c r="B79" s="310" t="s">
        <v>494</v>
      </c>
      <c r="C79" s="310" t="s">
        <v>495</v>
      </c>
      <c r="D79" s="310" t="s">
        <v>376</v>
      </c>
      <c r="E79" s="337">
        <v>53.07</v>
      </c>
      <c r="F79" s="337">
        <v>45.04</v>
      </c>
      <c r="G79" s="337">
        <v>50.94</v>
      </c>
      <c r="H79" s="337">
        <v>48.01</v>
      </c>
      <c r="I79" s="337">
        <v>49.78</v>
      </c>
      <c r="J79" s="337">
        <v>47.52</v>
      </c>
      <c r="K79" s="28">
        <f t="shared" si="7"/>
        <v>49.06</v>
      </c>
      <c r="L79" s="311">
        <v>0.88</v>
      </c>
      <c r="M79" s="312">
        <v>0.10249999999999999</v>
      </c>
      <c r="N79" s="313">
        <f t="shared" si="8"/>
        <v>0.12240920384393239</v>
      </c>
      <c r="O79" s="314">
        <v>5185.3599999999997</v>
      </c>
      <c r="P79" s="315">
        <f t="shared" si="9"/>
        <v>1.1025</v>
      </c>
      <c r="Q79" s="316">
        <v>4</v>
      </c>
    </row>
    <row r="80" spans="1:17">
      <c r="A80" s="309">
        <f t="shared" si="10"/>
        <v>75</v>
      </c>
      <c r="B80" s="310" t="s">
        <v>496</v>
      </c>
      <c r="C80" s="310" t="s">
        <v>497</v>
      </c>
      <c r="D80" s="310" t="s">
        <v>365</v>
      </c>
      <c r="E80" s="337">
        <v>48.66</v>
      </c>
      <c r="F80" s="337">
        <v>41.59</v>
      </c>
      <c r="G80" s="337">
        <v>48.45</v>
      </c>
      <c r="H80" s="337">
        <v>44.38</v>
      </c>
      <c r="I80" s="337">
        <v>49.79</v>
      </c>
      <c r="J80" s="337">
        <v>46.521000000000001</v>
      </c>
      <c r="K80" s="28">
        <f t="shared" si="7"/>
        <v>46.565166666666663</v>
      </c>
      <c r="L80" s="311">
        <v>1.68</v>
      </c>
      <c r="M80" s="312">
        <v>9.5000000000000001E-2</v>
      </c>
      <c r="N80" s="313">
        <f t="shared" si="8"/>
        <v>0.13504363909422512</v>
      </c>
      <c r="O80" s="314">
        <v>17084.759999999998</v>
      </c>
      <c r="P80" s="315">
        <f t="shared" si="9"/>
        <v>1.095</v>
      </c>
      <c r="Q80" s="316">
        <v>5</v>
      </c>
    </row>
    <row r="81" spans="1:17">
      <c r="A81" s="309">
        <f t="shared" si="10"/>
        <v>76</v>
      </c>
      <c r="B81" s="310" t="s">
        <v>498</v>
      </c>
      <c r="C81" s="310" t="s">
        <v>499</v>
      </c>
      <c r="D81" s="310" t="s">
        <v>402</v>
      </c>
      <c r="E81" s="337">
        <v>63.46</v>
      </c>
      <c r="F81" s="337">
        <v>52.34</v>
      </c>
      <c r="G81" s="337">
        <v>69.650000000000006</v>
      </c>
      <c r="H81" s="337">
        <v>58.27</v>
      </c>
      <c r="I81" s="337">
        <v>69.36</v>
      </c>
      <c r="J81" s="337">
        <v>60.65</v>
      </c>
      <c r="K81" s="28">
        <f t="shared" si="7"/>
        <v>62.288333333333334</v>
      </c>
      <c r="L81" s="311">
        <v>1.28</v>
      </c>
      <c r="M81" s="312">
        <v>8.7300000000000003E-2</v>
      </c>
      <c r="N81" s="313">
        <f t="shared" si="8"/>
        <v>0.1098163464788362</v>
      </c>
      <c r="O81" s="314">
        <v>10605.29</v>
      </c>
      <c r="P81" s="315">
        <f t="shared" si="9"/>
        <v>1.0872999999999999</v>
      </c>
      <c r="Q81" s="316">
        <v>3</v>
      </c>
    </row>
    <row r="82" spans="1:17">
      <c r="A82" s="309">
        <f t="shared" si="10"/>
        <v>77</v>
      </c>
      <c r="B82" s="310" t="s">
        <v>500</v>
      </c>
      <c r="C82" s="310" t="s">
        <v>501</v>
      </c>
      <c r="D82" s="310" t="s">
        <v>327</v>
      </c>
      <c r="E82" s="337">
        <v>198.42</v>
      </c>
      <c r="F82" s="337">
        <v>170.685</v>
      </c>
      <c r="G82" s="337">
        <v>196.9</v>
      </c>
      <c r="H82" s="337">
        <v>178.89</v>
      </c>
      <c r="I82" s="337">
        <v>196.55</v>
      </c>
      <c r="J82" s="337">
        <v>182.91</v>
      </c>
      <c r="K82" s="28">
        <f t="shared" si="7"/>
        <v>187.39250000000001</v>
      </c>
      <c r="L82" s="311">
        <v>0.5</v>
      </c>
      <c r="M82" s="312">
        <v>0.1258</v>
      </c>
      <c r="N82" s="313">
        <f t="shared" si="8"/>
        <v>0.12880686245938922</v>
      </c>
      <c r="O82" s="314">
        <v>28182.19</v>
      </c>
      <c r="P82" s="315">
        <f t="shared" si="9"/>
        <v>1.1257999999999999</v>
      </c>
      <c r="Q82" s="316">
        <v>5</v>
      </c>
    </row>
    <row r="83" spans="1:17">
      <c r="A83" s="309">
        <f t="shared" si="10"/>
        <v>78</v>
      </c>
      <c r="B83" s="310" t="s">
        <v>502</v>
      </c>
      <c r="C83" s="310" t="s">
        <v>503</v>
      </c>
      <c r="D83" s="310" t="s">
        <v>348</v>
      </c>
      <c r="E83" s="337">
        <v>86.34</v>
      </c>
      <c r="F83" s="337">
        <v>76.540000000000006</v>
      </c>
      <c r="G83" s="337">
        <v>86.504999999999995</v>
      </c>
      <c r="H83" s="337">
        <v>80.099999999999994</v>
      </c>
      <c r="I83" s="337">
        <v>83.66</v>
      </c>
      <c r="J83" s="337">
        <v>79.38</v>
      </c>
      <c r="K83" s="28">
        <f t="shared" si="7"/>
        <v>82.087499999999991</v>
      </c>
      <c r="L83" s="311">
        <v>4</v>
      </c>
      <c r="M83" s="312">
        <v>6.7299999999999999E-2</v>
      </c>
      <c r="N83" s="313">
        <f t="shared" si="8"/>
        <v>0.12026601034215689</v>
      </c>
      <c r="O83" s="314">
        <v>128706.3</v>
      </c>
      <c r="P83" s="315">
        <f t="shared" si="9"/>
        <v>1.0672999999999999</v>
      </c>
      <c r="Q83" s="316">
        <v>3</v>
      </c>
    </row>
    <row r="84" spans="1:17">
      <c r="A84" s="309">
        <f t="shared" si="10"/>
        <v>79</v>
      </c>
      <c r="B84" s="310" t="s">
        <v>504</v>
      </c>
      <c r="C84" s="310" t="s">
        <v>505</v>
      </c>
      <c r="D84" s="310" t="s">
        <v>436</v>
      </c>
      <c r="E84" s="337">
        <v>84.85</v>
      </c>
      <c r="F84" s="337">
        <v>69.790000000000006</v>
      </c>
      <c r="G84" s="337">
        <v>84.39</v>
      </c>
      <c r="H84" s="337">
        <v>75.44</v>
      </c>
      <c r="I84" s="337">
        <v>81.36</v>
      </c>
      <c r="J84" s="337">
        <v>76.727500000000006</v>
      </c>
      <c r="K84" s="28">
        <f t="shared" si="7"/>
        <v>78.759583333333339</v>
      </c>
      <c r="L84" s="311">
        <v>2.2400000000000002</v>
      </c>
      <c r="M84" s="312">
        <v>8.1000000000000003E-2</v>
      </c>
      <c r="N84" s="313">
        <f t="shared" si="8"/>
        <v>0.112074163700562</v>
      </c>
      <c r="O84" s="314">
        <v>42760.06</v>
      </c>
      <c r="P84" s="315">
        <f t="shared" si="9"/>
        <v>1.081</v>
      </c>
      <c r="Q84" s="316">
        <v>3</v>
      </c>
    </row>
    <row r="85" spans="1:17">
      <c r="A85" s="309">
        <f t="shared" si="10"/>
        <v>80</v>
      </c>
      <c r="B85" s="310" t="s">
        <v>506</v>
      </c>
      <c r="C85" s="310" t="s">
        <v>507</v>
      </c>
      <c r="D85" s="310" t="s">
        <v>508</v>
      </c>
      <c r="E85" s="337">
        <v>108.71</v>
      </c>
      <c r="F85" s="337">
        <v>91</v>
      </c>
      <c r="G85" s="337">
        <v>118.27</v>
      </c>
      <c r="H85" s="337">
        <v>101.61</v>
      </c>
      <c r="I85" s="337">
        <v>118.69</v>
      </c>
      <c r="J85" s="337">
        <v>113.235</v>
      </c>
      <c r="K85" s="28">
        <f t="shared" si="7"/>
        <v>108.58583333333333</v>
      </c>
      <c r="L85" s="311">
        <v>1.44</v>
      </c>
      <c r="M85" s="312">
        <v>0.10009999999999999</v>
      </c>
      <c r="N85" s="313">
        <f t="shared" si="8"/>
        <v>0.11476157568194179</v>
      </c>
      <c r="O85" s="314">
        <v>27036.93</v>
      </c>
      <c r="P85" s="315">
        <f t="shared" si="9"/>
        <v>1.1001000000000001</v>
      </c>
      <c r="Q85" s="316">
        <v>4</v>
      </c>
    </row>
    <row r="86" spans="1:17">
      <c r="A86" s="309">
        <f t="shared" si="10"/>
        <v>81</v>
      </c>
      <c r="B86" s="310" t="s">
        <v>509</v>
      </c>
      <c r="C86" s="310" t="s">
        <v>510</v>
      </c>
      <c r="D86" s="310" t="s">
        <v>341</v>
      </c>
      <c r="E86" s="337">
        <v>115.56</v>
      </c>
      <c r="F86" s="337">
        <v>101.01</v>
      </c>
      <c r="G86" s="337">
        <v>120.51</v>
      </c>
      <c r="H86" s="337">
        <v>111.54</v>
      </c>
      <c r="I86" s="337">
        <v>124.17</v>
      </c>
      <c r="J86" s="337">
        <v>118.98</v>
      </c>
      <c r="K86" s="28">
        <f t="shared" si="7"/>
        <v>115.295</v>
      </c>
      <c r="L86" s="311">
        <v>2.86</v>
      </c>
      <c r="M86" s="312">
        <v>7.5999999999999998E-2</v>
      </c>
      <c r="N86" s="313">
        <f t="shared" si="8"/>
        <v>0.1029404989643663</v>
      </c>
      <c r="O86" s="314">
        <v>31984.54</v>
      </c>
      <c r="P86" s="315">
        <f t="shared" si="9"/>
        <v>1.0760000000000001</v>
      </c>
      <c r="Q86" s="316">
        <v>3</v>
      </c>
    </row>
    <row r="87" spans="1:17">
      <c r="A87" s="309">
        <f t="shared" si="10"/>
        <v>82</v>
      </c>
      <c r="B87" s="310" t="s">
        <v>511</v>
      </c>
      <c r="C87" s="310" t="s">
        <v>512</v>
      </c>
      <c r="D87" s="310" t="s">
        <v>426</v>
      </c>
      <c r="E87" s="337">
        <v>231.47</v>
      </c>
      <c r="F87" s="337">
        <v>191.17</v>
      </c>
      <c r="G87" s="337">
        <v>203.50919999999999</v>
      </c>
      <c r="H87" s="337">
        <v>187</v>
      </c>
      <c r="I87" s="337">
        <v>219.733</v>
      </c>
      <c r="J87" s="337">
        <v>199.62</v>
      </c>
      <c r="K87" s="28">
        <f t="shared" si="7"/>
        <v>205.41703333333331</v>
      </c>
      <c r="L87" s="311">
        <v>0.12</v>
      </c>
      <c r="M87" s="312">
        <v>0.1033</v>
      </c>
      <c r="N87" s="313">
        <f t="shared" si="8"/>
        <v>0.10394466419463644</v>
      </c>
      <c r="O87" s="314">
        <v>31730.31</v>
      </c>
      <c r="P87" s="315">
        <f t="shared" si="9"/>
        <v>1.1032999999999999</v>
      </c>
      <c r="Q87" s="316">
        <v>5</v>
      </c>
    </row>
    <row r="88" spans="1:17">
      <c r="A88" s="309">
        <f t="shared" si="10"/>
        <v>83</v>
      </c>
      <c r="B88" s="310" t="s">
        <v>513</v>
      </c>
      <c r="C88" s="310" t="s">
        <v>514</v>
      </c>
      <c r="D88" s="310" t="s">
        <v>331</v>
      </c>
      <c r="E88" s="337">
        <v>58.02</v>
      </c>
      <c r="F88" s="337">
        <v>48.25</v>
      </c>
      <c r="G88" s="337">
        <v>55.83</v>
      </c>
      <c r="H88" s="337">
        <v>49.89</v>
      </c>
      <c r="I88" s="337">
        <v>53.42</v>
      </c>
      <c r="J88" s="337">
        <v>50.66</v>
      </c>
      <c r="K88" s="28">
        <f t="shared" si="7"/>
        <v>52.678333333333342</v>
      </c>
      <c r="L88" s="311">
        <v>1.52</v>
      </c>
      <c r="M88" s="312">
        <v>0.1024</v>
      </c>
      <c r="N88" s="313">
        <f t="shared" si="8"/>
        <v>0.13455489946726096</v>
      </c>
      <c r="O88" s="314">
        <v>16541.060000000001</v>
      </c>
      <c r="P88" s="315">
        <f t="shared" si="9"/>
        <v>1.1024</v>
      </c>
      <c r="Q88" s="316">
        <v>4</v>
      </c>
    </row>
    <row r="89" spans="1:17">
      <c r="A89" s="309">
        <f t="shared" si="10"/>
        <v>84</v>
      </c>
      <c r="B89" s="310" t="s">
        <v>515</v>
      </c>
      <c r="C89" s="310" t="s">
        <v>516</v>
      </c>
      <c r="D89" s="310" t="s">
        <v>389</v>
      </c>
      <c r="E89" s="337">
        <v>77.09</v>
      </c>
      <c r="F89" s="337">
        <v>65.02</v>
      </c>
      <c r="G89" s="337">
        <v>82.55</v>
      </c>
      <c r="H89" s="337">
        <v>76.66</v>
      </c>
      <c r="I89" s="337">
        <v>81.22</v>
      </c>
      <c r="J89" s="337">
        <v>77.099999999999994</v>
      </c>
      <c r="K89" s="28">
        <f t="shared" si="7"/>
        <v>76.606666666666683</v>
      </c>
      <c r="L89" s="311">
        <v>2.65</v>
      </c>
      <c r="M89" s="312">
        <v>7.2800000000000004E-2</v>
      </c>
      <c r="N89" s="313">
        <f t="shared" si="8"/>
        <v>0.11039479261521112</v>
      </c>
      <c r="O89" s="314">
        <v>200528.7</v>
      </c>
      <c r="P89" s="315">
        <f t="shared" si="9"/>
        <v>1.0728</v>
      </c>
      <c r="Q89" s="316">
        <v>4</v>
      </c>
    </row>
    <row r="90" spans="1:17">
      <c r="A90" s="309">
        <f t="shared" si="10"/>
        <v>85</v>
      </c>
      <c r="B90" s="310" t="s">
        <v>517</v>
      </c>
      <c r="C90" s="310" t="s">
        <v>518</v>
      </c>
      <c r="D90" s="310" t="s">
        <v>331</v>
      </c>
      <c r="E90" s="337">
        <v>92.599000000000004</v>
      </c>
      <c r="F90" s="337">
        <v>74.05</v>
      </c>
      <c r="G90" s="337">
        <v>89.94</v>
      </c>
      <c r="H90" s="337">
        <v>84.12</v>
      </c>
      <c r="I90" s="337">
        <v>91.82</v>
      </c>
      <c r="J90" s="337">
        <v>83.66</v>
      </c>
      <c r="K90" s="28">
        <f t="shared" si="7"/>
        <v>86.031499999999994</v>
      </c>
      <c r="L90" s="311">
        <v>2.3199999999999998</v>
      </c>
      <c r="M90" s="312">
        <v>9.35E-2</v>
      </c>
      <c r="N90" s="313">
        <f t="shared" si="8"/>
        <v>0.12328781368595676</v>
      </c>
      <c r="O90" s="314">
        <v>38455.17</v>
      </c>
      <c r="P90" s="315">
        <f t="shared" si="9"/>
        <v>1.0934999999999999</v>
      </c>
      <c r="Q90" s="316">
        <v>3</v>
      </c>
    </row>
    <row r="91" spans="1:17">
      <c r="A91" s="309">
        <f t="shared" si="10"/>
        <v>86</v>
      </c>
      <c r="B91" s="310" t="s">
        <v>519</v>
      </c>
      <c r="C91" s="310" t="s">
        <v>520</v>
      </c>
      <c r="D91" s="310" t="s">
        <v>521</v>
      </c>
      <c r="E91" s="337">
        <v>75.239999999999995</v>
      </c>
      <c r="F91" s="337">
        <v>65.05</v>
      </c>
      <c r="G91" s="337">
        <v>75.25</v>
      </c>
      <c r="H91" s="337">
        <v>69.599999999999994</v>
      </c>
      <c r="I91" s="337">
        <v>76.3</v>
      </c>
      <c r="J91" s="337">
        <v>71.13</v>
      </c>
      <c r="K91" s="28">
        <f t="shared" si="7"/>
        <v>72.094999999999999</v>
      </c>
      <c r="L91" s="311">
        <v>1.52</v>
      </c>
      <c r="M91" s="312">
        <v>9.9199999999999997E-2</v>
      </c>
      <c r="N91" s="313">
        <f t="shared" si="8"/>
        <v>0.12255862526987404</v>
      </c>
      <c r="O91" s="314">
        <v>10189.379999999999</v>
      </c>
      <c r="P91" s="315">
        <f t="shared" si="9"/>
        <v>1.0992</v>
      </c>
      <c r="Q91" s="316">
        <v>5</v>
      </c>
    </row>
    <row r="92" spans="1:17">
      <c r="A92" s="309">
        <f t="shared" si="10"/>
        <v>87</v>
      </c>
      <c r="B92" s="310" t="s">
        <v>522</v>
      </c>
      <c r="C92" s="310" t="s">
        <v>523</v>
      </c>
      <c r="D92" s="310" t="s">
        <v>356</v>
      </c>
      <c r="E92" s="337">
        <v>118.99</v>
      </c>
      <c r="F92" s="337">
        <v>101.46</v>
      </c>
      <c r="G92" s="337">
        <v>126.77</v>
      </c>
      <c r="H92" s="337">
        <v>114.65</v>
      </c>
      <c r="I92" s="337">
        <v>127.05</v>
      </c>
      <c r="J92" s="337">
        <v>122.32</v>
      </c>
      <c r="K92" s="28">
        <f t="shared" si="7"/>
        <v>118.54</v>
      </c>
      <c r="L92" s="311">
        <v>2.6</v>
      </c>
      <c r="M92" s="312">
        <v>8.2599999999999993E-2</v>
      </c>
      <c r="N92" s="313">
        <f t="shared" si="8"/>
        <v>0.10654125486385202</v>
      </c>
      <c r="O92" s="314">
        <v>14916.56</v>
      </c>
      <c r="P92" s="315">
        <f t="shared" si="9"/>
        <v>1.0826</v>
      </c>
      <c r="Q92" s="316">
        <v>7</v>
      </c>
    </row>
    <row r="93" spans="1:17">
      <c r="A93" s="309">
        <f t="shared" si="10"/>
        <v>88</v>
      </c>
      <c r="B93" s="310" t="s">
        <v>524</v>
      </c>
      <c r="C93" s="310" t="s">
        <v>525</v>
      </c>
      <c r="D93" s="310" t="s">
        <v>426</v>
      </c>
      <c r="E93" s="337">
        <v>88.72</v>
      </c>
      <c r="F93" s="337">
        <v>78.150000000000006</v>
      </c>
      <c r="G93" s="337">
        <v>93.89</v>
      </c>
      <c r="H93" s="337">
        <v>83.18</v>
      </c>
      <c r="I93" s="337">
        <v>96.4</v>
      </c>
      <c r="J93" s="337">
        <v>92.22</v>
      </c>
      <c r="K93" s="28">
        <f t="shared" si="7"/>
        <v>88.76</v>
      </c>
      <c r="L93" s="311">
        <v>1.32</v>
      </c>
      <c r="M93" s="312">
        <v>0.10150000000000001</v>
      </c>
      <c r="N93" s="313">
        <f t="shared" si="8"/>
        <v>0.11797260844114721</v>
      </c>
      <c r="O93" s="314">
        <v>11209.69</v>
      </c>
      <c r="P93" s="315">
        <f t="shared" si="9"/>
        <v>1.1014999999999999</v>
      </c>
      <c r="Q93" s="316">
        <v>4</v>
      </c>
    </row>
    <row r="94" spans="1:17">
      <c r="A94" s="309">
        <f t="shared" si="10"/>
        <v>89</v>
      </c>
      <c r="B94" s="310" t="s">
        <v>526</v>
      </c>
      <c r="C94" s="310" t="s">
        <v>527</v>
      </c>
      <c r="D94" s="310" t="s">
        <v>402</v>
      </c>
      <c r="E94" s="337">
        <v>171.78</v>
      </c>
      <c r="F94" s="337">
        <v>152.785</v>
      </c>
      <c r="G94" s="337">
        <v>177.97</v>
      </c>
      <c r="H94" s="337">
        <v>158.21</v>
      </c>
      <c r="I94" s="337">
        <v>178.92</v>
      </c>
      <c r="J94" s="337">
        <v>172.14</v>
      </c>
      <c r="K94" s="28">
        <f t="shared" si="7"/>
        <v>168.63416666666666</v>
      </c>
      <c r="L94" s="311">
        <v>1</v>
      </c>
      <c r="M94" s="312">
        <v>0.1293</v>
      </c>
      <c r="N94" s="313">
        <f t="shared" si="8"/>
        <v>0.13601165152720274</v>
      </c>
      <c r="O94" s="314">
        <v>16681.349999999999</v>
      </c>
      <c r="P94" s="315">
        <f t="shared" si="9"/>
        <v>1.1293</v>
      </c>
      <c r="Q94" s="316">
        <v>3</v>
      </c>
    </row>
    <row r="95" spans="1:17">
      <c r="A95" s="309">
        <f t="shared" si="10"/>
        <v>90</v>
      </c>
      <c r="B95" s="310" t="s">
        <v>528</v>
      </c>
      <c r="C95" s="310" t="s">
        <v>529</v>
      </c>
      <c r="D95" s="310" t="s">
        <v>336</v>
      </c>
      <c r="E95" s="337">
        <v>56.68</v>
      </c>
      <c r="F95" s="337">
        <v>46.6</v>
      </c>
      <c r="G95" s="337">
        <v>53.5</v>
      </c>
      <c r="H95" s="337">
        <v>48.82</v>
      </c>
      <c r="I95" s="337">
        <v>50.78</v>
      </c>
      <c r="J95" s="337">
        <v>47.87</v>
      </c>
      <c r="K95" s="28">
        <f t="shared" si="7"/>
        <v>50.708333333333336</v>
      </c>
      <c r="L95" s="311">
        <v>0.47</v>
      </c>
      <c r="M95" s="312">
        <v>0.12130000000000001</v>
      </c>
      <c r="N95" s="313">
        <f t="shared" si="8"/>
        <v>0.13172916539234247</v>
      </c>
      <c r="O95" s="314">
        <v>22545.99</v>
      </c>
      <c r="P95" s="315">
        <f t="shared" si="9"/>
        <v>1.1213</v>
      </c>
      <c r="Q95" s="316">
        <v>4</v>
      </c>
    </row>
    <row r="96" spans="1:17">
      <c r="A96" s="309">
        <f t="shared" si="10"/>
        <v>91</v>
      </c>
      <c r="B96" s="310" t="s">
        <v>530</v>
      </c>
      <c r="C96" s="310" t="s">
        <v>531</v>
      </c>
      <c r="D96" s="310" t="s">
        <v>416</v>
      </c>
      <c r="E96" s="337">
        <v>64.52</v>
      </c>
      <c r="F96" s="337">
        <v>51.2</v>
      </c>
      <c r="G96" s="337">
        <v>68.45</v>
      </c>
      <c r="H96" s="337">
        <v>60.4</v>
      </c>
      <c r="I96" s="337">
        <v>68.75</v>
      </c>
      <c r="J96" s="337">
        <v>64.47</v>
      </c>
      <c r="K96" s="28">
        <f t="shared" si="7"/>
        <v>62.965000000000011</v>
      </c>
      <c r="L96" s="311">
        <v>0.92</v>
      </c>
      <c r="M96" s="312">
        <v>0.10800000000000001</v>
      </c>
      <c r="N96" s="313">
        <f t="shared" si="8"/>
        <v>0.1242782327695493</v>
      </c>
      <c r="O96" s="314">
        <v>5108.54</v>
      </c>
      <c r="P96" s="315">
        <f t="shared" si="9"/>
        <v>1.1080000000000001</v>
      </c>
      <c r="Q96" s="316">
        <v>3</v>
      </c>
    </row>
    <row r="97" spans="1:17">
      <c r="A97" s="309">
        <f t="shared" si="10"/>
        <v>92</v>
      </c>
      <c r="B97" s="310" t="s">
        <v>532</v>
      </c>
      <c r="C97" s="310" t="s">
        <v>533</v>
      </c>
      <c r="D97" s="310" t="s">
        <v>534</v>
      </c>
      <c r="E97" s="337">
        <v>52.59</v>
      </c>
      <c r="F97" s="337">
        <v>45.63</v>
      </c>
      <c r="G97" s="337">
        <v>52.88</v>
      </c>
      <c r="H97" s="337">
        <v>44.46</v>
      </c>
      <c r="I97" s="337">
        <v>56.12</v>
      </c>
      <c r="J97" s="337">
        <v>47.42</v>
      </c>
      <c r="K97" s="28">
        <f t="shared" si="7"/>
        <v>49.85</v>
      </c>
      <c r="L97" s="311">
        <v>2.16</v>
      </c>
      <c r="M97" s="312">
        <v>7.3300000000000004E-2</v>
      </c>
      <c r="N97" s="313">
        <f t="shared" si="8"/>
        <v>0.12056721564000106</v>
      </c>
      <c r="O97" s="314">
        <v>14693.95</v>
      </c>
      <c r="P97" s="315">
        <f t="shared" si="9"/>
        <v>1.0732999999999999</v>
      </c>
      <c r="Q97" s="316">
        <v>3</v>
      </c>
    </row>
    <row r="98" spans="1:17">
      <c r="A98" s="309">
        <f t="shared" si="10"/>
        <v>93</v>
      </c>
      <c r="B98" s="310" t="s">
        <v>535</v>
      </c>
      <c r="C98" s="310" t="s">
        <v>536</v>
      </c>
      <c r="D98" s="310" t="s">
        <v>537</v>
      </c>
      <c r="E98" s="337">
        <v>106.7</v>
      </c>
      <c r="F98" s="337">
        <v>94.05</v>
      </c>
      <c r="G98" s="337">
        <v>103.96</v>
      </c>
      <c r="H98" s="337">
        <v>98.49</v>
      </c>
      <c r="I98" s="337">
        <v>108.36</v>
      </c>
      <c r="J98" s="337">
        <v>98.67</v>
      </c>
      <c r="K98" s="28">
        <f t="shared" si="7"/>
        <v>101.705</v>
      </c>
      <c r="L98" s="311">
        <v>2.8</v>
      </c>
      <c r="M98" s="312">
        <v>8.8100000000000012E-2</v>
      </c>
      <c r="N98" s="313">
        <f t="shared" si="8"/>
        <v>0.11836673638541084</v>
      </c>
      <c r="O98" s="314">
        <v>25857.599999999999</v>
      </c>
      <c r="P98" s="315">
        <f t="shared" si="9"/>
        <v>1.0881000000000001</v>
      </c>
      <c r="Q98" s="316">
        <v>3</v>
      </c>
    </row>
    <row r="99" spans="1:17">
      <c r="A99" s="309">
        <f t="shared" si="10"/>
        <v>94</v>
      </c>
      <c r="B99" s="310" t="s">
        <v>538</v>
      </c>
      <c r="C99" s="310" t="s">
        <v>539</v>
      </c>
      <c r="D99" s="310" t="s">
        <v>376</v>
      </c>
      <c r="E99" s="337">
        <v>74.28</v>
      </c>
      <c r="F99" s="337">
        <v>63.945</v>
      </c>
      <c r="G99" s="337">
        <v>80.84</v>
      </c>
      <c r="H99" s="337">
        <v>72.03</v>
      </c>
      <c r="I99" s="337">
        <v>76.33</v>
      </c>
      <c r="J99" s="337">
        <v>72.680000000000007</v>
      </c>
      <c r="K99" s="28">
        <f t="shared" si="7"/>
        <v>73.350833333333341</v>
      </c>
      <c r="L99" s="311">
        <v>1.1599999999999999</v>
      </c>
      <c r="M99" s="312">
        <v>0.10550000000000001</v>
      </c>
      <c r="N99" s="313">
        <f t="shared" si="8"/>
        <v>0.12308678172005028</v>
      </c>
      <c r="O99" s="314">
        <v>19806.64</v>
      </c>
      <c r="P99" s="315">
        <f t="shared" si="9"/>
        <v>1.1054999999999999</v>
      </c>
      <c r="Q99" s="316">
        <v>7</v>
      </c>
    </row>
    <row r="100" spans="1:17">
      <c r="A100" s="309">
        <f t="shared" si="10"/>
        <v>95</v>
      </c>
      <c r="B100" s="310" t="s">
        <v>540</v>
      </c>
      <c r="C100" s="310" t="s">
        <v>541</v>
      </c>
      <c r="D100" s="310" t="s">
        <v>542</v>
      </c>
      <c r="E100" s="337">
        <v>80.08</v>
      </c>
      <c r="F100" s="337">
        <v>66.39</v>
      </c>
      <c r="G100" s="337">
        <v>86.96</v>
      </c>
      <c r="H100" s="337">
        <v>77.62</v>
      </c>
      <c r="I100" s="337">
        <v>84.8</v>
      </c>
      <c r="J100" s="337">
        <v>80.31</v>
      </c>
      <c r="K100" s="28">
        <f t="shared" si="7"/>
        <v>79.36</v>
      </c>
      <c r="L100" s="311">
        <v>1.5</v>
      </c>
      <c r="M100" s="312">
        <v>9.3000000000000013E-2</v>
      </c>
      <c r="N100" s="313">
        <f t="shared" si="8"/>
        <v>0.11380591419818642</v>
      </c>
      <c r="O100" s="314">
        <v>12744.36</v>
      </c>
      <c r="P100" s="315">
        <f t="shared" si="9"/>
        <v>1.093</v>
      </c>
      <c r="Q100" s="316">
        <v>3</v>
      </c>
    </row>
    <row r="101" spans="1:17">
      <c r="A101" s="309">
        <f t="shared" si="10"/>
        <v>96</v>
      </c>
      <c r="B101" s="310" t="s">
        <v>543</v>
      </c>
      <c r="C101" s="310" t="s">
        <v>544</v>
      </c>
      <c r="D101" s="310" t="s">
        <v>370</v>
      </c>
      <c r="E101" s="337">
        <v>79.795900000000003</v>
      </c>
      <c r="F101" s="337">
        <v>67.06</v>
      </c>
      <c r="G101" s="337">
        <v>81.260000000000005</v>
      </c>
      <c r="H101" s="337">
        <v>73.63</v>
      </c>
      <c r="I101" s="337">
        <v>81.2</v>
      </c>
      <c r="J101" s="337">
        <v>76.2</v>
      </c>
      <c r="K101" s="28">
        <f t="shared" si="7"/>
        <v>76.524316666666664</v>
      </c>
      <c r="L101" s="311">
        <v>1.36</v>
      </c>
      <c r="M101" s="312">
        <v>9.7899999999999987E-2</v>
      </c>
      <c r="N101" s="313">
        <f t="shared" si="8"/>
        <v>0.11754244443980744</v>
      </c>
      <c r="O101" s="314">
        <v>30983.93</v>
      </c>
      <c r="P101" s="315">
        <f t="shared" si="9"/>
        <v>1.0979000000000001</v>
      </c>
      <c r="Q101" s="316">
        <v>3</v>
      </c>
    </row>
    <row r="102" spans="1:17">
      <c r="A102" s="309">
        <f t="shared" si="10"/>
        <v>97</v>
      </c>
      <c r="B102" s="310" t="s">
        <v>545</v>
      </c>
      <c r="C102" s="310" t="s">
        <v>546</v>
      </c>
      <c r="D102" s="310" t="s">
        <v>376</v>
      </c>
      <c r="E102" s="337">
        <v>105.3357</v>
      </c>
      <c r="F102" s="337">
        <v>91.81</v>
      </c>
      <c r="G102" s="337">
        <v>103.99</v>
      </c>
      <c r="H102" s="337">
        <v>94.77</v>
      </c>
      <c r="I102" s="337">
        <v>97.94</v>
      </c>
      <c r="J102" s="337">
        <v>93.9</v>
      </c>
      <c r="K102" s="28">
        <f t="shared" ref="K102:K130" si="11">AVERAGE(E102:J102)</f>
        <v>97.957616666666652</v>
      </c>
      <c r="L102" s="311">
        <v>1.38</v>
      </c>
      <c r="M102" s="312">
        <v>9.0200000000000002E-2</v>
      </c>
      <c r="N102" s="313">
        <f t="shared" ref="N102:N130" si="12">+((((((L102/4)*(P102)^0.25))/(K102*1))+(P102)^0.25)^4)-1</f>
        <v>0.10563976590261026</v>
      </c>
      <c r="O102" s="314">
        <v>38604.730000000003</v>
      </c>
      <c r="P102" s="315">
        <f t="shared" ref="P102:P130" si="13">1+(M102)</f>
        <v>1.0902000000000001</v>
      </c>
      <c r="Q102" s="316">
        <v>9</v>
      </c>
    </row>
    <row r="103" spans="1:17">
      <c r="A103" s="309">
        <f t="shared" si="10"/>
        <v>98</v>
      </c>
      <c r="B103" s="310" t="s">
        <v>547</v>
      </c>
      <c r="C103" s="310" t="s">
        <v>548</v>
      </c>
      <c r="D103" s="310" t="s">
        <v>330</v>
      </c>
      <c r="E103" s="337">
        <v>23.245000000000001</v>
      </c>
      <c r="F103" s="337">
        <v>19.350000000000001</v>
      </c>
      <c r="G103" s="337">
        <v>24.21</v>
      </c>
      <c r="H103" s="337">
        <v>22.26</v>
      </c>
      <c r="I103" s="337">
        <v>25.03</v>
      </c>
      <c r="J103" s="337">
        <v>23.09</v>
      </c>
      <c r="K103" s="28">
        <f t="shared" si="11"/>
        <v>22.864166666666666</v>
      </c>
      <c r="L103" s="311">
        <v>0.6</v>
      </c>
      <c r="M103" s="312">
        <v>7.7499999999999999E-2</v>
      </c>
      <c r="N103" s="313">
        <f t="shared" si="12"/>
        <v>0.10605515837772339</v>
      </c>
      <c r="O103" s="314">
        <v>14607.09</v>
      </c>
      <c r="P103" s="315">
        <f t="shared" si="13"/>
        <v>1.0774999999999999</v>
      </c>
      <c r="Q103" s="316">
        <v>6</v>
      </c>
    </row>
    <row r="104" spans="1:17">
      <c r="A104" s="309">
        <f t="shared" si="10"/>
        <v>99</v>
      </c>
      <c r="B104" s="310" t="s">
        <v>549</v>
      </c>
      <c r="C104" s="310" t="s">
        <v>550</v>
      </c>
      <c r="D104" s="310" t="s">
        <v>370</v>
      </c>
      <c r="E104" s="337">
        <v>77.77</v>
      </c>
      <c r="F104" s="337">
        <v>67.760000000000005</v>
      </c>
      <c r="G104" s="337">
        <v>79.739999999999995</v>
      </c>
      <c r="H104" s="337">
        <v>75.55</v>
      </c>
      <c r="I104" s="337">
        <v>81.22</v>
      </c>
      <c r="J104" s="337">
        <v>77.290000000000006</v>
      </c>
      <c r="K104" s="28">
        <f t="shared" si="11"/>
        <v>76.554999999999993</v>
      </c>
      <c r="L104" s="311">
        <v>2.08</v>
      </c>
      <c r="M104" s="312">
        <v>0.10539999999999999</v>
      </c>
      <c r="N104" s="313">
        <f t="shared" si="12"/>
        <v>0.13574112167282615</v>
      </c>
      <c r="O104" s="314">
        <v>18941.810000000001</v>
      </c>
      <c r="P104" s="315">
        <f t="shared" si="13"/>
        <v>1.1053999999999999</v>
      </c>
      <c r="Q104" s="316">
        <v>6</v>
      </c>
    </row>
    <row r="105" spans="1:17">
      <c r="A105" s="309">
        <f t="shared" si="10"/>
        <v>100</v>
      </c>
      <c r="B105" s="310" t="s">
        <v>551</v>
      </c>
      <c r="C105" s="310" t="s">
        <v>552</v>
      </c>
      <c r="D105" s="310" t="s">
        <v>336</v>
      </c>
      <c r="E105" s="337">
        <v>84.62</v>
      </c>
      <c r="F105" s="337">
        <v>71.91</v>
      </c>
      <c r="G105" s="337">
        <v>85.31</v>
      </c>
      <c r="H105" s="337">
        <v>79.129000000000005</v>
      </c>
      <c r="I105" s="337">
        <v>85.81</v>
      </c>
      <c r="J105" s="337">
        <v>78.25</v>
      </c>
      <c r="K105" s="28">
        <f t="shared" si="11"/>
        <v>80.838166666666666</v>
      </c>
      <c r="L105" s="311">
        <v>2.2400000000000002</v>
      </c>
      <c r="M105" s="312">
        <v>0.10199999999999999</v>
      </c>
      <c r="N105" s="313">
        <f t="shared" si="12"/>
        <v>0.13285484329937969</v>
      </c>
      <c r="O105" s="314">
        <v>50689.14</v>
      </c>
      <c r="P105" s="315">
        <f t="shared" si="13"/>
        <v>1.1020000000000001</v>
      </c>
      <c r="Q105" s="316">
        <v>4</v>
      </c>
    </row>
    <row r="106" spans="1:17">
      <c r="A106" s="309">
        <f t="shared" si="10"/>
        <v>101</v>
      </c>
      <c r="B106" s="310" t="s">
        <v>553</v>
      </c>
      <c r="C106" s="310" t="s">
        <v>554</v>
      </c>
      <c r="D106" s="310" t="s">
        <v>345</v>
      </c>
      <c r="E106" s="337">
        <v>52.45</v>
      </c>
      <c r="F106" s="337">
        <v>43.49</v>
      </c>
      <c r="G106" s="337">
        <v>52.31</v>
      </c>
      <c r="H106" s="337">
        <v>48</v>
      </c>
      <c r="I106" s="337">
        <v>56.34</v>
      </c>
      <c r="J106" s="337">
        <v>51.3</v>
      </c>
      <c r="K106" s="28">
        <f t="shared" si="11"/>
        <v>50.648333333333333</v>
      </c>
      <c r="L106" s="311">
        <v>1.36</v>
      </c>
      <c r="M106" s="312">
        <v>0.1</v>
      </c>
      <c r="N106" s="313">
        <f t="shared" si="12"/>
        <v>0.12983575768206923</v>
      </c>
      <c r="O106" s="314">
        <v>48681.45</v>
      </c>
      <c r="P106" s="315">
        <f t="shared" si="13"/>
        <v>1.1000000000000001</v>
      </c>
      <c r="Q106" s="316">
        <v>3</v>
      </c>
    </row>
    <row r="107" spans="1:17">
      <c r="A107" s="309">
        <f t="shared" si="10"/>
        <v>102</v>
      </c>
      <c r="B107" s="310" t="s">
        <v>555</v>
      </c>
      <c r="C107" s="310" t="s">
        <v>556</v>
      </c>
      <c r="D107" s="310" t="s">
        <v>557</v>
      </c>
      <c r="E107" s="337">
        <v>139.78</v>
      </c>
      <c r="F107" s="337">
        <v>117.98</v>
      </c>
      <c r="G107" s="337">
        <v>141.25</v>
      </c>
      <c r="H107" s="337">
        <v>127.77</v>
      </c>
      <c r="I107" s="337">
        <v>134.12</v>
      </c>
      <c r="J107" s="337">
        <v>127.4</v>
      </c>
      <c r="K107" s="28">
        <f t="shared" si="11"/>
        <v>131.38333333333333</v>
      </c>
      <c r="L107" s="311">
        <v>0.6</v>
      </c>
      <c r="M107" s="312">
        <v>9.6999999999999989E-2</v>
      </c>
      <c r="N107" s="313">
        <f t="shared" si="12"/>
        <v>0.10201835384466329</v>
      </c>
      <c r="O107" s="314">
        <v>52735.839999999997</v>
      </c>
      <c r="P107" s="315">
        <f t="shared" si="13"/>
        <v>1.097</v>
      </c>
      <c r="Q107" s="316">
        <v>6</v>
      </c>
    </row>
    <row r="108" spans="1:17">
      <c r="A108" s="309">
        <f t="shared" si="10"/>
        <v>103</v>
      </c>
      <c r="B108" s="310" t="s">
        <v>558</v>
      </c>
      <c r="C108" s="310" t="s">
        <v>559</v>
      </c>
      <c r="D108" s="310" t="s">
        <v>336</v>
      </c>
      <c r="E108" s="337">
        <v>96.43</v>
      </c>
      <c r="F108" s="337">
        <v>81.5</v>
      </c>
      <c r="G108" s="337">
        <v>95.99</v>
      </c>
      <c r="H108" s="337">
        <v>90.06</v>
      </c>
      <c r="I108" s="337">
        <v>94.6</v>
      </c>
      <c r="J108" s="337">
        <v>90.95</v>
      </c>
      <c r="K108" s="28">
        <f t="shared" si="11"/>
        <v>91.588333333333352</v>
      </c>
      <c r="L108" s="311">
        <v>1.6</v>
      </c>
      <c r="M108" s="312">
        <v>0.107</v>
      </c>
      <c r="N108" s="313">
        <f t="shared" si="12"/>
        <v>0.12646576578346957</v>
      </c>
      <c r="O108" s="314">
        <v>11474.98</v>
      </c>
      <c r="P108" s="315">
        <f t="shared" si="13"/>
        <v>1.107</v>
      </c>
      <c r="Q108" s="316">
        <v>7</v>
      </c>
    </row>
    <row r="109" spans="1:17">
      <c r="A109" s="309">
        <f t="shared" si="10"/>
        <v>104</v>
      </c>
      <c r="B109" s="310" t="s">
        <v>560</v>
      </c>
      <c r="C109" s="310" t="s">
        <v>560</v>
      </c>
      <c r="D109" s="310" t="s">
        <v>336</v>
      </c>
      <c r="E109" s="337">
        <v>76.930000000000007</v>
      </c>
      <c r="F109" s="337">
        <v>67.25</v>
      </c>
      <c r="G109" s="337">
        <v>69.98</v>
      </c>
      <c r="H109" s="337">
        <v>66.02</v>
      </c>
      <c r="I109" s="337">
        <v>68.239999999999995</v>
      </c>
      <c r="J109" s="337">
        <v>64.3</v>
      </c>
      <c r="K109" s="28">
        <f t="shared" si="11"/>
        <v>68.786666666666676</v>
      </c>
      <c r="L109" s="311">
        <v>0.84</v>
      </c>
      <c r="M109" s="312">
        <v>0.10980000000000001</v>
      </c>
      <c r="N109" s="313">
        <f t="shared" si="12"/>
        <v>0.12341469862408827</v>
      </c>
      <c r="O109" s="314">
        <v>50125.95</v>
      </c>
      <c r="P109" s="315">
        <f t="shared" si="13"/>
        <v>1.1097999999999999</v>
      </c>
      <c r="Q109" s="316">
        <v>4</v>
      </c>
    </row>
    <row r="110" spans="1:17">
      <c r="A110" s="309">
        <f t="shared" si="10"/>
        <v>105</v>
      </c>
      <c r="B110" s="310" t="s">
        <v>561</v>
      </c>
      <c r="C110" s="310" t="s">
        <v>562</v>
      </c>
      <c r="D110" s="310" t="s">
        <v>330</v>
      </c>
      <c r="E110" s="337">
        <v>48.67</v>
      </c>
      <c r="F110" s="337">
        <v>42.54</v>
      </c>
      <c r="G110" s="337">
        <v>47.77</v>
      </c>
      <c r="H110" s="337">
        <v>41.414999999999999</v>
      </c>
      <c r="I110" s="337">
        <v>43</v>
      </c>
      <c r="J110" s="337">
        <v>40.700000000000003</v>
      </c>
      <c r="K110" s="28">
        <f t="shared" si="11"/>
        <v>44.01583333333334</v>
      </c>
      <c r="L110" s="311">
        <v>0.4</v>
      </c>
      <c r="M110" s="312">
        <v>0.1</v>
      </c>
      <c r="N110" s="313">
        <f t="shared" si="12"/>
        <v>0.11003052082327613</v>
      </c>
      <c r="O110" s="314">
        <v>8732.1</v>
      </c>
      <c r="P110" s="315">
        <f t="shared" si="13"/>
        <v>1.1000000000000001</v>
      </c>
      <c r="Q110" s="316">
        <v>4</v>
      </c>
    </row>
    <row r="111" spans="1:17">
      <c r="A111" s="309">
        <f t="shared" si="10"/>
        <v>106</v>
      </c>
      <c r="B111" s="310" t="s">
        <v>563</v>
      </c>
      <c r="C111" s="310" t="s">
        <v>92</v>
      </c>
      <c r="D111" s="310" t="s">
        <v>331</v>
      </c>
      <c r="E111" s="337">
        <v>108.05</v>
      </c>
      <c r="F111" s="337">
        <v>95.21</v>
      </c>
      <c r="G111" s="337">
        <v>107.09</v>
      </c>
      <c r="H111" s="337">
        <v>98.24</v>
      </c>
      <c r="I111" s="337">
        <v>101.87</v>
      </c>
      <c r="J111" s="337">
        <v>95.86</v>
      </c>
      <c r="K111" s="28">
        <f t="shared" si="11"/>
        <v>101.05333333333334</v>
      </c>
      <c r="L111" s="311">
        <v>2.44</v>
      </c>
      <c r="M111" s="312">
        <v>8.8699999999999987E-2</v>
      </c>
      <c r="N111" s="313">
        <f t="shared" si="12"/>
        <v>0.11522636792678997</v>
      </c>
      <c r="O111" s="314">
        <v>32894.410000000003</v>
      </c>
      <c r="P111" s="315">
        <f t="shared" si="13"/>
        <v>1.0887</v>
      </c>
      <c r="Q111" s="316">
        <v>3</v>
      </c>
    </row>
    <row r="112" spans="1:17">
      <c r="A112" s="309">
        <f t="shared" si="10"/>
        <v>107</v>
      </c>
      <c r="B112" s="310" t="s">
        <v>564</v>
      </c>
      <c r="C112" s="310" t="s">
        <v>565</v>
      </c>
      <c r="D112" s="310" t="s">
        <v>542</v>
      </c>
      <c r="E112" s="337">
        <v>34.700000000000003</v>
      </c>
      <c r="F112" s="337">
        <v>22.81</v>
      </c>
      <c r="G112" s="337">
        <v>34.64</v>
      </c>
      <c r="H112" s="337">
        <v>32.011400000000002</v>
      </c>
      <c r="I112" s="337">
        <v>33.86</v>
      </c>
      <c r="J112" s="337">
        <v>32.14</v>
      </c>
      <c r="K112" s="28">
        <f t="shared" si="11"/>
        <v>31.693566666666669</v>
      </c>
      <c r="L112" s="311">
        <v>0.3</v>
      </c>
      <c r="M112" s="312">
        <v>0.12470000000000001</v>
      </c>
      <c r="N112" s="313">
        <f t="shared" si="12"/>
        <v>0.13538385802608688</v>
      </c>
      <c r="O112" s="314">
        <v>36131.54</v>
      </c>
      <c r="P112" s="315">
        <f t="shared" si="13"/>
        <v>1.1247</v>
      </c>
      <c r="Q112" s="316">
        <v>5</v>
      </c>
    </row>
    <row r="113" spans="1:17">
      <c r="A113" s="309">
        <f t="shared" si="10"/>
        <v>108</v>
      </c>
      <c r="B113" s="310" t="s">
        <v>566</v>
      </c>
      <c r="C113" s="310" t="s">
        <v>567</v>
      </c>
      <c r="D113" s="310" t="s">
        <v>379</v>
      </c>
      <c r="E113" s="337">
        <v>97.69</v>
      </c>
      <c r="F113" s="337">
        <v>79.31</v>
      </c>
      <c r="G113" s="337">
        <v>99.71</v>
      </c>
      <c r="H113" s="337">
        <v>91.23</v>
      </c>
      <c r="I113" s="337">
        <v>102.85</v>
      </c>
      <c r="J113" s="337">
        <v>94.91</v>
      </c>
      <c r="K113" s="28">
        <f t="shared" si="11"/>
        <v>94.283333333333317</v>
      </c>
      <c r="L113" s="311">
        <v>2.2000000000000002</v>
      </c>
      <c r="M113" s="312">
        <v>9.11E-2</v>
      </c>
      <c r="N113" s="313">
        <f t="shared" si="12"/>
        <v>0.11678328806385041</v>
      </c>
      <c r="O113" s="314">
        <v>77502.13</v>
      </c>
      <c r="P113" s="315">
        <f t="shared" si="13"/>
        <v>1.0911</v>
      </c>
      <c r="Q113" s="316">
        <v>4</v>
      </c>
    </row>
    <row r="114" spans="1:17">
      <c r="A114" s="309">
        <f t="shared" si="10"/>
        <v>109</v>
      </c>
      <c r="B114" s="310" t="s">
        <v>568</v>
      </c>
      <c r="C114" s="310" t="s">
        <v>569</v>
      </c>
      <c r="D114" s="310" t="s">
        <v>570</v>
      </c>
      <c r="E114" s="337">
        <v>104.065</v>
      </c>
      <c r="F114" s="337">
        <v>93.64</v>
      </c>
      <c r="G114" s="337">
        <v>102.76</v>
      </c>
      <c r="H114" s="337">
        <v>94.15</v>
      </c>
      <c r="I114" s="337">
        <v>101.68</v>
      </c>
      <c r="J114" s="337">
        <v>96.81</v>
      </c>
      <c r="K114" s="28">
        <f t="shared" si="11"/>
        <v>98.850833333333341</v>
      </c>
      <c r="L114" s="311">
        <v>2.92</v>
      </c>
      <c r="M114" s="312">
        <v>0.10210000000000001</v>
      </c>
      <c r="N114" s="313">
        <f t="shared" si="12"/>
        <v>0.13501784117257976</v>
      </c>
      <c r="O114" s="314">
        <v>70578.13</v>
      </c>
      <c r="P114" s="315">
        <f t="shared" si="13"/>
        <v>1.1021000000000001</v>
      </c>
      <c r="Q114" s="316">
        <v>6</v>
      </c>
    </row>
    <row r="115" spans="1:17">
      <c r="A115" s="309">
        <f t="shared" si="10"/>
        <v>110</v>
      </c>
      <c r="B115" s="310" t="s">
        <v>571</v>
      </c>
      <c r="C115" s="310" t="s">
        <v>572</v>
      </c>
      <c r="D115" s="310" t="s">
        <v>426</v>
      </c>
      <c r="E115" s="337">
        <v>100.31</v>
      </c>
      <c r="F115" s="337">
        <v>87.17</v>
      </c>
      <c r="G115" s="337">
        <v>112.36</v>
      </c>
      <c r="H115" s="337">
        <v>97.59</v>
      </c>
      <c r="I115" s="337">
        <v>119.12</v>
      </c>
      <c r="J115" s="337">
        <v>110.6198</v>
      </c>
      <c r="K115" s="28">
        <f t="shared" si="11"/>
        <v>104.52830000000002</v>
      </c>
      <c r="L115" s="311">
        <v>2.56</v>
      </c>
      <c r="M115" s="312">
        <v>7.9699999999999993E-2</v>
      </c>
      <c r="N115" s="313">
        <f t="shared" si="12"/>
        <v>0.10638675340813619</v>
      </c>
      <c r="O115" s="314">
        <v>85337</v>
      </c>
      <c r="P115" s="315">
        <f t="shared" si="13"/>
        <v>1.0796999999999999</v>
      </c>
      <c r="Q115" s="316">
        <v>3</v>
      </c>
    </row>
    <row r="116" spans="1:17">
      <c r="A116" s="309">
        <f t="shared" si="10"/>
        <v>111</v>
      </c>
      <c r="B116" s="310" t="s">
        <v>573</v>
      </c>
      <c r="C116" s="310" t="s">
        <v>574</v>
      </c>
      <c r="D116" s="310" t="s">
        <v>521</v>
      </c>
      <c r="E116" s="337">
        <v>148.57</v>
      </c>
      <c r="F116" s="337">
        <v>131.97999999999999</v>
      </c>
      <c r="G116" s="337">
        <v>148.28</v>
      </c>
      <c r="H116" s="337">
        <v>138.27010000000001</v>
      </c>
      <c r="I116" s="337">
        <v>144</v>
      </c>
      <c r="J116" s="337">
        <v>126.13</v>
      </c>
      <c r="K116" s="28">
        <f t="shared" si="11"/>
        <v>139.53834999999998</v>
      </c>
      <c r="L116" s="311">
        <v>0.4</v>
      </c>
      <c r="M116" s="312">
        <v>0.121</v>
      </c>
      <c r="N116" s="313">
        <f t="shared" si="12"/>
        <v>0.12421690953317754</v>
      </c>
      <c r="O116" s="314">
        <v>12955.81</v>
      </c>
      <c r="P116" s="315">
        <f t="shared" si="13"/>
        <v>1.121</v>
      </c>
      <c r="Q116" s="316">
        <v>5</v>
      </c>
    </row>
    <row r="117" spans="1:17">
      <c r="A117" s="309">
        <f t="shared" si="10"/>
        <v>112</v>
      </c>
      <c r="B117" s="310" t="s">
        <v>575</v>
      </c>
      <c r="C117" s="310" t="s">
        <v>576</v>
      </c>
      <c r="D117" s="310" t="s">
        <v>491</v>
      </c>
      <c r="E117" s="337">
        <v>77.36</v>
      </c>
      <c r="F117" s="337">
        <v>67.180000000000007</v>
      </c>
      <c r="G117" s="337">
        <v>77.400000000000006</v>
      </c>
      <c r="H117" s="337">
        <v>69.86</v>
      </c>
      <c r="I117" s="337">
        <v>71.73</v>
      </c>
      <c r="J117" s="337">
        <v>68.12</v>
      </c>
      <c r="K117" s="28">
        <f t="shared" si="11"/>
        <v>71.941666666666677</v>
      </c>
      <c r="L117" s="311">
        <v>1.28</v>
      </c>
      <c r="M117" s="312">
        <v>0.11650000000000001</v>
      </c>
      <c r="N117" s="313">
        <f t="shared" si="12"/>
        <v>0.13649791727616223</v>
      </c>
      <c r="O117" s="314">
        <v>31569.86</v>
      </c>
      <c r="P117" s="315">
        <f t="shared" si="13"/>
        <v>1.1165</v>
      </c>
      <c r="Q117" s="316">
        <v>4</v>
      </c>
    </row>
    <row r="118" spans="1:17">
      <c r="A118" s="309">
        <f t="shared" si="10"/>
        <v>113</v>
      </c>
      <c r="B118" s="310" t="s">
        <v>577</v>
      </c>
      <c r="C118" s="310" t="s">
        <v>578</v>
      </c>
      <c r="D118" s="310" t="s">
        <v>579</v>
      </c>
      <c r="E118" s="337">
        <v>48.21</v>
      </c>
      <c r="F118" s="337">
        <v>38.06</v>
      </c>
      <c r="G118" s="337">
        <v>48.26</v>
      </c>
      <c r="H118" s="337">
        <v>45.66</v>
      </c>
      <c r="I118" s="337">
        <v>49.54</v>
      </c>
      <c r="J118" s="337">
        <v>46.6</v>
      </c>
      <c r="K118" s="28">
        <f t="shared" si="11"/>
        <v>46.055</v>
      </c>
      <c r="L118" s="311">
        <v>2.2599999999999998</v>
      </c>
      <c r="M118" s="312">
        <v>6.4000000000000001E-2</v>
      </c>
      <c r="N118" s="313">
        <f t="shared" si="12"/>
        <v>0.11718104407006047</v>
      </c>
      <c r="O118" s="314">
        <v>190599.5</v>
      </c>
      <c r="P118" s="315">
        <f t="shared" si="13"/>
        <v>1.0640000000000001</v>
      </c>
      <c r="Q118" s="316">
        <v>5</v>
      </c>
    </row>
    <row r="119" spans="1:17">
      <c r="A119" s="309">
        <f t="shared" si="10"/>
        <v>114</v>
      </c>
      <c r="B119" s="310" t="s">
        <v>580</v>
      </c>
      <c r="C119" s="310" t="s">
        <v>581</v>
      </c>
      <c r="D119" s="310" t="s">
        <v>542</v>
      </c>
      <c r="E119" s="337">
        <v>57.15</v>
      </c>
      <c r="F119" s="337">
        <v>36.32</v>
      </c>
      <c r="G119" s="337">
        <v>65.47</v>
      </c>
      <c r="H119" s="337">
        <v>55.55</v>
      </c>
      <c r="I119" s="337">
        <v>69.17</v>
      </c>
      <c r="J119" s="337">
        <v>64.13</v>
      </c>
      <c r="K119" s="28">
        <f t="shared" si="11"/>
        <v>57.965000000000003</v>
      </c>
      <c r="L119" s="311">
        <v>1.6</v>
      </c>
      <c r="M119" s="312">
        <v>0.11070000000000001</v>
      </c>
      <c r="N119" s="313">
        <f t="shared" si="12"/>
        <v>0.14167731170066999</v>
      </c>
      <c r="O119" s="314">
        <v>14044.33</v>
      </c>
      <c r="P119" s="315">
        <f t="shared" si="13"/>
        <v>1.1107</v>
      </c>
      <c r="Q119" s="316">
        <v>9</v>
      </c>
    </row>
    <row r="120" spans="1:17">
      <c r="A120" s="309">
        <f t="shared" si="10"/>
        <v>115</v>
      </c>
      <c r="B120" s="310" t="s">
        <v>582</v>
      </c>
      <c r="C120" s="310" t="s">
        <v>583</v>
      </c>
      <c r="D120" s="310" t="s">
        <v>392</v>
      </c>
      <c r="E120" s="337">
        <v>58.16</v>
      </c>
      <c r="F120" s="337">
        <v>47.75</v>
      </c>
      <c r="G120" s="337">
        <v>58.765000000000001</v>
      </c>
      <c r="H120" s="337">
        <v>55.075000000000003</v>
      </c>
      <c r="I120" s="337">
        <v>58.26</v>
      </c>
      <c r="J120" s="337">
        <v>55.74</v>
      </c>
      <c r="K120" s="28">
        <f t="shared" si="11"/>
        <v>55.625</v>
      </c>
      <c r="L120" s="311">
        <v>1.5</v>
      </c>
      <c r="M120" s="312">
        <v>9.74E-2</v>
      </c>
      <c r="N120" s="313">
        <f t="shared" si="12"/>
        <v>0.12729340933801536</v>
      </c>
      <c r="O120" s="314">
        <v>288084</v>
      </c>
      <c r="P120" s="315">
        <f t="shared" si="13"/>
        <v>1.0973999999999999</v>
      </c>
      <c r="Q120" s="316">
        <v>3</v>
      </c>
    </row>
    <row r="121" spans="1:17">
      <c r="A121" s="309">
        <f t="shared" si="10"/>
        <v>116</v>
      </c>
      <c r="B121" s="310" t="s">
        <v>584</v>
      </c>
      <c r="C121" s="310" t="s">
        <v>585</v>
      </c>
      <c r="D121" s="310" t="s">
        <v>365</v>
      </c>
      <c r="E121" s="337">
        <v>20.62</v>
      </c>
      <c r="F121" s="337">
        <v>16.91</v>
      </c>
      <c r="G121" s="337">
        <v>20.52</v>
      </c>
      <c r="H121" s="337">
        <v>18.155000000000001</v>
      </c>
      <c r="I121" s="337">
        <v>22.34</v>
      </c>
      <c r="J121" s="337">
        <v>20.274999999999999</v>
      </c>
      <c r="K121" s="28">
        <f t="shared" si="11"/>
        <v>19.803333333333331</v>
      </c>
      <c r="L121" s="311">
        <v>0.62</v>
      </c>
      <c r="M121" s="312">
        <v>9.0299999999999991E-2</v>
      </c>
      <c r="N121" s="313">
        <f t="shared" si="12"/>
        <v>0.12483781541019323</v>
      </c>
      <c r="O121" s="314">
        <v>9967.7999999999993</v>
      </c>
      <c r="P121" s="315">
        <f t="shared" si="13"/>
        <v>1.0903</v>
      </c>
      <c r="Q121" s="316">
        <v>4</v>
      </c>
    </row>
    <row r="122" spans="1:17">
      <c r="A122" s="309">
        <f t="shared" si="10"/>
        <v>117</v>
      </c>
      <c r="B122" s="310" t="s">
        <v>586</v>
      </c>
      <c r="C122" s="310" t="s">
        <v>587</v>
      </c>
      <c r="D122" s="310" t="s">
        <v>588</v>
      </c>
      <c r="E122" s="337">
        <v>64.739999999999995</v>
      </c>
      <c r="F122" s="337">
        <v>53.48</v>
      </c>
      <c r="G122" s="337">
        <v>66.400000000000006</v>
      </c>
      <c r="H122" s="337">
        <v>57.49</v>
      </c>
      <c r="I122" s="337">
        <v>63.45</v>
      </c>
      <c r="J122" s="337">
        <v>60.33</v>
      </c>
      <c r="K122" s="28">
        <f t="shared" si="11"/>
        <v>60.981666666666662</v>
      </c>
      <c r="L122" s="311">
        <v>1.5</v>
      </c>
      <c r="M122" s="312">
        <v>9.7799999999999998E-2</v>
      </c>
      <c r="N122" s="313">
        <f t="shared" si="12"/>
        <v>0.12505330013445604</v>
      </c>
      <c r="O122" s="314">
        <v>15888.95</v>
      </c>
      <c r="P122" s="315">
        <f t="shared" si="13"/>
        <v>1.0977999999999999</v>
      </c>
      <c r="Q122" s="316">
        <v>4</v>
      </c>
    </row>
    <row r="123" spans="1:17">
      <c r="A123" s="309">
        <f t="shared" si="10"/>
        <v>118</v>
      </c>
      <c r="B123" s="310" t="s">
        <v>589</v>
      </c>
      <c r="C123" s="310" t="s">
        <v>590</v>
      </c>
      <c r="D123" s="310" t="s">
        <v>455</v>
      </c>
      <c r="E123" s="337">
        <v>36.459400000000002</v>
      </c>
      <c r="F123" s="337">
        <v>30.18</v>
      </c>
      <c r="G123" s="337">
        <v>41.97</v>
      </c>
      <c r="H123" s="337">
        <v>35.21</v>
      </c>
      <c r="I123" s="337">
        <v>41.62</v>
      </c>
      <c r="J123" s="337">
        <v>39.35</v>
      </c>
      <c r="K123" s="28">
        <f t="shared" si="11"/>
        <v>37.4649</v>
      </c>
      <c r="L123" s="311">
        <v>0.52</v>
      </c>
      <c r="M123" s="312">
        <v>0.11550000000000001</v>
      </c>
      <c r="N123" s="313">
        <f t="shared" si="12"/>
        <v>0.13106353088015532</v>
      </c>
      <c r="O123" s="314">
        <v>11755.63</v>
      </c>
      <c r="P123" s="315">
        <f t="shared" si="13"/>
        <v>1.1154999999999999</v>
      </c>
      <c r="Q123" s="316">
        <v>6</v>
      </c>
    </row>
    <row r="124" spans="1:17">
      <c r="A124" s="309">
        <f t="shared" si="10"/>
        <v>119</v>
      </c>
      <c r="B124" s="310" t="s">
        <v>591</v>
      </c>
      <c r="C124" s="310" t="s">
        <v>592</v>
      </c>
      <c r="D124" s="310" t="s">
        <v>402</v>
      </c>
      <c r="E124" s="337">
        <v>231.01</v>
      </c>
      <c r="F124" s="337">
        <v>194.42</v>
      </c>
      <c r="G124" s="337">
        <v>240</v>
      </c>
      <c r="H124" s="337">
        <v>221.67</v>
      </c>
      <c r="I124" s="337">
        <v>246</v>
      </c>
      <c r="J124" s="337">
        <v>234.28</v>
      </c>
      <c r="K124" s="28">
        <f t="shared" si="11"/>
        <v>227.89666666666665</v>
      </c>
      <c r="L124" s="311">
        <v>4.68</v>
      </c>
      <c r="M124" s="312">
        <v>0.10929999999999999</v>
      </c>
      <c r="N124" s="313">
        <f t="shared" si="12"/>
        <v>0.13225619447707149</v>
      </c>
      <c r="O124" s="314">
        <v>14781.07</v>
      </c>
      <c r="P124" s="315">
        <f t="shared" si="13"/>
        <v>1.1093</v>
      </c>
      <c r="Q124" s="316">
        <v>6</v>
      </c>
    </row>
    <row r="125" spans="1:17">
      <c r="A125" s="309">
        <f t="shared" si="10"/>
        <v>120</v>
      </c>
      <c r="B125" s="310" t="s">
        <v>593</v>
      </c>
      <c r="C125" s="310" t="s">
        <v>594</v>
      </c>
      <c r="D125" s="310" t="s">
        <v>345</v>
      </c>
      <c r="E125" s="337">
        <v>44.36</v>
      </c>
      <c r="F125" s="337">
        <v>38.700000000000003</v>
      </c>
      <c r="G125" s="337">
        <v>44.91</v>
      </c>
      <c r="H125" s="337">
        <v>39.42</v>
      </c>
      <c r="I125" s="337">
        <v>48.53</v>
      </c>
      <c r="J125" s="337">
        <v>43.87</v>
      </c>
      <c r="K125" s="28">
        <f t="shared" si="11"/>
        <v>43.298333333333325</v>
      </c>
      <c r="L125" s="311">
        <v>1.24</v>
      </c>
      <c r="M125" s="312">
        <v>8.8200000000000001E-2</v>
      </c>
      <c r="N125" s="313">
        <f t="shared" si="12"/>
        <v>0.11970072183040248</v>
      </c>
      <c r="O125" s="314">
        <v>10672.22</v>
      </c>
      <c r="P125" s="315">
        <f t="shared" si="13"/>
        <v>1.0882000000000001</v>
      </c>
      <c r="Q125" s="316">
        <v>4</v>
      </c>
    </row>
    <row r="126" spans="1:17">
      <c r="A126" s="309">
        <f t="shared" si="10"/>
        <v>121</v>
      </c>
      <c r="B126" s="310" t="s">
        <v>595</v>
      </c>
      <c r="C126" s="310" t="s">
        <v>596</v>
      </c>
      <c r="D126" s="310" t="s">
        <v>402</v>
      </c>
      <c r="E126" s="337">
        <v>34.5</v>
      </c>
      <c r="F126" s="337">
        <v>29.9</v>
      </c>
      <c r="G126" s="337">
        <v>37.32</v>
      </c>
      <c r="H126" s="337">
        <v>34.250100000000003</v>
      </c>
      <c r="I126" s="337">
        <v>37.700000000000003</v>
      </c>
      <c r="J126" s="337">
        <v>36</v>
      </c>
      <c r="K126" s="28">
        <f t="shared" si="11"/>
        <v>34.945016666666668</v>
      </c>
      <c r="L126" s="311">
        <v>0.56000000000000005</v>
      </c>
      <c r="M126" s="312">
        <v>8.6300000000000002E-2</v>
      </c>
      <c r="N126" s="313">
        <f t="shared" si="12"/>
        <v>0.10381304028456784</v>
      </c>
      <c r="O126" s="314">
        <v>5927.75</v>
      </c>
      <c r="P126" s="315">
        <f t="shared" si="13"/>
        <v>1.0863</v>
      </c>
      <c r="Q126" s="316">
        <v>3</v>
      </c>
    </row>
    <row r="127" spans="1:17">
      <c r="A127" s="309">
        <f t="shared" si="10"/>
        <v>122</v>
      </c>
      <c r="B127" s="310" t="s">
        <v>597</v>
      </c>
      <c r="C127" s="310" t="s">
        <v>598</v>
      </c>
      <c r="D127" s="310" t="s">
        <v>455</v>
      </c>
      <c r="E127" s="337">
        <v>89.67</v>
      </c>
      <c r="F127" s="337">
        <v>71.39</v>
      </c>
      <c r="G127" s="337">
        <v>92.42</v>
      </c>
      <c r="H127" s="337">
        <v>85.174999999999997</v>
      </c>
      <c r="I127" s="337">
        <v>93.33</v>
      </c>
      <c r="J127" s="337">
        <v>89.26</v>
      </c>
      <c r="K127" s="28">
        <f t="shared" si="11"/>
        <v>86.874166666666667</v>
      </c>
      <c r="L127" s="311">
        <v>1.64</v>
      </c>
      <c r="M127" s="312">
        <v>0.1106</v>
      </c>
      <c r="N127" s="313">
        <f t="shared" si="12"/>
        <v>0.13171466085531702</v>
      </c>
      <c r="O127" s="314">
        <v>35281.230000000003</v>
      </c>
      <c r="P127" s="315">
        <f t="shared" si="13"/>
        <v>1.1106</v>
      </c>
      <c r="Q127" s="316">
        <v>6</v>
      </c>
    </row>
    <row r="128" spans="1:17">
      <c r="A128" s="309">
        <f t="shared" si="10"/>
        <v>123</v>
      </c>
      <c r="B128" s="310" t="s">
        <v>599</v>
      </c>
      <c r="C128" s="310" t="s">
        <v>600</v>
      </c>
      <c r="D128" s="310" t="s">
        <v>376</v>
      </c>
      <c r="E128" s="337">
        <v>110.81</v>
      </c>
      <c r="F128" s="337">
        <v>94.73</v>
      </c>
      <c r="G128" s="337">
        <v>111.35</v>
      </c>
      <c r="H128" s="337">
        <v>103.69</v>
      </c>
      <c r="I128" s="337">
        <v>115.5</v>
      </c>
      <c r="J128" s="337">
        <v>97.48</v>
      </c>
      <c r="K128" s="28">
        <f t="shared" si="11"/>
        <v>105.59333333333332</v>
      </c>
      <c r="L128" s="311">
        <v>0.88</v>
      </c>
      <c r="M128" s="312">
        <v>0.11199999999999999</v>
      </c>
      <c r="N128" s="313">
        <f t="shared" si="12"/>
        <v>0.12129625395895016</v>
      </c>
      <c r="O128" s="314">
        <v>21328.93</v>
      </c>
      <c r="P128" s="315">
        <f t="shared" si="13"/>
        <v>1.1120000000000001</v>
      </c>
      <c r="Q128" s="316">
        <v>7</v>
      </c>
    </row>
    <row r="129" spans="1:17">
      <c r="A129" s="309">
        <f t="shared" si="10"/>
        <v>124</v>
      </c>
      <c r="B129" s="310" t="s">
        <v>601</v>
      </c>
      <c r="C129" s="310" t="s">
        <v>602</v>
      </c>
      <c r="D129" s="310" t="s">
        <v>392</v>
      </c>
      <c r="E129" s="337">
        <v>31.64</v>
      </c>
      <c r="F129" s="337">
        <v>26.42</v>
      </c>
      <c r="G129" s="337">
        <v>32.42</v>
      </c>
      <c r="H129" s="337">
        <v>29.65</v>
      </c>
      <c r="I129" s="337">
        <v>33.03</v>
      </c>
      <c r="J129" s="337">
        <v>28.3</v>
      </c>
      <c r="K129" s="28">
        <f t="shared" si="11"/>
        <v>30.243333333333336</v>
      </c>
      <c r="L129" s="311">
        <v>0.24</v>
      </c>
      <c r="M129" s="312">
        <v>0.10310000000000001</v>
      </c>
      <c r="N129" s="313">
        <f t="shared" si="12"/>
        <v>0.11187988154685935</v>
      </c>
      <c r="O129" s="314">
        <v>5882.14</v>
      </c>
      <c r="P129" s="315">
        <f t="shared" si="13"/>
        <v>1.1031</v>
      </c>
      <c r="Q129" s="316">
        <v>3</v>
      </c>
    </row>
    <row r="130" spans="1:17">
      <c r="A130" s="309">
        <f t="shared" si="10"/>
        <v>125</v>
      </c>
      <c r="B130" s="310" t="s">
        <v>603</v>
      </c>
      <c r="C130" s="310" t="s">
        <v>604</v>
      </c>
      <c r="D130" s="310" t="s">
        <v>327</v>
      </c>
      <c r="E130" s="337">
        <v>50.25</v>
      </c>
      <c r="F130" s="337">
        <v>37.729999999999997</v>
      </c>
      <c r="G130" s="337">
        <v>50.39</v>
      </c>
      <c r="H130" s="337">
        <v>46.28</v>
      </c>
      <c r="I130" s="337">
        <v>55.38</v>
      </c>
      <c r="J130" s="337">
        <v>47.04</v>
      </c>
      <c r="K130" s="28">
        <f t="shared" si="11"/>
        <v>47.844999999999999</v>
      </c>
      <c r="L130" s="311">
        <v>0.33</v>
      </c>
      <c r="M130" s="312">
        <v>0.1268</v>
      </c>
      <c r="N130" s="313">
        <f t="shared" si="12"/>
        <v>0.13459197140945944</v>
      </c>
      <c r="O130" s="314">
        <v>23188.34</v>
      </c>
      <c r="P130" s="315">
        <f t="shared" si="13"/>
        <v>1.1268</v>
      </c>
      <c r="Q130" s="316">
        <v>5</v>
      </c>
    </row>
    <row r="131" spans="1:17">
      <c r="A131" s="309">
        <f t="shared" si="10"/>
        <v>126</v>
      </c>
      <c r="B131" s="319" t="s">
        <v>59</v>
      </c>
      <c r="C131" s="319"/>
      <c r="D131" s="320"/>
      <c r="E131" s="337"/>
      <c r="F131" s="337"/>
      <c r="G131" s="337"/>
      <c r="H131" s="337"/>
      <c r="I131" s="337"/>
      <c r="J131" s="337"/>
      <c r="K131" s="28"/>
      <c r="L131" s="321"/>
      <c r="M131" s="312"/>
      <c r="N131" s="313">
        <f>SUMPRODUCT(O6:O130,N6:N130)/SUM(O6:O130)</f>
        <v>0.11839484226621916</v>
      </c>
      <c r="O131" s="314"/>
      <c r="P131" s="315"/>
      <c r="Q131" s="316"/>
    </row>
    <row r="132" spans="1:17">
      <c r="E132" s="337"/>
      <c r="F132" s="337"/>
      <c r="G132" s="337"/>
      <c r="H132" s="337"/>
      <c r="I132" s="337"/>
      <c r="J132" s="337"/>
      <c r="K132" s="28"/>
    </row>
    <row r="133" spans="1:17">
      <c r="E133" s="337"/>
      <c r="F133" s="337"/>
      <c r="G133" s="337"/>
      <c r="H133" s="337"/>
      <c r="I133" s="337"/>
      <c r="J133" s="337"/>
      <c r="K133" s="28"/>
    </row>
  </sheetData>
  <mergeCells count="1">
    <mergeCell ref="B2:N2"/>
  </mergeCells>
  <pageMargins left="0.7" right="0.7" top="0.75" bottom="0.75" header="0.3" footer="0.3"/>
  <pageSetup scale="84" orientation="portrait" r:id="rId1"/>
  <rowBreaks count="1" manualBreakCount="1">
    <brk id="57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90"/>
  <sheetViews>
    <sheetView view="pageBreakPreview" zoomScaleNormal="100" zoomScaleSheetLayoutView="100" workbookViewId="0">
      <selection activeCell="A3" sqref="A3"/>
    </sheetView>
  </sheetViews>
  <sheetFormatPr defaultColWidth="9.33203125" defaultRowHeight="12.75"/>
  <cols>
    <col min="1" max="16384" width="9.33203125" style="56"/>
  </cols>
  <sheetData>
    <row r="1" spans="1:6">
      <c r="A1" s="261"/>
      <c r="B1" s="261"/>
      <c r="C1" s="261"/>
      <c r="D1" s="261"/>
      <c r="E1" s="261"/>
      <c r="F1" s="261"/>
    </row>
    <row r="2" spans="1:6">
      <c r="A2" s="261"/>
      <c r="B2" s="261"/>
      <c r="C2" s="261"/>
      <c r="D2" s="261"/>
      <c r="E2" s="261"/>
      <c r="F2" s="261"/>
    </row>
    <row r="3" spans="1:6">
      <c r="A3" s="101" t="s">
        <v>98</v>
      </c>
      <c r="B3" s="261"/>
      <c r="C3" s="261"/>
      <c r="D3" s="261"/>
      <c r="E3" s="261"/>
      <c r="F3" s="261"/>
    </row>
    <row r="4" spans="1:6">
      <c r="A4" s="262" t="s">
        <v>651</v>
      </c>
      <c r="B4" s="262"/>
      <c r="C4" s="262"/>
      <c r="D4" s="262"/>
      <c r="E4" s="262"/>
      <c r="F4" s="262"/>
    </row>
    <row r="5" spans="1:6">
      <c r="A5" s="360" t="s">
        <v>303</v>
      </c>
      <c r="B5" s="262"/>
      <c r="C5" s="262"/>
      <c r="D5" s="262"/>
      <c r="E5" s="262"/>
      <c r="F5" s="262"/>
    </row>
    <row r="6" spans="1:6">
      <c r="A6" s="360" t="s">
        <v>304</v>
      </c>
      <c r="B6" s="262"/>
      <c r="C6" s="262"/>
      <c r="D6" s="262"/>
      <c r="E6" s="262"/>
      <c r="F6" s="262"/>
    </row>
    <row r="7" spans="1:6" ht="45">
      <c r="A7" s="263" t="s">
        <v>251</v>
      </c>
      <c r="B7" s="263" t="s">
        <v>305</v>
      </c>
      <c r="C7" s="263" t="s">
        <v>306</v>
      </c>
      <c r="D7" s="263" t="s">
        <v>307</v>
      </c>
      <c r="E7" s="263" t="s">
        <v>308</v>
      </c>
      <c r="F7" s="263" t="s">
        <v>309</v>
      </c>
    </row>
    <row r="8" spans="1:6">
      <c r="A8" s="264">
        <v>2014</v>
      </c>
      <c r="B8" s="265">
        <v>0.28910000000000002</v>
      </c>
      <c r="C8" s="266">
        <v>0.13389999999999999</v>
      </c>
      <c r="D8" s="267">
        <v>2.4899999999999999E-2</v>
      </c>
      <c r="E8" s="268">
        <f>B8-D8</f>
        <v>0.26420000000000005</v>
      </c>
      <c r="F8" s="268">
        <f>C8-D8</f>
        <v>0.10899999999999999</v>
      </c>
    </row>
    <row r="9" spans="1:6">
      <c r="A9" s="264">
        <v>2013</v>
      </c>
      <c r="B9" s="265">
        <v>0.13009999999999999</v>
      </c>
      <c r="C9" s="266">
        <v>0.25239795414746224</v>
      </c>
      <c r="D9" s="267">
        <v>2.3508333333333336E-2</v>
      </c>
      <c r="E9" s="268">
        <f>B9-D9</f>
        <v>0.10659166666666665</v>
      </c>
      <c r="F9" s="268">
        <f>C9-D9</f>
        <v>0.22888962081412892</v>
      </c>
    </row>
    <row r="10" spans="1:6">
      <c r="A10" s="264">
        <v>2012</v>
      </c>
      <c r="B10" s="265">
        <v>2.0899999999999998E-2</v>
      </c>
      <c r="C10" s="266">
        <v>0.16021071072521481</v>
      </c>
      <c r="D10" s="267">
        <v>1.7999999999999999E-2</v>
      </c>
      <c r="E10" s="268">
        <f>B10-D10</f>
        <v>2.8999999999999998E-3</v>
      </c>
      <c r="F10" s="268">
        <f>C10-D10</f>
        <v>0.14221071072521482</v>
      </c>
    </row>
    <row r="11" spans="1:6">
      <c r="A11" s="264">
        <v>2011</v>
      </c>
      <c r="B11" s="265">
        <v>0.19989999999999999</v>
      </c>
      <c r="C11" s="266">
        <v>3.2514282948947329E-2</v>
      </c>
      <c r="D11" s="267">
        <v>2.7799999999999998E-2</v>
      </c>
      <c r="E11" s="268">
        <f>B11-D11</f>
        <v>0.1721</v>
      </c>
      <c r="F11" s="268">
        <f>C11-D11</f>
        <v>4.7142829489473306E-3</v>
      </c>
    </row>
    <row r="12" spans="1:6">
      <c r="A12" s="264">
        <v>2010</v>
      </c>
      <c r="B12" s="265">
        <v>7.0400000000000004E-2</v>
      </c>
      <c r="C12" s="266">
        <v>0.16184461414508572</v>
      </c>
      <c r="D12" s="267">
        <v>3.2199999999999999E-2</v>
      </c>
      <c r="E12" s="268">
        <f t="shared" ref="E12:E75" si="0">B12-D12</f>
        <v>3.8200000000000005E-2</v>
      </c>
      <c r="F12" s="268">
        <f t="shared" ref="F12:F75" si="1">C12-D12</f>
        <v>0.12964461414508571</v>
      </c>
    </row>
    <row r="13" spans="1:6">
      <c r="A13" s="264">
        <v>2009</v>
      </c>
      <c r="B13" s="265">
        <v>0.10710000000000001</v>
      </c>
      <c r="C13" s="266">
        <v>0.32907460925981435</v>
      </c>
      <c r="D13" s="267">
        <v>3.2599999999999997E-2</v>
      </c>
      <c r="E13" s="268">
        <f t="shared" si="0"/>
        <v>7.4500000000000011E-2</v>
      </c>
      <c r="F13" s="268">
        <f t="shared" si="1"/>
        <v>0.29647460925981434</v>
      </c>
    </row>
    <row r="14" spans="1:6">
      <c r="A14" s="264">
        <v>2008</v>
      </c>
      <c r="B14" s="265">
        <v>-0.25900000000000001</v>
      </c>
      <c r="C14" s="266">
        <v>-0.35160727320200746</v>
      </c>
      <c r="D14" s="267">
        <v>3.6700000000000003E-2</v>
      </c>
      <c r="E14" s="268">
        <f t="shared" si="0"/>
        <v>-0.29570000000000002</v>
      </c>
      <c r="F14" s="268">
        <f t="shared" si="1"/>
        <v>-0.38830727320200747</v>
      </c>
    </row>
    <row r="15" spans="1:6">
      <c r="A15" s="264">
        <v>2007</v>
      </c>
      <c r="B15" s="265">
        <v>0.16557375183831691</v>
      </c>
      <c r="C15" s="266">
        <v>-1.3779120408436856E-2</v>
      </c>
      <c r="D15" s="267">
        <v>4.6300000000000001E-2</v>
      </c>
      <c r="E15" s="268">
        <f t="shared" si="0"/>
        <v>0.1192737518383169</v>
      </c>
      <c r="F15" s="268">
        <f t="shared" si="1"/>
        <v>-6.0079120408436854E-2</v>
      </c>
    </row>
    <row r="16" spans="1:6">
      <c r="A16" s="264">
        <v>2006</v>
      </c>
      <c r="B16" s="265">
        <v>0.207562</v>
      </c>
      <c r="C16" s="266">
        <v>0.13203952077077061</v>
      </c>
      <c r="D16" s="267">
        <v>4.7899999999999998E-2</v>
      </c>
      <c r="E16" s="268">
        <f t="shared" si="0"/>
        <v>0.159662</v>
      </c>
      <c r="F16" s="268">
        <f t="shared" si="1"/>
        <v>8.4139520770770609E-2</v>
      </c>
    </row>
    <row r="17" spans="1:6">
      <c r="A17" s="264">
        <v>2005</v>
      </c>
      <c r="B17" s="265">
        <v>0.160498</v>
      </c>
      <c r="C17" s="265">
        <v>0.10006767929846533</v>
      </c>
      <c r="D17" s="267">
        <v>4.2900000000000001E-2</v>
      </c>
      <c r="E17" s="268">
        <f t="shared" si="0"/>
        <v>0.11759800000000001</v>
      </c>
      <c r="F17" s="268">
        <f t="shared" si="1"/>
        <v>5.7167679298465328E-2</v>
      </c>
    </row>
    <row r="18" spans="1:6">
      <c r="A18" s="264">
        <v>2004</v>
      </c>
      <c r="B18" s="265">
        <v>0.22839999999999999</v>
      </c>
      <c r="C18" s="265">
        <v>5.9371518320909089E-2</v>
      </c>
      <c r="D18" s="267">
        <v>4.2700000000000002E-2</v>
      </c>
      <c r="E18" s="268">
        <f t="shared" si="0"/>
        <v>0.18569999999999998</v>
      </c>
      <c r="F18" s="268">
        <f t="shared" si="1"/>
        <v>1.6671518320909087E-2</v>
      </c>
    </row>
    <row r="19" spans="1:6">
      <c r="A19" s="264">
        <v>2003</v>
      </c>
      <c r="B19" s="265">
        <v>0.23480000000000001</v>
      </c>
      <c r="C19" s="265">
        <v>0.28219617342382558</v>
      </c>
      <c r="D19" s="267">
        <v>4.0099999999999997E-2</v>
      </c>
      <c r="E19" s="268">
        <f t="shared" si="0"/>
        <v>0.19470000000000001</v>
      </c>
      <c r="F19" s="268">
        <f t="shared" si="1"/>
        <v>0.24209617342382558</v>
      </c>
    </row>
    <row r="20" spans="1:6">
      <c r="A20" s="264">
        <v>2002</v>
      </c>
      <c r="B20" s="265">
        <v>-0.14730000000000001</v>
      </c>
      <c r="C20" s="265">
        <v>-0.20052016909165854</v>
      </c>
      <c r="D20" s="267">
        <v>4.6100000000000002E-2</v>
      </c>
      <c r="E20" s="268">
        <f t="shared" si="0"/>
        <v>-0.19340000000000002</v>
      </c>
      <c r="F20" s="268">
        <f t="shared" si="1"/>
        <v>-0.24662016909165854</v>
      </c>
    </row>
    <row r="21" spans="1:6">
      <c r="A21" s="264">
        <v>2001</v>
      </c>
      <c r="B21" s="265">
        <v>-0.17900230744231393</v>
      </c>
      <c r="C21" s="265">
        <v>-0.13471297589901399</v>
      </c>
      <c r="D21" s="267">
        <v>5.0200000000000002E-2</v>
      </c>
      <c r="E21" s="268">
        <f t="shared" si="0"/>
        <v>-0.22920230744231393</v>
      </c>
      <c r="F21" s="268">
        <f t="shared" si="1"/>
        <v>-0.18491297589901398</v>
      </c>
    </row>
    <row r="22" spans="1:6">
      <c r="A22" s="264">
        <v>2000</v>
      </c>
      <c r="B22" s="265">
        <v>0.32783259188025254</v>
      </c>
      <c r="C22" s="265">
        <v>-5.1303697416508122E-2</v>
      </c>
      <c r="D22" s="267">
        <v>6.0299999999999999E-2</v>
      </c>
      <c r="E22" s="268">
        <f t="shared" si="0"/>
        <v>0.26753259188025252</v>
      </c>
      <c r="F22" s="268">
        <f t="shared" si="1"/>
        <v>-0.11160369741650812</v>
      </c>
    </row>
    <row r="23" spans="1:6">
      <c r="A23" s="264">
        <v>1999</v>
      </c>
      <c r="B23" s="265">
        <v>-1.720302934679719E-2</v>
      </c>
      <c r="C23" s="265">
        <v>0.15459532980452761</v>
      </c>
      <c r="D23" s="267">
        <v>5.6399999999999999E-2</v>
      </c>
      <c r="E23" s="268">
        <f t="shared" si="0"/>
        <v>-7.3603029346797189E-2</v>
      </c>
      <c r="F23" s="268">
        <f t="shared" si="1"/>
        <v>9.8195329804527609E-2</v>
      </c>
    </row>
    <row r="24" spans="1:6">
      <c r="A24" s="264">
        <v>1998</v>
      </c>
      <c r="B24" s="265">
        <v>0.15466286251695024</v>
      </c>
      <c r="C24" s="265">
        <v>0.31246515528981894</v>
      </c>
      <c r="D24" s="267">
        <v>5.2600000000000001E-2</v>
      </c>
      <c r="E24" s="268">
        <f t="shared" si="0"/>
        <v>0.10206286251695024</v>
      </c>
      <c r="F24" s="268">
        <f t="shared" si="1"/>
        <v>0.25986515528981896</v>
      </c>
    </row>
    <row r="25" spans="1:6">
      <c r="A25" s="264">
        <v>1997</v>
      </c>
      <c r="B25" s="265">
        <v>0.18577154220940653</v>
      </c>
      <c r="C25" s="265">
        <v>0.27678902926052568</v>
      </c>
      <c r="D25" s="267">
        <v>6.3500000000000001E-2</v>
      </c>
      <c r="E25" s="268">
        <f t="shared" si="0"/>
        <v>0.12227154220940653</v>
      </c>
      <c r="F25" s="268">
        <f t="shared" si="1"/>
        <v>0.21328902926052568</v>
      </c>
    </row>
    <row r="26" spans="1:6">
      <c r="A26" s="264">
        <v>1996</v>
      </c>
      <c r="B26" s="265">
        <v>3.8340711852692867E-2</v>
      </c>
      <c r="C26" s="265">
        <v>0.27016227010839505</v>
      </c>
      <c r="D26" s="267">
        <v>6.4399999999999999E-2</v>
      </c>
      <c r="E26" s="268">
        <f t="shared" si="0"/>
        <v>-2.6059288147307132E-2</v>
      </c>
      <c r="F26" s="268">
        <f t="shared" si="1"/>
        <v>0.20576227010839504</v>
      </c>
    </row>
    <row r="27" spans="1:6">
      <c r="A27" s="264">
        <v>1995</v>
      </c>
      <c r="B27" s="265">
        <v>0.37490094235393506</v>
      </c>
      <c r="C27" s="265">
        <v>0.34932332079527129</v>
      </c>
      <c r="D27" s="267">
        <v>6.5799999999999997E-2</v>
      </c>
      <c r="E27" s="268">
        <f t="shared" si="0"/>
        <v>0.30910094235393504</v>
      </c>
      <c r="F27" s="268">
        <f t="shared" si="1"/>
        <v>0.28352332079527132</v>
      </c>
    </row>
    <row r="28" spans="1:6">
      <c r="A28" s="264">
        <v>1994</v>
      </c>
      <c r="B28" s="265">
        <v>-3.8307528156490717E-2</v>
      </c>
      <c r="C28" s="265">
        <v>1.0536017674792262E-2</v>
      </c>
      <c r="D28" s="267">
        <v>7.0800000000000002E-2</v>
      </c>
      <c r="E28" s="268">
        <f t="shared" si="0"/>
        <v>-0.10910752815649072</v>
      </c>
      <c r="F28" s="268">
        <f t="shared" si="1"/>
        <v>-6.0263982325207743E-2</v>
      </c>
    </row>
    <row r="29" spans="1:6">
      <c r="A29" s="264">
        <v>1993</v>
      </c>
      <c r="B29" s="265">
        <v>0.10946068590024405</v>
      </c>
      <c r="C29" s="265">
        <v>0.1155587252716954</v>
      </c>
      <c r="D29" s="267">
        <v>5.8700000000000002E-2</v>
      </c>
      <c r="E29" s="268">
        <f t="shared" si="0"/>
        <v>5.0760685900244046E-2</v>
      </c>
      <c r="F29" s="268">
        <f t="shared" si="1"/>
        <v>5.6858725271695401E-2</v>
      </c>
    </row>
    <row r="30" spans="1:6">
      <c r="A30" s="264">
        <v>1992</v>
      </c>
      <c r="B30" s="265">
        <v>0.12460146960587845</v>
      </c>
      <c r="C30" s="265">
        <v>7.5024802922514983E-2</v>
      </c>
      <c r="D30" s="267">
        <v>7.0099999999999996E-2</v>
      </c>
      <c r="E30" s="268">
        <f t="shared" si="0"/>
        <v>5.4501469605878455E-2</v>
      </c>
      <c r="F30" s="268">
        <f t="shared" si="1"/>
        <v>4.924802922514987E-3</v>
      </c>
    </row>
    <row r="31" spans="1:6">
      <c r="A31" s="264">
        <v>1991</v>
      </c>
      <c r="B31" s="265">
        <v>0.14250372886255233</v>
      </c>
      <c r="C31" s="265">
        <v>0.31651884236074834</v>
      </c>
      <c r="D31" s="267">
        <v>7.8600000000000003E-2</v>
      </c>
      <c r="E31" s="268">
        <f t="shared" si="0"/>
        <v>6.3903728862552328E-2</v>
      </c>
      <c r="F31" s="268">
        <f t="shared" si="1"/>
        <v>0.23791884236074834</v>
      </c>
    </row>
    <row r="32" spans="1:6">
      <c r="A32" s="264">
        <v>1990</v>
      </c>
      <c r="B32" s="265">
        <v>3.34861681731035E-3</v>
      </c>
      <c r="C32" s="265">
        <v>-8.4919934111833892E-3</v>
      </c>
      <c r="D32" s="267">
        <v>8.5500000000000007E-2</v>
      </c>
      <c r="E32" s="268">
        <f t="shared" si="0"/>
        <v>-8.2151383182689663E-2</v>
      </c>
      <c r="F32" s="268">
        <f t="shared" si="1"/>
        <v>-9.3991993411183389E-2</v>
      </c>
    </row>
    <row r="33" spans="1:6">
      <c r="A33" s="264">
        <v>1989</v>
      </c>
      <c r="B33" s="265">
        <v>0.34680828014339415</v>
      </c>
      <c r="C33" s="265">
        <v>0.22756358922252196</v>
      </c>
      <c r="D33" s="267">
        <v>8.5000000000000006E-2</v>
      </c>
      <c r="E33" s="268">
        <f t="shared" si="0"/>
        <v>0.26180828014339413</v>
      </c>
      <c r="F33" s="268">
        <f t="shared" si="1"/>
        <v>0.14256358922252194</v>
      </c>
    </row>
    <row r="34" spans="1:6">
      <c r="A34" s="264">
        <v>1988</v>
      </c>
      <c r="B34" s="265">
        <v>0.14804062941675314</v>
      </c>
      <c r="C34" s="265">
        <v>0.17605225167678071</v>
      </c>
      <c r="D34" s="267">
        <v>8.8400000000000006E-2</v>
      </c>
      <c r="E34" s="268">
        <f t="shared" si="0"/>
        <v>5.9640629416753133E-2</v>
      </c>
      <c r="F34" s="268">
        <f t="shared" si="1"/>
        <v>8.7652251676780701E-2</v>
      </c>
    </row>
    <row r="35" spans="1:6">
      <c r="A35" s="264">
        <v>1987</v>
      </c>
      <c r="B35" s="265">
        <v>-5.7446148721792052E-2</v>
      </c>
      <c r="C35" s="265">
        <v>-2.1341472912177244E-2</v>
      </c>
      <c r="D35" s="267">
        <v>8.3799999999999999E-2</v>
      </c>
      <c r="E35" s="268">
        <f t="shared" si="0"/>
        <v>-0.14124614872179206</v>
      </c>
      <c r="F35" s="268">
        <f t="shared" si="1"/>
        <v>-0.10514147291217724</v>
      </c>
    </row>
    <row r="36" spans="1:6">
      <c r="A36" s="264">
        <v>1986</v>
      </c>
      <c r="B36" s="265">
        <v>0.37867534216815119</v>
      </c>
      <c r="C36" s="265">
        <v>0.30952211921802197</v>
      </c>
      <c r="D36" s="267">
        <v>7.6799999999999993E-2</v>
      </c>
      <c r="E36" s="268">
        <f t="shared" si="0"/>
        <v>0.30187534216815121</v>
      </c>
      <c r="F36" s="268">
        <f t="shared" si="1"/>
        <v>0.23272211921802199</v>
      </c>
    </row>
    <row r="37" spans="1:6">
      <c r="A37" s="264">
        <v>1985</v>
      </c>
      <c r="B37" s="265">
        <v>0.30003138599498885</v>
      </c>
      <c r="C37" s="265">
        <v>0.25825774139036173</v>
      </c>
      <c r="D37" s="267">
        <v>0.1062</v>
      </c>
      <c r="E37" s="268">
        <f t="shared" si="0"/>
        <v>0.19383138599498884</v>
      </c>
      <c r="F37" s="268">
        <f t="shared" si="1"/>
        <v>0.15205774139036171</v>
      </c>
    </row>
    <row r="38" spans="1:6">
      <c r="A38" s="264">
        <v>1984</v>
      </c>
      <c r="B38" s="265">
        <v>0.19950729927007296</v>
      </c>
      <c r="C38" s="265">
        <v>7.4072077648897339E-2</v>
      </c>
      <c r="D38" s="267">
        <v>0.1244</v>
      </c>
      <c r="E38" s="268">
        <f t="shared" si="0"/>
        <v>7.5107299270072966E-2</v>
      </c>
      <c r="F38" s="268">
        <f t="shared" si="1"/>
        <v>-5.0327922351102658E-2</v>
      </c>
    </row>
    <row r="39" spans="1:6">
      <c r="A39" s="264">
        <v>1983</v>
      </c>
      <c r="B39" s="265">
        <v>0.20160239133947325</v>
      </c>
      <c r="C39" s="265">
        <v>0.20122362930616189</v>
      </c>
      <c r="D39" s="267">
        <v>0.111</v>
      </c>
      <c r="E39" s="268">
        <f t="shared" si="0"/>
        <v>9.0602391339473246E-2</v>
      </c>
      <c r="F39" s="268">
        <f t="shared" si="1"/>
        <v>9.0223629306161887E-2</v>
      </c>
    </row>
    <row r="40" spans="1:6">
      <c r="A40" s="264">
        <v>1982</v>
      </c>
      <c r="B40" s="265">
        <v>0.30195703532136647</v>
      </c>
      <c r="C40" s="265">
        <v>0.28963301500682137</v>
      </c>
      <c r="D40" s="267">
        <v>0.13</v>
      </c>
      <c r="E40" s="268">
        <f t="shared" si="0"/>
        <v>0.17195703532136647</v>
      </c>
      <c r="F40" s="268">
        <f t="shared" si="1"/>
        <v>0.15963301500682137</v>
      </c>
    </row>
    <row r="41" spans="1:6">
      <c r="A41" s="264">
        <v>1981</v>
      </c>
      <c r="B41" s="265">
        <v>9.3954585656604583E-2</v>
      </c>
      <c r="C41" s="265">
        <v>-6.999654057306158E-2</v>
      </c>
      <c r="D41" s="267">
        <v>0.1391</v>
      </c>
      <c r="E41" s="268">
        <f t="shared" si="0"/>
        <v>-4.5145414343395418E-2</v>
      </c>
      <c r="F41" s="268">
        <f t="shared" si="1"/>
        <v>-0.2090965405730616</v>
      </c>
    </row>
    <row r="42" spans="1:6">
      <c r="A42" s="264">
        <v>1980</v>
      </c>
      <c r="B42" s="265">
        <v>0.13011894150417827</v>
      </c>
      <c r="C42" s="265">
        <v>0.25343255163705236</v>
      </c>
      <c r="D42" s="267">
        <v>0.11459999999999999</v>
      </c>
      <c r="E42" s="268">
        <f t="shared" si="0"/>
        <v>1.5518941504178277E-2</v>
      </c>
      <c r="F42" s="268">
        <f t="shared" si="1"/>
        <v>0.13883255163705238</v>
      </c>
    </row>
    <row r="43" spans="1:6">
      <c r="A43" s="264">
        <v>1979</v>
      </c>
      <c r="B43" s="265">
        <v>8.7909179415855354E-2</v>
      </c>
      <c r="C43" s="265">
        <v>0.16522458128572873</v>
      </c>
      <c r="D43" s="267">
        <v>9.4399999999999998E-2</v>
      </c>
      <c r="E43" s="268">
        <f t="shared" si="0"/>
        <v>-6.4908205841446437E-3</v>
      </c>
      <c r="F43" s="268">
        <f t="shared" si="1"/>
        <v>7.082458128572873E-2</v>
      </c>
    </row>
    <row r="44" spans="1:6">
      <c r="A44" s="264">
        <v>1978</v>
      </c>
      <c r="B44" s="265">
        <v>3.9596183206106868E-2</v>
      </c>
      <c r="C44" s="265">
        <v>0.15801994459833787</v>
      </c>
      <c r="D44" s="267">
        <v>8.4099999999999994E-2</v>
      </c>
      <c r="E44" s="268">
        <f t="shared" si="0"/>
        <v>-4.4503816793893126E-2</v>
      </c>
      <c r="F44" s="268">
        <f t="shared" si="1"/>
        <v>7.3919944598337881E-2</v>
      </c>
    </row>
    <row r="45" spans="1:6">
      <c r="A45" s="264">
        <v>1977</v>
      </c>
      <c r="B45" s="265">
        <v>4.1590705424921326E-2</v>
      </c>
      <c r="C45" s="265">
        <v>-9.0639499036608839E-2</v>
      </c>
      <c r="D45" s="267">
        <v>7.4200000000000002E-2</v>
      </c>
      <c r="E45" s="268">
        <f t="shared" si="0"/>
        <v>-3.2609294575078676E-2</v>
      </c>
      <c r="F45" s="268">
        <f t="shared" si="1"/>
        <v>-0.16483949903660883</v>
      </c>
    </row>
    <row r="46" spans="1:6">
      <c r="A46" s="264">
        <v>1976</v>
      </c>
      <c r="B46" s="265">
        <v>0.22699348797616506</v>
      </c>
      <c r="C46" s="265">
        <v>0.10964980384059464</v>
      </c>
      <c r="D46" s="267">
        <v>7.6100000000000001E-2</v>
      </c>
      <c r="E46" s="268">
        <f t="shared" si="0"/>
        <v>0.15089348797616506</v>
      </c>
      <c r="F46" s="268">
        <f t="shared" si="1"/>
        <v>3.3549803840594639E-2</v>
      </c>
    </row>
    <row r="47" spans="1:6">
      <c r="A47" s="264">
        <v>1975</v>
      </c>
      <c r="B47" s="265">
        <v>0.32242681330191159</v>
      </c>
      <c r="C47" s="265">
        <v>0.38559525909592057</v>
      </c>
      <c r="D47" s="267">
        <v>7.9899999999999999E-2</v>
      </c>
      <c r="E47" s="268">
        <f t="shared" si="0"/>
        <v>0.24252681330191159</v>
      </c>
      <c r="F47" s="268">
        <f t="shared" si="1"/>
        <v>0.30569525909592055</v>
      </c>
    </row>
    <row r="48" spans="1:6">
      <c r="A48" s="264">
        <v>1974</v>
      </c>
      <c r="B48" s="265">
        <v>-0.1428975308641976</v>
      </c>
      <c r="C48" s="265">
        <v>-0.20863173447091871</v>
      </c>
      <c r="D48" s="267">
        <v>7.5600000000000001E-2</v>
      </c>
      <c r="E48" s="268">
        <f t="shared" si="0"/>
        <v>-0.2184975308641976</v>
      </c>
      <c r="F48" s="268">
        <f t="shared" si="1"/>
        <v>-0.28423173447091871</v>
      </c>
    </row>
    <row r="49" spans="1:6">
      <c r="A49" s="264">
        <v>1973</v>
      </c>
      <c r="B49" s="265">
        <v>-0.13453497750374932</v>
      </c>
      <c r="C49" s="265">
        <v>-0.16136013513513517</v>
      </c>
      <c r="D49" s="267">
        <v>6.8400000000000002E-2</v>
      </c>
      <c r="E49" s="268">
        <f t="shared" si="0"/>
        <v>-0.20293497750374934</v>
      </c>
      <c r="F49" s="268">
        <f t="shared" si="1"/>
        <v>-0.22976013513513516</v>
      </c>
    </row>
    <row r="50" spans="1:6">
      <c r="A50" s="264">
        <v>1972</v>
      </c>
      <c r="B50" s="265">
        <v>5.1209470011629843E-2</v>
      </c>
      <c r="C50" s="265">
        <v>0.17577618586640859</v>
      </c>
      <c r="D50" s="267">
        <v>6.2100000000000002E-2</v>
      </c>
      <c r="E50" s="268">
        <f t="shared" si="0"/>
        <v>-1.089052998837016E-2</v>
      </c>
      <c r="F50" s="268">
        <f t="shared" si="1"/>
        <v>0.11367618586640858</v>
      </c>
    </row>
    <row r="51" spans="1:6">
      <c r="A51" s="264">
        <v>1971</v>
      </c>
      <c r="B51" s="265">
        <v>-6.7993063219300154E-4</v>
      </c>
      <c r="C51" s="265">
        <v>0.13813100866402828</v>
      </c>
      <c r="D51" s="267">
        <v>6.1600000000000002E-2</v>
      </c>
      <c r="E51" s="268">
        <f t="shared" si="0"/>
        <v>-6.2279930632193004E-2</v>
      </c>
      <c r="F51" s="268">
        <f t="shared" si="1"/>
        <v>7.6531008664028274E-2</v>
      </c>
    </row>
    <row r="52" spans="1:6">
      <c r="A52" s="264">
        <v>1970</v>
      </c>
      <c r="B52" s="265">
        <v>0.19447042354630295</v>
      </c>
      <c r="C52" s="265">
        <v>7.081204739231528E-2</v>
      </c>
      <c r="D52" s="267">
        <v>7.3499999999999996E-2</v>
      </c>
      <c r="E52" s="268">
        <f t="shared" si="0"/>
        <v>0.12097042354630295</v>
      </c>
      <c r="F52" s="268">
        <f t="shared" si="1"/>
        <v>-2.6879526076847154E-3</v>
      </c>
    </row>
    <row r="53" spans="1:6">
      <c r="A53" s="264">
        <v>1969</v>
      </c>
      <c r="B53" s="265">
        <v>-0.14384668608885659</v>
      </c>
      <c r="C53" s="265">
        <v>-8.4007843137254873E-2</v>
      </c>
      <c r="D53" s="267">
        <v>6.6699999999999995E-2</v>
      </c>
      <c r="E53" s="268">
        <f t="shared" si="0"/>
        <v>-0.21054668608885657</v>
      </c>
      <c r="F53" s="268">
        <f t="shared" si="1"/>
        <v>-0.15070784313725488</v>
      </c>
    </row>
    <row r="54" spans="1:6">
      <c r="A54" s="264">
        <v>1968</v>
      </c>
      <c r="B54" s="265">
        <v>5.2761981770067766E-2</v>
      </c>
      <c r="C54" s="265">
        <v>0.10453232323232317</v>
      </c>
      <c r="D54" s="267">
        <v>5.6500000000000002E-2</v>
      </c>
      <c r="E54" s="268">
        <f t="shared" si="0"/>
        <v>-3.7380182299322356E-3</v>
      </c>
      <c r="F54" s="268">
        <f t="shared" si="1"/>
        <v>4.8032323232323169E-2</v>
      </c>
    </row>
    <row r="55" spans="1:6">
      <c r="A55" s="264">
        <v>1967</v>
      </c>
      <c r="B55" s="265">
        <v>2.2468639388361911E-3</v>
      </c>
      <c r="C55" s="265">
        <v>0.16049964476021317</v>
      </c>
      <c r="D55" s="267">
        <v>5.0700000000000002E-2</v>
      </c>
      <c r="E55" s="268">
        <f t="shared" si="0"/>
        <v>-4.8453136061163811E-2</v>
      </c>
      <c r="F55" s="268">
        <f t="shared" si="1"/>
        <v>0.10979964476021317</v>
      </c>
    </row>
    <row r="56" spans="1:6">
      <c r="A56" s="264">
        <v>1966</v>
      </c>
      <c r="B56" s="265">
        <v>-1.7246308724832272E-2</v>
      </c>
      <c r="C56" s="265">
        <v>-6.4849292756107915E-2</v>
      </c>
      <c r="D56" s="267">
        <v>4.9200000000000001E-2</v>
      </c>
      <c r="E56" s="268">
        <f t="shared" si="0"/>
        <v>-6.6446308724832273E-2</v>
      </c>
      <c r="F56" s="268">
        <f t="shared" si="1"/>
        <v>-0.11404929275610792</v>
      </c>
    </row>
    <row r="57" spans="1:6">
      <c r="A57" s="264">
        <v>1965</v>
      </c>
      <c r="B57" s="265">
        <v>1.3442796889416048E-2</v>
      </c>
      <c r="C57" s="265">
        <v>0.11350427310729201</v>
      </c>
      <c r="D57" s="267">
        <v>4.2799999999999998E-2</v>
      </c>
      <c r="E57" s="268">
        <f t="shared" si="0"/>
        <v>-2.935720311058395E-2</v>
      </c>
      <c r="F57" s="268">
        <f t="shared" si="1"/>
        <v>7.0704273107292021E-2</v>
      </c>
    </row>
    <row r="58" spans="1:6">
      <c r="A58" s="264">
        <v>1964</v>
      </c>
      <c r="B58" s="265">
        <v>0.16111070472792147</v>
      </c>
      <c r="C58" s="265">
        <v>0.15698790058862003</v>
      </c>
      <c r="D58" s="267">
        <v>4.19E-2</v>
      </c>
      <c r="E58" s="268">
        <f t="shared" si="0"/>
        <v>0.11921070472792147</v>
      </c>
      <c r="F58" s="268">
        <f t="shared" si="1"/>
        <v>0.11508790058862003</v>
      </c>
    </row>
    <row r="59" spans="1:6">
      <c r="A59" s="264">
        <v>1963</v>
      </c>
      <c r="B59" s="265">
        <v>9.4720599842146869E-2</v>
      </c>
      <c r="C59" s="265">
        <v>0.20816916692284046</v>
      </c>
      <c r="D59" s="267">
        <v>0.04</v>
      </c>
      <c r="E59" s="268">
        <f t="shared" si="0"/>
        <v>5.4720599842146868E-2</v>
      </c>
      <c r="F59" s="268">
        <f t="shared" si="1"/>
        <v>0.16816916692284045</v>
      </c>
    </row>
    <row r="60" spans="1:6">
      <c r="A60" s="264">
        <v>1962</v>
      </c>
      <c r="B60" s="265">
        <v>4.2527994895517687E-2</v>
      </c>
      <c r="C60" s="265">
        <v>-2.8357043578977722E-2</v>
      </c>
      <c r="D60" s="267">
        <v>3.95E-2</v>
      </c>
      <c r="E60" s="268">
        <f t="shared" si="0"/>
        <v>3.0279948955176869E-3</v>
      </c>
      <c r="F60" s="268">
        <f t="shared" si="1"/>
        <v>-6.7857043578977719E-2</v>
      </c>
    </row>
    <row r="61" spans="1:6">
      <c r="A61" s="264">
        <v>1961</v>
      </c>
      <c r="B61" s="265">
        <v>0.22468678171818701</v>
      </c>
      <c r="C61" s="265">
        <v>0.18936396517079696</v>
      </c>
      <c r="D61" s="267">
        <v>3.8800000000000001E-2</v>
      </c>
      <c r="E61" s="268">
        <f t="shared" si="0"/>
        <v>0.18588678171818701</v>
      </c>
      <c r="F61" s="268">
        <f t="shared" si="1"/>
        <v>0.15056396517079695</v>
      </c>
    </row>
    <row r="62" spans="1:6">
      <c r="A62" s="264">
        <v>1960</v>
      </c>
      <c r="B62" s="265">
        <v>0.22524382022471903</v>
      </c>
      <c r="C62" s="265">
        <v>6.1822867482336681E-2</v>
      </c>
      <c r="D62" s="267">
        <v>4.1200000000000001E-2</v>
      </c>
      <c r="E62" s="268">
        <f t="shared" si="0"/>
        <v>0.18404382022471905</v>
      </c>
      <c r="F62" s="268">
        <f t="shared" si="1"/>
        <v>2.0622867482336681E-2</v>
      </c>
    </row>
    <row r="63" spans="1:6">
      <c r="A63" s="264">
        <v>1959</v>
      </c>
      <c r="B63" s="265">
        <v>4.9983894449499522E-2</v>
      </c>
      <c r="C63" s="265">
        <v>7.5729737504494854E-2</v>
      </c>
      <c r="D63" s="267">
        <v>4.3299999999999998E-2</v>
      </c>
      <c r="E63" s="268">
        <f t="shared" si="0"/>
        <v>6.6838944494995237E-3</v>
      </c>
      <c r="F63" s="268">
        <f t="shared" si="1"/>
        <v>3.2429737504494856E-2</v>
      </c>
    </row>
    <row r="64" spans="1:6">
      <c r="A64" s="264">
        <v>1958</v>
      </c>
      <c r="B64" s="265">
        <v>0.36882012012012028</v>
      </c>
      <c r="C64" s="265">
        <v>0.3974264591439689</v>
      </c>
      <c r="D64" s="267">
        <v>3.32E-2</v>
      </c>
      <c r="E64" s="268">
        <f t="shared" si="0"/>
        <v>0.33562012012012027</v>
      </c>
      <c r="F64" s="268">
        <f t="shared" si="1"/>
        <v>0.36422645914396889</v>
      </c>
    </row>
    <row r="65" spans="1:6">
      <c r="A65" s="264">
        <v>1957</v>
      </c>
      <c r="B65" s="265">
        <v>7.9021782178217731E-2</v>
      </c>
      <c r="C65" s="265">
        <v>-5.1771230464450854E-2</v>
      </c>
      <c r="D65" s="267">
        <v>3.6499999999999998E-2</v>
      </c>
      <c r="E65" s="268">
        <f t="shared" si="0"/>
        <v>4.2521782178217733E-2</v>
      </c>
      <c r="F65" s="268">
        <f t="shared" si="1"/>
        <v>-8.8271230464450845E-2</v>
      </c>
    </row>
    <row r="66" spans="1:6">
      <c r="A66" s="264">
        <v>1956</v>
      </c>
      <c r="B66" s="265">
        <v>7.1605705229793967E-2</v>
      </c>
      <c r="C66" s="265">
        <v>7.1392072480181229E-2</v>
      </c>
      <c r="D66" s="267">
        <v>3.1800000000000002E-2</v>
      </c>
      <c r="E66" s="268">
        <f t="shared" si="0"/>
        <v>3.9805705229793965E-2</v>
      </c>
      <c r="F66" s="268">
        <f t="shared" si="1"/>
        <v>3.9592072480181227E-2</v>
      </c>
    </row>
    <row r="67" spans="1:6">
      <c r="A67" s="264">
        <v>1955</v>
      </c>
      <c r="B67" s="265">
        <v>0.10163696888591503</v>
      </c>
      <c r="C67" s="265">
        <v>0.28396853932584259</v>
      </c>
      <c r="D67" s="267">
        <v>2.8199999999999999E-2</v>
      </c>
      <c r="E67" s="268">
        <f t="shared" si="0"/>
        <v>7.3436968885915027E-2</v>
      </c>
      <c r="F67" s="268">
        <f t="shared" si="1"/>
        <v>0.25576853932584259</v>
      </c>
    </row>
    <row r="68" spans="1:6">
      <c r="A68" s="264">
        <v>1954</v>
      </c>
      <c r="B68" s="265">
        <v>0.22369737357898858</v>
      </c>
      <c r="C68" s="265">
        <v>0.45517179890023568</v>
      </c>
      <c r="D68" s="267">
        <v>2.4E-2</v>
      </c>
      <c r="E68" s="268">
        <f t="shared" si="0"/>
        <v>0.19969737357898859</v>
      </c>
      <c r="F68" s="268">
        <f t="shared" si="1"/>
        <v>0.43117179890023566</v>
      </c>
    </row>
    <row r="69" spans="1:6">
      <c r="A69" s="264">
        <v>1953</v>
      </c>
      <c r="B69" s="265">
        <v>9.6163498566161465E-2</v>
      </c>
      <c r="C69" s="265">
        <v>2.6998090145149013E-2</v>
      </c>
      <c r="D69" s="267">
        <v>2.81E-2</v>
      </c>
      <c r="E69" s="268">
        <f t="shared" si="0"/>
        <v>6.8063498566161465E-2</v>
      </c>
      <c r="F69" s="268">
        <f t="shared" si="1"/>
        <v>-1.1019098548509867E-3</v>
      </c>
    </row>
    <row r="70" spans="1:6">
      <c r="A70" s="264">
        <v>1952</v>
      </c>
      <c r="B70" s="265">
        <v>0.15355985598559863</v>
      </c>
      <c r="C70" s="265">
        <v>0.14046539892517562</v>
      </c>
      <c r="D70" s="267">
        <v>2.4799999999999999E-2</v>
      </c>
      <c r="E70" s="268">
        <f t="shared" si="0"/>
        <v>0.12875985598559864</v>
      </c>
      <c r="F70" s="268">
        <f t="shared" si="1"/>
        <v>0.11566539892517562</v>
      </c>
    </row>
    <row r="71" spans="1:6">
      <c r="A71" s="264">
        <v>1951</v>
      </c>
      <c r="B71" s="265">
        <v>0.17104477761119424</v>
      </c>
      <c r="C71" s="265">
        <v>0.20389976426214051</v>
      </c>
      <c r="D71" s="267">
        <v>2.41E-2</v>
      </c>
      <c r="E71" s="268">
        <f t="shared" si="0"/>
        <v>0.14694477761119423</v>
      </c>
      <c r="F71" s="268">
        <f t="shared" si="1"/>
        <v>0.1797997642621405</v>
      </c>
    </row>
    <row r="72" spans="1:6">
      <c r="A72" s="264">
        <v>1950</v>
      </c>
      <c r="B72" s="265">
        <v>4.5994059405940702E-2</v>
      </c>
      <c r="C72" s="265">
        <v>0.32301658767772523</v>
      </c>
      <c r="D72" s="267">
        <v>2.0500000000000001E-2</v>
      </c>
      <c r="E72" s="268">
        <f t="shared" si="0"/>
        <v>2.5494059405940701E-2</v>
      </c>
      <c r="F72" s="268">
        <f t="shared" si="1"/>
        <v>0.30251658767772521</v>
      </c>
    </row>
    <row r="73" spans="1:6">
      <c r="A73" s="264">
        <v>1949</v>
      </c>
      <c r="B73" s="265">
        <v>0.27828174123337368</v>
      </c>
      <c r="C73" s="265">
        <v>0.16095833333333331</v>
      </c>
      <c r="D73" s="267">
        <v>1.9300000000000001E-2</v>
      </c>
      <c r="E73" s="268">
        <f t="shared" si="0"/>
        <v>0.2589817412333737</v>
      </c>
      <c r="F73" s="268">
        <f t="shared" si="1"/>
        <v>0.1416583333333333</v>
      </c>
    </row>
    <row r="74" spans="1:6">
      <c r="A74" s="264">
        <v>1948</v>
      </c>
      <c r="B74" s="265">
        <v>5.4104960677555838E-2</v>
      </c>
      <c r="C74" s="265">
        <v>9.2838368172623018E-2</v>
      </c>
      <c r="D74" s="267">
        <v>2.1499999999999998E-2</v>
      </c>
      <c r="E74" s="268">
        <f t="shared" si="0"/>
        <v>3.260496067755584E-2</v>
      </c>
      <c r="F74" s="268">
        <f t="shared" si="1"/>
        <v>7.1338368172623012E-2</v>
      </c>
    </row>
    <row r="75" spans="1:6">
      <c r="A75" s="264">
        <v>1947</v>
      </c>
      <c r="B75" s="265">
        <v>-0.10411067152524724</v>
      </c>
      <c r="C75" s="265">
        <v>1.9916436554898047E-2</v>
      </c>
      <c r="D75" s="267">
        <v>1.8499999999999999E-2</v>
      </c>
      <c r="E75" s="268">
        <f t="shared" si="0"/>
        <v>-0.12261067152524724</v>
      </c>
      <c r="F75" s="268">
        <f t="shared" si="1"/>
        <v>1.4164365548980477E-3</v>
      </c>
    </row>
    <row r="76" spans="1:6">
      <c r="A76" s="264">
        <v>1946</v>
      </c>
      <c r="B76" s="265">
        <v>-7.0012558575445138E-2</v>
      </c>
      <c r="C76" s="265">
        <v>-0.12033784683684789</v>
      </c>
      <c r="D76" s="267">
        <v>1.7399999999999999E-2</v>
      </c>
      <c r="E76" s="268">
        <f t="shared" ref="E76:E85" si="2">B76-D76</f>
        <v>-8.7412558575445137E-2</v>
      </c>
      <c r="F76" s="268">
        <f t="shared" ref="F76:F85" si="3">C76-D76</f>
        <v>-0.13773784683684789</v>
      </c>
    </row>
    <row r="77" spans="1:6">
      <c r="A77" s="264">
        <v>1945</v>
      </c>
      <c r="B77" s="265">
        <v>0.57894809489575838</v>
      </c>
      <c r="C77" s="265">
        <v>0.38180429948109706</v>
      </c>
      <c r="D77" s="267">
        <v>1.7299999999999999E-2</v>
      </c>
      <c r="E77" s="268">
        <f t="shared" si="2"/>
        <v>0.5616480948957584</v>
      </c>
      <c r="F77" s="268">
        <f t="shared" si="3"/>
        <v>0.36450429948109708</v>
      </c>
    </row>
    <row r="78" spans="1:6">
      <c r="A78" s="264">
        <v>1944</v>
      </c>
      <c r="B78" s="265">
        <v>0.20648677685950417</v>
      </c>
      <c r="C78" s="265">
        <v>0.18789662447257388</v>
      </c>
      <c r="D78" s="267">
        <v>2.0899999999999998E-2</v>
      </c>
      <c r="E78" s="268">
        <f t="shared" si="2"/>
        <v>0.18558677685950417</v>
      </c>
      <c r="F78" s="268">
        <f t="shared" si="3"/>
        <v>0.16699662447257388</v>
      </c>
    </row>
    <row r="79" spans="1:6">
      <c r="A79" s="264">
        <v>1943</v>
      </c>
      <c r="B79" s="265">
        <v>0.37446442516268968</v>
      </c>
      <c r="C79" s="265">
        <v>0.22983012884043605</v>
      </c>
      <c r="D79" s="267">
        <v>2.07E-2</v>
      </c>
      <c r="E79" s="268">
        <f t="shared" si="2"/>
        <v>0.35376442516268969</v>
      </c>
      <c r="F79" s="268">
        <f t="shared" si="3"/>
        <v>0.20913012884043605</v>
      </c>
    </row>
    <row r="80" spans="1:6">
      <c r="A80" s="264">
        <v>1942</v>
      </c>
      <c r="B80" s="265">
        <v>0.17362529274004701</v>
      </c>
      <c r="C80" s="265">
        <v>0.20869921612541997</v>
      </c>
      <c r="D80" s="267">
        <v>2.1100000000000001E-2</v>
      </c>
      <c r="E80" s="268">
        <f t="shared" si="2"/>
        <v>0.152525292740047</v>
      </c>
      <c r="F80" s="268">
        <f t="shared" si="3"/>
        <v>0.18759921612541997</v>
      </c>
    </row>
    <row r="81" spans="1:6">
      <c r="A81" s="264">
        <v>1941</v>
      </c>
      <c r="B81" s="265">
        <v>-0.28377169811320763</v>
      </c>
      <c r="C81" s="265">
        <v>-8.9754502369668338E-2</v>
      </c>
      <c r="D81" s="267">
        <v>1.9900000000000001E-2</v>
      </c>
      <c r="E81" s="268">
        <f t="shared" si="2"/>
        <v>-0.3036716981132076</v>
      </c>
      <c r="F81" s="268">
        <f t="shared" si="3"/>
        <v>-0.10965450236966834</v>
      </c>
    </row>
    <row r="82" spans="1:6">
      <c r="A82" s="264">
        <v>1940</v>
      </c>
      <c r="B82" s="265">
        <v>-0.1652103712433706</v>
      </c>
      <c r="C82" s="265">
        <v>-9.6476422764227632E-2</v>
      </c>
      <c r="D82" s="267">
        <v>2.1999999999999999E-2</v>
      </c>
      <c r="E82" s="268">
        <f t="shared" si="2"/>
        <v>-0.18721037124337059</v>
      </c>
      <c r="F82" s="268">
        <f t="shared" si="3"/>
        <v>-0.11847642276422762</v>
      </c>
    </row>
    <row r="83" spans="1:6">
      <c r="A83" s="264">
        <v>1939</v>
      </c>
      <c r="B83" s="265">
        <v>0.11262087227414319</v>
      </c>
      <c r="C83" s="265">
        <v>1.8900000000000056E-2</v>
      </c>
      <c r="D83" s="267">
        <v>2.35E-2</v>
      </c>
      <c r="E83" s="268">
        <f t="shared" si="2"/>
        <v>8.9120872274143198E-2</v>
      </c>
      <c r="F83" s="268">
        <f t="shared" si="3"/>
        <v>-4.5999999999999444E-3</v>
      </c>
    </row>
    <row r="84" spans="1:6">
      <c r="A84" s="264">
        <v>1938</v>
      </c>
      <c r="B84" s="265">
        <v>0.19537762237762235</v>
      </c>
      <c r="C84" s="265">
        <v>0.1836166224580017</v>
      </c>
      <c r="D84" s="267">
        <v>2.5499999999999998E-2</v>
      </c>
      <c r="E84" s="268">
        <f t="shared" si="2"/>
        <v>0.16987762237762236</v>
      </c>
      <c r="F84" s="268">
        <f t="shared" si="3"/>
        <v>0.1581166224580017</v>
      </c>
    </row>
    <row r="85" spans="1:6">
      <c r="A85" s="264">
        <v>1937</v>
      </c>
      <c r="B85" s="265">
        <v>-0.36928972884141326</v>
      </c>
      <c r="C85" s="265">
        <v>-0.31362103467879476</v>
      </c>
      <c r="D85" s="267">
        <v>2.69E-2</v>
      </c>
      <c r="E85" s="268">
        <f t="shared" si="2"/>
        <v>-0.39618972884141324</v>
      </c>
      <c r="F85" s="268">
        <f t="shared" si="3"/>
        <v>-0.34052103467879474</v>
      </c>
    </row>
    <row r="86" spans="1:6">
      <c r="A86" s="269" t="s">
        <v>310</v>
      </c>
      <c r="B86" s="268"/>
      <c r="C86" s="268"/>
      <c r="D86" s="267"/>
      <c r="E86" s="267">
        <f>AVERAGE(E8:E85)</f>
        <v>5.4857187367450155E-2</v>
      </c>
      <c r="F86" s="267">
        <f>AVERAGE(F8:F85)</f>
        <v>6.0632010512436968E-2</v>
      </c>
    </row>
    <row r="87" spans="1:6">
      <c r="A87" s="269" t="s">
        <v>311</v>
      </c>
      <c r="B87" s="268"/>
      <c r="C87" s="268"/>
      <c r="D87" s="267"/>
      <c r="E87" s="270">
        <f>E86/F86</f>
        <v>0.90475619897508974</v>
      </c>
      <c r="F87" s="268"/>
    </row>
    <row r="88" spans="1:6">
      <c r="A88" s="271"/>
      <c r="B88" s="272"/>
      <c r="C88" s="272"/>
      <c r="D88" s="273"/>
      <c r="E88" s="272"/>
      <c r="F88" s="272"/>
    </row>
    <row r="89" spans="1:6">
      <c r="A89" s="271"/>
      <c r="B89" s="272"/>
      <c r="C89" s="272"/>
      <c r="D89" s="273"/>
      <c r="E89" s="272"/>
      <c r="F89" s="272"/>
    </row>
    <row r="90" spans="1:6">
      <c r="A90" s="271"/>
      <c r="B90" s="272"/>
      <c r="C90" s="272"/>
      <c r="D90" s="273"/>
      <c r="E90" s="272"/>
      <c r="F90" s="27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11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/>
  <cols>
    <col min="1" max="1" width="32.1640625" style="56" bestFit="1" customWidth="1"/>
    <col min="2" max="2" width="16.33203125" style="56" bestFit="1" customWidth="1"/>
    <col min="3" max="8" width="9.33203125" style="56"/>
    <col min="9" max="9" width="14.5" style="56" bestFit="1" customWidth="1"/>
    <col min="10" max="16384" width="9.33203125" style="56"/>
  </cols>
  <sheetData>
    <row r="1" spans="1:4">
      <c r="A1" s="354"/>
      <c r="B1" s="355"/>
      <c r="C1" s="260"/>
      <c r="D1" s="260"/>
    </row>
    <row r="2" spans="1:4">
      <c r="A2" s="354" t="s">
        <v>660</v>
      </c>
      <c r="B2" s="355"/>
      <c r="C2" s="260"/>
      <c r="D2" s="260"/>
    </row>
    <row r="3" spans="1:4">
      <c r="A3" s="356" t="s">
        <v>605</v>
      </c>
      <c r="B3" s="357" t="s">
        <v>300</v>
      </c>
      <c r="C3" s="260"/>
      <c r="D3" s="260"/>
    </row>
    <row r="4" spans="1:4">
      <c r="A4" s="3" t="s">
        <v>607</v>
      </c>
      <c r="B4" s="359">
        <v>9.7000000000000003E-2</v>
      </c>
      <c r="C4" s="260"/>
      <c r="D4" s="260"/>
    </row>
    <row r="5" spans="1:4">
      <c r="A5" s="3" t="s">
        <v>606</v>
      </c>
      <c r="B5" s="359">
        <v>0.1</v>
      </c>
      <c r="C5" s="260"/>
      <c r="D5" s="260"/>
    </row>
    <row r="6" spans="1:4">
      <c r="A6" s="3" t="s">
        <v>608</v>
      </c>
      <c r="B6" s="359">
        <v>0.111</v>
      </c>
      <c r="C6" s="260"/>
      <c r="D6" s="260"/>
    </row>
    <row r="7" spans="1:4">
      <c r="A7" s="3" t="s">
        <v>609</v>
      </c>
      <c r="B7" s="359">
        <v>0.106</v>
      </c>
      <c r="C7" s="260"/>
      <c r="D7" s="260"/>
    </row>
    <row r="8" spans="1:4">
      <c r="A8" s="3" t="s">
        <v>610</v>
      </c>
      <c r="B8" s="359">
        <v>0.108</v>
      </c>
      <c r="C8" s="260"/>
      <c r="D8" s="260"/>
    </row>
    <row r="9" spans="1:4">
      <c r="A9" s="3" t="s">
        <v>611</v>
      </c>
      <c r="B9" s="359">
        <v>0.106</v>
      </c>
      <c r="C9" s="260"/>
      <c r="D9" s="260"/>
    </row>
    <row r="10" spans="1:4">
      <c r="A10" s="3" t="s">
        <v>58</v>
      </c>
      <c r="B10" s="359">
        <f>AVERAGE(B4:B9)</f>
        <v>0.10466666666666667</v>
      </c>
      <c r="C10" s="260"/>
      <c r="D10" s="260"/>
    </row>
    <row r="11" spans="1:4">
      <c r="A11" s="3" t="s">
        <v>625</v>
      </c>
      <c r="B11" s="358" t="s">
        <v>626</v>
      </c>
      <c r="C11" s="260"/>
      <c r="D11" s="2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I44"/>
  <sheetViews>
    <sheetView view="pageBreakPreview" zoomScaleNormal="100" zoomScaleSheetLayoutView="100" workbookViewId="0">
      <selection activeCell="B2" sqref="B2"/>
    </sheetView>
  </sheetViews>
  <sheetFormatPr defaultColWidth="9.33203125" defaultRowHeight="12.75" outlineLevelRow="1" outlineLevelCol="1"/>
  <cols>
    <col min="1" max="1" width="4.83203125" style="5" customWidth="1"/>
    <col min="2" max="2" width="28.1640625" style="5" customWidth="1"/>
    <col min="3" max="3" width="6" style="5" hidden="1" customWidth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4.6640625" style="5" hidden="1" customWidth="1"/>
    <col min="19" max="19" width="9.33203125" style="5"/>
    <col min="20" max="20" width="10.6640625" style="5" hidden="1" customWidth="1"/>
    <col min="21" max="21" width="9.33203125" style="5" hidden="1" customWidth="1"/>
    <col min="22" max="22" width="9.33203125" style="5"/>
    <col min="23" max="23" width="9.33203125" style="5" hidden="1" customWidth="1"/>
    <col min="24" max="24" width="9.33203125" style="5" customWidth="1"/>
    <col min="25" max="25" width="9.33203125" style="5"/>
    <col min="26" max="34" width="10.6640625" style="5" hidden="1" customWidth="1"/>
    <col min="35" max="35" width="4.83203125" style="5" hidden="1" customWidth="1"/>
    <col min="36" max="36" width="21.83203125" style="5" hidden="1" customWidth="1"/>
    <col min="37" max="38" width="9.33203125" style="5" hidden="1" customWidth="1"/>
    <col min="39" max="39" width="10.33203125" style="5" hidden="1" customWidth="1"/>
    <col min="40" max="41" width="10.6640625" hidden="1" customWidth="1"/>
    <col min="42" max="42" width="9.33203125" style="5" hidden="1" customWidth="1"/>
    <col min="43" max="43" width="10.6640625" style="5" hidden="1" customWidth="1"/>
    <col min="44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56" width="4.83203125" style="5" hidden="1" customWidth="1" outlineLevel="1"/>
    <col min="57" max="57" width="21.83203125" style="5" hidden="1" customWidth="1" outlineLevel="1"/>
    <col min="58" max="66" width="10.6640625" style="5" hidden="1" customWidth="1" outlineLevel="1"/>
    <col min="67" max="67" width="10.6640625" style="5" customWidth="1" collapsed="1"/>
    <col min="68" max="71" width="10.6640625" style="5" customWidth="1"/>
    <col min="72" max="75" width="9.33203125" style="5"/>
    <col min="76" max="76" width="4.83203125" style="5" hidden="1" customWidth="1" outlineLevel="1"/>
    <col min="77" max="77" width="21.83203125" style="5" hidden="1" customWidth="1" outlineLevel="1"/>
    <col min="78" max="86" width="9.33203125" style="5" hidden="1" customWidth="1" outlineLevel="1"/>
    <col min="87" max="87" width="9.33203125" style="5" collapsed="1"/>
    <col min="88" max="16384" width="9.33203125" style="5"/>
  </cols>
  <sheetData>
    <row r="1" spans="1:87">
      <c r="B1" s="58"/>
    </row>
    <row r="2" spans="1:87">
      <c r="A2" s="373"/>
      <c r="B2" s="58" t="s">
        <v>98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41"/>
      <c r="AO2" s="341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</row>
    <row r="3" spans="1:87">
      <c r="A3" s="1"/>
      <c r="B3" s="57" t="s">
        <v>99</v>
      </c>
      <c r="C3" s="373"/>
      <c r="D3" s="3"/>
      <c r="E3" s="3"/>
      <c r="F3" s="374"/>
      <c r="G3" s="341"/>
      <c r="H3" s="34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>
      <c r="A4" s="1"/>
      <c r="B4" s="57" t="s">
        <v>100</v>
      </c>
      <c r="C4" s="373"/>
      <c r="D4" s="3"/>
      <c r="E4" s="3"/>
      <c r="F4" s="374"/>
      <c r="G4" s="341"/>
      <c r="H4" s="3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>
      <c r="A5" s="1"/>
      <c r="B5" s="57" t="s">
        <v>656</v>
      </c>
      <c r="C5" s="373"/>
      <c r="D5" s="3"/>
      <c r="E5" s="3"/>
      <c r="F5" s="374"/>
      <c r="G5" s="341"/>
      <c r="H5" s="34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7.75">
      <c r="A6" s="342"/>
      <c r="B6" s="258" t="s">
        <v>0</v>
      </c>
      <c r="C6" s="343" t="s">
        <v>1</v>
      </c>
      <c r="D6" s="362">
        <v>42217</v>
      </c>
      <c r="E6" s="362">
        <f>D6</f>
        <v>42217</v>
      </c>
      <c r="F6" s="362">
        <v>42186</v>
      </c>
      <c r="G6" s="362">
        <f>F6</f>
        <v>42186</v>
      </c>
      <c r="H6" s="362">
        <v>42156</v>
      </c>
      <c r="I6" s="362">
        <f>H6</f>
        <v>42156</v>
      </c>
      <c r="J6" s="363" t="s">
        <v>2</v>
      </c>
      <c r="K6" s="363" t="s">
        <v>3</v>
      </c>
      <c r="L6" s="363" t="s">
        <v>4</v>
      </c>
      <c r="M6" s="363" t="s">
        <v>5</v>
      </c>
      <c r="N6" s="364" t="s">
        <v>663</v>
      </c>
      <c r="O6" s="364" t="s">
        <v>664</v>
      </c>
      <c r="P6" s="364" t="s">
        <v>665</v>
      </c>
      <c r="Q6" s="365" t="s">
        <v>666</v>
      </c>
      <c r="R6" s="366"/>
      <c r="S6" s="365" t="s">
        <v>319</v>
      </c>
      <c r="T6" s="366" t="s">
        <v>12</v>
      </c>
      <c r="U6" s="341"/>
      <c r="V6" s="367" t="s">
        <v>14</v>
      </c>
      <c r="W6" s="367"/>
      <c r="X6" s="345" t="s">
        <v>16</v>
      </c>
      <c r="Y6" s="345" t="s">
        <v>17</v>
      </c>
      <c r="Z6" s="367" t="s">
        <v>18</v>
      </c>
      <c r="AA6" s="341"/>
      <c r="AB6" s="368" t="s">
        <v>19</v>
      </c>
      <c r="AC6" s="369" t="s">
        <v>20</v>
      </c>
      <c r="AD6" s="344" t="s">
        <v>21</v>
      </c>
      <c r="AE6" s="341"/>
      <c r="AF6" s="341"/>
      <c r="AG6" s="341"/>
      <c r="AH6" s="341"/>
      <c r="AI6" s="342" t="s">
        <v>22</v>
      </c>
      <c r="AJ6" s="343" t="s">
        <v>0</v>
      </c>
      <c r="AK6" s="344" t="s">
        <v>23</v>
      </c>
      <c r="AL6" s="370" t="s">
        <v>24</v>
      </c>
      <c r="AM6" s="344" t="s">
        <v>25</v>
      </c>
      <c r="AN6" s="341"/>
      <c r="AO6" s="341"/>
      <c r="AP6" s="344" t="s">
        <v>26</v>
      </c>
      <c r="AQ6" s="345" t="s">
        <v>16</v>
      </c>
      <c r="AR6" s="371"/>
      <c r="AS6" s="371"/>
      <c r="AT6" s="342"/>
      <c r="AU6" s="258"/>
      <c r="AV6" s="370"/>
      <c r="AW6" s="370"/>
      <c r="AX6" s="370"/>
      <c r="AY6" s="370"/>
      <c r="AZ6" s="370"/>
      <c r="BA6" s="370"/>
      <c r="BB6" s="370"/>
      <c r="BC6" s="258"/>
      <c r="BD6" s="342" t="s">
        <v>22</v>
      </c>
      <c r="BE6" s="258" t="s">
        <v>0</v>
      </c>
      <c r="BF6" s="370" t="s">
        <v>33</v>
      </c>
      <c r="BG6" s="370" t="s">
        <v>28</v>
      </c>
      <c r="BH6" s="370" t="s">
        <v>29</v>
      </c>
      <c r="BI6" s="345" t="s">
        <v>16</v>
      </c>
      <c r="BJ6" s="345" t="s">
        <v>34</v>
      </c>
      <c r="BK6" s="370" t="s">
        <v>35</v>
      </c>
      <c r="BL6" s="367" t="s">
        <v>31</v>
      </c>
      <c r="BM6" s="367" t="s">
        <v>32</v>
      </c>
      <c r="BN6" s="370" t="s">
        <v>36</v>
      </c>
      <c r="BO6" s="370"/>
      <c r="BP6" s="370"/>
      <c r="BQ6" s="345"/>
      <c r="BR6" s="370"/>
      <c r="BS6" s="370"/>
      <c r="BT6" s="370"/>
      <c r="BU6" s="370"/>
      <c r="BV6" s="370"/>
      <c r="BW6" s="370"/>
      <c r="BX6" s="342" t="s">
        <v>22</v>
      </c>
      <c r="BY6" s="258" t="s">
        <v>0</v>
      </c>
      <c r="BZ6" s="370" t="s">
        <v>33</v>
      </c>
      <c r="CA6" s="370" t="s">
        <v>28</v>
      </c>
      <c r="CB6" s="370" t="s">
        <v>29</v>
      </c>
      <c r="CC6" s="370" t="s">
        <v>30</v>
      </c>
      <c r="CD6" s="370" t="s">
        <v>37</v>
      </c>
      <c r="CE6" s="370" t="s">
        <v>35</v>
      </c>
      <c r="CF6" s="370" t="s">
        <v>31</v>
      </c>
      <c r="CG6" s="370" t="s">
        <v>32</v>
      </c>
      <c r="CH6" s="370" t="s">
        <v>38</v>
      </c>
      <c r="CI6" s="372"/>
    </row>
    <row r="7" spans="1:87">
      <c r="A7" s="23">
        <v>1</v>
      </c>
      <c r="B7" s="24" t="s">
        <v>66</v>
      </c>
      <c r="C7" s="24" t="s">
        <v>67</v>
      </c>
      <c r="D7" s="25">
        <v>57.96</v>
      </c>
      <c r="E7" s="25">
        <v>52.08</v>
      </c>
      <c r="F7" s="25">
        <v>55.72</v>
      </c>
      <c r="G7" s="25">
        <v>51.03</v>
      </c>
      <c r="H7" s="25">
        <v>54.48</v>
      </c>
      <c r="I7" s="25">
        <v>50.83</v>
      </c>
      <c r="J7" s="26">
        <f t="shared" ref="J7:M14" si="0">(N7)*($AB7)</f>
        <v>0.41730000000000006</v>
      </c>
      <c r="K7" s="26">
        <f t="shared" si="0"/>
        <v>0.41730000000000006</v>
      </c>
      <c r="L7" s="26">
        <f t="shared" si="0"/>
        <v>0.41730000000000006</v>
      </c>
      <c r="M7" s="26">
        <f t="shared" si="0"/>
        <v>0.41730000000000006</v>
      </c>
      <c r="N7" s="27">
        <v>0.39</v>
      </c>
      <c r="O7" s="27">
        <v>0.39</v>
      </c>
      <c r="P7" s="27">
        <v>0.39</v>
      </c>
      <c r="Q7" s="27">
        <v>0.39</v>
      </c>
      <c r="R7" s="341"/>
      <c r="S7" s="26">
        <f t="shared" ref="S7:S14" si="1">AVERAGE(D7:I7)</f>
        <v>53.68333333333333</v>
      </c>
      <c r="T7" s="26">
        <f t="shared" ref="T7:T14" ca="1" si="2">(J7*(AC7)^0.75)+(K7*(AC7)^0.5)+(L7*(AC7)^0.25)+M7</f>
        <v>1.7329450911118385</v>
      </c>
      <c r="U7" s="341"/>
      <c r="V7" s="30">
        <v>7.0000000000000007E-2</v>
      </c>
      <c r="W7" s="341"/>
      <c r="X7" s="32">
        <v>5703.05</v>
      </c>
      <c r="Y7" s="33">
        <f t="shared" ref="Y7:Y14" ca="1" si="3">T7/(S7*0.95)+V7</f>
        <v>0.1039798707386429</v>
      </c>
      <c r="Z7" s="33">
        <f t="shared" ref="Z7:Z14" ca="1" si="4">T7/(S7*1)+V7</f>
        <v>0.10228087720171075</v>
      </c>
      <c r="AA7" s="341"/>
      <c r="AB7" s="34">
        <f t="shared" ref="AB7:AB14" si="5">V7+1</f>
        <v>1.07</v>
      </c>
      <c r="AC7" s="35">
        <f t="shared" ref="AC7:AC14" ca="1" si="6">Y7+1</f>
        <v>1.1039798707386428</v>
      </c>
      <c r="AD7" s="36">
        <v>1</v>
      </c>
      <c r="AE7" s="341"/>
      <c r="AF7" s="341"/>
      <c r="AG7" s="341"/>
      <c r="AH7" s="341"/>
      <c r="AI7" s="39">
        <f t="shared" ref="AI7:AJ14" si="7">A7</f>
        <v>1</v>
      </c>
      <c r="AJ7" s="40" t="str">
        <f t="shared" si="7"/>
        <v>Atmos Energy</v>
      </c>
      <c r="AK7" s="37">
        <v>1</v>
      </c>
      <c r="AL7" s="41" t="s">
        <v>96</v>
      </c>
      <c r="AM7" s="41">
        <v>5</v>
      </c>
      <c r="AN7" s="341"/>
      <c r="AO7" s="341"/>
      <c r="AP7" s="42">
        <v>0.85</v>
      </c>
      <c r="AQ7" s="43">
        <v>5703.05</v>
      </c>
      <c r="AR7" s="42"/>
      <c r="AS7" s="42"/>
      <c r="AT7" s="44"/>
      <c r="AU7" s="45"/>
      <c r="AV7" s="32"/>
      <c r="AW7" s="32"/>
      <c r="AX7" s="32"/>
      <c r="AY7" s="43"/>
      <c r="AZ7" s="340"/>
      <c r="BA7" s="340"/>
      <c r="BB7" s="340"/>
      <c r="BC7" s="47"/>
      <c r="BD7" s="44">
        <v>1</v>
      </c>
      <c r="BE7" s="45" t="s">
        <v>66</v>
      </c>
      <c r="BF7" s="32">
        <v>196.7</v>
      </c>
      <c r="BG7" s="48">
        <v>2456</v>
      </c>
      <c r="BH7" s="48">
        <v>0</v>
      </c>
      <c r="BI7" s="48">
        <v>5703.05</v>
      </c>
      <c r="BJ7" s="48">
        <f t="shared" ref="BJ7:BJ14" si="8">SUM(BF7:BI7)</f>
        <v>8355.75</v>
      </c>
      <c r="BK7" s="338">
        <f t="shared" ref="BK7:BN14" si="9">BF7/$BJ7</f>
        <v>2.3540675582682583E-2</v>
      </c>
      <c r="BL7" s="338">
        <f t="shared" si="9"/>
        <v>0.29392933010202554</v>
      </c>
      <c r="BM7" s="338">
        <f t="shared" si="9"/>
        <v>0</v>
      </c>
      <c r="BN7" s="338">
        <f t="shared" si="9"/>
        <v>0.68252999431529193</v>
      </c>
      <c r="BO7" s="49"/>
      <c r="BP7" s="48"/>
      <c r="BQ7" s="48"/>
      <c r="BR7" s="338"/>
      <c r="BS7" s="338"/>
      <c r="BT7" s="338"/>
      <c r="BU7" s="49"/>
      <c r="BV7" s="49"/>
      <c r="BW7" s="49"/>
      <c r="BX7" s="44">
        <v>1</v>
      </c>
      <c r="BY7" s="45" t="s">
        <v>66</v>
      </c>
      <c r="BZ7" s="32">
        <v>196.7</v>
      </c>
      <c r="CA7" s="32">
        <v>2456</v>
      </c>
      <c r="CB7" s="32">
        <v>0</v>
      </c>
      <c r="CC7" s="32">
        <v>3086.2</v>
      </c>
      <c r="CD7" s="43">
        <f t="shared" ref="CD7:CD14" si="10">SUM(BZ7:CC7)</f>
        <v>5738.9</v>
      </c>
      <c r="CE7" s="46">
        <f t="shared" ref="CE7:CH14" si="11">BZ7/$CD7</f>
        <v>3.4274861036087054E-2</v>
      </c>
      <c r="CF7" s="46">
        <f t="shared" si="11"/>
        <v>0.42795657704438134</v>
      </c>
      <c r="CG7" s="46">
        <f t="shared" si="11"/>
        <v>0</v>
      </c>
      <c r="CH7" s="46">
        <f t="shared" si="11"/>
        <v>0.5377685619195316</v>
      </c>
      <c r="CI7" s="50"/>
    </row>
    <row r="8" spans="1:87">
      <c r="A8" s="23">
        <f t="shared" ref="A8:A15" si="12">A7+1</f>
        <v>2</v>
      </c>
      <c r="B8" s="24" t="s">
        <v>68</v>
      </c>
      <c r="C8" s="24" t="s">
        <v>69</v>
      </c>
      <c r="D8" s="25">
        <v>56.31</v>
      </c>
      <c r="E8" s="25">
        <v>51.52</v>
      </c>
      <c r="F8" s="25">
        <v>54.74</v>
      </c>
      <c r="G8" s="25">
        <v>51.48</v>
      </c>
      <c r="H8" s="25">
        <v>54.32</v>
      </c>
      <c r="I8" s="25">
        <v>50.93</v>
      </c>
      <c r="J8" s="26">
        <f t="shared" si="0"/>
        <v>0.45944800000000002</v>
      </c>
      <c r="K8" s="26">
        <f t="shared" si="0"/>
        <v>0.48033200000000004</v>
      </c>
      <c r="L8" s="26">
        <f t="shared" si="0"/>
        <v>0.48033200000000004</v>
      </c>
      <c r="M8" s="26">
        <f t="shared" si="0"/>
        <v>0.48033200000000004</v>
      </c>
      <c r="N8" s="27">
        <v>0.44</v>
      </c>
      <c r="O8" s="27">
        <v>0.46</v>
      </c>
      <c r="P8" s="27">
        <v>0.46</v>
      </c>
      <c r="Q8" s="27">
        <v>0.46</v>
      </c>
      <c r="R8" s="341"/>
      <c r="S8" s="26">
        <f t="shared" si="1"/>
        <v>53.216666666666669</v>
      </c>
      <c r="T8" s="26">
        <f t="shared" ca="1" si="2"/>
        <v>1.95791584934246</v>
      </c>
      <c r="U8" s="341"/>
      <c r="V8" s="30">
        <v>4.4199999999999996E-2</v>
      </c>
      <c r="W8" s="341"/>
      <c r="X8" s="32">
        <v>2382.31</v>
      </c>
      <c r="Y8" s="33">
        <f t="shared" ca="1" si="3"/>
        <v>8.2927793021097984E-2</v>
      </c>
      <c r="Z8" s="33">
        <f t="shared" ca="1" si="4"/>
        <v>8.0991403370043097E-2</v>
      </c>
      <c r="AA8" s="341"/>
      <c r="AB8" s="34">
        <f t="shared" si="5"/>
        <v>1.0442</v>
      </c>
      <c r="AC8" s="35">
        <f t="shared" ca="1" si="6"/>
        <v>1.0829277930210979</v>
      </c>
      <c r="AD8" s="36">
        <v>5</v>
      </c>
      <c r="AE8" s="341"/>
      <c r="AF8" s="341"/>
      <c r="AG8" s="341"/>
      <c r="AH8" s="341"/>
      <c r="AI8" s="39">
        <f t="shared" si="7"/>
        <v>2</v>
      </c>
      <c r="AJ8" s="40" t="str">
        <f t="shared" si="7"/>
        <v>Laclede Group</v>
      </c>
      <c r="AK8" s="37">
        <v>2</v>
      </c>
      <c r="AL8" s="41" t="s">
        <v>96</v>
      </c>
      <c r="AM8" s="41">
        <v>5</v>
      </c>
      <c r="AN8" s="341"/>
      <c r="AO8" s="341"/>
      <c r="AP8" s="42">
        <v>0.7</v>
      </c>
      <c r="AQ8" s="43">
        <v>2382.31</v>
      </c>
      <c r="AR8" s="42"/>
      <c r="AS8" s="42"/>
      <c r="AT8" s="44"/>
      <c r="AU8" s="45"/>
      <c r="AV8" s="32"/>
      <c r="AW8" s="32"/>
      <c r="AX8" s="32"/>
      <c r="AY8" s="43"/>
      <c r="AZ8" s="340"/>
      <c r="BA8" s="340"/>
      <c r="BB8" s="340"/>
      <c r="BC8" s="47"/>
      <c r="BD8" s="44">
        <v>2</v>
      </c>
      <c r="BE8" s="45" t="s">
        <v>68</v>
      </c>
      <c r="BF8" s="32">
        <v>287.10000000000002</v>
      </c>
      <c r="BG8" s="48">
        <v>1851</v>
      </c>
      <c r="BH8" s="48">
        <v>0</v>
      </c>
      <c r="BI8" s="48">
        <v>2382.31</v>
      </c>
      <c r="BJ8" s="48">
        <f t="shared" si="8"/>
        <v>4520.41</v>
      </c>
      <c r="BK8" s="338">
        <f t="shared" si="9"/>
        <v>6.3511938076413435E-2</v>
      </c>
      <c r="BL8" s="338">
        <f t="shared" si="9"/>
        <v>0.4094761315898337</v>
      </c>
      <c r="BM8" s="338">
        <f t="shared" si="9"/>
        <v>0</v>
      </c>
      <c r="BN8" s="338">
        <f t="shared" si="9"/>
        <v>0.52701193033375293</v>
      </c>
      <c r="BO8" s="49"/>
      <c r="BP8" s="48"/>
      <c r="BQ8" s="48"/>
      <c r="BR8" s="338"/>
      <c r="BS8" s="338"/>
      <c r="BT8" s="338"/>
      <c r="BU8" s="49"/>
      <c r="BV8" s="49"/>
      <c r="BW8" s="49"/>
      <c r="BX8" s="44">
        <v>2</v>
      </c>
      <c r="BY8" s="45" t="s">
        <v>68</v>
      </c>
      <c r="BZ8" s="32">
        <v>287.10000000000002</v>
      </c>
      <c r="CA8" s="32">
        <v>1851</v>
      </c>
      <c r="CB8" s="32">
        <v>0</v>
      </c>
      <c r="CC8" s="32">
        <v>1508.4</v>
      </c>
      <c r="CD8" s="43">
        <f t="shared" si="10"/>
        <v>3646.5</v>
      </c>
      <c r="CE8" s="46">
        <f t="shared" si="11"/>
        <v>7.8733031674208157E-2</v>
      </c>
      <c r="CF8" s="46">
        <f t="shared" si="11"/>
        <v>0.50761003702180174</v>
      </c>
      <c r="CG8" s="46">
        <f t="shared" si="11"/>
        <v>0</v>
      </c>
      <c r="CH8" s="46">
        <f t="shared" si="11"/>
        <v>0.41365693130399017</v>
      </c>
      <c r="CI8" s="50"/>
    </row>
    <row r="9" spans="1:87">
      <c r="A9" s="23">
        <f t="shared" si="12"/>
        <v>3</v>
      </c>
      <c r="B9" s="24" t="s">
        <v>70</v>
      </c>
      <c r="C9" s="24" t="s">
        <v>71</v>
      </c>
      <c r="D9" s="25">
        <v>29.84</v>
      </c>
      <c r="E9" s="25">
        <v>27.74</v>
      </c>
      <c r="F9" s="25">
        <v>29.72</v>
      </c>
      <c r="G9" s="25">
        <v>27.39</v>
      </c>
      <c r="H9" s="25">
        <v>30.27</v>
      </c>
      <c r="I9" s="25">
        <v>26.77</v>
      </c>
      <c r="J9" s="26">
        <f t="shared" si="0"/>
        <v>0.23850000000000002</v>
      </c>
      <c r="K9" s="26">
        <f t="shared" si="0"/>
        <v>0.23850000000000002</v>
      </c>
      <c r="L9" s="26">
        <f t="shared" si="0"/>
        <v>0.23850000000000002</v>
      </c>
      <c r="M9" s="26">
        <f t="shared" si="0"/>
        <v>0.23850000000000002</v>
      </c>
      <c r="N9" s="27">
        <v>0.22500000000000001</v>
      </c>
      <c r="O9" s="27">
        <v>0.22500000000000001</v>
      </c>
      <c r="P9" s="27">
        <v>0.22500000000000001</v>
      </c>
      <c r="Q9" s="27">
        <v>0.22500000000000001</v>
      </c>
      <c r="R9" s="341"/>
      <c r="S9" s="26">
        <f t="shared" si="1"/>
        <v>28.62166666666667</v>
      </c>
      <c r="T9" s="26">
        <f t="shared" ca="1" si="2"/>
        <v>0.9878014507949584</v>
      </c>
      <c r="U9" s="341"/>
      <c r="V9" s="30">
        <v>0.06</v>
      </c>
      <c r="W9" s="341"/>
      <c r="X9" s="32">
        <v>2509.59</v>
      </c>
      <c r="Y9" s="33">
        <f t="shared" ca="1" si="3"/>
        <v>9.6328806877195527E-2</v>
      </c>
      <c r="Z9" s="33">
        <f t="shared" ca="1" si="4"/>
        <v>9.4512366533335751E-2</v>
      </c>
      <c r="AA9" s="341"/>
      <c r="AB9" s="34">
        <f t="shared" si="5"/>
        <v>1.06</v>
      </c>
      <c r="AC9" s="35">
        <f t="shared" ca="1" si="6"/>
        <v>1.0963288068771955</v>
      </c>
      <c r="AD9" s="36">
        <v>1</v>
      </c>
      <c r="AE9" s="341"/>
      <c r="AF9" s="341"/>
      <c r="AG9" s="341"/>
      <c r="AH9" s="341"/>
      <c r="AI9" s="39">
        <f t="shared" si="7"/>
        <v>3</v>
      </c>
      <c r="AJ9" s="40" t="str">
        <f t="shared" si="7"/>
        <v>New Jersey Resources</v>
      </c>
      <c r="AK9" s="37">
        <v>1</v>
      </c>
      <c r="AL9" s="41">
        <v>0</v>
      </c>
      <c r="AM9" s="41">
        <v>4</v>
      </c>
      <c r="AN9" s="341"/>
      <c r="AO9" s="341"/>
      <c r="AP9" s="42">
        <v>0.8</v>
      </c>
      <c r="AQ9" s="43">
        <v>2509.59</v>
      </c>
      <c r="AR9" s="42"/>
      <c r="AS9" s="42"/>
      <c r="AT9" s="44"/>
      <c r="AU9" s="45"/>
      <c r="AV9" s="32"/>
      <c r="AW9" s="32"/>
      <c r="AX9" s="32"/>
      <c r="AY9" s="43"/>
      <c r="AZ9" s="340"/>
      <c r="BA9" s="340"/>
      <c r="BB9" s="340"/>
      <c r="BC9" s="47"/>
      <c r="BD9" s="44">
        <v>3</v>
      </c>
      <c r="BE9" s="45" t="s">
        <v>70</v>
      </c>
      <c r="BF9" s="32">
        <v>335.5</v>
      </c>
      <c r="BG9" s="48">
        <v>598.20000000000005</v>
      </c>
      <c r="BH9" s="48">
        <v>0</v>
      </c>
      <c r="BI9" s="48">
        <v>2509.59</v>
      </c>
      <c r="BJ9" s="48">
        <f t="shared" si="8"/>
        <v>3443.29</v>
      </c>
      <c r="BK9" s="338">
        <f t="shared" si="9"/>
        <v>9.7435882542568297E-2</v>
      </c>
      <c r="BL9" s="338">
        <f t="shared" si="9"/>
        <v>0.17372919504311285</v>
      </c>
      <c r="BM9" s="338">
        <f t="shared" si="9"/>
        <v>0</v>
      </c>
      <c r="BN9" s="338">
        <f t="shared" si="9"/>
        <v>0.72883492241431891</v>
      </c>
      <c r="BO9" s="49"/>
      <c r="BP9" s="48"/>
      <c r="BQ9" s="48"/>
      <c r="BR9" s="338"/>
      <c r="BS9" s="338"/>
      <c r="BT9" s="338"/>
      <c r="BU9" s="49"/>
      <c r="BV9" s="49"/>
      <c r="BW9" s="49"/>
      <c r="BX9" s="44">
        <v>3</v>
      </c>
      <c r="BY9" s="45" t="s">
        <v>70</v>
      </c>
      <c r="BZ9" s="32">
        <v>335.5</v>
      </c>
      <c r="CA9" s="32">
        <v>598.20000000000005</v>
      </c>
      <c r="CB9" s="32">
        <v>0</v>
      </c>
      <c r="CC9" s="32">
        <v>966.2</v>
      </c>
      <c r="CD9" s="43">
        <f t="shared" si="10"/>
        <v>1899.9</v>
      </c>
      <c r="CE9" s="46">
        <f t="shared" si="11"/>
        <v>0.17658824148639402</v>
      </c>
      <c r="CF9" s="46">
        <f t="shared" si="11"/>
        <v>0.31485867677246171</v>
      </c>
      <c r="CG9" s="46">
        <f t="shared" si="11"/>
        <v>0</v>
      </c>
      <c r="CH9" s="46">
        <f t="shared" si="11"/>
        <v>0.50855308174114422</v>
      </c>
      <c r="CI9" s="50"/>
    </row>
    <row r="10" spans="1:87">
      <c r="A10" s="23">
        <f t="shared" si="12"/>
        <v>4</v>
      </c>
      <c r="B10" s="24" t="s">
        <v>72</v>
      </c>
      <c r="C10" s="24" t="s">
        <v>73</v>
      </c>
      <c r="D10" s="25">
        <v>46.74</v>
      </c>
      <c r="E10" s="25">
        <v>42</v>
      </c>
      <c r="F10" s="25">
        <v>44.48</v>
      </c>
      <c r="G10" s="25">
        <v>42.1</v>
      </c>
      <c r="H10" s="25">
        <v>44.85</v>
      </c>
      <c r="I10" s="25">
        <v>42.08</v>
      </c>
      <c r="J10" s="26">
        <f t="shared" si="0"/>
        <v>0.48360000000000003</v>
      </c>
      <c r="K10" s="26">
        <f t="shared" si="0"/>
        <v>0.48360000000000003</v>
      </c>
      <c r="L10" s="26">
        <f t="shared" si="0"/>
        <v>0.48360000000000003</v>
      </c>
      <c r="M10" s="26">
        <f t="shared" si="0"/>
        <v>0.48360000000000003</v>
      </c>
      <c r="N10" s="27">
        <v>0.46500000000000002</v>
      </c>
      <c r="O10" s="27">
        <v>0.46500000000000002</v>
      </c>
      <c r="P10" s="27">
        <v>0.46500000000000002</v>
      </c>
      <c r="Q10" s="27">
        <v>0.46500000000000002</v>
      </c>
      <c r="R10" s="341"/>
      <c r="S10" s="26">
        <f t="shared" si="1"/>
        <v>43.708333333333336</v>
      </c>
      <c r="T10" s="26">
        <f t="shared" ca="1" si="2"/>
        <v>1.9971825543524504</v>
      </c>
      <c r="U10" s="341"/>
      <c r="V10" s="30">
        <v>0.04</v>
      </c>
      <c r="W10" s="341"/>
      <c r="X10" s="32">
        <v>1266.9000000000001</v>
      </c>
      <c r="Y10" s="33">
        <f t="shared" ca="1" si="3"/>
        <v>8.8098320510219069E-2</v>
      </c>
      <c r="Z10" s="33">
        <f t="shared" ca="1" si="4"/>
        <v>8.5693404484708108E-2</v>
      </c>
      <c r="AA10" s="341"/>
      <c r="AB10" s="34">
        <f t="shared" si="5"/>
        <v>1.04</v>
      </c>
      <c r="AC10" s="35">
        <f t="shared" ca="1" si="6"/>
        <v>1.088098320510219</v>
      </c>
      <c r="AD10" s="36">
        <v>1</v>
      </c>
      <c r="AE10" s="341"/>
      <c r="AF10" s="341"/>
      <c r="AG10" s="341"/>
      <c r="AH10" s="341"/>
      <c r="AI10" s="39">
        <f t="shared" si="7"/>
        <v>4</v>
      </c>
      <c r="AJ10" s="40" t="str">
        <f t="shared" si="7"/>
        <v>Northwest Nat. Gas</v>
      </c>
      <c r="AK10" s="37">
        <v>1</v>
      </c>
      <c r="AL10" s="41" t="s">
        <v>95</v>
      </c>
      <c r="AM10" s="41">
        <v>3</v>
      </c>
      <c r="AN10" s="341"/>
      <c r="AO10" s="341"/>
      <c r="AP10" s="42">
        <v>0.7</v>
      </c>
      <c r="AQ10" s="43">
        <v>1266.9000000000001</v>
      </c>
      <c r="AR10" s="42"/>
      <c r="AS10" s="42"/>
      <c r="AT10" s="44"/>
      <c r="AU10" s="45"/>
      <c r="AV10" s="32"/>
      <c r="AW10" s="32"/>
      <c r="AX10" s="32"/>
      <c r="AY10" s="43"/>
      <c r="AZ10" s="340"/>
      <c r="BA10" s="340"/>
      <c r="BB10" s="340"/>
      <c r="BC10" s="47"/>
      <c r="BD10" s="44">
        <v>4</v>
      </c>
      <c r="BE10" s="45" t="s">
        <v>72</v>
      </c>
      <c r="BF10" s="32">
        <v>274.7</v>
      </c>
      <c r="BG10" s="48">
        <v>621.70000000000005</v>
      </c>
      <c r="BH10" s="48">
        <v>0</v>
      </c>
      <c r="BI10" s="48">
        <v>1266.9000000000001</v>
      </c>
      <c r="BJ10" s="48">
        <f t="shared" si="8"/>
        <v>2163.3000000000002</v>
      </c>
      <c r="BK10" s="338">
        <f t="shared" si="9"/>
        <v>0.12698192576156797</v>
      </c>
      <c r="BL10" s="338">
        <f t="shared" si="9"/>
        <v>0.28738501363657376</v>
      </c>
      <c r="BM10" s="338">
        <f t="shared" si="9"/>
        <v>0</v>
      </c>
      <c r="BN10" s="338">
        <f t="shared" si="9"/>
        <v>0.58563306060185827</v>
      </c>
      <c r="BO10" s="49"/>
      <c r="BP10" s="48"/>
      <c r="BQ10" s="48"/>
      <c r="BR10" s="338"/>
      <c r="BS10" s="338"/>
      <c r="BT10" s="338"/>
      <c r="BU10" s="49"/>
      <c r="BV10" s="49"/>
      <c r="BW10" s="49"/>
      <c r="BX10" s="44">
        <v>4</v>
      </c>
      <c r="BY10" s="45" t="s">
        <v>72</v>
      </c>
      <c r="BZ10" s="32">
        <v>274.7</v>
      </c>
      <c r="CA10" s="32">
        <v>621.70000000000005</v>
      </c>
      <c r="CB10" s="32">
        <v>0</v>
      </c>
      <c r="CC10" s="32">
        <v>767.3</v>
      </c>
      <c r="CD10" s="43">
        <f t="shared" si="10"/>
        <v>1663.7</v>
      </c>
      <c r="CE10" s="46">
        <f t="shared" si="11"/>
        <v>0.16511390274688945</v>
      </c>
      <c r="CF10" s="46">
        <f t="shared" si="11"/>
        <v>0.37368515958405962</v>
      </c>
      <c r="CG10" s="46">
        <f t="shared" si="11"/>
        <v>0</v>
      </c>
      <c r="CH10" s="46">
        <f t="shared" si="11"/>
        <v>0.46120093766905085</v>
      </c>
      <c r="CI10" s="50"/>
    </row>
    <row r="11" spans="1:87">
      <c r="A11" s="23">
        <f t="shared" si="12"/>
        <v>5</v>
      </c>
      <c r="B11" s="24" t="s">
        <v>74</v>
      </c>
      <c r="C11" s="24" t="s">
        <v>75</v>
      </c>
      <c r="D11" s="25">
        <v>40.200000000000003</v>
      </c>
      <c r="E11" s="25">
        <v>37.119999999999997</v>
      </c>
      <c r="F11" s="25">
        <v>38.44</v>
      </c>
      <c r="G11" s="25">
        <v>35.090000000000003</v>
      </c>
      <c r="H11" s="25">
        <v>37.700000000000003</v>
      </c>
      <c r="I11" s="25">
        <v>35.164999999999999</v>
      </c>
      <c r="J11" s="26">
        <f t="shared" si="0"/>
        <v>0.33600000000000002</v>
      </c>
      <c r="K11" s="26">
        <f t="shared" si="0"/>
        <v>0.33600000000000002</v>
      </c>
      <c r="L11" s="26">
        <f t="shared" si="0"/>
        <v>0.34650000000000003</v>
      </c>
      <c r="M11" s="26">
        <f t="shared" si="0"/>
        <v>0.34650000000000003</v>
      </c>
      <c r="N11" s="27">
        <v>0.32</v>
      </c>
      <c r="O11" s="27">
        <v>0.32</v>
      </c>
      <c r="P11" s="27">
        <v>0.33</v>
      </c>
      <c r="Q11" s="27">
        <v>0.33</v>
      </c>
      <c r="R11" s="341"/>
      <c r="S11" s="26">
        <f t="shared" si="1"/>
        <v>37.285833333333336</v>
      </c>
      <c r="T11" s="26">
        <f t="shared" ca="1" si="2"/>
        <v>1.4096752364528353</v>
      </c>
      <c r="U11" s="341"/>
      <c r="V11" s="30">
        <v>0.05</v>
      </c>
      <c r="W11" s="341"/>
      <c r="X11" s="32">
        <v>3125.84</v>
      </c>
      <c r="Y11" s="33">
        <f t="shared" ca="1" si="3"/>
        <v>8.9797116955510875E-2</v>
      </c>
      <c r="Z11" s="33">
        <f t="shared" ca="1" si="4"/>
        <v>8.7807261107735346E-2</v>
      </c>
      <c r="AA11" s="341"/>
      <c r="AB11" s="34">
        <f t="shared" si="5"/>
        <v>1.05</v>
      </c>
      <c r="AC11" s="35">
        <f t="shared" ca="1" si="6"/>
        <v>1.089797116955511</v>
      </c>
      <c r="AD11" s="36">
        <v>2</v>
      </c>
      <c r="AE11" s="341"/>
      <c r="AF11" s="341"/>
      <c r="AG11" s="341"/>
      <c r="AH11" s="341"/>
      <c r="AI11" s="39">
        <f t="shared" si="7"/>
        <v>5</v>
      </c>
      <c r="AJ11" s="40" t="str">
        <f t="shared" si="7"/>
        <v>Piedmont Natural Gas</v>
      </c>
      <c r="AK11" s="37">
        <v>2</v>
      </c>
      <c r="AL11" s="41" t="s">
        <v>43</v>
      </c>
      <c r="AM11" s="41">
        <v>4</v>
      </c>
      <c r="AN11" s="341"/>
      <c r="AO11" s="341"/>
      <c r="AP11" s="42">
        <v>0.8</v>
      </c>
      <c r="AQ11" s="43">
        <v>3125.84</v>
      </c>
      <c r="AR11" s="42"/>
      <c r="AS11" s="42"/>
      <c r="AT11" s="44"/>
      <c r="AU11" s="45"/>
      <c r="AV11" s="32"/>
      <c r="AW11" s="32"/>
      <c r="AX11" s="32"/>
      <c r="AY11" s="43"/>
      <c r="AZ11" s="340"/>
      <c r="BA11" s="340"/>
      <c r="BB11" s="340"/>
      <c r="BC11" s="47"/>
      <c r="BD11" s="44">
        <v>5</v>
      </c>
      <c r="BE11" s="45" t="s">
        <v>74</v>
      </c>
      <c r="BF11" s="32">
        <v>355</v>
      </c>
      <c r="BG11" s="48">
        <v>1424.4</v>
      </c>
      <c r="BH11" s="48">
        <v>0</v>
      </c>
      <c r="BI11" s="48">
        <v>3125.84</v>
      </c>
      <c r="BJ11" s="48">
        <f t="shared" si="8"/>
        <v>4905.24</v>
      </c>
      <c r="BK11" s="338">
        <f t="shared" si="9"/>
        <v>7.2371586303626334E-2</v>
      </c>
      <c r="BL11" s="338">
        <f t="shared" si="9"/>
        <v>0.29038334515742353</v>
      </c>
      <c r="BM11" s="338">
        <f t="shared" si="9"/>
        <v>0</v>
      </c>
      <c r="BN11" s="338">
        <f t="shared" si="9"/>
        <v>0.63724506853895024</v>
      </c>
      <c r="BO11" s="49"/>
      <c r="BP11" s="48"/>
      <c r="BQ11" s="48"/>
      <c r="BR11" s="338"/>
      <c r="BS11" s="338"/>
      <c r="BT11" s="338"/>
      <c r="BU11" s="49"/>
      <c r="BV11" s="49"/>
      <c r="BW11" s="49"/>
      <c r="BX11" s="44">
        <v>5</v>
      </c>
      <c r="BY11" s="45" t="s">
        <v>74</v>
      </c>
      <c r="BZ11" s="32">
        <v>355</v>
      </c>
      <c r="CA11" s="32">
        <v>1424.4</v>
      </c>
      <c r="CB11" s="32">
        <v>0</v>
      </c>
      <c r="CC11" s="32">
        <v>1308.5999999999999</v>
      </c>
      <c r="CD11" s="43">
        <f t="shared" si="10"/>
        <v>3088</v>
      </c>
      <c r="CE11" s="46">
        <f t="shared" si="11"/>
        <v>0.11496113989637306</v>
      </c>
      <c r="CF11" s="46">
        <f t="shared" si="11"/>
        <v>0.46126943005181348</v>
      </c>
      <c r="CG11" s="46">
        <f t="shared" si="11"/>
        <v>0</v>
      </c>
      <c r="CH11" s="46">
        <f t="shared" si="11"/>
        <v>0.42376943005181344</v>
      </c>
      <c r="CI11" s="50"/>
    </row>
    <row r="12" spans="1:87">
      <c r="A12" s="23">
        <f t="shared" si="12"/>
        <v>6</v>
      </c>
      <c r="B12" s="24" t="s">
        <v>76</v>
      </c>
      <c r="C12" s="24" t="s">
        <v>77</v>
      </c>
      <c r="D12" s="25">
        <v>26.09</v>
      </c>
      <c r="E12" s="25">
        <v>23.555</v>
      </c>
      <c r="F12" s="25">
        <v>25.78</v>
      </c>
      <c r="G12" s="25">
        <v>23.79</v>
      </c>
      <c r="H12" s="25">
        <v>26.64</v>
      </c>
      <c r="I12" s="25">
        <v>24.51</v>
      </c>
      <c r="J12" s="26">
        <f t="shared" si="0"/>
        <v>0.25069000000000002</v>
      </c>
      <c r="K12" s="26">
        <f t="shared" si="0"/>
        <v>0.26637800000000006</v>
      </c>
      <c r="L12" s="26">
        <f t="shared" si="0"/>
        <v>0.26637800000000006</v>
      </c>
      <c r="M12" s="26">
        <f t="shared" si="0"/>
        <v>0.26637800000000006</v>
      </c>
      <c r="N12" s="27">
        <v>0.23649999999999999</v>
      </c>
      <c r="O12" s="27">
        <v>0.25130000000000002</v>
      </c>
      <c r="P12" s="27">
        <v>0.25130000000000002</v>
      </c>
      <c r="Q12" s="27">
        <v>0.25130000000000002</v>
      </c>
      <c r="R12" s="341"/>
      <c r="S12" s="26">
        <f t="shared" si="1"/>
        <v>25.060833333333335</v>
      </c>
      <c r="T12" s="26">
        <f t="shared" ca="1" si="2"/>
        <v>1.089977001976008</v>
      </c>
      <c r="U12" s="341"/>
      <c r="V12" s="30">
        <v>0.06</v>
      </c>
      <c r="W12" s="341"/>
      <c r="X12" s="32">
        <v>1752.64</v>
      </c>
      <c r="Y12" s="33">
        <f t="shared" ca="1" si="3"/>
        <v>0.10578236475002789</v>
      </c>
      <c r="Z12" s="54">
        <f t="shared" ca="1" si="4"/>
        <v>0.1034932465125265</v>
      </c>
      <c r="AA12" s="341"/>
      <c r="AB12" s="34">
        <f t="shared" si="5"/>
        <v>1.06</v>
      </c>
      <c r="AC12" s="35">
        <f t="shared" ca="1" si="6"/>
        <v>1.105782364750028</v>
      </c>
      <c r="AD12" s="36">
        <v>1</v>
      </c>
      <c r="AE12" s="341"/>
      <c r="AF12" s="341"/>
      <c r="AG12" s="341"/>
      <c r="AH12" s="341"/>
      <c r="AI12" s="39">
        <f t="shared" si="7"/>
        <v>6</v>
      </c>
      <c r="AJ12" s="40" t="str">
        <f t="shared" si="7"/>
        <v>South Jersey Inds.</v>
      </c>
      <c r="AK12" s="37">
        <v>2</v>
      </c>
      <c r="AL12" s="41" t="s">
        <v>97</v>
      </c>
      <c r="AM12" s="41">
        <v>6</v>
      </c>
      <c r="AN12" s="341"/>
      <c r="AO12" s="341"/>
      <c r="AP12" s="42">
        <v>0.85</v>
      </c>
      <c r="AQ12" s="43">
        <v>1752.64</v>
      </c>
      <c r="AR12" s="42"/>
      <c r="AS12" s="42"/>
      <c r="AT12" s="44"/>
      <c r="AU12" s="45"/>
      <c r="AV12" s="32"/>
      <c r="AW12" s="32"/>
      <c r="AX12" s="32"/>
      <c r="AY12" s="43"/>
      <c r="AZ12" s="340"/>
      <c r="BA12" s="340"/>
      <c r="BB12" s="340"/>
      <c r="BC12" s="47"/>
      <c r="BD12" s="44">
        <v>6</v>
      </c>
      <c r="BE12" s="45" t="s">
        <v>76</v>
      </c>
      <c r="BF12" s="32">
        <v>395.6</v>
      </c>
      <c r="BG12" s="48">
        <v>859.5</v>
      </c>
      <c r="BH12" s="48">
        <v>0</v>
      </c>
      <c r="BI12" s="48">
        <v>1752.64</v>
      </c>
      <c r="BJ12" s="48">
        <f t="shared" si="8"/>
        <v>3007.74</v>
      </c>
      <c r="BK12" s="338">
        <f t="shared" si="9"/>
        <v>0.13152732616516058</v>
      </c>
      <c r="BL12" s="338">
        <f t="shared" si="9"/>
        <v>0.2857627321510503</v>
      </c>
      <c r="BM12" s="338">
        <f t="shared" si="9"/>
        <v>0</v>
      </c>
      <c r="BN12" s="338">
        <f t="shared" si="9"/>
        <v>0.5827099416837892</v>
      </c>
      <c r="BO12" s="49"/>
      <c r="BP12" s="48"/>
      <c r="BQ12" s="48"/>
      <c r="BR12" s="338"/>
      <c r="BS12" s="338"/>
      <c r="BT12" s="338"/>
      <c r="BU12" s="49"/>
      <c r="BV12" s="49"/>
      <c r="BW12" s="49"/>
      <c r="BX12" s="44">
        <v>6</v>
      </c>
      <c r="BY12" s="45" t="s">
        <v>76</v>
      </c>
      <c r="BZ12" s="32">
        <v>395.6</v>
      </c>
      <c r="CA12" s="32">
        <v>859.5</v>
      </c>
      <c r="CB12" s="32">
        <v>0</v>
      </c>
      <c r="CC12" s="32">
        <v>932.4</v>
      </c>
      <c r="CD12" s="43">
        <f t="shared" si="10"/>
        <v>2187.5</v>
      </c>
      <c r="CE12" s="46">
        <f t="shared" si="11"/>
        <v>0.1808457142857143</v>
      </c>
      <c r="CF12" s="46">
        <f t="shared" si="11"/>
        <v>0.39291428571428572</v>
      </c>
      <c r="CG12" s="46">
        <f t="shared" si="11"/>
        <v>0</v>
      </c>
      <c r="CH12" s="46">
        <f t="shared" si="11"/>
        <v>0.42624000000000001</v>
      </c>
      <c r="CI12" s="50"/>
    </row>
    <row r="13" spans="1:87">
      <c r="A13" s="23">
        <f t="shared" si="12"/>
        <v>7</v>
      </c>
      <c r="B13" s="24" t="s">
        <v>78</v>
      </c>
      <c r="C13" s="24" t="s">
        <v>79</v>
      </c>
      <c r="D13" s="25">
        <v>36.86</v>
      </c>
      <c r="E13" s="25">
        <v>32.799999999999997</v>
      </c>
      <c r="F13" s="25">
        <v>37.020000000000003</v>
      </c>
      <c r="G13" s="25">
        <v>34.130000000000003</v>
      </c>
      <c r="H13" s="25">
        <v>37.56</v>
      </c>
      <c r="I13" s="25">
        <v>34.4</v>
      </c>
      <c r="J13" s="26">
        <f t="shared" si="0"/>
        <v>0.23249700000000001</v>
      </c>
      <c r="K13" s="26">
        <f t="shared" si="0"/>
        <v>0.23249700000000001</v>
      </c>
      <c r="L13" s="26">
        <f t="shared" si="0"/>
        <v>0.23249700000000001</v>
      </c>
      <c r="M13" s="26">
        <f t="shared" si="0"/>
        <v>0.24316200000000002</v>
      </c>
      <c r="N13" s="27">
        <v>0.218</v>
      </c>
      <c r="O13" s="27">
        <v>0.218</v>
      </c>
      <c r="P13" s="27">
        <v>0.218</v>
      </c>
      <c r="Q13" s="27">
        <v>0.22800000000000001</v>
      </c>
      <c r="R13" s="341"/>
      <c r="S13" s="26">
        <f t="shared" si="1"/>
        <v>35.461666666666666</v>
      </c>
      <c r="T13" s="26">
        <f t="shared" ca="1" si="2"/>
        <v>0.9732887315212817</v>
      </c>
      <c r="U13" s="341"/>
      <c r="V13" s="30">
        <v>6.6500000000000004E-2</v>
      </c>
      <c r="W13" s="341"/>
      <c r="X13" s="32">
        <v>6064.5</v>
      </c>
      <c r="Y13" s="33">
        <f t="shared" ca="1" si="3"/>
        <v>9.5390758684953558E-2</v>
      </c>
      <c r="Z13" s="33">
        <f t="shared" ca="1" si="4"/>
        <v>9.3946220750705883E-2</v>
      </c>
      <c r="AA13" s="341"/>
      <c r="AB13" s="34">
        <f t="shared" si="5"/>
        <v>1.0665</v>
      </c>
      <c r="AC13" s="35">
        <f t="shared" ca="1" si="6"/>
        <v>1.0953907586849536</v>
      </c>
      <c r="AD13" s="36">
        <v>2</v>
      </c>
      <c r="AE13" s="341"/>
      <c r="AF13" s="341"/>
      <c r="AG13" s="341"/>
      <c r="AH13" s="341"/>
      <c r="AI13" s="39">
        <f t="shared" si="7"/>
        <v>7</v>
      </c>
      <c r="AJ13" s="40" t="str">
        <f t="shared" si="7"/>
        <v>UGI Corp.</v>
      </c>
      <c r="AK13" s="37">
        <v>2</v>
      </c>
      <c r="AL13" s="41"/>
      <c r="AM13" s="41"/>
      <c r="AN13" s="341"/>
      <c r="AO13" s="341"/>
      <c r="AP13" s="42">
        <v>0.95</v>
      </c>
      <c r="AQ13" s="43">
        <v>6064.5</v>
      </c>
      <c r="AR13" s="42"/>
      <c r="AS13" s="42"/>
      <c r="AT13" s="44"/>
      <c r="AU13" s="45"/>
      <c r="AV13" s="32"/>
      <c r="AW13" s="32"/>
      <c r="AX13" s="32"/>
      <c r="AY13" s="43"/>
      <c r="AZ13" s="340"/>
      <c r="BA13" s="340"/>
      <c r="BB13" s="340"/>
      <c r="BC13" s="47"/>
      <c r="BD13" s="44">
        <v>7</v>
      </c>
      <c r="BE13" s="45" t="s">
        <v>78</v>
      </c>
      <c r="BF13" s="32">
        <v>288</v>
      </c>
      <c r="BG13" s="48">
        <v>3433.6</v>
      </c>
      <c r="BH13" s="48">
        <v>0</v>
      </c>
      <c r="BI13" s="48">
        <v>6064.5</v>
      </c>
      <c r="BJ13" s="48">
        <f t="shared" si="8"/>
        <v>9786.1</v>
      </c>
      <c r="BK13" s="338">
        <f t="shared" si="9"/>
        <v>2.9429496939536687E-2</v>
      </c>
      <c r="BL13" s="338">
        <f t="shared" si="9"/>
        <v>0.3508650024013652</v>
      </c>
      <c r="BM13" s="338">
        <f t="shared" si="9"/>
        <v>0</v>
      </c>
      <c r="BN13" s="338">
        <f t="shared" si="9"/>
        <v>0.61970550065909813</v>
      </c>
      <c r="BO13" s="49"/>
      <c r="BP13" s="48"/>
      <c r="BQ13" s="48"/>
      <c r="BR13" s="338"/>
      <c r="BS13" s="338"/>
      <c r="BT13" s="338"/>
      <c r="BU13" s="49"/>
      <c r="BV13" s="49"/>
      <c r="BW13" s="49"/>
      <c r="BX13" s="44">
        <v>7</v>
      </c>
      <c r="BY13" s="45" t="s">
        <v>78</v>
      </c>
      <c r="BZ13" s="32">
        <v>288</v>
      </c>
      <c r="CA13" s="32">
        <v>3433.6</v>
      </c>
      <c r="CB13" s="32">
        <v>0</v>
      </c>
      <c r="CC13" s="32">
        <v>2659.1</v>
      </c>
      <c r="CD13" s="43">
        <f t="shared" si="10"/>
        <v>6380.7</v>
      </c>
      <c r="CE13" s="46">
        <f t="shared" si="11"/>
        <v>4.513611359255254E-2</v>
      </c>
      <c r="CF13" s="46">
        <f t="shared" si="11"/>
        <v>0.53812277649787643</v>
      </c>
      <c r="CG13" s="46">
        <f t="shared" si="11"/>
        <v>0</v>
      </c>
      <c r="CH13" s="46">
        <f t="shared" si="11"/>
        <v>0.41674110990957103</v>
      </c>
      <c r="CI13" s="50"/>
    </row>
    <row r="14" spans="1:87">
      <c r="A14" s="23">
        <f t="shared" si="12"/>
        <v>8</v>
      </c>
      <c r="B14" s="24" t="s">
        <v>80</v>
      </c>
      <c r="C14" s="24" t="s">
        <v>81</v>
      </c>
      <c r="D14" s="25">
        <v>58.55</v>
      </c>
      <c r="E14" s="25">
        <v>53.58</v>
      </c>
      <c r="F14" s="25">
        <v>56.65</v>
      </c>
      <c r="G14" s="25">
        <v>53.27</v>
      </c>
      <c r="H14" s="25">
        <v>58.11</v>
      </c>
      <c r="I14" s="25">
        <v>54.02</v>
      </c>
      <c r="J14" s="26">
        <f t="shared" si="0"/>
        <v>0.46859999999999996</v>
      </c>
      <c r="K14" s="26">
        <f t="shared" si="0"/>
        <v>0.46859999999999996</v>
      </c>
      <c r="L14" s="26">
        <f t="shared" si="0"/>
        <v>0.49309500000000001</v>
      </c>
      <c r="M14" s="26">
        <f t="shared" si="0"/>
        <v>0.49309500000000001</v>
      </c>
      <c r="N14" s="27">
        <v>0.44</v>
      </c>
      <c r="O14" s="27">
        <v>0.44</v>
      </c>
      <c r="P14" s="27">
        <v>0.46300000000000002</v>
      </c>
      <c r="Q14" s="27">
        <v>0.46300000000000002</v>
      </c>
      <c r="R14" s="341"/>
      <c r="S14" s="26">
        <f t="shared" si="1"/>
        <v>55.696666666666665</v>
      </c>
      <c r="T14" s="26">
        <f t="shared" ca="1" si="2"/>
        <v>1.9947130604714849</v>
      </c>
      <c r="U14" s="341"/>
      <c r="V14" s="30">
        <v>6.5000000000000002E-2</v>
      </c>
      <c r="W14" s="341"/>
      <c r="X14" s="32">
        <v>2858.9</v>
      </c>
      <c r="Y14" s="33">
        <f t="shared" ca="1" si="3"/>
        <v>0.10269880827801252</v>
      </c>
      <c r="Z14" s="33">
        <f t="shared" ca="1" si="4"/>
        <v>0.10081386786411189</v>
      </c>
      <c r="AA14" s="341"/>
      <c r="AB14" s="34">
        <f t="shared" si="5"/>
        <v>1.0649999999999999</v>
      </c>
      <c r="AC14" s="35">
        <f t="shared" ca="1" si="6"/>
        <v>1.1026988082780125</v>
      </c>
      <c r="AD14" s="36">
        <v>2</v>
      </c>
      <c r="AE14" s="341"/>
      <c r="AF14" s="341"/>
      <c r="AG14" s="341"/>
      <c r="AH14" s="341"/>
      <c r="AI14" s="39">
        <f t="shared" si="7"/>
        <v>8</v>
      </c>
      <c r="AJ14" s="40" t="str">
        <f t="shared" si="7"/>
        <v>WGL Holdings Inc.</v>
      </c>
      <c r="AK14" s="37">
        <v>1</v>
      </c>
      <c r="AL14" s="41" t="s">
        <v>95</v>
      </c>
      <c r="AM14" s="41">
        <v>3</v>
      </c>
      <c r="AN14" s="341"/>
      <c r="AO14" s="341"/>
      <c r="AP14" s="42">
        <v>0.8</v>
      </c>
      <c r="AQ14" s="43">
        <v>2858.9</v>
      </c>
      <c r="AR14" s="42"/>
      <c r="AS14" s="42"/>
      <c r="AT14" s="44"/>
      <c r="AU14" s="45"/>
      <c r="AV14" s="32"/>
      <c r="AW14" s="32"/>
      <c r="AX14" s="32"/>
      <c r="AY14" s="43"/>
      <c r="AZ14" s="340"/>
      <c r="BA14" s="340"/>
      <c r="BB14" s="340"/>
      <c r="BC14" s="47"/>
      <c r="BD14" s="44">
        <v>8</v>
      </c>
      <c r="BE14" s="45" t="s">
        <v>80</v>
      </c>
      <c r="BF14" s="32">
        <v>473.5</v>
      </c>
      <c r="BG14" s="48">
        <v>679.2</v>
      </c>
      <c r="BH14" s="48">
        <v>28.2</v>
      </c>
      <c r="BI14" s="48">
        <v>2858.9</v>
      </c>
      <c r="BJ14" s="48">
        <f t="shared" si="8"/>
        <v>4039.8</v>
      </c>
      <c r="BK14" s="338">
        <f t="shared" si="9"/>
        <v>0.11720877271152037</v>
      </c>
      <c r="BL14" s="338">
        <f t="shared" si="9"/>
        <v>0.1681271350066835</v>
      </c>
      <c r="BM14" s="338">
        <f t="shared" si="9"/>
        <v>6.9805435912668936E-3</v>
      </c>
      <c r="BN14" s="338">
        <f t="shared" si="9"/>
        <v>0.70768354869052918</v>
      </c>
      <c r="BO14" s="49"/>
      <c r="BP14" s="48"/>
      <c r="BQ14" s="48"/>
      <c r="BR14" s="338"/>
      <c r="BS14" s="338"/>
      <c r="BT14" s="338"/>
      <c r="BU14" s="49"/>
      <c r="BV14" s="49"/>
      <c r="BW14" s="49"/>
      <c r="BX14" s="44">
        <v>8</v>
      </c>
      <c r="BY14" s="45" t="s">
        <v>80</v>
      </c>
      <c r="BZ14" s="32">
        <v>473.5</v>
      </c>
      <c r="CA14" s="32">
        <v>679.2</v>
      </c>
      <c r="CB14" s="32">
        <v>28.2</v>
      </c>
      <c r="CC14" s="32">
        <v>1246.5999999999999</v>
      </c>
      <c r="CD14" s="43">
        <f t="shared" si="10"/>
        <v>2427.5</v>
      </c>
      <c r="CE14" s="46">
        <f t="shared" si="11"/>
        <v>0.19505664263645725</v>
      </c>
      <c r="CF14" s="46">
        <f t="shared" si="11"/>
        <v>0.27979402677651904</v>
      </c>
      <c r="CG14" s="46">
        <f t="shared" si="11"/>
        <v>1.1616889804325438E-2</v>
      </c>
      <c r="CH14" s="46">
        <f t="shared" si="11"/>
        <v>0.51353244078269822</v>
      </c>
      <c r="CI14" s="50"/>
    </row>
    <row r="15" spans="1:87">
      <c r="A15" s="23">
        <f t="shared" si="12"/>
        <v>9</v>
      </c>
      <c r="B15" s="51" t="s">
        <v>59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41"/>
      <c r="S15" s="375"/>
      <c r="T15" s="373"/>
      <c r="U15" s="341"/>
      <c r="V15" s="373"/>
      <c r="W15" s="54"/>
      <c r="X15" s="373"/>
      <c r="Y15" s="33">
        <f ca="1">SUMPRODUCT($X7:$X14,Y7:Y14)/SUM($X7:$X14)</f>
        <v>9.6716743355859044E-2</v>
      </c>
      <c r="Z15" s="33">
        <f ca="1">SUMPRODUCT($X7:$X14,Z7:Z14)/SUM($X7:$X14)</f>
        <v>9.491306704699036E-2</v>
      </c>
      <c r="AA15" s="341"/>
      <c r="AB15" s="373"/>
      <c r="AC15" s="35"/>
      <c r="AD15" s="373"/>
      <c r="AE15" s="341"/>
      <c r="AF15" s="341"/>
      <c r="AG15" s="341"/>
      <c r="AH15" s="341"/>
      <c r="AI15" s="373"/>
      <c r="AJ15" s="40"/>
      <c r="AK15" s="52"/>
      <c r="AL15" s="373"/>
      <c r="AM15" s="52"/>
      <c r="AN15" s="341"/>
      <c r="AO15" s="341"/>
      <c r="AP15" s="42">
        <v>0.80555555555555547</v>
      </c>
      <c r="AQ15" s="373"/>
      <c r="AR15" s="373"/>
      <c r="AS15" s="373"/>
      <c r="AT15" s="373"/>
      <c r="AU15" s="45"/>
      <c r="AV15" s="373"/>
      <c r="AW15" s="373"/>
      <c r="AX15" s="373"/>
      <c r="AY15" s="373"/>
      <c r="AZ15" s="376"/>
      <c r="BA15" s="376"/>
      <c r="BB15" s="376"/>
      <c r="BC15" s="373"/>
      <c r="BD15" s="373"/>
      <c r="BE15" s="45"/>
      <c r="BF15" s="373"/>
      <c r="BG15" s="373"/>
      <c r="BH15" s="373"/>
      <c r="BI15" s="373"/>
      <c r="BJ15" s="373"/>
      <c r="BK15" s="376"/>
      <c r="BL15" s="376"/>
      <c r="BM15" s="376"/>
      <c r="BN15" s="376"/>
      <c r="BO15" s="373"/>
      <c r="BP15" s="373"/>
      <c r="BQ15" s="373"/>
      <c r="BR15" s="376"/>
      <c r="BS15" s="376"/>
      <c r="BT15" s="376"/>
      <c r="BU15" s="373"/>
      <c r="BV15" s="373"/>
      <c r="BW15" s="373"/>
      <c r="BX15" s="373"/>
      <c r="BY15" s="45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</row>
    <row r="16" spans="1:87">
      <c r="A16" s="23"/>
      <c r="B16" s="51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41"/>
      <c r="S16" s="373"/>
      <c r="T16" s="373"/>
      <c r="U16" s="341"/>
      <c r="V16" s="373"/>
      <c r="W16" s="54"/>
      <c r="X16" s="373"/>
      <c r="Y16" s="373"/>
      <c r="Z16" s="373"/>
      <c r="AA16" s="341"/>
      <c r="AB16" s="373"/>
      <c r="AC16" s="35"/>
      <c r="AD16" s="373"/>
      <c r="AE16" s="341"/>
      <c r="AF16" s="341"/>
      <c r="AG16" s="341"/>
      <c r="AH16" s="341"/>
      <c r="AI16" s="373"/>
      <c r="AJ16" s="40"/>
      <c r="AK16" s="373"/>
      <c r="AL16" s="373"/>
      <c r="AM16" s="373"/>
      <c r="AN16" s="341"/>
      <c r="AO16" s="341"/>
      <c r="AP16" s="373"/>
      <c r="AQ16" s="373"/>
      <c r="AR16" s="373"/>
      <c r="AS16" s="373"/>
      <c r="AT16" s="373"/>
      <c r="AU16" s="45"/>
      <c r="AV16" s="373"/>
      <c r="AW16" s="373"/>
      <c r="AX16" s="373"/>
      <c r="AY16" s="373"/>
      <c r="AZ16" s="376"/>
      <c r="BA16" s="376"/>
      <c r="BB16" s="376"/>
      <c r="BC16" s="373"/>
      <c r="BD16" s="373"/>
      <c r="BE16" s="45"/>
      <c r="BF16" s="373"/>
      <c r="BG16" s="373"/>
      <c r="BH16" s="373"/>
      <c r="BI16" s="373"/>
      <c r="BJ16" s="373"/>
      <c r="BK16" s="376"/>
      <c r="BL16" s="376"/>
      <c r="BM16" s="376"/>
      <c r="BN16" s="376"/>
      <c r="BO16" s="373"/>
      <c r="BP16" s="373"/>
      <c r="BQ16" s="373"/>
      <c r="BR16" s="376"/>
      <c r="BS16" s="376"/>
      <c r="BT16" s="376"/>
      <c r="BU16" s="373"/>
      <c r="BV16" s="373"/>
      <c r="BW16" s="373"/>
      <c r="BX16" s="373"/>
      <c r="BY16" s="45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</row>
    <row r="17" spans="1:87">
      <c r="A17" s="23"/>
      <c r="B17" s="51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51"/>
      <c r="N17" s="373"/>
      <c r="O17" s="373"/>
      <c r="P17" s="373"/>
      <c r="Q17" s="373"/>
      <c r="R17" s="341"/>
      <c r="S17" s="373"/>
      <c r="T17" s="373"/>
      <c r="U17" s="341"/>
      <c r="V17" s="373"/>
      <c r="W17" s="54"/>
      <c r="X17" s="373"/>
      <c r="Y17" s="325"/>
      <c r="Z17" s="347">
        <f ca="1">Y15-Z15</f>
        <v>1.8036763088686847E-3</v>
      </c>
      <c r="AA17" s="373"/>
      <c r="AB17" s="373"/>
      <c r="AC17" s="373"/>
      <c r="AD17" s="373"/>
      <c r="AE17" s="341"/>
      <c r="AF17" s="341"/>
      <c r="AG17" s="341"/>
      <c r="AH17" s="341"/>
      <c r="AI17" s="373"/>
      <c r="AJ17" s="40"/>
      <c r="AK17" s="373"/>
      <c r="AL17" s="373"/>
      <c r="AM17" s="373"/>
      <c r="AN17" s="341"/>
      <c r="AO17" s="341"/>
      <c r="AP17" s="373"/>
      <c r="AQ17" s="373"/>
      <c r="AR17" s="373"/>
      <c r="AS17" s="373"/>
      <c r="AT17" s="373"/>
      <c r="AU17" s="45"/>
      <c r="AV17" s="373"/>
      <c r="AW17" s="373"/>
      <c r="AX17" s="373"/>
      <c r="AY17" s="373"/>
      <c r="AZ17" s="376"/>
      <c r="BA17" s="376"/>
      <c r="BB17" s="376"/>
      <c r="BC17" s="373"/>
      <c r="BD17" s="373"/>
      <c r="BE17" s="45"/>
      <c r="BF17" s="373"/>
      <c r="BG17" s="373"/>
      <c r="BH17" s="373"/>
      <c r="BI17" s="373"/>
      <c r="BJ17" s="373"/>
      <c r="BK17" s="376"/>
      <c r="BL17" s="376"/>
      <c r="BM17" s="376"/>
      <c r="BN17" s="376"/>
      <c r="BO17" s="373"/>
      <c r="BP17" s="373"/>
      <c r="BQ17" s="373"/>
      <c r="BR17" s="376"/>
      <c r="BS17" s="376"/>
      <c r="BT17" s="376"/>
      <c r="BU17" s="373"/>
      <c r="BV17" s="373"/>
      <c r="BW17" s="373"/>
      <c r="BX17" s="373"/>
      <c r="BY17" s="45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</row>
    <row r="18" spans="1:87">
      <c r="A18" s="23"/>
      <c r="B18" s="55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41"/>
      <c r="S18" s="373"/>
      <c r="T18" s="373"/>
      <c r="U18" s="341"/>
      <c r="V18" s="373"/>
      <c r="W18" s="373"/>
      <c r="X18" s="373"/>
      <c r="Y18" s="54"/>
      <c r="Z18" s="373"/>
      <c r="AA18" s="341"/>
      <c r="AB18" s="373"/>
      <c r="AC18" s="373"/>
      <c r="AD18" s="373"/>
      <c r="AE18" s="341"/>
      <c r="AF18" s="341"/>
      <c r="AG18" s="341"/>
      <c r="AH18" s="341"/>
      <c r="AI18" s="373"/>
      <c r="AJ18" s="40"/>
      <c r="AK18" s="373"/>
      <c r="AL18" s="373"/>
      <c r="AM18" s="373"/>
      <c r="AN18" s="341"/>
      <c r="AO18" s="341"/>
      <c r="AP18" s="373"/>
      <c r="AQ18" s="373"/>
      <c r="AR18" s="373"/>
      <c r="AS18" s="373"/>
      <c r="AT18" s="373"/>
      <c r="AU18" s="45"/>
      <c r="AV18" s="373"/>
      <c r="AW18" s="373"/>
      <c r="AX18" s="373"/>
      <c r="AY18" s="373"/>
      <c r="AZ18" s="376"/>
      <c r="BA18" s="376"/>
      <c r="BB18" s="376"/>
      <c r="BC18" s="373"/>
      <c r="BD18" s="373"/>
      <c r="BE18" s="45"/>
      <c r="BF18" s="373"/>
      <c r="BG18" s="373"/>
      <c r="BH18" s="373"/>
      <c r="BI18" s="373"/>
      <c r="BJ18" s="373"/>
      <c r="BK18" s="376"/>
      <c r="BL18" s="376"/>
      <c r="BM18" s="376"/>
      <c r="BN18" s="376"/>
      <c r="BO18" s="373"/>
      <c r="BP18" s="373"/>
      <c r="BQ18" s="373"/>
      <c r="BR18" s="376"/>
      <c r="BS18" s="376"/>
      <c r="BT18" s="376"/>
      <c r="BU18" s="373"/>
      <c r="BV18" s="373"/>
      <c r="BW18" s="373"/>
      <c r="BX18" s="373"/>
      <c r="BY18" s="45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</row>
    <row r="19" spans="1:87">
      <c r="A19" s="23"/>
      <c r="B19" s="5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41"/>
      <c r="S19" s="373"/>
      <c r="T19" s="373"/>
      <c r="U19" s="341"/>
      <c r="V19" s="373"/>
      <c r="W19" s="373"/>
      <c r="X19" s="373"/>
      <c r="Y19" s="54"/>
      <c r="Z19" s="373"/>
      <c r="AA19" s="341"/>
      <c r="AB19" s="373"/>
      <c r="AC19" s="373"/>
      <c r="AD19" s="373"/>
      <c r="AE19" s="341"/>
      <c r="AF19" s="341"/>
      <c r="AG19" s="341"/>
      <c r="AH19" s="341"/>
      <c r="AI19" s="373"/>
      <c r="AJ19" s="373"/>
      <c r="AK19" s="373"/>
      <c r="AL19" s="373"/>
      <c r="AM19" s="373"/>
      <c r="AN19" s="341"/>
      <c r="AO19" s="341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6"/>
      <c r="BA19" s="376"/>
      <c r="BB19" s="376"/>
      <c r="BC19" s="373"/>
      <c r="BD19" s="373"/>
      <c r="BE19" s="373"/>
      <c r="BF19" s="373"/>
      <c r="BG19" s="373"/>
      <c r="BH19" s="373"/>
      <c r="BI19" s="373"/>
      <c r="BJ19" s="373"/>
      <c r="BK19" s="376"/>
      <c r="BL19" s="376"/>
      <c r="BM19" s="376"/>
      <c r="BN19" s="376"/>
      <c r="BO19" s="373"/>
      <c r="BP19" s="373"/>
      <c r="BQ19" s="373"/>
      <c r="BR19" s="376"/>
      <c r="BS19" s="376"/>
      <c r="BT19" s="376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</row>
    <row r="20" spans="1:87">
      <c r="A20" s="23"/>
      <c r="B20" s="55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41"/>
      <c r="S20" s="373"/>
      <c r="T20" s="373"/>
      <c r="U20" s="341"/>
      <c r="V20" s="373"/>
      <c r="W20" s="373"/>
      <c r="X20" s="373"/>
      <c r="Y20" s="54"/>
      <c r="Z20" s="373"/>
      <c r="AA20" s="341"/>
      <c r="AB20" s="373"/>
      <c r="AC20" s="373"/>
      <c r="AD20" s="373"/>
      <c r="AE20" s="341"/>
      <c r="AF20" s="341"/>
      <c r="AG20" s="341"/>
      <c r="AH20" s="341"/>
      <c r="AI20" s="373"/>
      <c r="AJ20" s="373"/>
      <c r="AK20" s="373"/>
      <c r="AL20" s="373"/>
      <c r="AM20" s="373"/>
      <c r="AN20" s="341"/>
      <c r="AO20" s="341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6"/>
      <c r="BA20" s="376"/>
      <c r="BB20" s="376"/>
      <c r="BC20" s="373"/>
      <c r="BD20" s="373"/>
      <c r="BE20" s="373"/>
      <c r="BF20" s="373"/>
      <c r="BG20" s="373"/>
      <c r="BH20" s="373"/>
      <c r="BI20" s="373"/>
      <c r="BJ20" s="373"/>
      <c r="BK20" s="376"/>
      <c r="BL20" s="376"/>
      <c r="BM20" s="376"/>
      <c r="BN20" s="376"/>
      <c r="BO20" s="373"/>
      <c r="BP20" s="373"/>
      <c r="BQ20" s="373"/>
      <c r="BR20" s="376"/>
      <c r="BS20" s="376"/>
      <c r="BT20" s="376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</row>
    <row r="21" spans="1:87">
      <c r="A21" s="23"/>
      <c r="B21" s="55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41"/>
      <c r="S21" s="373"/>
      <c r="T21" s="373"/>
      <c r="U21" s="341"/>
      <c r="V21" s="373"/>
      <c r="W21" s="373"/>
      <c r="X21" s="373"/>
      <c r="Y21" s="54"/>
      <c r="Z21" s="373"/>
      <c r="AA21" s="341"/>
      <c r="AB21" s="373"/>
      <c r="AC21" s="373"/>
      <c r="AD21" s="373"/>
      <c r="AE21" s="341"/>
      <c r="AF21" s="341"/>
      <c r="AG21" s="341"/>
      <c r="AH21" s="341"/>
      <c r="AI21" s="373"/>
      <c r="AJ21" s="373"/>
      <c r="AK21" s="373"/>
      <c r="AL21" s="373"/>
      <c r="AM21" s="373"/>
      <c r="AN21" s="341"/>
      <c r="AO21" s="341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6"/>
      <c r="BA21" s="376"/>
      <c r="BB21" s="376"/>
      <c r="BC21" s="373"/>
      <c r="BD21" s="373"/>
      <c r="BE21" s="373"/>
      <c r="BF21" s="373"/>
      <c r="BG21" s="373"/>
      <c r="BH21" s="373"/>
      <c r="BI21" s="373"/>
      <c r="BJ21" s="373"/>
      <c r="BK21" s="376"/>
      <c r="BL21" s="376"/>
      <c r="BM21" s="376"/>
      <c r="BN21" s="376"/>
      <c r="BO21" s="373"/>
      <c r="BP21" s="373"/>
      <c r="BQ21" s="373"/>
      <c r="BR21" s="376"/>
      <c r="BS21" s="376"/>
      <c r="BT21" s="376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</row>
    <row r="22" spans="1:87" hidden="1" outlineLevel="1">
      <c r="A22" s="373"/>
      <c r="B22" s="24" t="s">
        <v>669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41"/>
      <c r="S22" s="373"/>
      <c r="T22" s="373"/>
      <c r="U22" s="341"/>
      <c r="V22" s="373"/>
      <c r="W22" s="373"/>
      <c r="X22" s="373"/>
      <c r="Y22" s="54"/>
      <c r="Z22" s="373"/>
      <c r="AA22" s="341"/>
      <c r="AB22" s="373"/>
      <c r="AC22" s="373"/>
      <c r="AD22" s="373"/>
      <c r="AE22" s="341"/>
      <c r="AF22" s="341"/>
      <c r="AG22" s="341"/>
      <c r="AH22" s="341"/>
      <c r="AI22" s="373"/>
      <c r="AJ22" s="373"/>
      <c r="AK22" s="373"/>
      <c r="AL22" s="373"/>
      <c r="AM22" s="373"/>
      <c r="AN22" s="341"/>
      <c r="AO22" s="341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6"/>
      <c r="BA22" s="376"/>
      <c r="BB22" s="376"/>
      <c r="BC22" s="373"/>
      <c r="BD22" s="373"/>
      <c r="BE22" s="373"/>
      <c r="BF22" s="373"/>
      <c r="BG22" s="373"/>
      <c r="BH22" s="373"/>
      <c r="BI22" s="373"/>
      <c r="BJ22" s="373"/>
      <c r="BK22" s="376"/>
      <c r="BL22" s="376"/>
      <c r="BM22" s="376"/>
      <c r="BN22" s="376"/>
      <c r="BO22" s="373"/>
      <c r="BP22" s="373"/>
      <c r="BQ22" s="373"/>
      <c r="BR22" s="376"/>
      <c r="BS22" s="376"/>
      <c r="BT22" s="376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</row>
    <row r="23" spans="1:87" hidden="1" outlineLevel="1">
      <c r="A23" s="23">
        <v>1</v>
      </c>
      <c r="B23" s="24" t="s">
        <v>82</v>
      </c>
      <c r="C23" s="24" t="s">
        <v>83</v>
      </c>
      <c r="D23" s="25">
        <v>55.579000000000001</v>
      </c>
      <c r="E23" s="25">
        <v>45.25</v>
      </c>
      <c r="F23" s="25">
        <v>56.15</v>
      </c>
      <c r="G23" s="25">
        <v>50.713999999999999</v>
      </c>
      <c r="H23" s="25">
        <v>55.72</v>
      </c>
      <c r="I23" s="25">
        <v>50.73</v>
      </c>
      <c r="J23" s="26" t="e">
        <f t="shared" ref="J23:M28" si="13">(N23)*($AB23)</f>
        <v>#VALUE!</v>
      </c>
      <c r="K23" s="26" t="e">
        <f t="shared" si="13"/>
        <v>#VALUE!</v>
      </c>
      <c r="L23" s="26" t="e">
        <f t="shared" si="13"/>
        <v>#VALUE!</v>
      </c>
      <c r="M23" s="26" t="e">
        <f t="shared" si="13"/>
        <v>#VALUE!</v>
      </c>
      <c r="N23" s="27">
        <v>0.27</v>
      </c>
      <c r="O23" s="27">
        <v>0.27</v>
      </c>
      <c r="P23" s="27">
        <v>0.27</v>
      </c>
      <c r="Q23" s="27">
        <v>0.28799999999999998</v>
      </c>
      <c r="R23" s="341"/>
      <c r="S23" s="26">
        <f>AVERAGE(D23:I23)</f>
        <v>52.357166666666672</v>
      </c>
      <c r="T23" s="26" t="e">
        <f ca="1">(J23*(AC23)^0.75)+(K23*(AC23)^0.5)+(L23*(AC23)^0.25)+M23</f>
        <v>#VALUE!</v>
      </c>
      <c r="U23" s="341"/>
      <c r="V23" s="30" t="e">
        <v>#VALUE!</v>
      </c>
      <c r="W23" s="373"/>
      <c r="X23" s="32">
        <v>803.92</v>
      </c>
      <c r="Y23" s="33" t="e">
        <f ca="1">T23/(S23*0.95)+V23</f>
        <v>#VALUE!</v>
      </c>
      <c r="Z23" s="33"/>
      <c r="AA23" s="341"/>
      <c r="AB23" s="34" t="e">
        <f>V23+1</f>
        <v>#VALUE!</v>
      </c>
      <c r="AC23" s="35" t="e">
        <f ca="1">Y23+1</f>
        <v>#VALUE!</v>
      </c>
      <c r="AD23" s="35" t="s">
        <v>94</v>
      </c>
      <c r="AE23" s="341"/>
      <c r="AF23" s="341"/>
      <c r="AG23" s="341"/>
      <c r="AH23" s="341"/>
      <c r="AI23" s="39">
        <f t="shared" ref="AI23:AJ28" si="14">A23</f>
        <v>1</v>
      </c>
      <c r="AJ23" s="40" t="str">
        <f t="shared" si="14"/>
        <v>Chesapeake Utilities</v>
      </c>
      <c r="AK23" s="37">
        <v>2</v>
      </c>
      <c r="AL23" s="41" t="e">
        <v>#N/A</v>
      </c>
      <c r="AM23" s="41" t="e">
        <v>#N/A</v>
      </c>
      <c r="AN23" s="341"/>
      <c r="AO23" s="341"/>
      <c r="AP23" s="42">
        <v>0.65</v>
      </c>
      <c r="AQ23" s="43">
        <v>803.92</v>
      </c>
      <c r="AR23" s="42"/>
      <c r="AS23" s="42"/>
      <c r="AT23" s="44"/>
      <c r="AU23" s="45"/>
      <c r="AV23" s="32"/>
      <c r="AW23" s="32"/>
      <c r="AX23" s="32"/>
      <c r="AY23" s="43"/>
      <c r="AZ23" s="340"/>
      <c r="BA23" s="340"/>
      <c r="BB23" s="340"/>
      <c r="BC23" s="47"/>
      <c r="BD23" s="44">
        <v>1</v>
      </c>
      <c r="BE23" s="45" t="s">
        <v>82</v>
      </c>
      <c r="BF23" s="32">
        <v>97.3</v>
      </c>
      <c r="BG23" s="48">
        <v>158.5</v>
      </c>
      <c r="BH23" s="48">
        <v>0</v>
      </c>
      <c r="BI23" s="48">
        <v>803.92</v>
      </c>
      <c r="BJ23" s="48">
        <f>SUM(BF23:BI23)</f>
        <v>1059.72</v>
      </c>
      <c r="BK23" s="338"/>
      <c r="BL23" s="338"/>
      <c r="BM23" s="338"/>
      <c r="BN23" s="338"/>
      <c r="BO23" s="49"/>
      <c r="BP23" s="48"/>
      <c r="BQ23" s="48"/>
      <c r="BR23" s="338"/>
      <c r="BS23" s="338"/>
      <c r="BT23" s="338"/>
      <c r="BU23" s="49"/>
      <c r="BV23" s="49"/>
      <c r="BW23" s="49"/>
      <c r="BX23" s="44">
        <v>1</v>
      </c>
      <c r="BY23" s="45" t="s">
        <v>82</v>
      </c>
      <c r="BZ23" s="32">
        <v>97.3</v>
      </c>
      <c r="CA23" s="32">
        <v>158.5</v>
      </c>
      <c r="CB23" s="32">
        <v>0</v>
      </c>
      <c r="CC23" s="32">
        <v>300.3</v>
      </c>
      <c r="CD23" s="43">
        <f>SUM(BZ23:CC23)</f>
        <v>556.1</v>
      </c>
      <c r="CE23" s="46"/>
      <c r="CF23" s="46"/>
      <c r="CG23" s="46"/>
      <c r="CH23" s="46"/>
      <c r="CI23" s="50"/>
    </row>
    <row r="24" spans="1:87" hidden="1" outlineLevel="1">
      <c r="A24" s="23"/>
      <c r="B24" s="24" t="s">
        <v>670</v>
      </c>
      <c r="C24" s="24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7"/>
      <c r="O24" s="27"/>
      <c r="P24" s="27"/>
      <c r="Q24" s="27"/>
      <c r="R24" s="341"/>
      <c r="S24" s="26"/>
      <c r="T24" s="26"/>
      <c r="U24" s="341"/>
      <c r="V24" s="30"/>
      <c r="W24" s="373"/>
      <c r="X24" s="32"/>
      <c r="Y24" s="33"/>
      <c r="Z24" s="33"/>
      <c r="AA24" s="341"/>
      <c r="AB24" s="34"/>
      <c r="AC24" s="35"/>
      <c r="AD24" s="35"/>
      <c r="AE24" s="341"/>
      <c r="AF24" s="341"/>
      <c r="AG24" s="341"/>
      <c r="AH24" s="341"/>
      <c r="AI24" s="39"/>
      <c r="AJ24" s="40"/>
      <c r="AK24" s="37"/>
      <c r="AL24" s="41"/>
      <c r="AM24" s="41"/>
      <c r="AN24" s="341"/>
      <c r="AO24" s="341"/>
      <c r="AP24" s="42"/>
      <c r="AQ24" s="43"/>
      <c r="AR24" s="42"/>
      <c r="AS24" s="42"/>
      <c r="AT24" s="44"/>
      <c r="AU24" s="45"/>
      <c r="AV24" s="32"/>
      <c r="AW24" s="32"/>
      <c r="AX24" s="32"/>
      <c r="AY24" s="43"/>
      <c r="AZ24" s="340"/>
      <c r="BA24" s="340"/>
      <c r="BB24" s="340"/>
      <c r="BC24" s="47"/>
      <c r="BD24" s="44"/>
      <c r="BE24" s="45"/>
      <c r="BF24" s="32"/>
      <c r="BG24" s="48"/>
      <c r="BH24" s="48"/>
      <c r="BI24" s="48"/>
      <c r="BJ24" s="48"/>
      <c r="BK24" s="338"/>
      <c r="BL24" s="338"/>
      <c r="BM24" s="338"/>
      <c r="BN24" s="338"/>
      <c r="BO24" s="49"/>
      <c r="BP24" s="48"/>
      <c r="BQ24" s="48"/>
      <c r="BR24" s="338"/>
      <c r="BS24" s="338"/>
      <c r="BT24" s="338"/>
      <c r="BU24" s="49"/>
      <c r="BV24" s="49"/>
      <c r="BW24" s="49"/>
      <c r="BX24" s="44"/>
      <c r="BY24" s="45"/>
      <c r="BZ24" s="32"/>
      <c r="CA24" s="32"/>
      <c r="CB24" s="32"/>
      <c r="CC24" s="32"/>
      <c r="CD24" s="43"/>
      <c r="CE24" s="46"/>
      <c r="CF24" s="46"/>
      <c r="CG24" s="46"/>
      <c r="CH24" s="46"/>
      <c r="CI24" s="50"/>
    </row>
    <row r="25" spans="1:87" hidden="1" outlineLevel="1">
      <c r="A25" s="23">
        <f>A23+1</f>
        <v>2</v>
      </c>
      <c r="B25" s="24" t="s">
        <v>84</v>
      </c>
      <c r="C25" s="24" t="s">
        <v>85</v>
      </c>
      <c r="D25" s="25">
        <v>18.184999999999999</v>
      </c>
      <c r="E25" s="25">
        <v>16.2</v>
      </c>
      <c r="F25" s="25">
        <v>17.962199999999999</v>
      </c>
      <c r="G25" s="25">
        <v>16.489999999999998</v>
      </c>
      <c r="H25" s="25">
        <v>19.317900000000002</v>
      </c>
      <c r="I25" s="25">
        <v>17.5928</v>
      </c>
      <c r="J25" s="26">
        <f t="shared" si="13"/>
        <v>9.9840968000000002E-2</v>
      </c>
      <c r="K25" s="26">
        <f t="shared" si="13"/>
        <v>9.9840968000000002E-2</v>
      </c>
      <c r="L25" s="26">
        <f t="shared" si="13"/>
        <v>9.9840968000000002E-2</v>
      </c>
      <c r="M25" s="26">
        <f t="shared" si="13"/>
        <v>0.15148149999999999</v>
      </c>
      <c r="N25" s="27">
        <v>0.10216</v>
      </c>
      <c r="O25" s="27">
        <v>0.10216</v>
      </c>
      <c r="P25" s="27">
        <v>0.10216</v>
      </c>
      <c r="Q25" s="27">
        <v>0.155</v>
      </c>
      <c r="R25" s="341"/>
      <c r="S25" s="26">
        <f>AVERAGE(D25:I25)</f>
        <v>17.624649999999999</v>
      </c>
      <c r="T25" s="26">
        <f ca="1">(J25*(AC25)^0.75)+(K25*(AC25)^0.5)+(L25*(AC25)^0.25)+M25</f>
        <v>0.45164397853407517</v>
      </c>
      <c r="U25" s="341"/>
      <c r="V25" s="30">
        <v>-2.2700000000000001E-2</v>
      </c>
      <c r="W25" s="373"/>
      <c r="X25" s="32">
        <v>5575.24</v>
      </c>
      <c r="Y25" s="33">
        <f ca="1">T25/(S25*0.95)+V25</f>
        <v>4.2744201584936393E-3</v>
      </c>
      <c r="Z25" s="33"/>
      <c r="AA25" s="341"/>
      <c r="AB25" s="34">
        <f>V25+1</f>
        <v>0.97729999999999995</v>
      </c>
      <c r="AC25" s="35">
        <f ca="1">Y25+1</f>
        <v>1.0042744201584937</v>
      </c>
      <c r="AD25" s="36">
        <v>3</v>
      </c>
      <c r="AE25" s="341"/>
      <c r="AF25" s="341"/>
      <c r="AG25" s="341"/>
      <c r="AH25" s="341"/>
      <c r="AI25" s="39">
        <f t="shared" si="14"/>
        <v>2</v>
      </c>
      <c r="AJ25" s="40" t="str">
        <f t="shared" si="14"/>
        <v>NiSource Inc.</v>
      </c>
      <c r="AK25" s="37">
        <v>3</v>
      </c>
      <c r="AL25" s="41" t="s">
        <v>97</v>
      </c>
      <c r="AM25" s="41">
        <v>6</v>
      </c>
      <c r="AN25" s="341"/>
      <c r="AO25" s="341"/>
      <c r="AP25" s="42">
        <v>0.85</v>
      </c>
      <c r="AQ25" s="43">
        <v>5575.24</v>
      </c>
      <c r="AR25" s="42"/>
      <c r="AS25" s="42"/>
      <c r="AT25" s="44"/>
      <c r="AU25" s="45"/>
      <c r="AV25" s="32"/>
      <c r="AW25" s="32"/>
      <c r="AX25" s="32"/>
      <c r="AY25" s="43"/>
      <c r="AZ25" s="340"/>
      <c r="BA25" s="340"/>
      <c r="BB25" s="340"/>
      <c r="BC25" s="47"/>
      <c r="BD25" s="44">
        <v>2</v>
      </c>
      <c r="BE25" s="45" t="s">
        <v>84</v>
      </c>
      <c r="BF25" s="32">
        <v>1843.5</v>
      </c>
      <c r="BG25" s="48">
        <v>8155.9</v>
      </c>
      <c r="BH25" s="48">
        <v>0</v>
      </c>
      <c r="BI25" s="48">
        <v>5575.24</v>
      </c>
      <c r="BJ25" s="48">
        <f>SUM(BF25:BI25)</f>
        <v>15574.64</v>
      </c>
      <c r="BK25" s="338"/>
      <c r="BL25" s="338"/>
      <c r="BM25" s="338"/>
      <c r="BN25" s="338"/>
      <c r="BO25" s="49"/>
      <c r="BP25" s="48"/>
      <c r="BQ25" s="48"/>
      <c r="BR25" s="338"/>
      <c r="BS25" s="338"/>
      <c r="BT25" s="338"/>
      <c r="BU25" s="49"/>
      <c r="BV25" s="49"/>
      <c r="BW25" s="49"/>
      <c r="BX25" s="44">
        <v>2</v>
      </c>
      <c r="BY25" s="45" t="s">
        <v>84</v>
      </c>
      <c r="BZ25" s="32">
        <v>1843.5</v>
      </c>
      <c r="CA25" s="32">
        <v>8155.9</v>
      </c>
      <c r="CB25" s="32">
        <v>0</v>
      </c>
      <c r="CC25" s="32">
        <v>6175.3</v>
      </c>
      <c r="CD25" s="43">
        <f>SUM(BZ25:CC25)</f>
        <v>16174.7</v>
      </c>
      <c r="CE25" s="46"/>
      <c r="CF25" s="46"/>
      <c r="CG25" s="46"/>
      <c r="CH25" s="46"/>
      <c r="CI25" s="50"/>
    </row>
    <row r="26" spans="1:87" hidden="1" outlineLevel="1">
      <c r="A26" s="23">
        <f>A25+1</f>
        <v>3</v>
      </c>
      <c r="B26" s="24" t="s">
        <v>86</v>
      </c>
      <c r="C26" s="24" t="s">
        <v>87</v>
      </c>
      <c r="D26" s="25">
        <v>58.34</v>
      </c>
      <c r="E26" s="25">
        <v>51.26</v>
      </c>
      <c r="F26" s="25">
        <v>56.88</v>
      </c>
      <c r="G26" s="25">
        <v>53.08</v>
      </c>
      <c r="H26" s="25">
        <v>55.63</v>
      </c>
      <c r="I26" s="25">
        <v>51.69</v>
      </c>
      <c r="J26" s="26">
        <f t="shared" si="13"/>
        <v>0.37959999999999999</v>
      </c>
      <c r="K26" s="26">
        <f t="shared" si="13"/>
        <v>0.37959999999999999</v>
      </c>
      <c r="L26" s="26">
        <f t="shared" si="13"/>
        <v>0.42120000000000002</v>
      </c>
      <c r="M26" s="26">
        <f t="shared" si="13"/>
        <v>0.42120000000000002</v>
      </c>
      <c r="N26" s="27">
        <v>0.36499999999999999</v>
      </c>
      <c r="O26" s="27">
        <v>0.36499999999999999</v>
      </c>
      <c r="P26" s="27">
        <v>0.40500000000000003</v>
      </c>
      <c r="Q26" s="27">
        <v>0.40500000000000003</v>
      </c>
      <c r="R26" s="341"/>
      <c r="S26" s="26">
        <f>AVERAGE(D26:I26)</f>
        <v>54.48</v>
      </c>
      <c r="T26" s="26">
        <f ca="1">(J26*(AC26)^0.75)+(K26*(AC26)^0.5)+(L26*(AC26)^0.25)+M26</f>
        <v>1.6425843738230703</v>
      </c>
      <c r="U26" s="341"/>
      <c r="V26" s="30">
        <v>0.04</v>
      </c>
      <c r="W26" s="373"/>
      <c r="X26" s="32">
        <v>2627.21</v>
      </c>
      <c r="Y26" s="33">
        <f ca="1">T26/(S26*0.95)+V26</f>
        <v>7.1737081185235918E-2</v>
      </c>
      <c r="Z26" s="33"/>
      <c r="AA26" s="341"/>
      <c r="AB26" s="34">
        <f>V26+1</f>
        <v>1.04</v>
      </c>
      <c r="AC26" s="35">
        <f ca="1">Y26+1</f>
        <v>1.071737081185236</v>
      </c>
      <c r="AD26" s="36">
        <v>1</v>
      </c>
      <c r="AE26" s="341"/>
      <c r="AF26" s="341"/>
      <c r="AG26" s="341"/>
      <c r="AH26" s="341"/>
      <c r="AI26" s="39">
        <f t="shared" si="14"/>
        <v>3</v>
      </c>
      <c r="AJ26" s="40" t="str">
        <f t="shared" si="14"/>
        <v>Southwest Gas</v>
      </c>
      <c r="AK26" s="37">
        <v>3</v>
      </c>
      <c r="AL26" s="41" t="s">
        <v>97</v>
      </c>
      <c r="AM26" s="41">
        <v>6</v>
      </c>
      <c r="AN26" s="341"/>
      <c r="AO26" s="341"/>
      <c r="AP26" s="42">
        <v>0.85</v>
      </c>
      <c r="AQ26" s="43">
        <v>2627.21</v>
      </c>
      <c r="AR26" s="42"/>
      <c r="AS26" s="42"/>
      <c r="AT26" s="44"/>
      <c r="AU26" s="45"/>
      <c r="AV26" s="32"/>
      <c r="AW26" s="32"/>
      <c r="AX26" s="32"/>
      <c r="AY26" s="43"/>
      <c r="AZ26" s="340"/>
      <c r="BA26" s="340"/>
      <c r="BB26" s="340"/>
      <c r="BC26" s="47"/>
      <c r="BD26" s="44">
        <v>3</v>
      </c>
      <c r="BE26" s="45" t="s">
        <v>86</v>
      </c>
      <c r="BF26" s="32">
        <v>24.2</v>
      </c>
      <c r="BG26" s="48">
        <v>1637.6</v>
      </c>
      <c r="BH26" s="48">
        <v>0</v>
      </c>
      <c r="BI26" s="48">
        <v>2627.21</v>
      </c>
      <c r="BJ26" s="48">
        <f>SUM(BF26:BI26)</f>
        <v>4289.01</v>
      </c>
      <c r="BK26" s="338"/>
      <c r="BL26" s="338"/>
      <c r="BM26" s="338"/>
      <c r="BN26" s="338"/>
      <c r="BO26" s="49"/>
      <c r="BP26" s="48"/>
      <c r="BQ26" s="48"/>
      <c r="BR26" s="338"/>
      <c r="BS26" s="338"/>
      <c r="BT26" s="338"/>
      <c r="BU26" s="49"/>
      <c r="BV26" s="49"/>
      <c r="BW26" s="49"/>
      <c r="BX26" s="44">
        <v>3</v>
      </c>
      <c r="BY26" s="45" t="s">
        <v>86</v>
      </c>
      <c r="BZ26" s="32">
        <v>24.2</v>
      </c>
      <c r="CA26" s="32">
        <v>1637.6</v>
      </c>
      <c r="CB26" s="32">
        <v>0</v>
      </c>
      <c r="CC26" s="32">
        <v>1486.3</v>
      </c>
      <c r="CD26" s="43">
        <f>SUM(BZ26:CC26)</f>
        <v>3148.1</v>
      </c>
      <c r="CE26" s="46"/>
      <c r="CF26" s="46"/>
      <c r="CG26" s="46"/>
      <c r="CH26" s="46"/>
      <c r="CI26" s="50"/>
    </row>
    <row r="27" spans="1:87" hidden="1" outlineLevel="1">
      <c r="A27" s="23"/>
      <c r="B27" s="24" t="s">
        <v>671</v>
      </c>
      <c r="C27" s="24"/>
      <c r="D27" s="25"/>
      <c r="E27" s="25"/>
      <c r="F27" s="25"/>
      <c r="G27" s="25"/>
      <c r="H27" s="25"/>
      <c r="I27" s="25"/>
      <c r="J27" s="26"/>
      <c r="K27" s="26"/>
      <c r="L27" s="26"/>
      <c r="M27" s="26"/>
      <c r="N27" s="27"/>
      <c r="O27" s="27"/>
      <c r="P27" s="27"/>
      <c r="Q27" s="27"/>
      <c r="R27" s="341"/>
      <c r="S27" s="26"/>
      <c r="T27" s="26"/>
      <c r="U27" s="341"/>
      <c r="V27" s="30"/>
      <c r="W27" s="373"/>
      <c r="X27" s="32"/>
      <c r="Y27" s="33"/>
      <c r="Z27" s="33"/>
      <c r="AA27" s="341"/>
      <c r="AB27" s="34"/>
      <c r="AC27" s="35"/>
      <c r="AD27" s="36"/>
      <c r="AE27" s="341"/>
      <c r="AF27" s="341"/>
      <c r="AG27" s="341"/>
      <c r="AH27" s="341"/>
      <c r="AI27" s="39"/>
      <c r="AJ27" s="40"/>
      <c r="AK27" s="37"/>
      <c r="AL27" s="41"/>
      <c r="AM27" s="41"/>
      <c r="AN27" s="341"/>
      <c r="AO27" s="341"/>
      <c r="AP27" s="42"/>
      <c r="AQ27" s="43"/>
      <c r="AR27" s="42"/>
      <c r="AS27" s="42"/>
      <c r="AT27" s="44"/>
      <c r="AU27" s="45"/>
      <c r="AV27" s="32"/>
      <c r="AW27" s="32"/>
      <c r="AX27" s="32"/>
      <c r="AY27" s="43"/>
      <c r="AZ27" s="340"/>
      <c r="BA27" s="340"/>
      <c r="BB27" s="340"/>
      <c r="BC27" s="47"/>
      <c r="BD27" s="44"/>
      <c r="BE27" s="45"/>
      <c r="BF27" s="32"/>
      <c r="BG27" s="48"/>
      <c r="BH27" s="48"/>
      <c r="BI27" s="48"/>
      <c r="BJ27" s="48"/>
      <c r="BK27" s="338"/>
      <c r="BL27" s="338"/>
      <c r="BM27" s="338"/>
      <c r="BN27" s="338"/>
      <c r="BO27" s="49"/>
      <c r="BP27" s="48"/>
      <c r="BQ27" s="48"/>
      <c r="BR27" s="338"/>
      <c r="BS27" s="338"/>
      <c r="BT27" s="338"/>
      <c r="BU27" s="49"/>
      <c r="BV27" s="49"/>
      <c r="BW27" s="49"/>
      <c r="BX27" s="44"/>
      <c r="BY27" s="45"/>
      <c r="BZ27" s="32"/>
      <c r="CA27" s="32"/>
      <c r="CB27" s="32"/>
      <c r="CC27" s="32"/>
      <c r="CD27" s="43"/>
      <c r="CE27" s="46"/>
      <c r="CF27" s="46"/>
      <c r="CG27" s="46"/>
      <c r="CH27" s="46"/>
      <c r="CI27" s="50"/>
    </row>
    <row r="28" spans="1:87" hidden="1" outlineLevel="1">
      <c r="A28" s="23">
        <f>A26+1</f>
        <v>4</v>
      </c>
      <c r="B28" s="24" t="s">
        <v>64</v>
      </c>
      <c r="C28" s="24" t="s">
        <v>65</v>
      </c>
      <c r="D28" s="25">
        <v>63.37</v>
      </c>
      <c r="E28" s="25">
        <v>47.22</v>
      </c>
      <c r="F28" s="25">
        <v>49.05</v>
      </c>
      <c r="G28" s="25">
        <v>46.36</v>
      </c>
      <c r="H28" s="25">
        <v>50.78</v>
      </c>
      <c r="I28" s="25">
        <v>46.45</v>
      </c>
      <c r="J28" s="26">
        <f t="shared" si="13"/>
        <v>0.51939999999999997</v>
      </c>
      <c r="K28" s="26">
        <f t="shared" si="13"/>
        <v>0.54060000000000008</v>
      </c>
      <c r="L28" s="26">
        <f t="shared" si="13"/>
        <v>0.54060000000000008</v>
      </c>
      <c r="M28" s="26">
        <f t="shared" si="13"/>
        <v>0.54060000000000008</v>
      </c>
      <c r="N28" s="27">
        <v>0.49</v>
      </c>
      <c r="O28" s="27">
        <v>0.51</v>
      </c>
      <c r="P28" s="27">
        <v>0.51</v>
      </c>
      <c r="Q28" s="27">
        <v>0.51</v>
      </c>
      <c r="R28" s="341"/>
      <c r="S28" s="26">
        <f t="shared" ref="S28" si="15">AVERAGE(D28:I28)</f>
        <v>50.538333333333327</v>
      </c>
      <c r="T28" s="26">
        <f t="shared" ref="T28" ca="1" si="16">(J28*(AC28)^0.75)+(K28*(AC28)^0.5)+(L28*(AC28)^0.25)+M28</f>
        <v>2.2239321336697628</v>
      </c>
      <c r="U28" s="341"/>
      <c r="V28" s="30">
        <v>0.06</v>
      </c>
      <c r="W28" s="341"/>
      <c r="X28" s="32">
        <v>5830.26</v>
      </c>
      <c r="Y28" s="33">
        <f t="shared" ref="Y28" ca="1" si="17">T28/(S28*0.95)+V28</f>
        <v>0.10632090215354535</v>
      </c>
      <c r="Z28" s="33"/>
      <c r="AA28" s="341"/>
      <c r="AB28" s="34">
        <f t="shared" ref="AB28" si="18">V28+1</f>
        <v>1.06</v>
      </c>
      <c r="AC28" s="35">
        <f t="shared" ref="AC28" ca="1" si="19">Y28+1</f>
        <v>1.1063209021535454</v>
      </c>
      <c r="AD28" s="36">
        <v>3</v>
      </c>
      <c r="AE28" s="341"/>
      <c r="AF28" s="341"/>
      <c r="AG28" s="341"/>
      <c r="AH28" s="341"/>
      <c r="AI28" s="39">
        <f t="shared" si="14"/>
        <v>4</v>
      </c>
      <c r="AJ28" s="40" t="str">
        <f t="shared" si="14"/>
        <v>AGL Resources</v>
      </c>
      <c r="AK28" s="37">
        <v>1</v>
      </c>
      <c r="AL28" s="41" t="s">
        <v>97</v>
      </c>
      <c r="AM28" s="41">
        <v>6</v>
      </c>
      <c r="AN28" s="341"/>
      <c r="AO28" s="341"/>
      <c r="AP28" s="42">
        <v>0.8</v>
      </c>
      <c r="AQ28" s="43">
        <v>5830.26</v>
      </c>
      <c r="AR28" s="42"/>
      <c r="AS28" s="42"/>
      <c r="AT28" s="44"/>
      <c r="AU28" s="45"/>
      <c r="AV28" s="32"/>
      <c r="AW28" s="32"/>
      <c r="AX28" s="32"/>
      <c r="AY28" s="43"/>
      <c r="AZ28" s="340"/>
      <c r="BA28" s="340"/>
      <c r="BB28" s="340"/>
      <c r="BC28" s="47"/>
      <c r="BD28" s="44">
        <v>1</v>
      </c>
      <c r="BE28" s="45" t="s">
        <v>64</v>
      </c>
      <c r="BF28" s="32">
        <v>2152</v>
      </c>
      <c r="BG28" s="48">
        <v>3602</v>
      </c>
      <c r="BH28" s="48">
        <v>0</v>
      </c>
      <c r="BI28" s="48">
        <v>5830.26</v>
      </c>
      <c r="BJ28" s="48">
        <f t="shared" ref="BJ28" si="20">SUM(BF28:BI28)</f>
        <v>11584.26</v>
      </c>
      <c r="BK28" s="338"/>
      <c r="BL28" s="338"/>
      <c r="BM28" s="338"/>
      <c r="BN28" s="338"/>
      <c r="BO28" s="49"/>
      <c r="BP28" s="48"/>
      <c r="BQ28" s="48"/>
      <c r="BR28" s="338"/>
      <c r="BS28" s="338"/>
      <c r="BT28" s="338"/>
      <c r="BU28" s="49"/>
      <c r="BV28" s="49"/>
      <c r="BW28" s="49"/>
      <c r="BX28" s="44">
        <v>1</v>
      </c>
      <c r="BY28" s="45" t="s">
        <v>64</v>
      </c>
      <c r="BZ28" s="32">
        <v>2152</v>
      </c>
      <c r="CA28" s="32">
        <v>3602</v>
      </c>
      <c r="CB28" s="32">
        <v>0</v>
      </c>
      <c r="CC28" s="32">
        <v>3784</v>
      </c>
      <c r="CD28" s="43">
        <f t="shared" ref="CD28" si="21">SUM(BZ28:CC28)</f>
        <v>9538</v>
      </c>
      <c r="CE28" s="46"/>
      <c r="CF28" s="46"/>
      <c r="CG28" s="46"/>
      <c r="CH28" s="46"/>
      <c r="CI28" s="50"/>
    </row>
    <row r="29" spans="1:87" collapsed="1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41"/>
      <c r="S29" s="373"/>
      <c r="T29" s="373"/>
      <c r="U29" s="341"/>
      <c r="V29" s="373"/>
      <c r="W29" s="373"/>
      <c r="X29" s="373"/>
      <c r="Y29" s="373"/>
      <c r="Z29" s="373"/>
      <c r="AA29" s="341"/>
      <c r="AB29" s="373"/>
      <c r="AC29" s="373"/>
      <c r="AD29" s="373"/>
      <c r="AE29" s="341"/>
      <c r="AF29" s="341"/>
      <c r="AG29" s="341"/>
      <c r="AH29" s="341"/>
      <c r="AI29" s="373"/>
      <c r="AJ29" s="373"/>
      <c r="AK29" s="373"/>
      <c r="AL29" s="373"/>
      <c r="AM29" s="373"/>
      <c r="AN29" s="341"/>
      <c r="AO29" s="341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6"/>
      <c r="BA29" s="376"/>
      <c r="BB29" s="376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6"/>
      <c r="BS29" s="376"/>
      <c r="BT29" s="376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</row>
    <row r="30" spans="1:87">
      <c r="A30" s="373"/>
      <c r="B30" s="51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41"/>
      <c r="S30" s="373"/>
      <c r="T30" s="373"/>
      <c r="U30" s="341"/>
      <c r="V30" s="373"/>
      <c r="W30" s="373"/>
      <c r="X30" s="373"/>
      <c r="Y30" s="373"/>
      <c r="Z30" s="373"/>
      <c r="AA30" s="341"/>
      <c r="AB30" s="373"/>
      <c r="AC30" s="373"/>
      <c r="AD30" s="373"/>
      <c r="AE30" s="341"/>
      <c r="AF30" s="373"/>
      <c r="AG30" s="373"/>
      <c r="AH30" s="373"/>
      <c r="AI30" s="373"/>
      <c r="AJ30" s="373"/>
      <c r="AK30" s="373"/>
      <c r="AL30" s="373"/>
      <c r="AM30" s="373"/>
      <c r="AN30" s="341"/>
      <c r="AO30" s="341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6"/>
      <c r="BS30" s="376"/>
      <c r="BT30" s="376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</row>
    <row r="31" spans="1:87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41"/>
      <c r="S31" s="373"/>
      <c r="T31" s="373"/>
      <c r="U31" s="341"/>
      <c r="V31" s="373"/>
      <c r="W31" s="373"/>
      <c r="X31" s="373"/>
      <c r="Y31" s="373"/>
      <c r="Z31" s="373"/>
      <c r="AA31" s="373"/>
      <c r="AB31" s="373"/>
      <c r="AC31" s="373"/>
      <c r="AD31" s="373"/>
      <c r="AE31" s="341"/>
      <c r="AF31" s="373"/>
      <c r="AG31" s="373"/>
      <c r="AH31" s="373"/>
      <c r="AI31" s="373"/>
      <c r="AJ31" s="373"/>
      <c r="AK31" s="373"/>
      <c r="AL31" s="373"/>
      <c r="AM31" s="373"/>
      <c r="AN31" s="341"/>
      <c r="AO31" s="341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</row>
    <row r="32" spans="1:87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41"/>
      <c r="S32" s="373"/>
      <c r="T32" s="373"/>
      <c r="U32" s="341"/>
      <c r="V32" s="373"/>
      <c r="W32" s="373"/>
      <c r="X32" s="373"/>
      <c r="Y32" s="373"/>
      <c r="Z32" s="373"/>
      <c r="AA32" s="373"/>
      <c r="AB32" s="373"/>
      <c r="AC32" s="373"/>
      <c r="AD32" s="373"/>
      <c r="AE32" s="341"/>
      <c r="AF32" s="373"/>
      <c r="AG32" s="373"/>
      <c r="AH32" s="373"/>
      <c r="AI32" s="373"/>
      <c r="AJ32" s="373"/>
      <c r="AK32" s="373"/>
      <c r="AL32" s="373"/>
      <c r="AM32" s="373"/>
      <c r="AN32" s="341"/>
      <c r="AO32" s="341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</row>
    <row r="33" spans="1:87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41"/>
      <c r="S33" s="373"/>
      <c r="T33" s="373"/>
      <c r="U33" s="341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41"/>
      <c r="AO33" s="341"/>
      <c r="AP33" s="378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</row>
    <row r="34" spans="1:87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41"/>
      <c r="S34" s="373"/>
      <c r="T34" s="373"/>
      <c r="U34" s="341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41"/>
      <c r="AO34" s="341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</row>
    <row r="35" spans="1:87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41"/>
      <c r="S35" s="373"/>
      <c r="T35" s="373"/>
      <c r="U35" s="341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41"/>
      <c r="AO35" s="341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</row>
    <row r="36" spans="1:87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41"/>
      <c r="S36" s="373"/>
      <c r="T36" s="373"/>
      <c r="U36" s="341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41"/>
      <c r="AO36" s="341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</row>
    <row r="37" spans="1:87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41"/>
      <c r="S37" s="373"/>
      <c r="T37" s="373"/>
      <c r="U37" s="341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41"/>
      <c r="AO37" s="341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</row>
    <row r="38" spans="1:87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41"/>
      <c r="S38" s="373"/>
      <c r="T38" s="373"/>
      <c r="U38" s="341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41"/>
      <c r="AO38" s="341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</row>
    <row r="39" spans="1:87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41"/>
      <c r="S39" s="373"/>
      <c r="T39" s="373"/>
      <c r="U39" s="341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41"/>
      <c r="AO39" s="341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</row>
    <row r="40" spans="1:87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41"/>
      <c r="S40" s="373"/>
      <c r="T40" s="373"/>
      <c r="U40" s="341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41"/>
      <c r="AO40" s="341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</row>
    <row r="41" spans="1:87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41"/>
      <c r="S41" s="373"/>
      <c r="T41" s="373"/>
      <c r="U41" s="341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41"/>
      <c r="AO41" s="341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</row>
    <row r="42" spans="1:87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41"/>
      <c r="S42" s="373"/>
      <c r="T42" s="373"/>
      <c r="U42" s="341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41"/>
      <c r="AO42" s="341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</row>
    <row r="43" spans="1:87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41"/>
      <c r="S43" s="373"/>
      <c r="T43" s="373"/>
      <c r="U43" s="341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41"/>
      <c r="AO43" s="341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</row>
    <row r="44" spans="1:87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41"/>
      <c r="S44" s="373"/>
      <c r="T44" s="373"/>
      <c r="U44" s="341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41"/>
      <c r="AO44" s="341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V29"/>
  <sheetViews>
    <sheetView view="pageBreakPreview" zoomScaleNormal="100" zoomScaleSheetLayoutView="100" workbookViewId="0">
      <pane xSplit="3" ySplit="6" topLeftCell="Q7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9.33203125" defaultRowHeight="12.75" outlineLevelCol="1"/>
  <cols>
    <col min="1" max="1" width="4.83203125" style="5" customWidth="1"/>
    <col min="2" max="2" width="28.1640625" style="5" customWidth="1"/>
    <col min="3" max="3" width="6" style="5" hidden="1" customWidth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4.6640625" style="5" hidden="1" customWidth="1"/>
    <col min="19" max="19" width="9.33203125" style="5"/>
    <col min="20" max="20" width="10.6640625" style="5" hidden="1" customWidth="1"/>
    <col min="21" max="25" width="9.33203125" style="5"/>
    <col min="26" max="30" width="10.6640625" style="5" hidden="1" customWidth="1"/>
    <col min="31" max="34" width="10.6640625" style="5" customWidth="1"/>
    <col min="35" max="35" width="4.83203125" style="5" hidden="1" customWidth="1"/>
    <col min="36" max="36" width="21.83203125" style="5" hidden="1" customWidth="1"/>
    <col min="37" max="38" width="0" style="5" hidden="1" customWidth="1"/>
    <col min="39" max="39" width="10.33203125" style="5" hidden="1" customWidth="1"/>
    <col min="40" max="41" width="10.6640625" style="5" hidden="1" customWidth="1"/>
    <col min="42" max="42" width="0" style="5" hidden="1" customWidth="1"/>
    <col min="43" max="43" width="10.6640625" style="5" hidden="1" customWidth="1"/>
    <col min="44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56" width="4.83203125" style="5" hidden="1" customWidth="1"/>
    <col min="57" max="57" width="18.1640625" style="5" hidden="1" customWidth="1"/>
    <col min="58" max="66" width="10.6640625" style="5" hidden="1" customWidth="1"/>
    <col min="67" max="71" width="10.6640625" style="5" customWidth="1"/>
    <col min="72" max="75" width="9.33203125" style="5"/>
    <col min="76" max="76" width="4.83203125" style="5" hidden="1" customWidth="1"/>
    <col min="77" max="77" width="18.1640625" style="5" hidden="1" customWidth="1"/>
    <col min="78" max="78" width="10.1640625" style="5" hidden="1" customWidth="1"/>
    <col min="79" max="79" width="11.1640625" style="5" hidden="1" customWidth="1"/>
    <col min="80" max="80" width="0" style="5" hidden="1" customWidth="1"/>
    <col min="81" max="82" width="11.1640625" style="5" hidden="1" customWidth="1"/>
    <col min="83" max="83" width="10.83203125" style="5" hidden="1" customWidth="1"/>
    <col min="84" max="86" width="0" style="5" hidden="1" customWidth="1"/>
    <col min="87" max="16384" width="9.33203125" style="5"/>
  </cols>
  <sheetData>
    <row r="1" spans="1:87">
      <c r="B1" s="57"/>
    </row>
    <row r="2" spans="1:87">
      <c r="B2" s="58" t="s">
        <v>98</v>
      </c>
    </row>
    <row r="3" spans="1:87">
      <c r="A3" s="1"/>
      <c r="B3" s="57" t="s">
        <v>101</v>
      </c>
      <c r="D3" s="3"/>
      <c r="E3" s="3"/>
      <c r="F3" s="4"/>
      <c r="G3"/>
      <c r="H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>
      <c r="A4" s="1"/>
      <c r="B4" s="57" t="s">
        <v>100</v>
      </c>
      <c r="D4" s="3"/>
      <c r="E4" s="3"/>
      <c r="F4" s="4"/>
      <c r="G4"/>
      <c r="H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>
      <c r="A5" s="1"/>
      <c r="B5" s="57" t="s">
        <v>654</v>
      </c>
      <c r="D5" s="3"/>
      <c r="E5" s="3"/>
      <c r="F5" s="4"/>
      <c r="G5"/>
      <c r="H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7.75">
      <c r="A6" s="7"/>
      <c r="B6" s="8" t="s">
        <v>0</v>
      </c>
      <c r="C6" s="9" t="s">
        <v>1</v>
      </c>
      <c r="D6" s="10">
        <v>42217</v>
      </c>
      <c r="E6" s="10">
        <f>D6</f>
        <v>42217</v>
      </c>
      <c r="F6" s="10">
        <v>42186</v>
      </c>
      <c r="G6" s="10">
        <f>F6</f>
        <v>42186</v>
      </c>
      <c r="H6" s="10">
        <v>42156</v>
      </c>
      <c r="I6" s="10">
        <f>H6</f>
        <v>42156</v>
      </c>
      <c r="J6" s="11" t="s">
        <v>2</v>
      </c>
      <c r="K6" s="11" t="s">
        <v>3</v>
      </c>
      <c r="L6" s="11" t="s">
        <v>4</v>
      </c>
      <c r="M6" s="11" t="s">
        <v>5</v>
      </c>
      <c r="N6" s="12" t="s">
        <v>6</v>
      </c>
      <c r="O6" s="12" t="s">
        <v>7</v>
      </c>
      <c r="P6" s="12" t="s">
        <v>8</v>
      </c>
      <c r="Q6" s="13" t="s">
        <v>9</v>
      </c>
      <c r="R6" s="14"/>
      <c r="S6" s="13" t="s">
        <v>11</v>
      </c>
      <c r="T6" s="14" t="s">
        <v>12</v>
      </c>
      <c r="U6" s="14" t="s">
        <v>13</v>
      </c>
      <c r="V6" s="15" t="s">
        <v>14</v>
      </c>
      <c r="W6" s="15" t="s">
        <v>15</v>
      </c>
      <c r="X6" s="16" t="s">
        <v>16</v>
      </c>
      <c r="Y6" s="16" t="s">
        <v>17</v>
      </c>
      <c r="Z6" s="15" t="s">
        <v>18</v>
      </c>
      <c r="AA6"/>
      <c r="AB6" s="17" t="s">
        <v>19</v>
      </c>
      <c r="AC6" s="18" t="s">
        <v>20</v>
      </c>
      <c r="AD6" s="19" t="s">
        <v>21</v>
      </c>
      <c r="AE6" s="19"/>
      <c r="AF6"/>
      <c r="AG6"/>
      <c r="AH6"/>
      <c r="AI6" s="7" t="s">
        <v>22</v>
      </c>
      <c r="AJ6" s="9" t="s">
        <v>0</v>
      </c>
      <c r="AK6" s="19" t="s">
        <v>23</v>
      </c>
      <c r="AL6" s="20" t="s">
        <v>24</v>
      </c>
      <c r="AM6" s="19" t="s">
        <v>25</v>
      </c>
      <c r="AN6"/>
      <c r="AO6"/>
      <c r="AP6" s="19" t="s">
        <v>26</v>
      </c>
      <c r="AQ6" s="16" t="s">
        <v>16</v>
      </c>
      <c r="AR6"/>
      <c r="AS6" s="21"/>
      <c r="AT6" s="7"/>
      <c r="AU6" s="8"/>
      <c r="AV6" s="20"/>
      <c r="AW6" s="20"/>
      <c r="AX6" s="20"/>
      <c r="AY6" s="20"/>
      <c r="AZ6" s="20"/>
      <c r="BA6" s="20"/>
      <c r="BB6" s="20"/>
      <c r="BC6" s="8"/>
      <c r="BD6" s="7" t="s">
        <v>22</v>
      </c>
      <c r="BE6" s="8" t="s">
        <v>0</v>
      </c>
      <c r="BF6" s="20" t="s">
        <v>33</v>
      </c>
      <c r="BG6" s="20" t="s">
        <v>28</v>
      </c>
      <c r="BH6" s="20" t="s">
        <v>29</v>
      </c>
      <c r="BI6" s="16" t="s">
        <v>16</v>
      </c>
      <c r="BJ6" s="16" t="s">
        <v>34</v>
      </c>
      <c r="BK6" s="20" t="s">
        <v>35</v>
      </c>
      <c r="BL6" s="15" t="s">
        <v>31</v>
      </c>
      <c r="BM6" s="15" t="s">
        <v>32</v>
      </c>
      <c r="BN6" s="20" t="s">
        <v>36</v>
      </c>
      <c r="BO6" s="20"/>
      <c r="BP6" s="20"/>
      <c r="BQ6" s="16"/>
      <c r="BR6" s="20"/>
      <c r="BS6" s="20"/>
      <c r="BT6" s="20"/>
      <c r="BU6" s="20"/>
      <c r="BV6" s="20"/>
      <c r="BW6" s="20"/>
      <c r="BX6" s="7" t="s">
        <v>22</v>
      </c>
      <c r="BY6" s="8" t="s">
        <v>0</v>
      </c>
      <c r="BZ6" s="20" t="s">
        <v>33</v>
      </c>
      <c r="CA6" s="20" t="s">
        <v>28</v>
      </c>
      <c r="CB6" s="20" t="s">
        <v>29</v>
      </c>
      <c r="CC6" s="20" t="s">
        <v>30</v>
      </c>
      <c r="CD6" s="20" t="s">
        <v>37</v>
      </c>
      <c r="CE6" s="20" t="s">
        <v>35</v>
      </c>
      <c r="CF6" s="20" t="s">
        <v>31</v>
      </c>
      <c r="CG6" s="20" t="s">
        <v>32</v>
      </c>
      <c r="CH6" s="20" t="s">
        <v>38</v>
      </c>
      <c r="CI6" s="22"/>
    </row>
    <row r="7" spans="1:87">
      <c r="A7" s="23">
        <f t="shared" ref="A7:A18" si="0">A6+1</f>
        <v>1</v>
      </c>
      <c r="B7" s="24" t="s">
        <v>39</v>
      </c>
      <c r="C7" s="24" t="s">
        <v>40</v>
      </c>
      <c r="D7" s="25">
        <v>39.479999999999997</v>
      </c>
      <c r="E7" s="25">
        <v>35.799999999999997</v>
      </c>
      <c r="F7" s="25">
        <v>39.834000000000003</v>
      </c>
      <c r="G7" s="25">
        <v>37.090000000000003</v>
      </c>
      <c r="H7" s="25">
        <v>38.79</v>
      </c>
      <c r="I7" s="25">
        <v>35.869999999999997</v>
      </c>
      <c r="J7" s="26">
        <f t="shared" ref="J7:M15" si="1">(N7)*($AB7)</f>
        <v>0.22524750000000002</v>
      </c>
      <c r="K7" s="26">
        <f t="shared" si="1"/>
        <v>0.22524750000000002</v>
      </c>
      <c r="L7" s="26">
        <f t="shared" si="1"/>
        <v>0.22524750000000002</v>
      </c>
      <c r="M7" s="26">
        <f t="shared" si="1"/>
        <v>0.23688000000000003</v>
      </c>
      <c r="N7" s="27">
        <v>0.21299999999999999</v>
      </c>
      <c r="O7" s="27">
        <v>0.21299999999999999</v>
      </c>
      <c r="P7" s="27">
        <v>0.21299999999999999</v>
      </c>
      <c r="Q7" s="27">
        <v>0.224</v>
      </c>
      <c r="R7"/>
      <c r="S7" s="26">
        <f t="shared" ref="S7:S15" si="2">AVERAGE(D7:I7)</f>
        <v>37.81066666666667</v>
      </c>
      <c r="T7" s="26">
        <f t="shared" ref="T7:T15" ca="1" si="3">(J7*(AC7)^0.75)+(K7*(AC7)^0.5)+(L7*(AC7)^0.25)+M7</f>
        <v>0.94042257101443294</v>
      </c>
      <c r="U7" s="29">
        <v>6.5000000000000002E-2</v>
      </c>
      <c r="V7" s="30">
        <v>0.05</v>
      </c>
      <c r="W7" s="31">
        <f t="shared" ref="W7:W15" si="4">AVERAGE(U7:V7)</f>
        <v>5.7500000000000002E-2</v>
      </c>
      <c r="X7" s="32">
        <v>1414.4</v>
      </c>
      <c r="Y7" s="33">
        <f ca="1">T7/(S7*0.95)+W7</f>
        <v>8.368093207749136E-2</v>
      </c>
      <c r="Z7" s="33">
        <f ca="1">T7/(S7*1)+W7</f>
        <v>8.237188547361679E-2</v>
      </c>
      <c r="AA7"/>
      <c r="AB7" s="34">
        <f t="shared" ref="AB7:AB15" si="5">W7+1</f>
        <v>1.0575000000000001</v>
      </c>
      <c r="AC7" s="35">
        <f t="shared" ref="AC7:AC15" ca="1" si="6">Y7+1</f>
        <v>1.0836809320774914</v>
      </c>
      <c r="AD7" s="36">
        <v>1</v>
      </c>
      <c r="AE7" s="37"/>
      <c r="AF7"/>
      <c r="AG7"/>
      <c r="AH7"/>
      <c r="AI7" s="39">
        <v>1</v>
      </c>
      <c r="AJ7" s="40" t="s">
        <v>39</v>
      </c>
      <c r="AK7" s="37">
        <v>2</v>
      </c>
      <c r="AL7" s="41" t="s">
        <v>95</v>
      </c>
      <c r="AM7" s="41">
        <v>3</v>
      </c>
      <c r="AN7"/>
      <c r="AO7"/>
      <c r="AP7" s="42">
        <v>0.7</v>
      </c>
      <c r="AQ7" s="43">
        <v>1414.4</v>
      </c>
      <c r="AR7"/>
      <c r="AS7" s="42"/>
      <c r="AT7" s="44"/>
      <c r="AU7" s="45"/>
      <c r="AV7" s="32"/>
      <c r="AW7" s="32"/>
      <c r="AX7" s="32"/>
      <c r="AY7" s="43"/>
      <c r="AZ7" s="340"/>
      <c r="BA7" s="340"/>
      <c r="BB7" s="340"/>
      <c r="BC7" s="47"/>
      <c r="BD7" s="44">
        <v>1</v>
      </c>
      <c r="BE7" s="45" t="s">
        <v>39</v>
      </c>
      <c r="BF7" s="32">
        <v>0.3</v>
      </c>
      <c r="BG7" s="48">
        <v>325.8</v>
      </c>
      <c r="BH7" s="48">
        <v>0</v>
      </c>
      <c r="BI7" s="48">
        <v>1414.4</v>
      </c>
      <c r="BJ7" s="48">
        <f t="shared" ref="BJ7:BJ15" si="7">SUM(BF7:BI7)</f>
        <v>1740.5</v>
      </c>
      <c r="BK7" s="338">
        <f t="shared" ref="BK7:BN15" si="8">BF7/$BJ7</f>
        <v>1.7236426314277506E-4</v>
      </c>
      <c r="BL7" s="338">
        <f t="shared" si="8"/>
        <v>0.18718758977305372</v>
      </c>
      <c r="BM7" s="338">
        <f t="shared" si="8"/>
        <v>0</v>
      </c>
      <c r="BN7" s="338">
        <f t="shared" si="8"/>
        <v>0.81264004596380357</v>
      </c>
      <c r="BO7" s="49"/>
      <c r="BP7" s="48"/>
      <c r="BQ7" s="48"/>
      <c r="BR7" s="338"/>
      <c r="BS7" s="338"/>
      <c r="BT7" s="338"/>
      <c r="BU7" s="49"/>
      <c r="BV7" s="49"/>
      <c r="BW7" s="49"/>
      <c r="BX7" s="44">
        <v>1</v>
      </c>
      <c r="BY7" s="45" t="s">
        <v>39</v>
      </c>
      <c r="BZ7" s="32">
        <v>0.3</v>
      </c>
      <c r="CA7" s="32">
        <v>325.8</v>
      </c>
      <c r="CB7" s="32">
        <v>0</v>
      </c>
      <c r="CC7" s="32">
        <v>506.8</v>
      </c>
      <c r="CD7" s="43">
        <f t="shared" ref="CD7:CD15" si="9">SUM(BZ7:CC7)</f>
        <v>832.90000000000009</v>
      </c>
      <c r="CE7" s="340">
        <f t="shared" ref="CE7:CH15" si="10">BZ7/$CD7</f>
        <v>3.6018729739464514E-4</v>
      </c>
      <c r="CF7" s="340">
        <f t="shared" si="10"/>
        <v>0.39116340497058466</v>
      </c>
      <c r="CG7" s="340">
        <f t="shared" si="10"/>
        <v>0</v>
      </c>
      <c r="CH7" s="340">
        <f t="shared" si="10"/>
        <v>0.60847640773202061</v>
      </c>
      <c r="CI7" s="50"/>
    </row>
    <row r="8" spans="1:87">
      <c r="A8" s="23">
        <f>A7+1</f>
        <v>2</v>
      </c>
      <c r="B8" s="24" t="s">
        <v>41</v>
      </c>
      <c r="C8" s="24" t="s">
        <v>42</v>
      </c>
      <c r="D8" s="25">
        <v>54.87</v>
      </c>
      <c r="E8" s="25">
        <v>50.16</v>
      </c>
      <c r="F8" s="25">
        <v>52.44</v>
      </c>
      <c r="G8" s="25">
        <v>48.52</v>
      </c>
      <c r="H8" s="25">
        <v>53.22</v>
      </c>
      <c r="I8" s="25">
        <v>48.36</v>
      </c>
      <c r="J8" s="26">
        <f t="shared" si="1"/>
        <v>0.33338950000000001</v>
      </c>
      <c r="K8" s="26">
        <f t="shared" si="1"/>
        <v>0.33338950000000001</v>
      </c>
      <c r="L8" s="26">
        <f t="shared" si="1"/>
        <v>0.36565300000000001</v>
      </c>
      <c r="M8" s="26">
        <f t="shared" si="1"/>
        <v>0.36565300000000001</v>
      </c>
      <c r="N8" s="27">
        <v>0.31</v>
      </c>
      <c r="O8" s="27">
        <v>0.31</v>
      </c>
      <c r="P8" s="27">
        <v>0.34</v>
      </c>
      <c r="Q8" s="27">
        <v>0.34</v>
      </c>
      <c r="R8"/>
      <c r="S8" s="26">
        <f t="shared" si="2"/>
        <v>51.261666666666677</v>
      </c>
      <c r="T8" s="26">
        <f t="shared" ca="1" si="3"/>
        <v>1.4504312148919114</v>
      </c>
      <c r="U8" s="29">
        <v>7.4999999999999997E-2</v>
      </c>
      <c r="V8" s="30">
        <v>7.5899999999999995E-2</v>
      </c>
      <c r="W8" s="31">
        <f t="shared" si="4"/>
        <v>7.5449999999999989E-2</v>
      </c>
      <c r="X8" s="32">
        <v>9768.11</v>
      </c>
      <c r="Y8" s="33">
        <f t="shared" ref="Y8:Y15" ca="1" si="11">T8/(S8*0.95)+W8</f>
        <v>0.10523384822745174</v>
      </c>
      <c r="Z8" s="33">
        <f t="shared" ref="Z8:Z15" ca="1" si="12">T8/(S8*1)+W8</f>
        <v>0.10374465581607914</v>
      </c>
      <c r="AA8"/>
      <c r="AB8" s="34">
        <f t="shared" si="5"/>
        <v>1.07545</v>
      </c>
      <c r="AC8" s="35">
        <f t="shared" ca="1" si="6"/>
        <v>1.1052338482274517</v>
      </c>
      <c r="AD8" s="36">
        <v>4</v>
      </c>
      <c r="AE8" s="37"/>
      <c r="AF8"/>
      <c r="AG8"/>
      <c r="AH8"/>
      <c r="AI8" s="39">
        <v>2</v>
      </c>
      <c r="AJ8" s="40" t="s">
        <v>41</v>
      </c>
      <c r="AK8" s="37">
        <v>3</v>
      </c>
      <c r="AL8" s="41" t="s">
        <v>43</v>
      </c>
      <c r="AM8" s="41">
        <v>4</v>
      </c>
      <c r="AN8"/>
      <c r="AO8"/>
      <c r="AP8" s="42">
        <v>0.7</v>
      </c>
      <c r="AQ8" s="43">
        <v>9768.11</v>
      </c>
      <c r="AR8"/>
      <c r="AS8" s="42"/>
      <c r="AT8" s="44"/>
      <c r="AU8" s="45"/>
      <c r="AV8" s="32"/>
      <c r="AW8" s="32"/>
      <c r="AX8" s="32"/>
      <c r="AY8" s="43"/>
      <c r="AZ8" s="340"/>
      <c r="BA8" s="340"/>
      <c r="BB8" s="340"/>
      <c r="BC8" s="47"/>
      <c r="BD8" s="44">
        <v>2</v>
      </c>
      <c r="BE8" s="45" t="s">
        <v>41</v>
      </c>
      <c r="BF8" s="32">
        <v>511.1</v>
      </c>
      <c r="BG8" s="48">
        <v>5432.7</v>
      </c>
      <c r="BH8" s="48">
        <v>15.5</v>
      </c>
      <c r="BI8" s="48">
        <v>9768.11</v>
      </c>
      <c r="BJ8" s="48">
        <f t="shared" si="7"/>
        <v>15727.41</v>
      </c>
      <c r="BK8" s="338">
        <f t="shared" si="8"/>
        <v>3.2497404213408312E-2</v>
      </c>
      <c r="BL8" s="338">
        <f t="shared" si="8"/>
        <v>0.34542877689333462</v>
      </c>
      <c r="BM8" s="338">
        <f t="shared" si="8"/>
        <v>9.8554053083120497E-4</v>
      </c>
      <c r="BN8" s="338">
        <f t="shared" si="8"/>
        <v>0.62108827836242586</v>
      </c>
      <c r="BO8" s="49"/>
      <c r="BP8" s="48"/>
      <c r="BQ8" s="48"/>
      <c r="BR8" s="338"/>
      <c r="BS8" s="338"/>
      <c r="BT8" s="338"/>
      <c r="BU8" s="49"/>
      <c r="BV8" s="49"/>
      <c r="BW8" s="49"/>
      <c r="BX8" s="44">
        <v>2</v>
      </c>
      <c r="BY8" s="45" t="s">
        <v>41</v>
      </c>
      <c r="BZ8" s="32">
        <v>511.1</v>
      </c>
      <c r="CA8" s="32">
        <v>5432.7</v>
      </c>
      <c r="CB8" s="32">
        <v>15.5</v>
      </c>
      <c r="CC8" s="32">
        <v>4915.6000000000004</v>
      </c>
      <c r="CD8" s="43">
        <f t="shared" si="9"/>
        <v>10874.900000000001</v>
      </c>
      <c r="CE8" s="340">
        <f t="shared" si="10"/>
        <v>4.6998133316168422E-2</v>
      </c>
      <c r="CF8" s="340">
        <f t="shared" si="10"/>
        <v>0.49956321437438495</v>
      </c>
      <c r="CG8" s="340">
        <f t="shared" si="10"/>
        <v>1.4253004625329887E-3</v>
      </c>
      <c r="CH8" s="340">
        <f t="shared" si="10"/>
        <v>0.45201335184691349</v>
      </c>
      <c r="CI8" s="50"/>
    </row>
    <row r="9" spans="1:87">
      <c r="A9" s="23">
        <f t="shared" si="0"/>
        <v>3</v>
      </c>
      <c r="B9" s="24" t="s">
        <v>44</v>
      </c>
      <c r="C9" s="24" t="s">
        <v>45</v>
      </c>
      <c r="D9" s="25">
        <v>27.1</v>
      </c>
      <c r="E9" s="25">
        <v>24.6</v>
      </c>
      <c r="F9" s="25">
        <v>25.913499999999999</v>
      </c>
      <c r="G9" s="25">
        <v>24.5</v>
      </c>
      <c r="H9" s="25">
        <v>26.98</v>
      </c>
      <c r="I9" s="25">
        <v>24.4</v>
      </c>
      <c r="J9" s="26">
        <f t="shared" si="1"/>
        <v>0.17617875</v>
      </c>
      <c r="K9" s="26">
        <f t="shared" si="1"/>
        <v>0.17617875</v>
      </c>
      <c r="L9" s="26">
        <f t="shared" si="1"/>
        <v>0.17617875</v>
      </c>
      <c r="M9" s="26">
        <f t="shared" si="1"/>
        <v>0.19005949999999999</v>
      </c>
      <c r="N9" s="27">
        <v>0.16500000000000001</v>
      </c>
      <c r="O9" s="27">
        <v>0.16500000000000001</v>
      </c>
      <c r="P9" s="27">
        <v>0.16500000000000001</v>
      </c>
      <c r="Q9" s="27">
        <v>0.17799999999999999</v>
      </c>
      <c r="R9"/>
      <c r="S9" s="26">
        <f t="shared" si="2"/>
        <v>25.582250000000002</v>
      </c>
      <c r="T9" s="26">
        <f t="shared" ca="1" si="3"/>
        <v>0.74408290278374301</v>
      </c>
      <c r="U9" s="29">
        <v>0.08</v>
      </c>
      <c r="V9" s="30">
        <v>5.5500000000000001E-2</v>
      </c>
      <c r="W9" s="31">
        <f t="shared" si="4"/>
        <v>6.7750000000000005E-2</v>
      </c>
      <c r="X9" s="32">
        <v>4710.09</v>
      </c>
      <c r="Y9" s="33">
        <f t="shared" ca="1" si="11"/>
        <v>9.8366742500170731E-2</v>
      </c>
      <c r="Z9" s="33">
        <f t="shared" ca="1" si="12"/>
        <v>9.6835905375162193E-2</v>
      </c>
      <c r="AA9"/>
      <c r="AB9" s="34">
        <f t="shared" si="5"/>
        <v>1.06775</v>
      </c>
      <c r="AC9" s="35">
        <f t="shared" ca="1" si="6"/>
        <v>1.0983667425001706</v>
      </c>
      <c r="AD9" s="36">
        <v>2</v>
      </c>
      <c r="AE9" s="37"/>
      <c r="AF9"/>
      <c r="AG9"/>
      <c r="AH9"/>
      <c r="AI9" s="39">
        <v>3</v>
      </c>
      <c r="AJ9" s="40" t="s">
        <v>44</v>
      </c>
      <c r="AK9" s="37">
        <v>2</v>
      </c>
      <c r="AL9" s="41" t="s">
        <v>95</v>
      </c>
      <c r="AM9" s="41">
        <v>3</v>
      </c>
      <c r="AN9"/>
      <c r="AO9"/>
      <c r="AP9" s="42">
        <v>0.75</v>
      </c>
      <c r="AQ9" s="43">
        <v>4710.09</v>
      </c>
      <c r="AR9"/>
      <c r="AS9" s="42"/>
      <c r="AT9" s="44"/>
      <c r="AU9" s="45"/>
      <c r="AV9" s="32"/>
      <c r="AW9" s="32"/>
      <c r="AX9" s="32"/>
      <c r="AY9" s="43"/>
      <c r="AZ9" s="340"/>
      <c r="BA9" s="340"/>
      <c r="BB9" s="340"/>
      <c r="BC9" s="47"/>
      <c r="BD9" s="44">
        <v>3</v>
      </c>
      <c r="BE9" s="45" t="s">
        <v>44</v>
      </c>
      <c r="BF9" s="32">
        <v>77</v>
      </c>
      <c r="BG9" s="48">
        <v>1560.7</v>
      </c>
      <c r="BH9" s="48">
        <v>0</v>
      </c>
      <c r="BI9" s="48">
        <v>4710.09</v>
      </c>
      <c r="BJ9" s="48">
        <f t="shared" si="7"/>
        <v>6347.79</v>
      </c>
      <c r="BK9" s="338">
        <f t="shared" si="8"/>
        <v>1.2130205945691336E-2</v>
      </c>
      <c r="BL9" s="338">
        <f t="shared" si="8"/>
        <v>0.24586509635636972</v>
      </c>
      <c r="BM9" s="338">
        <f t="shared" si="8"/>
        <v>0</v>
      </c>
      <c r="BN9" s="338">
        <f t="shared" si="8"/>
        <v>0.74200469769793898</v>
      </c>
      <c r="BO9" s="49"/>
      <c r="BP9" s="48"/>
      <c r="BQ9" s="48"/>
      <c r="BR9" s="338"/>
      <c r="BS9" s="338"/>
      <c r="BT9" s="338"/>
      <c r="BU9" s="49"/>
      <c r="BV9" s="49"/>
      <c r="BW9" s="49"/>
      <c r="BX9" s="44">
        <v>3</v>
      </c>
      <c r="BY9" s="45" t="s">
        <v>44</v>
      </c>
      <c r="BZ9" s="32">
        <v>77</v>
      </c>
      <c r="CA9" s="32">
        <v>1560.7</v>
      </c>
      <c r="CB9" s="32">
        <v>0</v>
      </c>
      <c r="CC9" s="32">
        <v>1655.4</v>
      </c>
      <c r="CD9" s="43">
        <f t="shared" si="9"/>
        <v>3293.1000000000004</v>
      </c>
      <c r="CE9" s="340">
        <f t="shared" si="10"/>
        <v>2.3382223436883176E-2</v>
      </c>
      <c r="CF9" s="340">
        <f t="shared" si="10"/>
        <v>0.4739303391940724</v>
      </c>
      <c r="CG9" s="340">
        <f t="shared" si="10"/>
        <v>0</v>
      </c>
      <c r="CH9" s="340">
        <f t="shared" si="10"/>
        <v>0.50268743736904431</v>
      </c>
      <c r="CI9" s="50"/>
    </row>
    <row r="10" spans="1:87">
      <c r="A10" s="23">
        <f t="shared" si="0"/>
        <v>4</v>
      </c>
      <c r="B10" s="24" t="s">
        <v>46</v>
      </c>
      <c r="C10" s="24" t="s">
        <v>47</v>
      </c>
      <c r="D10" s="25">
        <v>22.66</v>
      </c>
      <c r="E10" s="25">
        <v>20.170000000000002</v>
      </c>
      <c r="F10" s="25">
        <v>24.359200000000001</v>
      </c>
      <c r="G10" s="25">
        <v>19.895</v>
      </c>
      <c r="H10" s="25">
        <v>24.38</v>
      </c>
      <c r="I10" s="25">
        <v>22.58</v>
      </c>
      <c r="J10" s="26">
        <f t="shared" si="1"/>
        <v>0.17318749999999999</v>
      </c>
      <c r="K10" s="26">
        <f t="shared" si="1"/>
        <v>0.17850000000000002</v>
      </c>
      <c r="L10" s="26">
        <f t="shared" si="1"/>
        <v>0.17850000000000002</v>
      </c>
      <c r="M10" s="26">
        <f t="shared" si="1"/>
        <v>0.17850000000000002</v>
      </c>
      <c r="N10" s="27">
        <v>0.16300000000000001</v>
      </c>
      <c r="O10" s="27">
        <v>0.16800000000000001</v>
      </c>
      <c r="P10" s="27">
        <v>0.16800000000000001</v>
      </c>
      <c r="Q10" s="27">
        <v>0.16800000000000001</v>
      </c>
      <c r="R10"/>
      <c r="S10" s="26">
        <f t="shared" si="2"/>
        <v>22.340699999999998</v>
      </c>
      <c r="T10" s="26">
        <f t="shared" ca="1" si="3"/>
        <v>0.73379529992073045</v>
      </c>
      <c r="U10" s="29">
        <v>7.4999999999999997E-2</v>
      </c>
      <c r="V10" s="30">
        <v>0.05</v>
      </c>
      <c r="W10" s="31">
        <f t="shared" si="4"/>
        <v>6.25E-2</v>
      </c>
      <c r="X10" s="32">
        <v>1049.02</v>
      </c>
      <c r="Y10" s="33">
        <f t="shared" ca="1" si="11"/>
        <v>9.7074391365521956E-2</v>
      </c>
      <c r="Z10" s="33">
        <f t="shared" ca="1" si="12"/>
        <v>9.534567179724586E-2</v>
      </c>
      <c r="AA10"/>
      <c r="AB10" s="34">
        <f t="shared" si="5"/>
        <v>1.0625</v>
      </c>
      <c r="AC10" s="35">
        <f t="shared" ca="1" si="6"/>
        <v>1.0970743913655219</v>
      </c>
      <c r="AD10" s="36">
        <v>1</v>
      </c>
      <c r="AE10" s="37"/>
      <c r="AF10"/>
      <c r="AG10"/>
      <c r="AH10"/>
      <c r="AI10" s="39">
        <v>4</v>
      </c>
      <c r="AJ10" s="40" t="s">
        <v>46</v>
      </c>
      <c r="AK10" s="37">
        <v>3</v>
      </c>
      <c r="AL10" s="41" t="s">
        <v>95</v>
      </c>
      <c r="AM10" s="41">
        <v>3</v>
      </c>
      <c r="AN10"/>
      <c r="AO10"/>
      <c r="AP10" s="42">
        <v>0.75</v>
      </c>
      <c r="AQ10" s="43">
        <v>1049.02</v>
      </c>
      <c r="AR10"/>
      <c r="AS10" s="42"/>
      <c r="AT10" s="44"/>
      <c r="AU10" s="45"/>
      <c r="AV10" s="32"/>
      <c r="AW10" s="32"/>
      <c r="AX10" s="32"/>
      <c r="AY10" s="43"/>
      <c r="AZ10" s="340"/>
      <c r="BA10" s="340"/>
      <c r="BB10" s="340"/>
      <c r="BC10" s="47"/>
      <c r="BD10" s="44">
        <v>4</v>
      </c>
      <c r="BE10" s="45" t="s">
        <v>46</v>
      </c>
      <c r="BF10" s="32">
        <v>85.7</v>
      </c>
      <c r="BG10" s="48">
        <v>419.2</v>
      </c>
      <c r="BH10" s="48">
        <v>0</v>
      </c>
      <c r="BI10" s="48">
        <v>1049.02</v>
      </c>
      <c r="BJ10" s="48">
        <f t="shared" si="7"/>
        <v>1553.92</v>
      </c>
      <c r="BK10" s="338">
        <f t="shared" si="8"/>
        <v>5.5150844316309719E-2</v>
      </c>
      <c r="BL10" s="338">
        <f t="shared" si="8"/>
        <v>0.26976935749588138</v>
      </c>
      <c r="BM10" s="338">
        <f t="shared" si="8"/>
        <v>0</v>
      </c>
      <c r="BN10" s="338">
        <f t="shared" si="8"/>
        <v>0.67507979818780883</v>
      </c>
      <c r="BO10" s="49"/>
      <c r="BP10" s="48"/>
      <c r="BQ10" s="48"/>
      <c r="BR10" s="338"/>
      <c r="BS10" s="338"/>
      <c r="BT10" s="338"/>
      <c r="BU10" s="49"/>
      <c r="BV10" s="49"/>
      <c r="BW10" s="49"/>
      <c r="BX10" s="44">
        <v>4</v>
      </c>
      <c r="BY10" s="45" t="s">
        <v>46</v>
      </c>
      <c r="BZ10" s="32">
        <v>85.7</v>
      </c>
      <c r="CA10" s="32">
        <v>419.2</v>
      </c>
      <c r="CB10" s="32">
        <v>0</v>
      </c>
      <c r="CC10" s="32">
        <v>626.6</v>
      </c>
      <c r="CD10" s="43">
        <f t="shared" si="9"/>
        <v>1131.5</v>
      </c>
      <c r="CE10" s="340">
        <f t="shared" si="10"/>
        <v>7.5740167918692008E-2</v>
      </c>
      <c r="CF10" s="340">
        <f t="shared" si="10"/>
        <v>0.37048166151126821</v>
      </c>
      <c r="CG10" s="340">
        <f t="shared" si="10"/>
        <v>0</v>
      </c>
      <c r="CH10" s="340">
        <f t="shared" si="10"/>
        <v>0.55377817057003975</v>
      </c>
      <c r="CI10" s="50"/>
    </row>
    <row r="11" spans="1:87">
      <c r="A11" s="23">
        <f t="shared" si="0"/>
        <v>5</v>
      </c>
      <c r="B11" s="24" t="s">
        <v>48</v>
      </c>
      <c r="C11" s="24" t="s">
        <v>49</v>
      </c>
      <c r="D11" s="25">
        <v>35.479999999999997</v>
      </c>
      <c r="E11" s="25">
        <v>33.15</v>
      </c>
      <c r="F11" s="25">
        <v>35.799999999999997</v>
      </c>
      <c r="G11" s="25">
        <v>33.700000000000003</v>
      </c>
      <c r="H11" s="25">
        <v>35.99</v>
      </c>
      <c r="I11" s="25">
        <v>33.200099999999999</v>
      </c>
      <c r="J11" s="26">
        <f t="shared" si="1"/>
        <v>0.27025500000000002</v>
      </c>
      <c r="K11" s="26">
        <f t="shared" si="1"/>
        <v>0.27025500000000002</v>
      </c>
      <c r="L11" s="26">
        <f t="shared" si="1"/>
        <v>0.27025500000000002</v>
      </c>
      <c r="M11" s="26">
        <f t="shared" si="1"/>
        <v>0.28073000000000004</v>
      </c>
      <c r="N11" s="27">
        <v>0.25800000000000001</v>
      </c>
      <c r="O11" s="27">
        <v>0.25800000000000001</v>
      </c>
      <c r="P11" s="27">
        <v>0.25800000000000001</v>
      </c>
      <c r="Q11" s="27">
        <v>0.26800000000000002</v>
      </c>
      <c r="R11"/>
      <c r="S11" s="26">
        <f t="shared" si="2"/>
        <v>34.553350000000002</v>
      </c>
      <c r="T11" s="26">
        <f t="shared" ca="1" si="3"/>
        <v>1.1240902850683159</v>
      </c>
      <c r="U11" s="29">
        <v>4.4999999999999998E-2</v>
      </c>
      <c r="V11" s="30">
        <v>0.05</v>
      </c>
      <c r="W11" s="31">
        <f t="shared" si="4"/>
        <v>4.7500000000000001E-2</v>
      </c>
      <c r="X11" s="32">
        <v>383.09</v>
      </c>
      <c r="Y11" s="33">
        <f t="shared" ca="1" si="11"/>
        <v>8.1744231938462086E-2</v>
      </c>
      <c r="Z11" s="33">
        <f t="shared" ca="1" si="12"/>
        <v>8.0032020341538973E-2</v>
      </c>
      <c r="AA11"/>
      <c r="AB11" s="34">
        <f t="shared" si="5"/>
        <v>1.0475000000000001</v>
      </c>
      <c r="AC11" s="35">
        <f t="shared" ca="1" si="6"/>
        <v>1.081744231938462</v>
      </c>
      <c r="AD11" s="36">
        <v>1</v>
      </c>
      <c r="AE11" s="37"/>
      <c r="AF11"/>
      <c r="AG11"/>
      <c r="AH11"/>
      <c r="AI11" s="39">
        <v>5</v>
      </c>
      <c r="AJ11" s="40" t="s">
        <v>48</v>
      </c>
      <c r="AK11" s="37">
        <v>3</v>
      </c>
      <c r="AL11" s="41" t="s">
        <v>43</v>
      </c>
      <c r="AM11" s="41">
        <v>4</v>
      </c>
      <c r="AN11"/>
      <c r="AO11"/>
      <c r="AP11" s="42">
        <v>0.7</v>
      </c>
      <c r="AQ11" s="43">
        <v>383.09</v>
      </c>
      <c r="AR11"/>
      <c r="AS11" s="42"/>
      <c r="AT11" s="44"/>
      <c r="AU11" s="45"/>
      <c r="AV11" s="32"/>
      <c r="AW11" s="32"/>
      <c r="AX11" s="32"/>
      <c r="AY11" s="43"/>
      <c r="AZ11" s="340"/>
      <c r="BA11" s="340"/>
      <c r="BB11" s="340"/>
      <c r="BC11" s="47"/>
      <c r="BD11" s="44">
        <v>5</v>
      </c>
      <c r="BE11" s="45" t="s">
        <v>48</v>
      </c>
      <c r="BF11" s="32">
        <v>4.4000000000000004</v>
      </c>
      <c r="BG11" s="48">
        <v>176.6</v>
      </c>
      <c r="BH11" s="48">
        <v>0.8</v>
      </c>
      <c r="BI11" s="48">
        <v>383.09</v>
      </c>
      <c r="BJ11" s="48">
        <f t="shared" si="7"/>
        <v>564.89</v>
      </c>
      <c r="BK11" s="338">
        <f t="shared" si="8"/>
        <v>7.7891270866894445E-3</v>
      </c>
      <c r="BL11" s="338">
        <f t="shared" si="8"/>
        <v>0.31262723716121721</v>
      </c>
      <c r="BM11" s="338">
        <f t="shared" si="8"/>
        <v>1.4162049248526262E-3</v>
      </c>
      <c r="BN11" s="338">
        <f t="shared" si="8"/>
        <v>0.67816743082724062</v>
      </c>
      <c r="BO11" s="49"/>
      <c r="BP11" s="48"/>
      <c r="BQ11" s="48"/>
      <c r="BR11" s="338"/>
      <c r="BS11" s="338"/>
      <c r="BT11" s="338"/>
      <c r="BU11" s="49"/>
      <c r="BV11" s="49"/>
      <c r="BW11" s="49"/>
      <c r="BX11" s="44">
        <v>5</v>
      </c>
      <c r="BY11" s="45" t="s">
        <v>48</v>
      </c>
      <c r="BZ11" s="32">
        <v>4.4000000000000004</v>
      </c>
      <c r="CA11" s="32">
        <v>176.6</v>
      </c>
      <c r="CB11" s="32">
        <v>0.8</v>
      </c>
      <c r="CC11" s="32">
        <v>209.5</v>
      </c>
      <c r="CD11" s="43">
        <f t="shared" si="9"/>
        <v>391.3</v>
      </c>
      <c r="CE11" s="340">
        <f t="shared" si="10"/>
        <v>1.1244569384104269E-2</v>
      </c>
      <c r="CF11" s="340">
        <f t="shared" si="10"/>
        <v>0.45131612573473034</v>
      </c>
      <c r="CG11" s="340">
        <f t="shared" si="10"/>
        <v>2.0444671607462305E-3</v>
      </c>
      <c r="CH11" s="340">
        <f t="shared" si="10"/>
        <v>0.53539483772041907</v>
      </c>
      <c r="CI11" s="50"/>
    </row>
    <row r="12" spans="1:87">
      <c r="A12" s="23">
        <f t="shared" si="0"/>
        <v>6</v>
      </c>
      <c r="B12" s="24" t="s">
        <v>50</v>
      </c>
      <c r="C12" s="24" t="s">
        <v>51</v>
      </c>
      <c r="D12" s="25">
        <v>12.3895</v>
      </c>
      <c r="E12" s="25">
        <v>9.75</v>
      </c>
      <c r="F12" s="25">
        <v>13.7</v>
      </c>
      <c r="G12" s="25">
        <v>11.97</v>
      </c>
      <c r="H12" s="25">
        <v>13.75</v>
      </c>
      <c r="I12" s="25">
        <v>12.09</v>
      </c>
      <c r="J12" s="26">
        <f t="shared" si="1"/>
        <v>8.1562499999999996E-2</v>
      </c>
      <c r="K12" s="26">
        <f t="shared" si="1"/>
        <v>8.1562499999999996E-2</v>
      </c>
      <c r="L12" s="26">
        <f t="shared" si="1"/>
        <v>8.1562499999999996E-2</v>
      </c>
      <c r="M12" s="26">
        <f t="shared" si="1"/>
        <v>8.1562499999999996E-2</v>
      </c>
      <c r="N12" s="27">
        <v>7.4999999999999997E-2</v>
      </c>
      <c r="O12" s="27">
        <v>7.4999999999999997E-2</v>
      </c>
      <c r="P12" s="27">
        <v>7.4999999999999997E-2</v>
      </c>
      <c r="Q12" s="27">
        <v>7.4999999999999997E-2</v>
      </c>
      <c r="R12"/>
      <c r="S12" s="26">
        <f t="shared" si="2"/>
        <v>12.274916666666668</v>
      </c>
      <c r="T12" s="26">
        <f t="shared" ca="1" si="3"/>
        <v>0.34019616217187104</v>
      </c>
      <c r="U12" s="29">
        <v>0.105</v>
      </c>
      <c r="V12" s="30">
        <v>7.0000000000000007E-2</v>
      </c>
      <c r="W12" s="31">
        <f t="shared" si="4"/>
        <v>8.7499999999999994E-2</v>
      </c>
      <c r="X12" s="32">
        <v>162.55000000000001</v>
      </c>
      <c r="Y12" s="33">
        <f t="shared" ca="1" si="11"/>
        <v>0.11667341380502066</v>
      </c>
      <c r="Z12" s="33">
        <f t="shared" ca="1" si="12"/>
        <v>0.11521474311476962</v>
      </c>
      <c r="AA12"/>
      <c r="AB12" s="34">
        <f t="shared" si="5"/>
        <v>1.0874999999999999</v>
      </c>
      <c r="AC12" s="35">
        <f t="shared" ca="1" si="6"/>
        <v>1.1166734138050207</v>
      </c>
      <c r="AD12" s="36">
        <v>1</v>
      </c>
      <c r="AE12" s="37"/>
      <c r="AF12"/>
      <c r="AG12"/>
      <c r="AH12"/>
      <c r="AI12" s="39">
        <v>6</v>
      </c>
      <c r="AJ12" s="40" t="s">
        <v>50</v>
      </c>
      <c r="AK12" s="37">
        <v>3</v>
      </c>
      <c r="AL12" s="41"/>
      <c r="AM12" s="41"/>
      <c r="AN12"/>
      <c r="AO12"/>
      <c r="AP12" s="42">
        <v>0.85</v>
      </c>
      <c r="AQ12" s="43">
        <v>162.55000000000001</v>
      </c>
      <c r="AR12"/>
      <c r="AS12" s="42"/>
      <c r="AT12" s="44"/>
      <c r="AU12" s="45"/>
      <c r="AV12" s="32"/>
      <c r="AW12" s="32"/>
      <c r="AX12" s="32"/>
      <c r="AY12" s="43"/>
      <c r="AZ12" s="340"/>
      <c r="BA12" s="340"/>
      <c r="BB12" s="340"/>
      <c r="BC12" s="47"/>
      <c r="BD12" s="44">
        <v>6</v>
      </c>
      <c r="BE12" s="45" t="s">
        <v>50</v>
      </c>
      <c r="BF12" s="32">
        <v>9</v>
      </c>
      <c r="BG12" s="48">
        <v>0</v>
      </c>
      <c r="BH12" s="48">
        <v>0.2</v>
      </c>
      <c r="BI12" s="48">
        <v>162.55000000000001</v>
      </c>
      <c r="BJ12" s="48">
        <f t="shared" si="7"/>
        <v>171.75</v>
      </c>
      <c r="BK12" s="338">
        <f t="shared" si="8"/>
        <v>5.2401746724890827E-2</v>
      </c>
      <c r="BL12" s="338">
        <f t="shared" si="8"/>
        <v>0</v>
      </c>
      <c r="BM12" s="338">
        <f t="shared" si="8"/>
        <v>1.1644832605531296E-3</v>
      </c>
      <c r="BN12" s="338">
        <f t="shared" si="8"/>
        <v>0.94643377001455609</v>
      </c>
      <c r="BO12" s="49"/>
      <c r="BP12" s="48"/>
      <c r="BQ12" s="48"/>
      <c r="BR12" s="338"/>
      <c r="BS12" s="338"/>
      <c r="BT12" s="338"/>
      <c r="BU12" s="49"/>
      <c r="BV12" s="49"/>
      <c r="BW12" s="49"/>
      <c r="BX12" s="44">
        <v>6</v>
      </c>
      <c r="BY12" s="45" t="s">
        <v>50</v>
      </c>
      <c r="BZ12" s="32">
        <v>9</v>
      </c>
      <c r="CA12" s="32">
        <v>0</v>
      </c>
      <c r="CB12" s="32">
        <v>0.2</v>
      </c>
      <c r="CC12" s="32">
        <v>140.9</v>
      </c>
      <c r="CD12" s="43">
        <f t="shared" si="9"/>
        <v>150.1</v>
      </c>
      <c r="CE12" s="340">
        <f t="shared" si="10"/>
        <v>5.9960026648900738E-2</v>
      </c>
      <c r="CF12" s="340">
        <f t="shared" si="10"/>
        <v>0</v>
      </c>
      <c r="CG12" s="340">
        <f t="shared" si="10"/>
        <v>1.3324450366422385E-3</v>
      </c>
      <c r="CH12" s="340">
        <f t="shared" si="10"/>
        <v>0.93870752831445714</v>
      </c>
      <c r="CI12" s="50"/>
    </row>
    <row r="13" spans="1:87">
      <c r="A13" s="23">
        <f t="shared" si="0"/>
        <v>7</v>
      </c>
      <c r="B13" s="24" t="s">
        <v>52</v>
      </c>
      <c r="C13" s="24" t="s">
        <v>53</v>
      </c>
      <c r="D13" s="25">
        <v>23.61</v>
      </c>
      <c r="E13" s="25">
        <v>22.12</v>
      </c>
      <c r="F13" s="25">
        <v>23.59</v>
      </c>
      <c r="G13" s="25">
        <v>22.22</v>
      </c>
      <c r="H13" s="25">
        <v>22.99</v>
      </c>
      <c r="I13" s="25">
        <v>21.610099999999999</v>
      </c>
      <c r="J13" s="26">
        <f t="shared" si="1"/>
        <v>0.20043050000000001</v>
      </c>
      <c r="K13" s="26">
        <f t="shared" si="1"/>
        <v>0.20043050000000001</v>
      </c>
      <c r="L13" s="26">
        <f t="shared" si="1"/>
        <v>0.20043050000000001</v>
      </c>
      <c r="M13" s="26">
        <f t="shared" si="1"/>
        <v>0.20043050000000001</v>
      </c>
      <c r="N13" s="27">
        <v>0.193</v>
      </c>
      <c r="O13" s="27">
        <v>0.193</v>
      </c>
      <c r="P13" s="27">
        <v>0.193</v>
      </c>
      <c r="Q13" s="27">
        <v>0.193</v>
      </c>
      <c r="R13"/>
      <c r="S13" s="26">
        <f t="shared" si="2"/>
        <v>22.690016666666665</v>
      </c>
      <c r="T13" s="26">
        <f t="shared" ca="1" si="3"/>
        <v>0.82444032999117756</v>
      </c>
      <c r="U13" s="29">
        <v>0.05</v>
      </c>
      <c r="V13" s="30">
        <v>2.7E-2</v>
      </c>
      <c r="W13" s="31">
        <f t="shared" si="4"/>
        <v>3.85E-2</v>
      </c>
      <c r="X13" s="32">
        <v>368.54</v>
      </c>
      <c r="Y13" s="33">
        <f t="shared" ca="1" si="11"/>
        <v>7.6747302285212204E-2</v>
      </c>
      <c r="Z13" s="33">
        <f t="shared" ca="1" si="12"/>
        <v>7.4834937170951576E-2</v>
      </c>
      <c r="AA13"/>
      <c r="AB13" s="34">
        <f t="shared" si="5"/>
        <v>1.0385</v>
      </c>
      <c r="AC13" s="35">
        <f t="shared" ca="1" si="6"/>
        <v>1.0767473022852121</v>
      </c>
      <c r="AD13" s="36">
        <v>1</v>
      </c>
      <c r="AE13" s="37"/>
      <c r="AF13"/>
      <c r="AG13"/>
      <c r="AH13"/>
      <c r="AI13" s="39">
        <v>7</v>
      </c>
      <c r="AJ13" s="40" t="s">
        <v>52</v>
      </c>
      <c r="AK13" s="37">
        <v>2</v>
      </c>
      <c r="AL13" s="41" t="s">
        <v>43</v>
      </c>
      <c r="AM13" s="41">
        <v>4</v>
      </c>
      <c r="AN13"/>
      <c r="AO13"/>
      <c r="AP13" s="42">
        <v>0.75</v>
      </c>
      <c r="AQ13" s="43">
        <v>368.54</v>
      </c>
      <c r="AR13"/>
      <c r="AS13" s="42"/>
      <c r="AT13" s="44"/>
      <c r="AU13" s="45"/>
      <c r="AV13" s="32"/>
      <c r="AW13" s="32"/>
      <c r="AX13" s="32"/>
      <c r="AY13" s="43"/>
      <c r="AZ13" s="340"/>
      <c r="BA13" s="340"/>
      <c r="BB13" s="340"/>
      <c r="BC13" s="47"/>
      <c r="BD13" s="44">
        <v>7</v>
      </c>
      <c r="BE13" s="45" t="s">
        <v>52</v>
      </c>
      <c r="BF13" s="32">
        <v>24.9</v>
      </c>
      <c r="BG13" s="48">
        <v>136</v>
      </c>
      <c r="BH13" s="48">
        <v>2.4</v>
      </c>
      <c r="BI13" s="48">
        <v>368.54</v>
      </c>
      <c r="BJ13" s="48">
        <f t="shared" si="7"/>
        <v>531.84</v>
      </c>
      <c r="BK13" s="338">
        <f t="shared" si="8"/>
        <v>4.6818592057761725E-2</v>
      </c>
      <c r="BL13" s="338">
        <f t="shared" si="8"/>
        <v>0.25571600481347773</v>
      </c>
      <c r="BM13" s="338">
        <f t="shared" si="8"/>
        <v>4.5126353790613718E-3</v>
      </c>
      <c r="BN13" s="338">
        <f t="shared" si="8"/>
        <v>0.69295276774969916</v>
      </c>
      <c r="BO13" s="49"/>
      <c r="BP13" s="48"/>
      <c r="BQ13" s="48"/>
      <c r="BR13" s="338"/>
      <c r="BS13" s="338"/>
      <c r="BT13" s="338"/>
      <c r="BU13" s="49"/>
      <c r="BV13" s="49"/>
      <c r="BW13" s="49"/>
      <c r="BX13" s="44">
        <v>7</v>
      </c>
      <c r="BY13" s="45" t="s">
        <v>52</v>
      </c>
      <c r="BZ13" s="32">
        <v>24.9</v>
      </c>
      <c r="CA13" s="32">
        <v>136</v>
      </c>
      <c r="CB13" s="32">
        <v>2.4</v>
      </c>
      <c r="CC13" s="32">
        <v>197.3</v>
      </c>
      <c r="CD13" s="43">
        <f t="shared" si="9"/>
        <v>360.6</v>
      </c>
      <c r="CE13" s="340">
        <f t="shared" si="10"/>
        <v>6.9051580698835269E-2</v>
      </c>
      <c r="CF13" s="340">
        <f t="shared" si="10"/>
        <v>0.3771491957848031</v>
      </c>
      <c r="CG13" s="340">
        <f t="shared" si="10"/>
        <v>6.6555740432612306E-3</v>
      </c>
      <c r="CH13" s="340">
        <f t="shared" si="10"/>
        <v>0.54714364947310035</v>
      </c>
      <c r="CI13" s="50"/>
    </row>
    <row r="14" spans="1:87">
      <c r="A14" s="23">
        <f t="shared" si="0"/>
        <v>8</v>
      </c>
      <c r="B14" s="24" t="s">
        <v>54</v>
      </c>
      <c r="C14" s="24" t="s">
        <v>55</v>
      </c>
      <c r="D14" s="25">
        <v>30.68</v>
      </c>
      <c r="E14" s="25">
        <v>27.54</v>
      </c>
      <c r="F14" s="25">
        <v>31.62</v>
      </c>
      <c r="G14" s="25">
        <v>29.22</v>
      </c>
      <c r="H14" s="25">
        <v>31.98</v>
      </c>
      <c r="I14" s="25">
        <v>29.5</v>
      </c>
      <c r="J14" s="26">
        <f t="shared" si="1"/>
        <v>0.20727000000000001</v>
      </c>
      <c r="K14" s="26">
        <f t="shared" si="1"/>
        <v>0.21498750000000003</v>
      </c>
      <c r="L14" s="26">
        <f t="shared" si="1"/>
        <v>0.21498750000000003</v>
      </c>
      <c r="M14" s="26">
        <f t="shared" si="1"/>
        <v>0.21498750000000003</v>
      </c>
      <c r="N14" s="27">
        <v>0.188</v>
      </c>
      <c r="O14" s="27">
        <v>0.19500000000000001</v>
      </c>
      <c r="P14" s="27">
        <v>0.19500000000000001</v>
      </c>
      <c r="Q14" s="27">
        <v>0.19500000000000001</v>
      </c>
      <c r="R14"/>
      <c r="S14" s="26">
        <f t="shared" si="2"/>
        <v>30.09</v>
      </c>
      <c r="T14" s="26">
        <f t="shared" ca="1" si="3"/>
        <v>0.89347668748589137</v>
      </c>
      <c r="U14" s="29">
        <v>6.5000000000000002E-2</v>
      </c>
      <c r="V14" s="30">
        <v>0.14000000000000001</v>
      </c>
      <c r="W14" s="31">
        <f t="shared" si="4"/>
        <v>0.10250000000000001</v>
      </c>
      <c r="X14" s="32">
        <v>609.07000000000005</v>
      </c>
      <c r="Y14" s="33">
        <f t="shared" ca="1" si="11"/>
        <v>0.13375629033901423</v>
      </c>
      <c r="Z14" s="33">
        <f t="shared" ca="1" si="12"/>
        <v>0.13219347582206353</v>
      </c>
      <c r="AA14"/>
      <c r="AB14" s="34">
        <f t="shared" si="5"/>
        <v>1.1025</v>
      </c>
      <c r="AC14" s="35">
        <f t="shared" ca="1" si="6"/>
        <v>1.1337562903390141</v>
      </c>
      <c r="AD14" s="36">
        <v>1</v>
      </c>
      <c r="AE14" s="37"/>
      <c r="AF14"/>
      <c r="AG14"/>
      <c r="AH14"/>
      <c r="AI14" s="39">
        <v>8</v>
      </c>
      <c r="AJ14" s="40" t="s">
        <v>54</v>
      </c>
      <c r="AK14" s="37">
        <v>3</v>
      </c>
      <c r="AL14" s="41" t="s">
        <v>43</v>
      </c>
      <c r="AM14" s="41">
        <v>4</v>
      </c>
      <c r="AN14"/>
      <c r="AO14"/>
      <c r="AP14" s="42">
        <v>0.8</v>
      </c>
      <c r="AQ14" s="43">
        <v>609.07000000000005</v>
      </c>
      <c r="AR14"/>
      <c r="AS14" s="42"/>
      <c r="AT14" s="44"/>
      <c r="AU14" s="45"/>
      <c r="AV14" s="32"/>
      <c r="AW14" s="32"/>
      <c r="AX14" s="32"/>
      <c r="AY14" s="43"/>
      <c r="AZ14" s="340"/>
      <c r="BA14" s="340"/>
      <c r="BB14" s="340"/>
      <c r="BC14" s="47"/>
      <c r="BD14" s="44">
        <v>8</v>
      </c>
      <c r="BE14" s="45" t="s">
        <v>54</v>
      </c>
      <c r="BF14" s="32">
        <v>13.8</v>
      </c>
      <c r="BG14" s="48">
        <v>384.4</v>
      </c>
      <c r="BH14" s="48">
        <v>0</v>
      </c>
      <c r="BI14" s="48">
        <v>609.07000000000005</v>
      </c>
      <c r="BJ14" s="48">
        <f t="shared" si="7"/>
        <v>1007.27</v>
      </c>
      <c r="BK14" s="338">
        <f t="shared" si="8"/>
        <v>1.3700398105771045E-2</v>
      </c>
      <c r="BL14" s="338">
        <f t="shared" si="8"/>
        <v>0.38162558201872387</v>
      </c>
      <c r="BM14" s="338">
        <f t="shared" si="8"/>
        <v>0</v>
      </c>
      <c r="BN14" s="338">
        <f t="shared" si="8"/>
        <v>0.60467401987550518</v>
      </c>
      <c r="BO14" s="49"/>
      <c r="BP14" s="48"/>
      <c r="BQ14" s="48"/>
      <c r="BR14" s="338"/>
      <c r="BS14" s="338"/>
      <c r="BT14" s="338"/>
      <c r="BU14" s="49"/>
      <c r="BV14" s="49"/>
      <c r="BW14" s="49"/>
      <c r="BX14" s="44">
        <v>8</v>
      </c>
      <c r="BY14" s="45" t="s">
        <v>54</v>
      </c>
      <c r="BZ14" s="32">
        <v>13.8</v>
      </c>
      <c r="CA14" s="32">
        <v>384.4</v>
      </c>
      <c r="CB14" s="32">
        <v>0</v>
      </c>
      <c r="CC14" s="32">
        <v>360.2</v>
      </c>
      <c r="CD14" s="43">
        <f t="shared" si="9"/>
        <v>758.4</v>
      </c>
      <c r="CE14" s="340">
        <f t="shared" si="10"/>
        <v>1.8196202531645569E-2</v>
      </c>
      <c r="CF14" s="340">
        <f t="shared" si="10"/>
        <v>0.50685654008438819</v>
      </c>
      <c r="CG14" s="340">
        <f t="shared" si="10"/>
        <v>0</v>
      </c>
      <c r="CH14" s="340">
        <f t="shared" si="10"/>
        <v>0.47494725738396626</v>
      </c>
      <c r="CI14" s="50"/>
    </row>
    <row r="15" spans="1:87">
      <c r="A15" s="23">
        <f t="shared" si="0"/>
        <v>9</v>
      </c>
      <c r="B15" s="24" t="s">
        <v>56</v>
      </c>
      <c r="C15" s="24" t="s">
        <v>57</v>
      </c>
      <c r="D15" s="25">
        <v>21.68</v>
      </c>
      <c r="E15" s="25">
        <v>19.690000000000001</v>
      </c>
      <c r="F15" s="25">
        <v>22.715</v>
      </c>
      <c r="G15" s="25">
        <v>20.9</v>
      </c>
      <c r="H15" s="25">
        <v>22.68</v>
      </c>
      <c r="I15" s="25">
        <v>20.69</v>
      </c>
      <c r="J15" s="26">
        <f t="shared" si="1"/>
        <v>0.15115099999999998</v>
      </c>
      <c r="K15" s="26">
        <f t="shared" si="1"/>
        <v>0.15749299999999999</v>
      </c>
      <c r="L15" s="26">
        <f t="shared" si="1"/>
        <v>0.15855</v>
      </c>
      <c r="M15" s="26">
        <f t="shared" si="1"/>
        <v>0.15855</v>
      </c>
      <c r="N15" s="27">
        <v>0.14299999999999999</v>
      </c>
      <c r="O15" s="27">
        <v>0.14899999999999999</v>
      </c>
      <c r="P15" s="27">
        <v>0.15</v>
      </c>
      <c r="Q15" s="27">
        <v>0.15</v>
      </c>
      <c r="R15"/>
      <c r="S15" s="26">
        <f t="shared" si="2"/>
        <v>21.392500000000002</v>
      </c>
      <c r="T15" s="26">
        <f t="shared" ca="1" si="3"/>
        <v>0.64595168945173176</v>
      </c>
      <c r="U15" s="29">
        <v>6.5000000000000002E-2</v>
      </c>
      <c r="V15" s="30">
        <v>4.9000000000000002E-2</v>
      </c>
      <c r="W15" s="31">
        <f t="shared" si="4"/>
        <v>5.7000000000000002E-2</v>
      </c>
      <c r="X15" s="32">
        <v>267.76</v>
      </c>
      <c r="Y15" s="33">
        <f t="shared" ca="1" si="11"/>
        <v>8.8784464031379989E-2</v>
      </c>
      <c r="Z15" s="33">
        <f t="shared" ca="1" si="12"/>
        <v>8.7195240829811005E-2</v>
      </c>
      <c r="AA15"/>
      <c r="AB15" s="34">
        <f t="shared" si="5"/>
        <v>1.0569999999999999</v>
      </c>
      <c r="AC15" s="35">
        <f t="shared" ca="1" si="6"/>
        <v>1.08878446403138</v>
      </c>
      <c r="AD15" s="36">
        <v>1</v>
      </c>
      <c r="AE15" s="37"/>
      <c r="AF15"/>
      <c r="AG15"/>
      <c r="AH15"/>
      <c r="AI15" s="39">
        <v>9</v>
      </c>
      <c r="AJ15" s="40" t="s">
        <v>56</v>
      </c>
      <c r="AK15" s="37">
        <v>3</v>
      </c>
      <c r="AL15" s="41" t="s">
        <v>96</v>
      </c>
      <c r="AM15" s="41">
        <v>5</v>
      </c>
      <c r="AN15"/>
      <c r="AO15"/>
      <c r="AP15" s="42">
        <v>0.75</v>
      </c>
      <c r="AQ15" s="43">
        <v>267.76</v>
      </c>
      <c r="AR15"/>
      <c r="AS15" s="42"/>
      <c r="AT15" s="44"/>
      <c r="AU15" s="45"/>
      <c r="AV15" s="32"/>
      <c r="AW15" s="32"/>
      <c r="AX15" s="32"/>
      <c r="AY15" s="43"/>
      <c r="AZ15" s="340"/>
      <c r="BA15" s="340"/>
      <c r="BB15" s="340"/>
      <c r="BC15" s="47"/>
      <c r="BD15" s="44">
        <v>9</v>
      </c>
      <c r="BE15" s="45" t="s">
        <v>56</v>
      </c>
      <c r="BF15" s="32">
        <v>0</v>
      </c>
      <c r="BG15" s="48">
        <v>84.8</v>
      </c>
      <c r="BH15" s="48">
        <v>0</v>
      </c>
      <c r="BI15" s="48">
        <v>267.76</v>
      </c>
      <c r="BJ15" s="48">
        <f t="shared" si="7"/>
        <v>352.56</v>
      </c>
      <c r="BK15" s="338">
        <f t="shared" si="8"/>
        <v>0</v>
      </c>
      <c r="BL15" s="338">
        <f t="shared" si="8"/>
        <v>0.2405264352167007</v>
      </c>
      <c r="BM15" s="338">
        <f t="shared" si="8"/>
        <v>0</v>
      </c>
      <c r="BN15" s="338">
        <f t="shared" si="8"/>
        <v>0.7594735647832993</v>
      </c>
      <c r="BO15" s="49"/>
      <c r="BP15" s="48"/>
      <c r="BQ15" s="48"/>
      <c r="BR15" s="338"/>
      <c r="BS15" s="338"/>
      <c r="BT15" s="338"/>
      <c r="BU15" s="49"/>
      <c r="BV15" s="49"/>
      <c r="BW15" s="49"/>
      <c r="BX15" s="44">
        <v>9</v>
      </c>
      <c r="BY15" s="45" t="s">
        <v>56</v>
      </c>
      <c r="BZ15" s="32">
        <v>0</v>
      </c>
      <c r="CA15" s="32">
        <v>84.8</v>
      </c>
      <c r="CB15" s="32">
        <v>0</v>
      </c>
      <c r="CC15" s="32">
        <v>104.6</v>
      </c>
      <c r="CD15" s="43">
        <f t="shared" si="9"/>
        <v>189.39999999999998</v>
      </c>
      <c r="CE15" s="340">
        <f t="shared" si="10"/>
        <v>0</v>
      </c>
      <c r="CF15" s="340">
        <f t="shared" si="10"/>
        <v>0.4477296726504752</v>
      </c>
      <c r="CG15" s="340">
        <f t="shared" si="10"/>
        <v>0</v>
      </c>
      <c r="CH15" s="340">
        <f t="shared" si="10"/>
        <v>0.55227032734952486</v>
      </c>
      <c r="CI15" s="50"/>
    </row>
    <row r="16" spans="1:87">
      <c r="A16" s="23">
        <f t="shared" si="0"/>
        <v>10</v>
      </c>
      <c r="B16" s="51" t="s">
        <v>58</v>
      </c>
      <c r="R16"/>
      <c r="Y16" s="33">
        <f ca="1">AVERAGE(Y7:Y15)</f>
        <v>9.8006846285524987E-2</v>
      </c>
      <c r="Z16" s="33">
        <f ca="1">AVERAGE(Z7:Z15)</f>
        <v>9.6418726193470972E-2</v>
      </c>
      <c r="AA16"/>
      <c r="AC16" s="35">
        <f ca="1">Y16+1</f>
        <v>1.098006846285525</v>
      </c>
      <c r="AF16"/>
      <c r="AG16"/>
      <c r="AH16"/>
      <c r="AJ16" s="40" t="s">
        <v>58</v>
      </c>
      <c r="AK16" s="52"/>
      <c r="AM16" s="52"/>
      <c r="AN16"/>
      <c r="AO16"/>
      <c r="AP16" s="42">
        <v>0.74999999999999989</v>
      </c>
      <c r="AR16"/>
      <c r="AU16" s="45"/>
      <c r="AZ16" s="339"/>
      <c r="BA16" s="339"/>
      <c r="BB16" s="339"/>
      <c r="BE16" s="45" t="s">
        <v>58</v>
      </c>
      <c r="BX16" s="44">
        <v>10</v>
      </c>
      <c r="BY16" s="45" t="s">
        <v>58</v>
      </c>
      <c r="CE16" s="340">
        <f>AVERAGE(CE7:CE15)</f>
        <v>3.3881454581402674E-2</v>
      </c>
      <c r="CF16" s="340">
        <f t="shared" ref="CF16:CH16" si="13">AVERAGE(CF7:CF15)</f>
        <v>0.39091001714496748</v>
      </c>
      <c r="CG16" s="340">
        <f t="shared" si="13"/>
        <v>1.2730874114647431E-3</v>
      </c>
      <c r="CH16" s="340">
        <f t="shared" si="13"/>
        <v>0.57393544086216508</v>
      </c>
    </row>
    <row r="17" spans="1:100">
      <c r="A17" s="23">
        <f t="shared" si="0"/>
        <v>11</v>
      </c>
      <c r="B17" s="51" t="s">
        <v>59</v>
      </c>
      <c r="R17"/>
      <c r="X17" s="53"/>
      <c r="Y17" s="33">
        <f ca="1">SUMPRODUCT(X7:X15,Y7:Y15)/SUM(X7:X15)</f>
        <v>0.10117363592884056</v>
      </c>
      <c r="Z17" s="33"/>
      <c r="AA17"/>
      <c r="AC17" s="35">
        <f ca="1">Y17+1</f>
        <v>1.1011736359288407</v>
      </c>
      <c r="AF17"/>
      <c r="AG17"/>
      <c r="AH17"/>
      <c r="AJ17" s="40"/>
      <c r="AK17" s="52"/>
      <c r="AM17" s="52"/>
      <c r="AN17"/>
      <c r="AO17"/>
      <c r="AP17" s="42"/>
      <c r="AR17"/>
      <c r="AU17" s="45"/>
      <c r="BE17" s="45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100">
      <c r="A18" s="23">
        <f t="shared" si="0"/>
        <v>12</v>
      </c>
      <c r="B18" s="51" t="s">
        <v>60</v>
      </c>
      <c r="R18"/>
      <c r="X18" s="53"/>
      <c r="Y18" s="33">
        <f ca="1">AVERAGE(Y16:Y17)</f>
        <v>9.9590241107182773E-2</v>
      </c>
      <c r="Z18" s="33"/>
      <c r="AA18"/>
      <c r="AC18" s="35"/>
      <c r="AF18"/>
      <c r="AG18"/>
      <c r="AH18"/>
      <c r="AJ18" s="40"/>
      <c r="AK18" s="52"/>
      <c r="AL18" s="40"/>
      <c r="AM18" s="52"/>
      <c r="AP18" s="42"/>
      <c r="AR18"/>
      <c r="AU18" s="45"/>
      <c r="BE18" s="45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100">
      <c r="A19" s="2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>
      <c r="A20" s="2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>
      <c r="A22" s="23"/>
      <c r="B22"/>
      <c r="C22"/>
      <c r="R22"/>
      <c r="Z22" s="54">
        <f ca="1">Y16-Z16</f>
        <v>1.5881200920540156E-3</v>
      </c>
      <c r="AA22"/>
      <c r="AF22"/>
      <c r="AG22"/>
      <c r="AH22"/>
      <c r="AJ22" s="40"/>
      <c r="AR22"/>
      <c r="AU22" s="45"/>
      <c r="BE22" s="45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100">
      <c r="A23" s="23"/>
      <c r="B23"/>
      <c r="C23"/>
      <c r="R23"/>
      <c r="Y23" s="54"/>
      <c r="AA23"/>
      <c r="AF23"/>
      <c r="AG23"/>
      <c r="AH23"/>
      <c r="AR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10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>
      <c r="B25"/>
      <c r="C25"/>
      <c r="R25"/>
      <c r="U25"/>
      <c r="V25"/>
      <c r="W25"/>
      <c r="X25"/>
      <c r="Y25"/>
      <c r="Z25"/>
      <c r="AA25"/>
      <c r="AF25"/>
      <c r="AG25"/>
      <c r="AH25"/>
      <c r="AR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100">
      <c r="B26"/>
      <c r="C26"/>
      <c r="R26"/>
      <c r="Y26" s="322"/>
      <c r="AR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100"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100"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100">
      <c r="BX29"/>
      <c r="BY29"/>
      <c r="BZ29"/>
      <c r="CA29"/>
      <c r="CB29"/>
      <c r="CC29"/>
      <c r="CD29"/>
      <c r="CE29"/>
      <c r="CF29"/>
      <c r="CG29"/>
      <c r="CH29"/>
      <c r="CI29"/>
      <c r="CJ29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18"/>
  <sheetViews>
    <sheetView zoomScaleNormal="100" zoomScaleSheetLayoutView="100" workbookViewId="0">
      <selection activeCell="B2" sqref="B2"/>
    </sheetView>
  </sheetViews>
  <sheetFormatPr defaultColWidth="9.33203125" defaultRowHeight="11.25"/>
  <cols>
    <col min="1" max="1" width="4.5" style="3" customWidth="1"/>
    <col min="2" max="16384" width="9.33203125" style="3"/>
  </cols>
  <sheetData>
    <row r="1" spans="1:21">
      <c r="A1" s="50"/>
      <c r="B1" s="97"/>
      <c r="C1" s="98"/>
      <c r="D1" s="99"/>
      <c r="E1" s="10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>
      <c r="A2" s="50"/>
      <c r="B2" s="101" t="s">
        <v>98</v>
      </c>
      <c r="C2" s="102"/>
      <c r="D2" s="99"/>
      <c r="E2" s="103"/>
      <c r="F2" s="50"/>
      <c r="G2" s="104"/>
      <c r="H2" s="50"/>
      <c r="I2" s="50"/>
      <c r="J2" s="50" t="s">
        <v>133</v>
      </c>
      <c r="K2" s="50"/>
      <c r="L2" s="50"/>
      <c r="M2" s="50"/>
      <c r="N2" s="50"/>
      <c r="O2" s="105"/>
      <c r="P2" s="50"/>
      <c r="Q2" s="50"/>
      <c r="R2" s="50"/>
      <c r="S2" s="50"/>
      <c r="T2" s="50"/>
      <c r="U2" s="50"/>
    </row>
    <row r="3" spans="1:21">
      <c r="A3" s="50"/>
      <c r="B3" s="106" t="s">
        <v>134</v>
      </c>
      <c r="C3" s="102"/>
      <c r="D3" s="99"/>
      <c r="E3" s="100"/>
      <c r="F3" s="50"/>
      <c r="G3" s="107" t="s">
        <v>135</v>
      </c>
      <c r="H3" s="50"/>
      <c r="I3" s="50"/>
      <c r="J3" s="50" t="s">
        <v>136</v>
      </c>
      <c r="K3" s="50"/>
      <c r="L3" s="50"/>
      <c r="M3" s="50"/>
      <c r="N3" s="50"/>
      <c r="O3" s="108"/>
      <c r="P3" s="50"/>
      <c r="Q3" s="50"/>
      <c r="R3" s="109"/>
      <c r="S3" s="50"/>
      <c r="T3" s="110"/>
      <c r="U3" s="50"/>
    </row>
    <row r="4" spans="1:21">
      <c r="A4" s="50"/>
      <c r="B4" s="106" t="s">
        <v>137</v>
      </c>
      <c r="C4" s="102"/>
      <c r="D4" s="99"/>
      <c r="E4" s="100"/>
      <c r="F4" s="50"/>
      <c r="G4" s="107" t="s">
        <v>138</v>
      </c>
      <c r="H4" s="50"/>
      <c r="I4" s="50"/>
      <c r="J4" s="50"/>
      <c r="K4" s="50"/>
      <c r="L4" s="50"/>
      <c r="M4" s="50"/>
      <c r="N4" s="50"/>
      <c r="O4" s="111"/>
      <c r="P4" s="111"/>
      <c r="Q4" s="111"/>
      <c r="R4" s="112"/>
      <c r="S4" s="113"/>
      <c r="T4" s="114"/>
      <c r="U4" s="50"/>
    </row>
    <row r="5" spans="1:21">
      <c r="A5" s="50"/>
      <c r="B5" s="106" t="s">
        <v>139</v>
      </c>
      <c r="C5" s="102"/>
      <c r="D5" s="99"/>
      <c r="E5" s="100"/>
      <c r="F5" s="50"/>
      <c r="G5" s="107" t="s">
        <v>140</v>
      </c>
      <c r="H5" s="50"/>
      <c r="I5" s="50"/>
      <c r="J5" s="50" t="s">
        <v>141</v>
      </c>
      <c r="K5" s="50"/>
      <c r="L5" s="50"/>
      <c r="M5" s="50"/>
      <c r="N5" s="50"/>
      <c r="O5" s="115">
        <v>42251</v>
      </c>
      <c r="P5" s="50"/>
      <c r="Q5" s="50"/>
      <c r="R5" s="112"/>
      <c r="S5" s="113"/>
      <c r="T5" s="114"/>
      <c r="U5" s="50"/>
    </row>
    <row r="6" spans="1:21" ht="12" thickBot="1">
      <c r="A6" s="50"/>
      <c r="B6" s="106" t="s">
        <v>142</v>
      </c>
      <c r="C6" s="102"/>
      <c r="D6" s="99"/>
      <c r="E6" s="100"/>
      <c r="F6" s="50"/>
      <c r="G6" s="116" t="s">
        <v>143</v>
      </c>
      <c r="H6" s="50"/>
      <c r="I6" s="117"/>
      <c r="J6" s="118">
        <f>K6</f>
        <v>1.22127E-2</v>
      </c>
      <c r="K6" s="119">
        <f>'Gas Adjusted Regression'!B10</f>
        <v>1.22127E-2</v>
      </c>
      <c r="L6" s="120"/>
      <c r="M6" s="50"/>
      <c r="N6" s="50"/>
      <c r="O6" s="50" t="s">
        <v>144</v>
      </c>
      <c r="P6" s="104"/>
      <c r="Q6" s="121" t="s">
        <v>145</v>
      </c>
      <c r="T6" s="122">
        <v>6.1699999999999998E-2</v>
      </c>
      <c r="U6" s="123"/>
    </row>
    <row r="7" spans="1:21" ht="13.5" thickTop="1">
      <c r="A7" s="50"/>
      <c r="B7" s="124"/>
      <c r="C7" s="102"/>
      <c r="D7" s="99"/>
      <c r="E7" s="100"/>
      <c r="F7" s="50"/>
      <c r="G7" s="120" t="s">
        <v>146</v>
      </c>
      <c r="H7" s="50"/>
      <c r="I7" s="125"/>
      <c r="J7" s="50" t="s">
        <v>147</v>
      </c>
      <c r="K7" s="126">
        <f>1-G8</f>
        <v>0.13940900000000001</v>
      </c>
      <c r="L7" s="127"/>
      <c r="M7" s="50"/>
      <c r="N7" s="50"/>
      <c r="O7" s="50"/>
      <c r="P7" s="50"/>
      <c r="Q7" s="128"/>
      <c r="R7" s="129"/>
      <c r="S7" s="129"/>
      <c r="T7" s="114"/>
      <c r="U7" s="50"/>
    </row>
    <row r="8" spans="1:21" ht="13.5" thickBot="1">
      <c r="A8" s="50"/>
      <c r="B8" s="112"/>
      <c r="C8" s="102"/>
      <c r="D8" s="99"/>
      <c r="E8" s="130" t="s">
        <v>148</v>
      </c>
      <c r="F8" s="50"/>
      <c r="G8" s="119">
        <f>'Gas Multiple Regression'!B12</f>
        <v>0.86059099999999999</v>
      </c>
      <c r="H8" s="131"/>
      <c r="I8" s="50" t="s">
        <v>149</v>
      </c>
      <c r="J8" s="118">
        <f>K8</f>
        <v>-0.61612699999999998</v>
      </c>
      <c r="K8" s="119">
        <f>'Gas Adjusted Regression'!B11</f>
        <v>-0.61612699999999998</v>
      </c>
      <c r="L8" s="39"/>
      <c r="M8" s="39"/>
      <c r="N8" s="50"/>
      <c r="O8" s="50"/>
      <c r="P8" s="50"/>
      <c r="Q8" s="50"/>
      <c r="R8" s="128"/>
      <c r="S8" s="50"/>
      <c r="T8" s="50"/>
      <c r="U8" s="50"/>
    </row>
    <row r="9" spans="1:21" ht="12" thickTop="1">
      <c r="A9" s="50"/>
      <c r="B9" s="112"/>
      <c r="C9" s="102"/>
      <c r="D9" s="99" t="s">
        <v>150</v>
      </c>
      <c r="E9" s="100" t="s">
        <v>93</v>
      </c>
      <c r="F9" s="50"/>
      <c r="G9" s="132" t="s">
        <v>151</v>
      </c>
      <c r="H9" s="39" t="s">
        <v>152</v>
      </c>
      <c r="I9" s="132" t="s">
        <v>93</v>
      </c>
      <c r="J9" s="39" t="s">
        <v>150</v>
      </c>
      <c r="K9" s="50"/>
      <c r="L9" s="127"/>
      <c r="M9" s="50"/>
      <c r="N9" s="50"/>
      <c r="O9" s="50"/>
      <c r="P9" s="50"/>
      <c r="Q9" s="129"/>
      <c r="R9" s="50"/>
      <c r="S9" s="129"/>
      <c r="T9" s="114"/>
      <c r="U9" s="50"/>
    </row>
    <row r="10" spans="1:21" ht="33.75">
      <c r="A10" s="133"/>
      <c r="B10" s="134"/>
      <c r="C10" s="135"/>
      <c r="D10" s="136"/>
      <c r="E10" s="137"/>
      <c r="F10" s="133"/>
      <c r="G10" s="138" t="s">
        <v>153</v>
      </c>
      <c r="H10" s="139" t="s">
        <v>154</v>
      </c>
      <c r="I10" s="139" t="s">
        <v>155</v>
      </c>
      <c r="J10" s="138" t="s">
        <v>156</v>
      </c>
      <c r="K10" s="140" t="s">
        <v>157</v>
      </c>
      <c r="L10" s="138" t="s">
        <v>158</v>
      </c>
      <c r="M10" s="133"/>
      <c r="N10" s="133"/>
      <c r="O10" s="50"/>
      <c r="P10" s="133"/>
      <c r="Q10" s="133"/>
      <c r="R10" s="133"/>
      <c r="S10" s="133"/>
      <c r="T10" s="141"/>
      <c r="U10" s="133"/>
    </row>
    <row r="11" spans="1:21">
      <c r="A11" s="50" t="s">
        <v>22</v>
      </c>
      <c r="B11" s="112" t="s">
        <v>159</v>
      </c>
      <c r="C11" s="135" t="s">
        <v>160</v>
      </c>
      <c r="D11" s="99" t="s">
        <v>161</v>
      </c>
      <c r="E11" s="142" t="s">
        <v>162</v>
      </c>
      <c r="F11" s="50"/>
      <c r="G11" s="50"/>
      <c r="H11" s="50"/>
      <c r="I11" s="50"/>
      <c r="J11" s="126"/>
      <c r="K11" s="126"/>
      <c r="L11" s="126"/>
      <c r="M11" s="50"/>
      <c r="N11" s="50"/>
      <c r="O11" s="50" t="s">
        <v>163</v>
      </c>
      <c r="P11" s="50"/>
      <c r="Q11" s="50"/>
      <c r="R11" s="50"/>
      <c r="S11" s="50"/>
      <c r="T11" s="50"/>
      <c r="U11" s="50"/>
    </row>
    <row r="12" spans="1:21">
      <c r="A12" s="50">
        <v>1</v>
      </c>
      <c r="B12" s="129">
        <f>'Gas Ex Ante DCF 2015'!A12</f>
        <v>35976</v>
      </c>
      <c r="C12" s="143">
        <f>'Gas Ex Ante DCF 2015'!FX12</f>
        <v>0.11535314842480454</v>
      </c>
      <c r="D12" s="144">
        <v>7.0300000000000001E-2</v>
      </c>
      <c r="E12" s="145">
        <f t="shared" ref="E12:E75" si="0">C12-D12</f>
        <v>4.505314842480454E-2</v>
      </c>
      <c r="F12" s="50"/>
      <c r="G12" s="145"/>
      <c r="H12" s="126"/>
      <c r="I12" s="50"/>
      <c r="J12" s="126"/>
      <c r="K12" s="126"/>
      <c r="L12" s="126"/>
      <c r="M12" s="50"/>
      <c r="N12" s="50"/>
      <c r="O12" s="50"/>
      <c r="P12" s="50"/>
      <c r="Q12" s="50"/>
      <c r="R12" s="50"/>
      <c r="S12" s="50"/>
      <c r="T12" s="50"/>
      <c r="U12" s="50"/>
    </row>
    <row r="13" spans="1:21">
      <c r="A13" s="50">
        <f>A12+1</f>
        <v>2</v>
      </c>
      <c r="B13" s="129">
        <f>'Gas Ex Ante DCF 2015'!A13</f>
        <v>36007</v>
      </c>
      <c r="C13" s="143">
        <f>'Gas Ex Ante DCF 2015'!FX13</f>
        <v>0.11863476359739006</v>
      </c>
      <c r="D13" s="144">
        <v>7.0300000000000001E-2</v>
      </c>
      <c r="E13" s="145">
        <f t="shared" si="0"/>
        <v>4.8334763597390057E-2</v>
      </c>
      <c r="F13" s="50"/>
      <c r="G13" s="145">
        <f t="shared" ref="G13:G76" si="1">E12</f>
        <v>4.505314842480454E-2</v>
      </c>
      <c r="H13" s="146">
        <f t="shared" ref="H13:H76" si="2">D12</f>
        <v>7.0300000000000001E-2</v>
      </c>
      <c r="I13" s="147">
        <f t="shared" ref="I13:I76" si="3">E13-$G$8*G13</f>
        <v>9.5624295413390958E-3</v>
      </c>
      <c r="J13" s="126">
        <f t="shared" ref="J13:J76" si="4">D13-$G$8*H13</f>
        <v>9.8004527000000036E-3</v>
      </c>
      <c r="K13" s="126">
        <f t="shared" ref="K13:K76" si="5">($K$6/$K$7)+($K$8*D13)</f>
        <v>4.4289654751896217E-2</v>
      </c>
      <c r="L13" s="126">
        <f t="shared" ref="L13:L76" si="6">D13+K13</f>
        <v>0.11458965475189622</v>
      </c>
      <c r="M13" s="110"/>
      <c r="N13" s="50">
        <v>1</v>
      </c>
      <c r="O13" s="148">
        <f>T14</f>
        <v>8.7603382851896214E-2</v>
      </c>
      <c r="P13" s="149" t="s">
        <v>164</v>
      </c>
      <c r="Q13" s="145">
        <f>T15</f>
        <v>-0.61612699999999998</v>
      </c>
      <c r="R13" s="149" t="s">
        <v>165</v>
      </c>
      <c r="S13" s="110">
        <f>T6</f>
        <v>6.1699999999999998E-2</v>
      </c>
      <c r="T13" s="150" t="s">
        <v>166</v>
      </c>
      <c r="U13" s="151">
        <f>T18</f>
        <v>4.9588346951896213E-2</v>
      </c>
    </row>
    <row r="14" spans="1:21">
      <c r="A14" s="50">
        <f t="shared" ref="A14:A77" si="7">A13+1</f>
        <v>3</v>
      </c>
      <c r="B14" s="129">
        <f>'Gas Ex Ante DCF 2015'!A14</f>
        <v>36038</v>
      </c>
      <c r="C14" s="143">
        <f>'Gas Ex Ante DCF 2015'!FX14</f>
        <v>0.12335495187659209</v>
      </c>
      <c r="D14" s="144">
        <v>7.0000000000000007E-2</v>
      </c>
      <c r="E14" s="145">
        <f t="shared" si="0"/>
        <v>5.3354951876592088E-2</v>
      </c>
      <c r="F14" s="50"/>
      <c r="G14" s="145">
        <f t="shared" si="1"/>
        <v>4.8334763597390057E-2</v>
      </c>
      <c r="H14" s="146">
        <f t="shared" si="2"/>
        <v>7.0300000000000001E-2</v>
      </c>
      <c r="I14" s="147">
        <f t="shared" si="3"/>
        <v>1.1758489337550582E-2</v>
      </c>
      <c r="J14" s="126">
        <f t="shared" si="4"/>
        <v>9.5004527000000089E-3</v>
      </c>
      <c r="K14" s="126">
        <f t="shared" si="5"/>
        <v>4.4474492851896211E-2</v>
      </c>
      <c r="L14" s="126">
        <f t="shared" si="6"/>
        <v>0.11447449285189622</v>
      </c>
      <c r="M14" s="110"/>
      <c r="N14" s="50">
        <f>N13+1</f>
        <v>2</v>
      </c>
      <c r="O14" s="50" t="s">
        <v>167</v>
      </c>
      <c r="P14" s="50"/>
      <c r="Q14" s="50"/>
      <c r="R14" s="50"/>
      <c r="S14" s="50"/>
      <c r="T14" s="145">
        <f>K6/K7</f>
        <v>8.7603382851896214E-2</v>
      </c>
      <c r="U14" s="50"/>
    </row>
    <row r="15" spans="1:21">
      <c r="A15" s="50">
        <f t="shared" si="7"/>
        <v>4</v>
      </c>
      <c r="B15" s="129">
        <f>'Gas Ex Ante DCF 2015'!A15</f>
        <v>36068</v>
      </c>
      <c r="C15" s="143">
        <f>'Gas Ex Ante DCF 2015'!FX15</f>
        <v>0.12733879591581593</v>
      </c>
      <c r="D15" s="144">
        <v>6.93E-2</v>
      </c>
      <c r="E15" s="145">
        <f t="shared" si="0"/>
        <v>5.8038795915815927E-2</v>
      </c>
      <c r="F15" s="50"/>
      <c r="G15" s="145">
        <f t="shared" si="1"/>
        <v>5.3354951876592088E-2</v>
      </c>
      <c r="H15" s="146">
        <f t="shared" si="2"/>
        <v>7.0000000000000007E-2</v>
      </c>
      <c r="I15" s="147">
        <f t="shared" si="3"/>
        <v>1.2122004525387663E-2</v>
      </c>
      <c r="J15" s="126">
        <f t="shared" si="4"/>
        <v>9.0586299999999981E-3</v>
      </c>
      <c r="K15" s="126">
        <f t="shared" si="5"/>
        <v>4.4905781751896218E-2</v>
      </c>
      <c r="L15" s="126">
        <f t="shared" si="6"/>
        <v>0.11420578175189622</v>
      </c>
      <c r="M15" s="110"/>
      <c r="N15" s="50">
        <f t="shared" ref="N15:N20" si="8">N14+1</f>
        <v>3</v>
      </c>
      <c r="O15" s="126" t="s">
        <v>168</v>
      </c>
      <c r="P15" s="50"/>
      <c r="Q15" s="50"/>
      <c r="R15" s="50"/>
      <c r="S15" s="50"/>
      <c r="T15" s="145">
        <f>K8</f>
        <v>-0.61612699999999998</v>
      </c>
      <c r="U15" s="50"/>
    </row>
    <row r="16" spans="1:21">
      <c r="A16" s="50">
        <f t="shared" si="7"/>
        <v>5</v>
      </c>
      <c r="B16" s="129">
        <f>'Gas Ex Ante DCF 2015'!A16</f>
        <v>36098</v>
      </c>
      <c r="C16" s="143">
        <f>'Gas Ex Ante DCF 2015'!FX16</f>
        <v>0.12596715504565811</v>
      </c>
      <c r="D16" s="144">
        <v>6.9599999999999995E-2</v>
      </c>
      <c r="E16" s="145">
        <f t="shared" si="0"/>
        <v>5.6367155045658118E-2</v>
      </c>
      <c r="F16" s="50"/>
      <c r="G16" s="145">
        <f t="shared" si="1"/>
        <v>5.8038795915815927E-2</v>
      </c>
      <c r="H16" s="146">
        <f t="shared" si="2"/>
        <v>6.93E-2</v>
      </c>
      <c r="I16" s="147">
        <f t="shared" si="3"/>
        <v>6.4194896296701706E-3</v>
      </c>
      <c r="J16" s="126">
        <f t="shared" si="4"/>
        <v>9.9610436999999982E-3</v>
      </c>
      <c r="K16" s="126">
        <f t="shared" si="5"/>
        <v>4.4720943651896217E-2</v>
      </c>
      <c r="L16" s="126">
        <f t="shared" si="6"/>
        <v>0.11432094365189621</v>
      </c>
      <c r="M16" s="110"/>
      <c r="N16" s="50">
        <f t="shared" si="8"/>
        <v>4</v>
      </c>
      <c r="O16" s="126" t="s">
        <v>169</v>
      </c>
      <c r="P16" s="50"/>
      <c r="Q16" s="50"/>
      <c r="R16" s="50"/>
      <c r="S16" s="50"/>
      <c r="T16" s="145">
        <f>T6</f>
        <v>6.1699999999999998E-2</v>
      </c>
      <c r="U16" s="50"/>
    </row>
    <row r="17" spans="1:21">
      <c r="A17" s="50">
        <f t="shared" si="7"/>
        <v>6</v>
      </c>
      <c r="B17" s="129">
        <f>'Gas Ex Ante DCF 2015'!A17</f>
        <v>36129</v>
      </c>
      <c r="C17" s="143">
        <f>'Gas Ex Ante DCF 2015'!FX17</f>
        <v>0.12111442473153675</v>
      </c>
      <c r="D17" s="144">
        <v>7.0300000000000001E-2</v>
      </c>
      <c r="E17" s="145">
        <f t="shared" si="0"/>
        <v>5.0814424731536745E-2</v>
      </c>
      <c r="F17" s="50"/>
      <c r="G17" s="145">
        <f t="shared" si="1"/>
        <v>5.6367155045658118E-2</v>
      </c>
      <c r="H17" s="146">
        <f t="shared" si="2"/>
        <v>6.9599999999999995E-2</v>
      </c>
      <c r="I17" s="147">
        <f t="shared" si="3"/>
        <v>2.3053584036387825E-3</v>
      </c>
      <c r="J17" s="126">
        <f t="shared" si="4"/>
        <v>1.0402866400000009E-2</v>
      </c>
      <c r="K17" s="126">
        <f t="shared" si="5"/>
        <v>4.4289654751896217E-2</v>
      </c>
      <c r="L17" s="126">
        <f t="shared" si="6"/>
        <v>0.11458965475189622</v>
      </c>
      <c r="M17" s="110"/>
      <c r="N17" s="50">
        <f t="shared" si="8"/>
        <v>5</v>
      </c>
      <c r="O17" s="50" t="s">
        <v>170</v>
      </c>
      <c r="P17" s="50"/>
      <c r="Q17" s="50"/>
      <c r="R17" s="50"/>
      <c r="S17" s="50"/>
      <c r="T17" s="145">
        <f>T15*T16</f>
        <v>-3.8015035900000001E-2</v>
      </c>
      <c r="U17" s="50"/>
    </row>
    <row r="18" spans="1:21">
      <c r="A18" s="50">
        <f t="shared" si="7"/>
        <v>7</v>
      </c>
      <c r="B18" s="129">
        <f>'Gas Ex Ante DCF 2015'!A18</f>
        <v>36160</v>
      </c>
      <c r="C18" s="143">
        <f>'Gas Ex Ante DCF 2015'!FX18</f>
        <v>0.11846075690287976</v>
      </c>
      <c r="D18" s="144">
        <v>6.9099999999999995E-2</v>
      </c>
      <c r="E18" s="145">
        <f t="shared" si="0"/>
        <v>4.9360756902879763E-2</v>
      </c>
      <c r="F18" s="50"/>
      <c r="G18" s="145">
        <f t="shared" si="1"/>
        <v>5.0814424731536745E-2</v>
      </c>
      <c r="H18" s="146">
        <f t="shared" si="2"/>
        <v>7.0300000000000001E-2</v>
      </c>
      <c r="I18" s="147">
        <f t="shared" si="3"/>
        <v>5.6303203087418249E-3</v>
      </c>
      <c r="J18" s="126">
        <f t="shared" si="4"/>
        <v>8.600452699999997E-3</v>
      </c>
      <c r="K18" s="126">
        <f t="shared" si="5"/>
        <v>4.5029007151896221E-2</v>
      </c>
      <c r="L18" s="126">
        <f t="shared" si="6"/>
        <v>0.11412900715189622</v>
      </c>
      <c r="M18" s="110"/>
      <c r="N18" s="50">
        <f t="shared" si="8"/>
        <v>6</v>
      </c>
      <c r="O18" s="50" t="s">
        <v>171</v>
      </c>
      <c r="P18" s="50"/>
      <c r="Q18" s="50"/>
      <c r="R18" s="50"/>
      <c r="S18" s="50"/>
      <c r="T18" s="145">
        <f>SUM(T14+T17)</f>
        <v>4.9588346951896213E-2</v>
      </c>
      <c r="U18" s="127"/>
    </row>
    <row r="19" spans="1:21">
      <c r="A19" s="50">
        <f t="shared" si="7"/>
        <v>8</v>
      </c>
      <c r="B19" s="129">
        <f>'Gas Ex Ante DCF 2015'!A19</f>
        <v>36189</v>
      </c>
      <c r="C19" s="143">
        <f>'Gas Ex Ante DCF 2015'!FX19</f>
        <v>0.11953248026578181</v>
      </c>
      <c r="D19" s="144">
        <v>6.9699999999999998E-2</v>
      </c>
      <c r="E19" s="145">
        <f t="shared" si="0"/>
        <v>4.9832480265781812E-2</v>
      </c>
      <c r="F19" s="50"/>
      <c r="G19" s="145">
        <f t="shared" si="1"/>
        <v>4.9360756902879763E-2</v>
      </c>
      <c r="H19" s="146">
        <f t="shared" si="2"/>
        <v>6.9099999999999995E-2</v>
      </c>
      <c r="I19" s="147">
        <f t="shared" si="3"/>
        <v>7.3530571219756133E-3</v>
      </c>
      <c r="J19" s="126">
        <f t="shared" si="4"/>
        <v>1.0233161900000003E-2</v>
      </c>
      <c r="K19" s="126">
        <f t="shared" si="5"/>
        <v>4.4659330951896219E-2</v>
      </c>
      <c r="L19" s="126">
        <f t="shared" si="6"/>
        <v>0.11435933095189621</v>
      </c>
      <c r="M19" s="110"/>
      <c r="N19" s="50">
        <f t="shared" si="8"/>
        <v>7</v>
      </c>
      <c r="O19" s="126" t="s">
        <v>169</v>
      </c>
      <c r="P19" s="126"/>
      <c r="Q19" s="126"/>
      <c r="R19" s="126"/>
      <c r="S19" s="126"/>
      <c r="T19" s="152">
        <f>T6</f>
        <v>6.1699999999999998E-2</v>
      </c>
      <c r="U19" s="50"/>
    </row>
    <row r="20" spans="1:21">
      <c r="A20" s="50">
        <f t="shared" si="7"/>
        <v>9</v>
      </c>
      <c r="B20" s="129">
        <f>'Gas Ex Ante DCF 2015'!A20</f>
        <v>36217</v>
      </c>
      <c r="C20" s="143">
        <f>'Gas Ex Ante DCF 2015'!FX20</f>
        <v>0.12431499208232756</v>
      </c>
      <c r="D20" s="144">
        <v>7.0900000000000005E-2</v>
      </c>
      <c r="E20" s="145">
        <f t="shared" si="0"/>
        <v>5.3414992082327556E-2</v>
      </c>
      <c r="F20" s="50"/>
      <c r="G20" s="145">
        <f t="shared" si="1"/>
        <v>4.9832480265781812E-2</v>
      </c>
      <c r="H20" s="146">
        <f t="shared" si="2"/>
        <v>6.9699999999999998E-2</v>
      </c>
      <c r="I20" s="147">
        <f t="shared" si="3"/>
        <v>1.0529608057918124E-2</v>
      </c>
      <c r="J20" s="126">
        <f t="shared" si="4"/>
        <v>1.0916807300000005E-2</v>
      </c>
      <c r="K20" s="126">
        <f t="shared" si="5"/>
        <v>4.3919978551896215E-2</v>
      </c>
      <c r="L20" s="126">
        <f t="shared" si="6"/>
        <v>0.11481997855189621</v>
      </c>
      <c r="M20" s="110"/>
      <c r="N20" s="50">
        <f t="shared" si="8"/>
        <v>8</v>
      </c>
      <c r="O20" s="126" t="s">
        <v>172</v>
      </c>
      <c r="P20" s="126"/>
      <c r="Q20" s="126"/>
      <c r="R20" s="126"/>
      <c r="S20" s="126"/>
      <c r="T20" s="49">
        <f>SUM(T18:T19)</f>
        <v>0.11128834695189621</v>
      </c>
      <c r="U20" s="50"/>
    </row>
    <row r="21" spans="1:21">
      <c r="A21" s="50">
        <f t="shared" si="7"/>
        <v>10</v>
      </c>
      <c r="B21" s="129">
        <f>'Gas Ex Ante DCF 2015'!A21</f>
        <v>36250</v>
      </c>
      <c r="C21" s="143">
        <f>'Gas Ex Ante DCF 2015'!FX21</f>
        <v>0.12567985709799706</v>
      </c>
      <c r="D21" s="144">
        <v>7.2599999999999998E-2</v>
      </c>
      <c r="E21" s="145">
        <f t="shared" si="0"/>
        <v>5.3079857097997063E-2</v>
      </c>
      <c r="F21" s="50"/>
      <c r="G21" s="145">
        <f t="shared" si="1"/>
        <v>5.3414992082327556E-2</v>
      </c>
      <c r="H21" s="146">
        <f t="shared" si="2"/>
        <v>7.0900000000000005E-2</v>
      </c>
      <c r="I21" s="147">
        <f t="shared" si="3"/>
        <v>7.111395646874713E-3</v>
      </c>
      <c r="J21" s="126">
        <f t="shared" si="4"/>
        <v>1.1584098099999995E-2</v>
      </c>
      <c r="K21" s="126">
        <f t="shared" si="5"/>
        <v>4.2872562651896214E-2</v>
      </c>
      <c r="L21" s="126">
        <f t="shared" si="6"/>
        <v>0.1154725626518962</v>
      </c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0">
        <f t="shared" si="7"/>
        <v>11</v>
      </c>
      <c r="B22" s="129">
        <f>'Gas Ex Ante DCF 2015'!A22</f>
        <v>36280</v>
      </c>
      <c r="C22" s="143">
        <f>'Gas Ex Ante DCF 2015'!FX22</f>
        <v>0.12604316373223504</v>
      </c>
      <c r="D22" s="144">
        <v>7.22E-2</v>
      </c>
      <c r="E22" s="145">
        <f t="shared" si="0"/>
        <v>5.3843163732235036E-2</v>
      </c>
      <c r="F22" s="50"/>
      <c r="G22" s="145">
        <f t="shared" si="1"/>
        <v>5.3079857097997063E-2</v>
      </c>
      <c r="H22" s="146">
        <f t="shared" si="2"/>
        <v>7.2599999999999998E-2</v>
      </c>
      <c r="I22" s="147">
        <f t="shared" si="3"/>
        <v>8.1631164324126454E-3</v>
      </c>
      <c r="J22" s="126">
        <f t="shared" si="4"/>
        <v>9.7210934000000054E-3</v>
      </c>
      <c r="K22" s="126">
        <f t="shared" si="5"/>
        <v>4.3119013451896213E-2</v>
      </c>
      <c r="L22" s="126">
        <f t="shared" si="6"/>
        <v>0.11531901345189621</v>
      </c>
      <c r="M22" s="50"/>
      <c r="N22" s="56"/>
      <c r="O22" s="56"/>
      <c r="P22" s="56"/>
      <c r="Q22" s="56"/>
      <c r="R22" s="56"/>
      <c r="S22" s="56"/>
      <c r="T22" s="56"/>
      <c r="U22" s="56"/>
    </row>
    <row r="23" spans="1:21" ht="12.75">
      <c r="A23" s="50">
        <f t="shared" si="7"/>
        <v>12</v>
      </c>
      <c r="B23" s="129">
        <f>'Gas Ex Ante DCF 2015'!A23</f>
        <v>36311</v>
      </c>
      <c r="C23" s="143">
        <f>'Gas Ex Ante DCF 2015'!FX23</f>
        <v>0.12212735686456117</v>
      </c>
      <c r="D23" s="144">
        <v>7.4700000000000003E-2</v>
      </c>
      <c r="E23" s="145">
        <f t="shared" si="0"/>
        <v>4.7427356864561163E-2</v>
      </c>
      <c r="F23" s="50"/>
      <c r="G23" s="145">
        <f t="shared" si="1"/>
        <v>5.3843163732235036E-2</v>
      </c>
      <c r="H23" s="146">
        <f t="shared" si="2"/>
        <v>7.22E-2</v>
      </c>
      <c r="I23" s="147">
        <f t="shared" si="3"/>
        <v>1.0904147450732787E-3</v>
      </c>
      <c r="J23" s="126">
        <f t="shared" si="4"/>
        <v>1.2565329800000004E-2</v>
      </c>
      <c r="K23" s="126">
        <f t="shared" si="5"/>
        <v>4.1578695951896213E-2</v>
      </c>
      <c r="L23" s="126">
        <f t="shared" si="6"/>
        <v>0.11627869595189622</v>
      </c>
      <c r="M23" s="50"/>
      <c r="N23" s="56"/>
      <c r="O23" s="56"/>
      <c r="P23" s="56"/>
      <c r="Q23" s="56"/>
      <c r="R23" s="56"/>
      <c r="S23" s="56"/>
      <c r="T23" s="56"/>
      <c r="U23" s="56"/>
    </row>
    <row r="24" spans="1:21" ht="12.75">
      <c r="A24" s="50">
        <f t="shared" si="7"/>
        <v>13</v>
      </c>
      <c r="B24" s="129">
        <f>'Gas Ex Ante DCF 2015'!A24</f>
        <v>36341</v>
      </c>
      <c r="C24" s="143">
        <f>'Gas Ex Ante DCF 2015'!FX24</f>
        <v>0.12076679748073471</v>
      </c>
      <c r="D24" s="144">
        <v>7.7399999999999997E-2</v>
      </c>
      <c r="E24" s="145">
        <f t="shared" si="0"/>
        <v>4.3366797480734715E-2</v>
      </c>
      <c r="F24" s="50"/>
      <c r="G24" s="145">
        <f t="shared" si="1"/>
        <v>4.7427356864561163E-2</v>
      </c>
      <c r="H24" s="146">
        <f t="shared" si="2"/>
        <v>7.4700000000000003E-2</v>
      </c>
      <c r="I24" s="147">
        <f t="shared" si="3"/>
        <v>2.5512410093051566E-3</v>
      </c>
      <c r="J24" s="126">
        <f t="shared" si="4"/>
        <v>1.3113852299999992E-2</v>
      </c>
      <c r="K24" s="126">
        <f t="shared" si="5"/>
        <v>3.9915153051896218E-2</v>
      </c>
      <c r="L24" s="126">
        <f t="shared" si="6"/>
        <v>0.11731515305189621</v>
      </c>
      <c r="M24" s="50"/>
      <c r="N24" s="56"/>
      <c r="O24" s="56"/>
      <c r="P24" s="56"/>
      <c r="Q24" s="56"/>
      <c r="R24" s="56"/>
      <c r="S24" s="56"/>
      <c r="T24" s="56"/>
      <c r="U24" s="56"/>
    </row>
    <row r="25" spans="1:21" ht="12.75">
      <c r="A25" s="50">
        <f t="shared" si="7"/>
        <v>14</v>
      </c>
      <c r="B25" s="129">
        <f>'Gas Ex Ante DCF 2015'!A25</f>
        <v>36371</v>
      </c>
      <c r="C25" s="143">
        <f>'Gas Ex Ante DCF 2015'!FX25</f>
        <v>0.12222476266327831</v>
      </c>
      <c r="D25" s="144">
        <v>7.7100000000000002E-2</v>
      </c>
      <c r="E25" s="145">
        <f t="shared" si="0"/>
        <v>4.5124762663278306E-2</v>
      </c>
      <c r="F25" s="50"/>
      <c r="G25" s="145">
        <f t="shared" si="1"/>
        <v>4.3366797480734715E-2</v>
      </c>
      <c r="H25" s="146">
        <f t="shared" si="2"/>
        <v>7.7399999999999997E-2</v>
      </c>
      <c r="I25" s="147">
        <f t="shared" si="3"/>
        <v>7.8036870525353408E-3</v>
      </c>
      <c r="J25" s="126">
        <f t="shared" si="4"/>
        <v>1.0490256600000011E-2</v>
      </c>
      <c r="K25" s="126">
        <f t="shared" si="5"/>
        <v>4.0099991151896212E-2</v>
      </c>
      <c r="L25" s="126">
        <f t="shared" si="6"/>
        <v>0.11719999115189622</v>
      </c>
      <c r="M25" s="50"/>
      <c r="N25" s="56"/>
      <c r="O25" s="56"/>
      <c r="P25" s="56"/>
      <c r="Q25" s="56"/>
      <c r="R25" s="56"/>
      <c r="S25" s="56"/>
      <c r="T25" s="56"/>
      <c r="U25" s="56"/>
    </row>
    <row r="26" spans="1:21" ht="12.75">
      <c r="A26" s="50">
        <f t="shared" si="7"/>
        <v>15</v>
      </c>
      <c r="B26" s="129">
        <f>'Gas Ex Ante DCF 2015'!A26</f>
        <v>36403</v>
      </c>
      <c r="C26" s="143">
        <f>'Gas Ex Ante DCF 2015'!FX26</f>
        <v>0.12204125153104534</v>
      </c>
      <c r="D26" s="144">
        <v>7.9100000000000004E-2</v>
      </c>
      <c r="E26" s="145">
        <f t="shared" si="0"/>
        <v>4.2941251531045332E-2</v>
      </c>
      <c r="F26" s="50"/>
      <c r="G26" s="145">
        <f t="shared" si="1"/>
        <v>4.5124762663278306E-2</v>
      </c>
      <c r="H26" s="146">
        <f t="shared" si="2"/>
        <v>7.7100000000000002E-2</v>
      </c>
      <c r="I26" s="147">
        <f t="shared" si="3"/>
        <v>4.107286905891995E-3</v>
      </c>
      <c r="J26" s="126">
        <f t="shared" si="4"/>
        <v>1.2748433900000009E-2</v>
      </c>
      <c r="K26" s="126">
        <f t="shared" si="5"/>
        <v>3.886773715189621E-2</v>
      </c>
      <c r="L26" s="126">
        <f t="shared" si="6"/>
        <v>0.11796773715189621</v>
      </c>
      <c r="M26" s="50"/>
      <c r="N26" s="56"/>
      <c r="O26" s="56"/>
      <c r="P26" s="56"/>
      <c r="Q26" s="56"/>
      <c r="R26" s="56"/>
      <c r="S26" s="56"/>
      <c r="T26" s="56"/>
      <c r="U26" s="56"/>
    </row>
    <row r="27" spans="1:21" ht="12.75">
      <c r="A27" s="50">
        <f t="shared" si="7"/>
        <v>16</v>
      </c>
      <c r="B27" s="129">
        <f>'Gas Ex Ante DCF 2015'!A27</f>
        <v>36433</v>
      </c>
      <c r="C27" s="143">
        <f>'Gas Ex Ante DCF 2015'!FX27</f>
        <v>0.12259473412959934</v>
      </c>
      <c r="D27" s="144">
        <v>7.9299999999999995E-2</v>
      </c>
      <c r="E27" s="145">
        <f t="shared" si="0"/>
        <v>4.3294734129599347E-2</v>
      </c>
      <c r="F27" s="50"/>
      <c r="G27" s="145">
        <f t="shared" si="1"/>
        <v>4.2941251531045332E-2</v>
      </c>
      <c r="H27" s="146">
        <f t="shared" si="2"/>
        <v>7.9100000000000004E-2</v>
      </c>
      <c r="I27" s="147">
        <f t="shared" si="3"/>
        <v>6.3398795332455099E-3</v>
      </c>
      <c r="J27" s="126">
        <f t="shared" si="4"/>
        <v>1.1227251899999999E-2</v>
      </c>
      <c r="K27" s="126">
        <f t="shared" si="5"/>
        <v>3.8744511751896221E-2</v>
      </c>
      <c r="L27" s="126">
        <f t="shared" si="6"/>
        <v>0.11804451175189622</v>
      </c>
      <c r="M27" s="50"/>
      <c r="N27" s="56"/>
      <c r="O27" s="56"/>
      <c r="P27" s="56"/>
      <c r="Q27" s="56"/>
      <c r="R27" s="56"/>
      <c r="S27" s="56"/>
      <c r="T27" s="56"/>
      <c r="U27" s="56"/>
    </row>
    <row r="28" spans="1:21" ht="12.75">
      <c r="A28" s="50">
        <f t="shared" si="7"/>
        <v>17</v>
      </c>
      <c r="B28" s="129">
        <f>'Gas Ex Ante DCF 2015'!A28</f>
        <v>36462</v>
      </c>
      <c r="C28" s="143">
        <f>'Gas Ex Ante DCF 2015'!FX28</f>
        <v>0.12329754439330774</v>
      </c>
      <c r="D28" s="144">
        <v>8.0600000000000005E-2</v>
      </c>
      <c r="E28" s="145">
        <f t="shared" si="0"/>
        <v>4.2697544393307738E-2</v>
      </c>
      <c r="F28" s="50"/>
      <c r="G28" s="145">
        <f t="shared" si="1"/>
        <v>4.3294734129599347E-2</v>
      </c>
      <c r="H28" s="146">
        <f t="shared" si="2"/>
        <v>7.9299999999999995E-2</v>
      </c>
      <c r="I28" s="147">
        <f t="shared" si="3"/>
        <v>5.4384858539817046E-3</v>
      </c>
      <c r="J28" s="126">
        <f t="shared" si="4"/>
        <v>1.2355133700000007E-2</v>
      </c>
      <c r="K28" s="126">
        <f t="shared" si="5"/>
        <v>3.7943546651896212E-2</v>
      </c>
      <c r="L28" s="126">
        <f t="shared" si="6"/>
        <v>0.11854354665189622</v>
      </c>
      <c r="M28" s="50"/>
      <c r="N28" s="56"/>
      <c r="O28" s="56"/>
      <c r="P28" s="56"/>
      <c r="Q28" s="56"/>
      <c r="R28" s="56"/>
      <c r="S28" s="56"/>
      <c r="T28" s="56"/>
      <c r="U28" s="56"/>
    </row>
    <row r="29" spans="1:21" ht="12.75">
      <c r="A29" s="50">
        <f t="shared" si="7"/>
        <v>18</v>
      </c>
      <c r="B29" s="129">
        <f>'Gas Ex Ante DCF 2015'!A29</f>
        <v>36494</v>
      </c>
      <c r="C29" s="143">
        <f>'Gas Ex Ante DCF 2015'!FX29</f>
        <v>0.12401121996468834</v>
      </c>
      <c r="D29" s="144">
        <v>7.9399999999999998E-2</v>
      </c>
      <c r="E29" s="145">
        <f t="shared" si="0"/>
        <v>4.4611219964688337E-2</v>
      </c>
      <c r="F29" s="50"/>
      <c r="G29" s="145">
        <f t="shared" si="1"/>
        <v>4.2697544393307738E-2</v>
      </c>
      <c r="H29" s="146">
        <f t="shared" si="2"/>
        <v>8.0600000000000005E-2</v>
      </c>
      <c r="I29" s="147">
        <f t="shared" si="3"/>
        <v>7.8660975377072354E-3</v>
      </c>
      <c r="J29" s="126">
        <f t="shared" si="4"/>
        <v>1.0036365399999997E-2</v>
      </c>
      <c r="K29" s="126">
        <f t="shared" si="5"/>
        <v>3.8682899051896216E-2</v>
      </c>
      <c r="L29" s="126">
        <f t="shared" si="6"/>
        <v>0.11808289905189621</v>
      </c>
      <c r="M29" s="50"/>
      <c r="N29" s="56"/>
      <c r="O29" s="56"/>
      <c r="P29" s="56"/>
      <c r="Q29" s="56"/>
      <c r="R29" s="56"/>
      <c r="S29" s="56"/>
      <c r="T29" s="56"/>
      <c r="U29" s="56"/>
    </row>
    <row r="30" spans="1:21" ht="12.75">
      <c r="A30" s="50">
        <f t="shared" si="7"/>
        <v>19</v>
      </c>
      <c r="B30" s="129">
        <f>'Gas Ex Ante DCF 2015'!A30</f>
        <v>36525</v>
      </c>
      <c r="C30" s="143">
        <f>'Gas Ex Ante DCF 2015'!FX30</f>
        <v>0.1279799735228313</v>
      </c>
      <c r="D30" s="144">
        <v>8.14E-2</v>
      </c>
      <c r="E30" s="145">
        <f t="shared" si="0"/>
        <v>4.6579973522831303E-2</v>
      </c>
      <c r="F30" s="50"/>
      <c r="G30" s="145">
        <f t="shared" si="1"/>
        <v>4.4611219964688337E-2</v>
      </c>
      <c r="H30" s="146">
        <f t="shared" si="2"/>
        <v>7.9399999999999998E-2</v>
      </c>
      <c r="I30" s="147">
        <f t="shared" si="3"/>
        <v>8.1879591222002029E-3</v>
      </c>
      <c r="J30" s="126">
        <f t="shared" si="4"/>
        <v>1.3069074600000008E-2</v>
      </c>
      <c r="K30" s="126">
        <f t="shared" si="5"/>
        <v>3.7450645051896214E-2</v>
      </c>
      <c r="L30" s="126">
        <f t="shared" si="6"/>
        <v>0.11885064505189621</v>
      </c>
      <c r="M30" s="50"/>
      <c r="N30" s="56"/>
      <c r="O30" s="56"/>
      <c r="P30" s="56"/>
      <c r="Q30" s="56"/>
      <c r="R30" s="56"/>
      <c r="S30" s="56"/>
      <c r="T30" s="56"/>
      <c r="U30" s="56"/>
    </row>
    <row r="31" spans="1:21" ht="12.75">
      <c r="A31" s="50">
        <f t="shared" si="7"/>
        <v>20</v>
      </c>
      <c r="B31" s="129">
        <f>'Gas Ex Ante DCF 2015'!A31</f>
        <v>36556</v>
      </c>
      <c r="C31" s="143">
        <f>'Gas Ex Ante DCF 2015'!FX31</f>
        <v>0.13005641990439074</v>
      </c>
      <c r="D31" s="144">
        <v>8.3500000000000005E-2</v>
      </c>
      <c r="E31" s="145">
        <f t="shared" si="0"/>
        <v>4.6556419904390731E-2</v>
      </c>
      <c r="F31" s="50"/>
      <c r="G31" s="145">
        <f t="shared" si="1"/>
        <v>4.6579973522831303E-2</v>
      </c>
      <c r="H31" s="146">
        <f t="shared" si="2"/>
        <v>8.14E-2</v>
      </c>
      <c r="I31" s="147">
        <f t="shared" si="3"/>
        <v>6.4701139104038144E-3</v>
      </c>
      <c r="J31" s="126">
        <f t="shared" si="4"/>
        <v>1.3447892600000011E-2</v>
      </c>
      <c r="K31" s="126">
        <f t="shared" si="5"/>
        <v>3.6156778351896214E-2</v>
      </c>
      <c r="L31" s="126">
        <f t="shared" si="6"/>
        <v>0.11965677835189623</v>
      </c>
      <c r="M31" s="50"/>
      <c r="N31" s="56"/>
      <c r="O31" s="56"/>
      <c r="P31" s="56"/>
      <c r="Q31" s="56"/>
      <c r="R31" s="56"/>
      <c r="S31" s="56"/>
      <c r="T31" s="56"/>
      <c r="U31" s="56"/>
    </row>
    <row r="32" spans="1:21" ht="12.75">
      <c r="A32" s="50">
        <f t="shared" si="7"/>
        <v>21</v>
      </c>
      <c r="B32" s="129">
        <f>'Gas Ex Ante DCF 2015'!A32</f>
        <v>36585</v>
      </c>
      <c r="C32" s="143">
        <f>'Gas Ex Ante DCF 2015'!FX32</f>
        <v>0.13437494769733932</v>
      </c>
      <c r="D32" s="144">
        <v>8.2500000000000004E-2</v>
      </c>
      <c r="E32" s="145">
        <f t="shared" si="0"/>
        <v>5.1874947697339316E-2</v>
      </c>
      <c r="F32" s="50"/>
      <c r="G32" s="145">
        <f t="shared" si="1"/>
        <v>4.6556419904390731E-2</v>
      </c>
      <c r="H32" s="146">
        <f t="shared" si="2"/>
        <v>8.3500000000000005E-2</v>
      </c>
      <c r="I32" s="147">
        <f t="shared" si="3"/>
        <v>1.1808911735399795E-2</v>
      </c>
      <c r="J32" s="126">
        <f t="shared" si="4"/>
        <v>1.0640651500000001E-2</v>
      </c>
      <c r="K32" s="126">
        <f t="shared" si="5"/>
        <v>3.6772905351896215E-2</v>
      </c>
      <c r="L32" s="126">
        <f t="shared" si="6"/>
        <v>0.11927290535189622</v>
      </c>
      <c r="M32" s="50"/>
      <c r="N32" s="56"/>
      <c r="O32" s="56"/>
      <c r="P32" s="56"/>
      <c r="Q32" s="56"/>
      <c r="R32" s="56"/>
      <c r="S32" s="56"/>
      <c r="T32" s="56"/>
      <c r="U32" s="56"/>
    </row>
    <row r="33" spans="1:21" ht="12.75">
      <c r="A33" s="50">
        <f t="shared" si="7"/>
        <v>22</v>
      </c>
      <c r="B33" s="129">
        <f>'Gas Ex Ante DCF 2015'!A33</f>
        <v>36616</v>
      </c>
      <c r="C33" s="143">
        <f>'Gas Ex Ante DCF 2015'!FX33</f>
        <v>0.1344485958461217</v>
      </c>
      <c r="D33" s="144">
        <v>8.2799999999999999E-2</v>
      </c>
      <c r="E33" s="145">
        <f t="shared" si="0"/>
        <v>5.1648595846121706E-2</v>
      </c>
      <c r="F33" s="50"/>
      <c r="G33" s="145">
        <f t="shared" si="1"/>
        <v>5.1874947697339316E-2</v>
      </c>
      <c r="H33" s="146">
        <f t="shared" si="2"/>
        <v>8.2500000000000004E-2</v>
      </c>
      <c r="I33" s="147">
        <f t="shared" si="3"/>
        <v>7.0054827323207669E-3</v>
      </c>
      <c r="J33" s="126">
        <f t="shared" si="4"/>
        <v>1.1801242499999989E-2</v>
      </c>
      <c r="K33" s="126">
        <f t="shared" si="5"/>
        <v>3.6588067251896214E-2</v>
      </c>
      <c r="L33" s="126">
        <f t="shared" si="6"/>
        <v>0.11938806725189621</v>
      </c>
      <c r="M33" s="50"/>
      <c r="N33" s="56"/>
      <c r="O33" s="56"/>
      <c r="P33" s="56"/>
      <c r="Q33" s="56"/>
      <c r="R33" s="56"/>
      <c r="S33" s="56"/>
      <c r="T33" s="56"/>
      <c r="U33" s="56"/>
    </row>
    <row r="34" spans="1:21">
      <c r="A34" s="50">
        <f t="shared" si="7"/>
        <v>23</v>
      </c>
      <c r="B34" s="129">
        <f>'Gas Ex Ante DCF 2015'!A34</f>
        <v>36644</v>
      </c>
      <c r="C34" s="143">
        <f>'Gas Ex Ante DCF 2015'!FX34</f>
        <v>0.13163965951325562</v>
      </c>
      <c r="D34" s="144">
        <v>8.2900000000000001E-2</v>
      </c>
      <c r="E34" s="145">
        <f t="shared" si="0"/>
        <v>4.8739659513255623E-2</v>
      </c>
      <c r="F34" s="50"/>
      <c r="G34" s="145">
        <f t="shared" si="1"/>
        <v>5.1648595846121706E-2</v>
      </c>
      <c r="H34" s="146">
        <f t="shared" si="2"/>
        <v>8.2799999999999999E-2</v>
      </c>
      <c r="I34" s="147">
        <f t="shared" si="3"/>
        <v>4.2913427654458977E-3</v>
      </c>
      <c r="J34" s="126">
        <f t="shared" si="4"/>
        <v>1.1643065199999997E-2</v>
      </c>
      <c r="K34" s="126">
        <f t="shared" si="5"/>
        <v>3.6526454551896216E-2</v>
      </c>
      <c r="L34" s="126">
        <f t="shared" si="6"/>
        <v>0.11942645455189621</v>
      </c>
      <c r="M34" s="50"/>
      <c r="N34" s="50"/>
      <c r="O34" s="126"/>
      <c r="P34" s="50"/>
      <c r="Q34" s="50"/>
      <c r="R34" s="50"/>
      <c r="S34" s="50"/>
      <c r="T34" s="145"/>
      <c r="U34" s="145"/>
    </row>
    <row r="35" spans="1:21">
      <c r="A35" s="50">
        <f t="shared" si="7"/>
        <v>24</v>
      </c>
      <c r="B35" s="129">
        <f>'Gas Ex Ante DCF 2015'!A35</f>
        <v>36677</v>
      </c>
      <c r="C35" s="143">
        <f>'Gas Ex Ante DCF 2015'!FX35</f>
        <v>0.12918122515989736</v>
      </c>
      <c r="D35" s="144">
        <v>8.6999999999999994E-2</v>
      </c>
      <c r="E35" s="145">
        <f t="shared" si="0"/>
        <v>4.2181225159897362E-2</v>
      </c>
      <c r="F35" s="50"/>
      <c r="G35" s="145">
        <f t="shared" si="1"/>
        <v>4.8739659513255623E-2</v>
      </c>
      <c r="H35" s="146">
        <f t="shared" si="2"/>
        <v>8.2900000000000001E-2</v>
      </c>
      <c r="I35" s="147">
        <f t="shared" si="3"/>
        <v>2.3631283972519457E-4</v>
      </c>
      <c r="J35" s="126">
        <f t="shared" si="4"/>
        <v>1.5657006099999995E-2</v>
      </c>
      <c r="K35" s="126">
        <f t="shared" si="5"/>
        <v>3.4000333851896221E-2</v>
      </c>
      <c r="L35" s="126">
        <f t="shared" si="6"/>
        <v>0.12100033385189621</v>
      </c>
      <c r="M35" s="50"/>
      <c r="N35" s="50"/>
      <c r="O35" s="50"/>
      <c r="P35" s="50"/>
      <c r="Q35" s="50"/>
      <c r="R35" s="50"/>
      <c r="S35" s="50"/>
      <c r="T35" s="145"/>
      <c r="U35" s="145"/>
    </row>
    <row r="36" spans="1:21">
      <c r="A36" s="50">
        <f t="shared" si="7"/>
        <v>25</v>
      </c>
      <c r="B36" s="129">
        <f>'Gas Ex Ante DCF 2015'!A36</f>
        <v>36707</v>
      </c>
      <c r="C36" s="143">
        <f>'Gas Ex Ante DCF 2015'!FX36</f>
        <v>0.12954558242116515</v>
      </c>
      <c r="D36" s="144">
        <v>8.3599999999999994E-2</v>
      </c>
      <c r="E36" s="145">
        <f t="shared" si="0"/>
        <v>4.5945582421165157E-2</v>
      </c>
      <c r="F36" s="50"/>
      <c r="G36" s="145">
        <f t="shared" si="1"/>
        <v>4.2181225159897362E-2</v>
      </c>
      <c r="H36" s="146">
        <f t="shared" si="2"/>
        <v>8.6999999999999994E-2</v>
      </c>
      <c r="I36" s="147">
        <f t="shared" si="3"/>
        <v>9.6447996795839264E-3</v>
      </c>
      <c r="J36" s="126">
        <f t="shared" si="4"/>
        <v>8.7285829999999981E-3</v>
      </c>
      <c r="K36" s="126">
        <f t="shared" si="5"/>
        <v>3.6095165651896216E-2</v>
      </c>
      <c r="L36" s="126">
        <f t="shared" si="6"/>
        <v>0.11969516565189621</v>
      </c>
      <c r="M36" s="50"/>
      <c r="N36" s="50"/>
      <c r="O36" s="50"/>
      <c r="P36" s="50"/>
      <c r="Q36" s="50"/>
      <c r="R36" s="50"/>
      <c r="S36" s="50"/>
      <c r="T36" s="145"/>
      <c r="U36" s="145"/>
    </row>
    <row r="37" spans="1:21">
      <c r="A37" s="50">
        <f t="shared" si="7"/>
        <v>26</v>
      </c>
      <c r="B37" s="129">
        <f>'Gas Ex Ante DCF 2015'!A37</f>
        <v>36738</v>
      </c>
      <c r="C37" s="143">
        <f>'Gas Ex Ante DCF 2015'!FX37</f>
        <v>0.13168421031644398</v>
      </c>
      <c r="D37" s="144">
        <v>8.2500000000000004E-2</v>
      </c>
      <c r="E37" s="145">
        <f t="shared" si="0"/>
        <v>4.9184210316443974E-2</v>
      </c>
      <c r="F37" s="50"/>
      <c r="G37" s="145">
        <f t="shared" si="1"/>
        <v>4.5945582421165157E-2</v>
      </c>
      <c r="H37" s="146">
        <f t="shared" si="2"/>
        <v>8.3599999999999994E-2</v>
      </c>
      <c r="I37" s="147">
        <f t="shared" si="3"/>
        <v>9.6438555950310312E-3</v>
      </c>
      <c r="J37" s="126">
        <f t="shared" si="4"/>
        <v>1.0554592400000007E-2</v>
      </c>
      <c r="K37" s="126">
        <f t="shared" si="5"/>
        <v>3.6772905351896215E-2</v>
      </c>
      <c r="L37" s="126">
        <f t="shared" si="6"/>
        <v>0.11927290535189622</v>
      </c>
      <c r="M37" s="50"/>
      <c r="N37" s="50"/>
      <c r="O37" s="126"/>
      <c r="P37" s="126"/>
      <c r="Q37" s="126"/>
      <c r="R37" s="126"/>
      <c r="S37" s="126"/>
      <c r="T37" s="153"/>
      <c r="U37" s="145"/>
    </row>
    <row r="38" spans="1:21">
      <c r="A38" s="50">
        <f t="shared" si="7"/>
        <v>27</v>
      </c>
      <c r="B38" s="129">
        <f>'Gas Ex Ante DCF 2015'!A38</f>
        <v>36769</v>
      </c>
      <c r="C38" s="143">
        <f>'Gas Ex Ante DCF 2015'!FX38</f>
        <v>0.12904237626673259</v>
      </c>
      <c r="D38" s="144">
        <v>8.1299999999999997E-2</v>
      </c>
      <c r="E38" s="145">
        <f t="shared" si="0"/>
        <v>4.7742376266732597E-2</v>
      </c>
      <c r="F38" s="50"/>
      <c r="G38" s="145">
        <f t="shared" si="1"/>
        <v>4.9184210316443974E-2</v>
      </c>
      <c r="H38" s="146">
        <f t="shared" si="2"/>
        <v>8.2500000000000004E-2</v>
      </c>
      <c r="I38" s="147">
        <f t="shared" si="3"/>
        <v>5.4148875262937587E-3</v>
      </c>
      <c r="J38" s="126">
        <f t="shared" si="4"/>
        <v>1.0301242499999988E-2</v>
      </c>
      <c r="K38" s="126">
        <f t="shared" si="5"/>
        <v>3.7512257751896219E-2</v>
      </c>
      <c r="L38" s="126">
        <f t="shared" si="6"/>
        <v>0.11881225775189622</v>
      </c>
      <c r="M38" s="50"/>
      <c r="N38" s="50"/>
      <c r="O38" s="126"/>
      <c r="P38" s="126"/>
      <c r="Q38" s="126"/>
      <c r="R38" s="126"/>
      <c r="S38" s="126"/>
      <c r="T38" s="49"/>
      <c r="U38" s="145"/>
    </row>
    <row r="39" spans="1:21">
      <c r="A39" s="50">
        <f t="shared" si="7"/>
        <v>28</v>
      </c>
      <c r="B39" s="129">
        <f>'Gas Ex Ante DCF 2015'!A39</f>
        <v>36798</v>
      </c>
      <c r="C39" s="143">
        <f>'Gas Ex Ante DCF 2015'!FX39</f>
        <v>0.12572795989512084</v>
      </c>
      <c r="D39" s="144">
        <v>8.2299999999999998E-2</v>
      </c>
      <c r="E39" s="145">
        <f t="shared" si="0"/>
        <v>4.3427959895120841E-2</v>
      </c>
      <c r="F39" s="50"/>
      <c r="G39" s="145">
        <f t="shared" si="1"/>
        <v>4.7742376266732597E-2</v>
      </c>
      <c r="H39" s="146">
        <f t="shared" si="2"/>
        <v>8.1299999999999997E-2</v>
      </c>
      <c r="I39" s="147">
        <f t="shared" si="3"/>
        <v>2.3413005613571666E-3</v>
      </c>
      <c r="J39" s="126">
        <f t="shared" si="4"/>
        <v>1.2333951699999998E-2</v>
      </c>
      <c r="K39" s="126">
        <f t="shared" si="5"/>
        <v>3.6896130751896218E-2</v>
      </c>
      <c r="L39" s="126">
        <f t="shared" si="6"/>
        <v>0.11919613075189622</v>
      </c>
      <c r="M39" s="50"/>
      <c r="N39" s="50"/>
      <c r="O39" s="50"/>
      <c r="P39" s="50"/>
      <c r="Q39" s="50"/>
      <c r="R39" s="50"/>
      <c r="S39" s="50"/>
      <c r="T39" s="50"/>
      <c r="U39" s="50"/>
    </row>
    <row r="40" spans="1:21">
      <c r="A40" s="50">
        <f t="shared" si="7"/>
        <v>29</v>
      </c>
      <c r="B40" s="129">
        <f>'Gas Ex Ante DCF 2015'!A40</f>
        <v>36830</v>
      </c>
      <c r="C40" s="143">
        <f>'Gas Ex Ante DCF 2015'!FX40</f>
        <v>0.1259574768591791</v>
      </c>
      <c r="D40" s="144">
        <v>8.14E-2</v>
      </c>
      <c r="E40" s="145">
        <f t="shared" si="0"/>
        <v>4.4557476859179102E-2</v>
      </c>
      <c r="F40" s="50"/>
      <c r="G40" s="145">
        <f t="shared" si="1"/>
        <v>4.3427959895120841E-2</v>
      </c>
      <c r="H40" s="146">
        <f t="shared" si="2"/>
        <v>8.2299999999999998E-2</v>
      </c>
      <c r="I40" s="147">
        <f t="shared" si="3"/>
        <v>7.1837654250771626E-3</v>
      </c>
      <c r="J40" s="126">
        <f t="shared" si="4"/>
        <v>1.0573360700000006E-2</v>
      </c>
      <c r="K40" s="126">
        <f t="shared" si="5"/>
        <v>3.7450645051896214E-2</v>
      </c>
      <c r="L40" s="126">
        <f t="shared" si="6"/>
        <v>0.11885064505189621</v>
      </c>
      <c r="M40" s="50"/>
      <c r="N40" s="50"/>
      <c r="O40" s="148"/>
      <c r="P40" s="149"/>
      <c r="Q40" s="145"/>
      <c r="R40" s="149"/>
      <c r="S40" s="110"/>
      <c r="T40" s="150"/>
      <c r="U40" s="145"/>
    </row>
    <row r="41" spans="1:21">
      <c r="A41" s="50">
        <f t="shared" si="7"/>
        <v>30</v>
      </c>
      <c r="B41" s="129">
        <f>'Gas Ex Ante DCF 2015'!A41</f>
        <v>36860</v>
      </c>
      <c r="C41" s="143">
        <f>'Gas Ex Ante DCF 2015'!FX41</f>
        <v>0.12511527655051982</v>
      </c>
      <c r="D41" s="144">
        <v>8.1100000000000005E-2</v>
      </c>
      <c r="E41" s="145">
        <f t="shared" si="0"/>
        <v>4.4015276550519816E-2</v>
      </c>
      <c r="F41" s="50"/>
      <c r="G41" s="145">
        <f t="shared" si="1"/>
        <v>4.4557476859179102E-2</v>
      </c>
      <c r="H41" s="146">
        <f t="shared" si="2"/>
        <v>8.14E-2</v>
      </c>
      <c r="I41" s="147">
        <f t="shared" si="3"/>
        <v>5.6695129828020149E-3</v>
      </c>
      <c r="J41" s="126">
        <f t="shared" si="4"/>
        <v>1.1047892600000012E-2</v>
      </c>
      <c r="K41" s="126">
        <f t="shared" si="5"/>
        <v>3.7635483151896215E-2</v>
      </c>
      <c r="L41" s="126">
        <f t="shared" si="6"/>
        <v>0.11873548315189622</v>
      </c>
      <c r="M41" s="50"/>
      <c r="N41" s="50"/>
      <c r="O41" s="50"/>
      <c r="P41" s="50"/>
      <c r="Q41" s="50"/>
      <c r="R41" s="50"/>
      <c r="S41" s="50"/>
      <c r="T41" s="145"/>
      <c r="U41" s="145"/>
    </row>
    <row r="42" spans="1:21">
      <c r="A42" s="50">
        <f t="shared" si="7"/>
        <v>31</v>
      </c>
      <c r="B42" s="129">
        <f>'Gas Ex Ante DCF 2015'!A42</f>
        <v>36889</v>
      </c>
      <c r="C42" s="143">
        <f>'Gas Ex Ante DCF 2015'!FX42</f>
        <v>0.12387309044161943</v>
      </c>
      <c r="D42" s="144">
        <v>7.8399999999999997E-2</v>
      </c>
      <c r="E42" s="145">
        <f t="shared" si="0"/>
        <v>4.5473090441619429E-2</v>
      </c>
      <c r="F42" s="50"/>
      <c r="G42" s="145">
        <f t="shared" si="1"/>
        <v>4.4015276550519816E-2</v>
      </c>
      <c r="H42" s="146">
        <f t="shared" si="2"/>
        <v>8.1100000000000005E-2</v>
      </c>
      <c r="I42" s="147">
        <f t="shared" si="3"/>
        <v>7.593939579731028E-3</v>
      </c>
      <c r="J42" s="126">
        <f t="shared" si="4"/>
        <v>8.6060698999999991E-3</v>
      </c>
      <c r="K42" s="126">
        <f t="shared" si="5"/>
        <v>3.9299026051896217E-2</v>
      </c>
      <c r="L42" s="126">
        <f t="shared" si="6"/>
        <v>0.11769902605189622</v>
      </c>
      <c r="M42" s="50"/>
      <c r="N42" s="50"/>
      <c r="O42" s="126"/>
      <c r="P42" s="50"/>
      <c r="Q42" s="50"/>
      <c r="R42" s="50"/>
      <c r="S42" s="50"/>
      <c r="T42" s="145"/>
      <c r="U42" s="145"/>
    </row>
    <row r="43" spans="1:21">
      <c r="A43" s="50">
        <f t="shared" si="7"/>
        <v>32</v>
      </c>
      <c r="B43" s="129">
        <f>'Gas Ex Ante DCF 2015'!A43</f>
        <v>36922</v>
      </c>
      <c r="C43" s="143">
        <f>'Gas Ex Ante DCF 2015'!FX43</f>
        <v>0.12613213491816541</v>
      </c>
      <c r="D43" s="144">
        <v>7.8E-2</v>
      </c>
      <c r="E43" s="145">
        <f t="shared" si="0"/>
        <v>4.8132134918165412E-2</v>
      </c>
      <c r="F43" s="50"/>
      <c r="G43" s="145">
        <f t="shared" si="1"/>
        <v>4.5473090441619429E-2</v>
      </c>
      <c r="H43" s="146">
        <f t="shared" si="2"/>
        <v>7.8399999999999997E-2</v>
      </c>
      <c r="I43" s="147">
        <f t="shared" si="3"/>
        <v>8.9984025419217045E-3</v>
      </c>
      <c r="J43" s="126">
        <f t="shared" si="4"/>
        <v>1.0529665600000002E-2</v>
      </c>
      <c r="K43" s="126">
        <f t="shared" si="5"/>
        <v>3.9545476851896216E-2</v>
      </c>
      <c r="L43" s="126">
        <f t="shared" si="6"/>
        <v>0.11754547685189622</v>
      </c>
      <c r="M43" s="50"/>
      <c r="N43" s="50"/>
      <c r="O43" s="126"/>
      <c r="P43" s="50"/>
      <c r="Q43" s="50"/>
      <c r="R43" s="50"/>
      <c r="S43" s="50"/>
      <c r="T43" s="145"/>
      <c r="U43" s="145"/>
    </row>
    <row r="44" spans="1:21">
      <c r="A44" s="50">
        <f t="shared" si="7"/>
        <v>33</v>
      </c>
      <c r="B44" s="129">
        <f>'Gas Ex Ante DCF 2015'!A44</f>
        <v>36950</v>
      </c>
      <c r="C44" s="143">
        <f>'Gas Ex Ante DCF 2015'!FX44</f>
        <v>0.12608374636711547</v>
      </c>
      <c r="D44" s="144">
        <v>7.7399999999999997E-2</v>
      </c>
      <c r="E44" s="145">
        <f t="shared" si="0"/>
        <v>4.8683746367115477E-2</v>
      </c>
      <c r="F44" s="50"/>
      <c r="G44" s="145">
        <f t="shared" si="1"/>
        <v>4.8132134918165412E-2</v>
      </c>
      <c r="H44" s="146">
        <f t="shared" si="2"/>
        <v>7.8E-2</v>
      </c>
      <c r="I44" s="147">
        <f t="shared" si="3"/>
        <v>7.2616642457565897E-3</v>
      </c>
      <c r="J44" s="126">
        <f t="shared" si="4"/>
        <v>1.0273902000000001E-2</v>
      </c>
      <c r="K44" s="126">
        <f t="shared" si="5"/>
        <v>3.9915153051896218E-2</v>
      </c>
      <c r="L44" s="126">
        <f t="shared" si="6"/>
        <v>0.11731515305189621</v>
      </c>
      <c r="M44" s="50"/>
      <c r="N44" s="50"/>
      <c r="O44" s="50"/>
      <c r="P44" s="50"/>
      <c r="Q44" s="50"/>
      <c r="R44" s="50"/>
      <c r="S44" s="50"/>
      <c r="T44" s="145"/>
      <c r="U44" s="145"/>
    </row>
    <row r="45" spans="1:21">
      <c r="A45" s="50">
        <f t="shared" si="7"/>
        <v>34</v>
      </c>
      <c r="B45" s="129">
        <f>'Gas Ex Ante DCF 2015'!A45</f>
        <v>36980</v>
      </c>
      <c r="C45" s="143">
        <f>'Gas Ex Ante DCF 2015'!FX45</f>
        <v>0.12754550635650616</v>
      </c>
      <c r="D45" s="144">
        <v>7.6799999999999993E-2</v>
      </c>
      <c r="E45" s="145">
        <f t="shared" si="0"/>
        <v>5.0745506356506168E-2</v>
      </c>
      <c r="F45" s="50"/>
      <c r="G45" s="145">
        <f t="shared" si="1"/>
        <v>4.8683746367115477E-2</v>
      </c>
      <c r="H45" s="146">
        <f t="shared" si="2"/>
        <v>7.7399999999999997E-2</v>
      </c>
      <c r="I45" s="147">
        <f t="shared" si="3"/>
        <v>8.8487123866838949E-3</v>
      </c>
      <c r="J45" s="126">
        <f t="shared" si="4"/>
        <v>1.0190256600000003E-2</v>
      </c>
      <c r="K45" s="126">
        <f t="shared" si="5"/>
        <v>4.028482925189622E-2</v>
      </c>
      <c r="L45" s="126">
        <f t="shared" si="6"/>
        <v>0.11708482925189621</v>
      </c>
      <c r="M45" s="50"/>
      <c r="N45" s="50"/>
      <c r="O45" s="50"/>
      <c r="P45" s="50"/>
      <c r="Q45" s="50"/>
      <c r="R45" s="50"/>
      <c r="S45" s="50"/>
      <c r="T45" s="145"/>
      <c r="U45" s="145"/>
    </row>
    <row r="46" spans="1:21">
      <c r="A46" s="50">
        <f t="shared" si="7"/>
        <v>35</v>
      </c>
      <c r="B46" s="129">
        <f>'Gas Ex Ante DCF 2015'!A46</f>
        <v>37011</v>
      </c>
      <c r="C46" s="143">
        <f>'Gas Ex Ante DCF 2015'!FX46</f>
        <v>0.12269484520457685</v>
      </c>
      <c r="D46" s="144">
        <v>7.9399999999999998E-2</v>
      </c>
      <c r="E46" s="145">
        <f t="shared" si="0"/>
        <v>4.3294845204576854E-2</v>
      </c>
      <c r="F46" s="50"/>
      <c r="G46" s="145">
        <f t="shared" si="1"/>
        <v>5.0745506356506168E-2</v>
      </c>
      <c r="H46" s="146">
        <f t="shared" si="2"/>
        <v>7.6799999999999993E-2</v>
      </c>
      <c r="I46" s="147">
        <f t="shared" si="3"/>
        <v>-3.7628085627514768E-4</v>
      </c>
      <c r="J46" s="126">
        <f t="shared" si="4"/>
        <v>1.3306611199999999E-2</v>
      </c>
      <c r="K46" s="126">
        <f t="shared" si="5"/>
        <v>3.8682899051896216E-2</v>
      </c>
      <c r="L46" s="126">
        <f t="shared" si="6"/>
        <v>0.11808289905189621</v>
      </c>
      <c r="M46" s="50"/>
      <c r="N46" s="50"/>
      <c r="O46" s="126"/>
      <c r="P46" s="126"/>
      <c r="Q46" s="126"/>
      <c r="R46" s="126"/>
      <c r="S46" s="126"/>
      <c r="T46" s="153"/>
      <c r="U46" s="145"/>
    </row>
    <row r="47" spans="1:21">
      <c r="A47" s="50">
        <f t="shared" si="7"/>
        <v>36</v>
      </c>
      <c r="B47" s="129">
        <f>'Gas Ex Ante DCF 2015'!A47</f>
        <v>37042</v>
      </c>
      <c r="C47" s="143">
        <f>'Gas Ex Ante DCF 2015'!FX47</f>
        <v>0.13024149804250529</v>
      </c>
      <c r="D47" s="144">
        <v>7.9899999999999999E-2</v>
      </c>
      <c r="E47" s="145">
        <f t="shared" si="0"/>
        <v>5.0341498042505289E-2</v>
      </c>
      <c r="F47" s="50"/>
      <c r="G47" s="145">
        <f t="shared" si="1"/>
        <v>4.3294845204576854E-2</v>
      </c>
      <c r="H47" s="146">
        <f t="shared" si="2"/>
        <v>7.9399999999999998E-2</v>
      </c>
      <c r="I47" s="147">
        <f t="shared" si="3"/>
        <v>1.3082343913053289E-2</v>
      </c>
      <c r="J47" s="126">
        <f t="shared" si="4"/>
        <v>1.1569074600000007E-2</v>
      </c>
      <c r="K47" s="126">
        <f t="shared" si="5"/>
        <v>3.8374835551896219E-2</v>
      </c>
      <c r="L47" s="126">
        <f t="shared" si="6"/>
        <v>0.11827483555189622</v>
      </c>
      <c r="M47" s="50"/>
      <c r="N47" s="50"/>
      <c r="O47" s="126"/>
      <c r="P47" s="126"/>
      <c r="Q47" s="126"/>
      <c r="R47" s="126"/>
      <c r="S47" s="126"/>
      <c r="T47" s="49"/>
      <c r="U47" s="145"/>
    </row>
    <row r="48" spans="1:21">
      <c r="A48" s="50">
        <f t="shared" si="7"/>
        <v>37</v>
      </c>
      <c r="B48" s="129">
        <f>'Gas Ex Ante DCF 2015'!A48</f>
        <v>37071</v>
      </c>
      <c r="C48" s="143">
        <f>'Gas Ex Ante DCF 2015'!FX48</f>
        <v>0.13042630408354702</v>
      </c>
      <c r="D48" s="144">
        <v>7.85E-2</v>
      </c>
      <c r="E48" s="145">
        <f t="shared" si="0"/>
        <v>5.1926304083547023E-2</v>
      </c>
      <c r="F48" s="50"/>
      <c r="G48" s="145">
        <f t="shared" si="1"/>
        <v>5.0341498042505289E-2</v>
      </c>
      <c r="H48" s="146">
        <f t="shared" si="2"/>
        <v>7.9899999999999999E-2</v>
      </c>
      <c r="I48" s="147">
        <f t="shared" si="3"/>
        <v>8.602863941649351E-3</v>
      </c>
      <c r="J48" s="126">
        <f t="shared" si="4"/>
        <v>9.7387790999999974E-3</v>
      </c>
      <c r="K48" s="126">
        <f t="shared" si="5"/>
        <v>3.9237413351896212E-2</v>
      </c>
      <c r="L48" s="126">
        <f t="shared" si="6"/>
        <v>0.11773741335189622</v>
      </c>
      <c r="M48" s="50"/>
      <c r="N48" s="110"/>
      <c r="O48" s="50"/>
      <c r="P48" s="50"/>
      <c r="Q48" s="50"/>
      <c r="R48" s="50"/>
      <c r="S48" s="50"/>
      <c r="T48" s="50"/>
      <c r="U48" s="50"/>
    </row>
    <row r="49" spans="1:21">
      <c r="A49" s="50">
        <f t="shared" si="7"/>
        <v>38</v>
      </c>
      <c r="B49" s="129">
        <f>'Gas Ex Ante DCF 2015'!A49</f>
        <v>37073</v>
      </c>
      <c r="C49" s="143">
        <f>'Gas Ex Ante DCF 2015'!FX49</f>
        <v>0.13381912071823959</v>
      </c>
      <c r="D49" s="144">
        <v>7.7799999999999994E-2</v>
      </c>
      <c r="E49" s="145">
        <f t="shared" si="0"/>
        <v>5.6019120718239598E-2</v>
      </c>
      <c r="F49" s="50"/>
      <c r="G49" s="145">
        <f t="shared" si="1"/>
        <v>5.1926304083547023E-2</v>
      </c>
      <c r="H49" s="146">
        <f t="shared" si="2"/>
        <v>7.85E-2</v>
      </c>
      <c r="I49" s="147">
        <f t="shared" si="3"/>
        <v>1.1331810760675784E-2</v>
      </c>
      <c r="J49" s="126">
        <f t="shared" si="4"/>
        <v>1.0243606499999988E-2</v>
      </c>
      <c r="K49" s="126">
        <f t="shared" si="5"/>
        <v>3.9668702251896219E-2</v>
      </c>
      <c r="L49" s="126">
        <f t="shared" si="6"/>
        <v>0.11746870225189621</v>
      </c>
      <c r="M49" s="50"/>
      <c r="N49" s="110"/>
      <c r="O49" s="154"/>
      <c r="P49" s="154"/>
      <c r="Q49" s="154"/>
      <c r="R49" s="154"/>
      <c r="S49" s="154"/>
      <c r="T49" s="154"/>
      <c r="U49" s="154"/>
    </row>
    <row r="50" spans="1:21">
      <c r="A50" s="50">
        <f t="shared" si="7"/>
        <v>39</v>
      </c>
      <c r="B50" s="129">
        <f>'Gas Ex Ante DCF 2015'!A50</f>
        <v>37104</v>
      </c>
      <c r="C50" s="143">
        <f>'Gas Ex Ante DCF 2015'!FX50</f>
        <v>0.13271083190882571</v>
      </c>
      <c r="D50" s="144">
        <v>7.5899999999999995E-2</v>
      </c>
      <c r="E50" s="145">
        <f t="shared" si="0"/>
        <v>5.6810831908825715E-2</v>
      </c>
      <c r="F50" s="50"/>
      <c r="G50" s="145">
        <f t="shared" si="1"/>
        <v>5.6019120718239598E-2</v>
      </c>
      <c r="H50" s="146">
        <f t="shared" si="2"/>
        <v>7.7799999999999994E-2</v>
      </c>
      <c r="I50" s="147">
        <f t="shared" si="3"/>
        <v>8.6012807907951822E-3</v>
      </c>
      <c r="J50" s="126">
        <f t="shared" si="4"/>
        <v>8.9460202000000016E-3</v>
      </c>
      <c r="K50" s="126">
        <f t="shared" si="5"/>
        <v>4.0839343551896216E-2</v>
      </c>
      <c r="L50" s="126">
        <f t="shared" si="6"/>
        <v>0.11673934355189622</v>
      </c>
      <c r="M50" s="50"/>
      <c r="N50" s="110"/>
      <c r="O50" s="154"/>
      <c r="P50" s="154"/>
      <c r="Q50" s="154"/>
      <c r="R50" s="154"/>
      <c r="S50" s="154"/>
      <c r="T50" s="154"/>
      <c r="U50" s="154"/>
    </row>
    <row r="51" spans="1:21">
      <c r="A51" s="50">
        <f t="shared" si="7"/>
        <v>40</v>
      </c>
      <c r="B51" s="129">
        <f>'Gas Ex Ante DCF 2015'!A51</f>
        <v>37135</v>
      </c>
      <c r="C51" s="143">
        <f>'Gas Ex Ante DCF 2015'!FX51</f>
        <v>0.12676628730506348</v>
      </c>
      <c r="D51" s="144">
        <v>7.7499999999999999E-2</v>
      </c>
      <c r="E51" s="145">
        <f t="shared" si="0"/>
        <v>4.926628730506348E-2</v>
      </c>
      <c r="F51" s="50"/>
      <c r="G51" s="145">
        <f t="shared" si="1"/>
        <v>5.6810831908825715E-2</v>
      </c>
      <c r="H51" s="146">
        <f t="shared" si="2"/>
        <v>7.5899999999999995E-2</v>
      </c>
      <c r="I51" s="147">
        <f t="shared" si="3"/>
        <v>3.753966618152485E-4</v>
      </c>
      <c r="J51" s="126">
        <f t="shared" si="4"/>
        <v>1.21811431E-2</v>
      </c>
      <c r="K51" s="126">
        <f t="shared" si="5"/>
        <v>3.9853540351896213E-2</v>
      </c>
      <c r="L51" s="126">
        <f t="shared" si="6"/>
        <v>0.11735354035189621</v>
      </c>
      <c r="M51" s="50"/>
      <c r="N51" s="110"/>
      <c r="O51" s="154"/>
      <c r="P51" s="154"/>
      <c r="Q51" s="154"/>
      <c r="R51" s="154"/>
      <c r="S51" s="154"/>
      <c r="T51" s="154"/>
      <c r="U51" s="154"/>
    </row>
    <row r="52" spans="1:21">
      <c r="A52" s="50">
        <f t="shared" si="7"/>
        <v>41</v>
      </c>
      <c r="B52" s="129">
        <f>'Gas Ex Ante DCF 2015'!A52</f>
        <v>37165</v>
      </c>
      <c r="C52" s="143">
        <f>'Gas Ex Ante DCF 2015'!FX52</f>
        <v>0.12684665733325387</v>
      </c>
      <c r="D52" s="144">
        <v>7.6300000000000007E-2</v>
      </c>
      <c r="E52" s="145">
        <f t="shared" si="0"/>
        <v>5.0546657333253864E-2</v>
      </c>
      <c r="F52" s="50"/>
      <c r="G52" s="145">
        <f t="shared" si="1"/>
        <v>4.926628730506348E-2</v>
      </c>
      <c r="H52" s="146">
        <f t="shared" si="2"/>
        <v>7.7499999999999999E-2</v>
      </c>
      <c r="I52" s="147">
        <f t="shared" si="3"/>
        <v>8.1485338751019765E-3</v>
      </c>
      <c r="J52" s="126">
        <f t="shared" si="4"/>
        <v>9.6041975000000085E-3</v>
      </c>
      <c r="K52" s="126">
        <f t="shared" si="5"/>
        <v>4.059289275189621E-2</v>
      </c>
      <c r="L52" s="126">
        <f t="shared" si="6"/>
        <v>0.11689289275189621</v>
      </c>
      <c r="M52" s="50"/>
      <c r="N52" s="110"/>
      <c r="O52" s="154"/>
      <c r="P52" s="154"/>
      <c r="Q52" s="154"/>
      <c r="R52" s="154"/>
      <c r="S52" s="154"/>
      <c r="T52" s="154"/>
      <c r="U52" s="154"/>
    </row>
    <row r="53" spans="1:21">
      <c r="A53" s="50">
        <f t="shared" si="7"/>
        <v>42</v>
      </c>
      <c r="B53" s="129">
        <f>'Gas Ex Ante DCF 2015'!A53</f>
        <v>37196</v>
      </c>
      <c r="C53" s="143">
        <f>'Gas Ex Ante DCF 2015'!FX53</f>
        <v>0.12684011030202882</v>
      </c>
      <c r="D53" s="144">
        <v>7.5700000000000003E-2</v>
      </c>
      <c r="E53" s="145">
        <f t="shared" si="0"/>
        <v>5.1140110302028821E-2</v>
      </c>
      <c r="F53" s="50"/>
      <c r="G53" s="145">
        <f t="shared" si="1"/>
        <v>5.0546657333253864E-2</v>
      </c>
      <c r="H53" s="146">
        <f t="shared" si="2"/>
        <v>7.6300000000000007E-2</v>
      </c>
      <c r="I53" s="147">
        <f t="shared" si="3"/>
        <v>7.6401119209465462E-3</v>
      </c>
      <c r="J53" s="126">
        <f t="shared" si="4"/>
        <v>1.0036906700000001E-2</v>
      </c>
      <c r="K53" s="126">
        <f t="shared" si="5"/>
        <v>4.0962568951896212E-2</v>
      </c>
      <c r="L53" s="126">
        <f t="shared" si="6"/>
        <v>0.11666256895189622</v>
      </c>
      <c r="M53" s="50"/>
      <c r="N53" s="110"/>
      <c r="O53" s="154"/>
      <c r="P53" s="154"/>
      <c r="Q53" s="154"/>
      <c r="R53" s="154"/>
      <c r="S53" s="154"/>
      <c r="T53" s="154"/>
      <c r="U53" s="154"/>
    </row>
    <row r="54" spans="1:21">
      <c r="A54" s="50">
        <f t="shared" si="7"/>
        <v>43</v>
      </c>
      <c r="B54" s="129">
        <f>'Gas Ex Ante DCF 2015'!A54</f>
        <v>37226</v>
      </c>
      <c r="C54" s="143">
        <f>'Gas Ex Ante DCF 2015'!FX54</f>
        <v>0.12543295280640959</v>
      </c>
      <c r="D54" s="144">
        <v>7.8299999999999995E-2</v>
      </c>
      <c r="E54" s="145">
        <f t="shared" si="0"/>
        <v>4.7132952806409598E-2</v>
      </c>
      <c r="F54" s="50"/>
      <c r="G54" s="145">
        <f t="shared" si="1"/>
        <v>5.1140110302028821E-2</v>
      </c>
      <c r="H54" s="146">
        <f t="shared" si="2"/>
        <v>7.5700000000000003E-2</v>
      </c>
      <c r="I54" s="147">
        <f t="shared" si="3"/>
        <v>3.1222341414763113E-3</v>
      </c>
      <c r="J54" s="126">
        <f t="shared" si="4"/>
        <v>1.3153261299999996E-2</v>
      </c>
      <c r="K54" s="126">
        <f t="shared" si="5"/>
        <v>3.9360638751896215E-2</v>
      </c>
      <c r="L54" s="126">
        <f t="shared" si="6"/>
        <v>0.11766063875189621</v>
      </c>
      <c r="M54" s="50"/>
      <c r="N54" s="110"/>
      <c r="O54" s="154"/>
      <c r="P54" s="154"/>
      <c r="Q54" s="154"/>
      <c r="R54" s="154"/>
      <c r="S54" s="154"/>
      <c r="T54" s="154"/>
      <c r="U54" s="154"/>
    </row>
    <row r="55" spans="1:21">
      <c r="A55" s="50">
        <f t="shared" si="7"/>
        <v>44</v>
      </c>
      <c r="B55" s="129">
        <f>'Gas Ex Ante DCF 2015'!A55</f>
        <v>37257</v>
      </c>
      <c r="C55" s="143">
        <f>'Gas Ex Ante DCF 2015'!FX55</f>
        <v>0.12364751890405125</v>
      </c>
      <c r="D55" s="144">
        <v>7.6600000000000001E-2</v>
      </c>
      <c r="E55" s="145">
        <f t="shared" si="0"/>
        <v>4.7047518904051247E-2</v>
      </c>
      <c r="F55" s="50"/>
      <c r="G55" s="145">
        <f t="shared" si="1"/>
        <v>4.7132952806409598E-2</v>
      </c>
      <c r="H55" s="146">
        <f t="shared" si="2"/>
        <v>7.8299999999999995E-2</v>
      </c>
      <c r="I55" s="147">
        <f t="shared" si="3"/>
        <v>6.4853239154304063E-3</v>
      </c>
      <c r="J55" s="126">
        <f t="shared" si="4"/>
        <v>9.2157247000000109E-3</v>
      </c>
      <c r="K55" s="126">
        <f t="shared" si="5"/>
        <v>4.0408054651896216E-2</v>
      </c>
      <c r="L55" s="126">
        <f t="shared" si="6"/>
        <v>0.11700805465189622</v>
      </c>
      <c r="M55" s="50"/>
      <c r="N55" s="110"/>
      <c r="O55" s="154"/>
      <c r="P55" s="154"/>
      <c r="Q55" s="154"/>
      <c r="R55" s="154"/>
      <c r="S55" s="154"/>
      <c r="T55" s="154"/>
      <c r="U55" s="154"/>
    </row>
    <row r="56" spans="1:21">
      <c r="A56" s="50">
        <f t="shared" si="7"/>
        <v>45</v>
      </c>
      <c r="B56" s="129">
        <f>'Gas Ex Ante DCF 2015'!A56</f>
        <v>37288</v>
      </c>
      <c r="C56" s="143">
        <f>'Gas Ex Ante DCF 2015'!FX56</f>
        <v>0.12413826408449108</v>
      </c>
      <c r="D56" s="144">
        <v>7.5399999999999995E-2</v>
      </c>
      <c r="E56" s="145">
        <f t="shared" si="0"/>
        <v>4.8738264084491084E-2</v>
      </c>
      <c r="F56" s="50"/>
      <c r="G56" s="145">
        <f t="shared" si="1"/>
        <v>4.7047518904051247E-2</v>
      </c>
      <c r="H56" s="146">
        <f t="shared" si="2"/>
        <v>7.6600000000000001E-2</v>
      </c>
      <c r="I56" s="147">
        <f t="shared" si="3"/>
        <v>8.2495927433347202E-3</v>
      </c>
      <c r="J56" s="126">
        <f t="shared" si="4"/>
        <v>9.4787293999999966E-3</v>
      </c>
      <c r="K56" s="126">
        <f t="shared" si="5"/>
        <v>4.114740705189622E-2</v>
      </c>
      <c r="L56" s="126">
        <f t="shared" si="6"/>
        <v>0.11654740705189622</v>
      </c>
      <c r="M56" s="50"/>
      <c r="N56" s="50"/>
      <c r="O56" s="154"/>
      <c r="P56" s="154"/>
      <c r="Q56" s="154"/>
      <c r="R56" s="154"/>
      <c r="S56" s="154"/>
      <c r="T56" s="154"/>
      <c r="U56" s="154"/>
    </row>
    <row r="57" spans="1:21">
      <c r="A57" s="50">
        <f t="shared" si="7"/>
        <v>46</v>
      </c>
      <c r="B57" s="129">
        <f>'Gas Ex Ante DCF 2015'!A57</f>
        <v>37316</v>
      </c>
      <c r="C57" s="143">
        <f>'Gas Ex Ante DCF 2015'!FX57</f>
        <v>0.11892179213487042</v>
      </c>
      <c r="D57" s="144">
        <v>7.7600000000000002E-2</v>
      </c>
      <c r="E57" s="145">
        <f t="shared" si="0"/>
        <v>4.1321792134870416E-2</v>
      </c>
      <c r="F57" s="50"/>
      <c r="G57" s="145">
        <f t="shared" si="1"/>
        <v>4.8738264084491084E-2</v>
      </c>
      <c r="H57" s="146">
        <f t="shared" si="2"/>
        <v>7.5399999999999995E-2</v>
      </c>
      <c r="I57" s="147">
        <f t="shared" si="3"/>
        <v>-6.2191929186584949E-4</v>
      </c>
      <c r="J57" s="126">
        <f t="shared" si="4"/>
        <v>1.2711438600000013E-2</v>
      </c>
      <c r="K57" s="126">
        <f t="shared" si="5"/>
        <v>3.9791927651896215E-2</v>
      </c>
      <c r="L57" s="126">
        <f t="shared" si="6"/>
        <v>0.11739192765189621</v>
      </c>
      <c r="M57" s="50"/>
      <c r="N57" s="50"/>
      <c r="O57" s="154"/>
      <c r="P57" s="154"/>
      <c r="Q57" s="154"/>
      <c r="R57" s="154"/>
      <c r="S57" s="154"/>
      <c r="T57" s="154"/>
      <c r="U57" s="154"/>
    </row>
    <row r="58" spans="1:21">
      <c r="A58" s="50">
        <f t="shared" si="7"/>
        <v>47</v>
      </c>
      <c r="B58" s="129">
        <f>'Gas Ex Ante DCF 2015'!A58</f>
        <v>37347</v>
      </c>
      <c r="C58" s="143">
        <f>'Gas Ex Ante DCF 2015'!FX58</f>
        <v>0.11591766919314905</v>
      </c>
      <c r="D58" s="144">
        <v>7.5700000000000003E-2</v>
      </c>
      <c r="E58" s="145">
        <f t="shared" si="0"/>
        <v>4.021766919314905E-2</v>
      </c>
      <c r="F58" s="50"/>
      <c r="G58" s="145">
        <f t="shared" si="1"/>
        <v>4.1321792134870416E-2</v>
      </c>
      <c r="H58" s="146">
        <f t="shared" si="2"/>
        <v>7.7600000000000002E-2</v>
      </c>
      <c r="I58" s="147">
        <f t="shared" si="3"/>
        <v>4.6565067780087802E-3</v>
      </c>
      <c r="J58" s="126">
        <f t="shared" si="4"/>
        <v>8.9181383999999975E-3</v>
      </c>
      <c r="K58" s="126">
        <f t="shared" si="5"/>
        <v>4.0962568951896212E-2</v>
      </c>
      <c r="L58" s="126">
        <f t="shared" si="6"/>
        <v>0.11666256895189622</v>
      </c>
      <c r="M58" s="50"/>
      <c r="N58" s="50"/>
      <c r="O58" s="154"/>
      <c r="P58" s="154"/>
      <c r="Q58" s="154"/>
      <c r="R58" s="154"/>
      <c r="S58" s="154"/>
      <c r="T58" s="154"/>
      <c r="U58" s="154"/>
    </row>
    <row r="59" spans="1:21">
      <c r="A59" s="50">
        <f t="shared" si="7"/>
        <v>48</v>
      </c>
      <c r="B59" s="129">
        <f>'Gas Ex Ante DCF 2015'!A59</f>
        <v>37377</v>
      </c>
      <c r="C59" s="143">
        <f>'Gas Ex Ante DCF 2015'!FX59</f>
        <v>0.11623593669050837</v>
      </c>
      <c r="D59" s="144">
        <v>7.5200000000000003E-2</v>
      </c>
      <c r="E59" s="145">
        <f t="shared" si="0"/>
        <v>4.1035936690508368E-2</v>
      </c>
      <c r="F59" s="50"/>
      <c r="G59" s="145">
        <f t="shared" si="1"/>
        <v>4.021766919314905E-2</v>
      </c>
      <c r="H59" s="146">
        <f t="shared" si="2"/>
        <v>7.5700000000000003E-2</v>
      </c>
      <c r="I59" s="147">
        <f t="shared" si="3"/>
        <v>6.4249725419070342E-3</v>
      </c>
      <c r="J59" s="126">
        <f t="shared" si="4"/>
        <v>1.0053261300000005E-2</v>
      </c>
      <c r="K59" s="126">
        <f t="shared" si="5"/>
        <v>4.1270632451896216E-2</v>
      </c>
      <c r="L59" s="126">
        <f t="shared" si="6"/>
        <v>0.11647063245189622</v>
      </c>
      <c r="M59" s="50"/>
      <c r="N59" s="50"/>
      <c r="O59" s="154"/>
      <c r="P59" s="154"/>
      <c r="Q59" s="154"/>
      <c r="R59" s="154"/>
      <c r="S59" s="154"/>
      <c r="T59" s="154"/>
      <c r="U59" s="154"/>
    </row>
    <row r="60" spans="1:21">
      <c r="A60" s="50">
        <f t="shared" si="7"/>
        <v>49</v>
      </c>
      <c r="B60" s="129">
        <f>'Gas Ex Ante DCF 2015'!A60</f>
        <v>37408</v>
      </c>
      <c r="C60" s="143">
        <f>'Gas Ex Ante DCF 2015'!FX60</f>
        <v>0.11702127237887228</v>
      </c>
      <c r="D60" s="144">
        <v>7.4099999999999999E-2</v>
      </c>
      <c r="E60" s="145">
        <f t="shared" si="0"/>
        <v>4.2921272378872277E-2</v>
      </c>
      <c r="F60" s="50"/>
      <c r="G60" s="145">
        <f t="shared" si="1"/>
        <v>4.1035936690508368E-2</v>
      </c>
      <c r="H60" s="146">
        <f t="shared" si="2"/>
        <v>7.5200000000000003E-2</v>
      </c>
      <c r="I60" s="147">
        <f t="shared" si="3"/>
        <v>7.6061145864509891E-3</v>
      </c>
      <c r="J60" s="126">
        <f t="shared" si="4"/>
        <v>9.383556799999998E-3</v>
      </c>
      <c r="K60" s="126">
        <f t="shared" si="5"/>
        <v>4.1948372151896215E-2</v>
      </c>
      <c r="L60" s="126">
        <f t="shared" si="6"/>
        <v>0.11604837215189621</v>
      </c>
      <c r="M60" s="50"/>
      <c r="N60" s="50"/>
      <c r="O60" s="154"/>
      <c r="P60" s="154"/>
      <c r="Q60" s="154"/>
      <c r="R60" s="154"/>
      <c r="S60" s="154"/>
      <c r="T60" s="154"/>
      <c r="U60" s="154"/>
    </row>
    <row r="61" spans="1:21">
      <c r="A61" s="50">
        <f t="shared" si="7"/>
        <v>50</v>
      </c>
      <c r="B61" s="129">
        <f>'Gas Ex Ante DCF 2015'!A61</f>
        <v>37438</v>
      </c>
      <c r="C61" s="143">
        <f>'Gas Ex Ante DCF 2015'!FX61</f>
        <v>0.12419497289977156</v>
      </c>
      <c r="D61" s="144">
        <v>7.3099999999999998E-2</v>
      </c>
      <c r="E61" s="145">
        <f t="shared" si="0"/>
        <v>5.1094972899771565E-2</v>
      </c>
      <c r="F61" s="50"/>
      <c r="G61" s="145">
        <f t="shared" si="1"/>
        <v>4.2921272378872277E-2</v>
      </c>
      <c r="H61" s="146">
        <f t="shared" si="2"/>
        <v>7.4099999999999999E-2</v>
      </c>
      <c r="I61" s="147">
        <f t="shared" si="3"/>
        <v>1.4157312181965497E-2</v>
      </c>
      <c r="J61" s="126">
        <f t="shared" si="4"/>
        <v>9.3302068999999987E-3</v>
      </c>
      <c r="K61" s="126">
        <f t="shared" si="5"/>
        <v>4.2564499151896217E-2</v>
      </c>
      <c r="L61" s="126">
        <f t="shared" si="6"/>
        <v>0.11566449915189622</v>
      </c>
      <c r="M61" s="50"/>
      <c r="N61" s="50"/>
      <c r="O61" s="154"/>
      <c r="P61" s="154"/>
      <c r="Q61" s="154"/>
      <c r="R61" s="154"/>
      <c r="S61" s="154"/>
      <c r="T61" s="154"/>
      <c r="U61" s="154"/>
    </row>
    <row r="62" spans="1:21">
      <c r="A62" s="50">
        <f t="shared" si="7"/>
        <v>51</v>
      </c>
      <c r="B62" s="129">
        <f>'Gas Ex Ante DCF 2015'!A62</f>
        <v>37469</v>
      </c>
      <c r="C62" s="143">
        <f>'Gas Ex Ante DCF 2015'!FX62</f>
        <v>0.12341045721938966</v>
      </c>
      <c r="D62" s="144">
        <v>7.17E-2</v>
      </c>
      <c r="E62" s="145">
        <f t="shared" si="0"/>
        <v>5.1710457219389661E-2</v>
      </c>
      <c r="F62" s="50"/>
      <c r="G62" s="145">
        <f t="shared" si="1"/>
        <v>5.1094972899771565E-2</v>
      </c>
      <c r="H62" s="146">
        <f t="shared" si="2"/>
        <v>7.3099999999999998E-2</v>
      </c>
      <c r="I62" s="147">
        <f t="shared" si="3"/>
        <v>7.7385833966023485E-3</v>
      </c>
      <c r="J62" s="126">
        <f t="shared" si="4"/>
        <v>8.790797900000008E-3</v>
      </c>
      <c r="K62" s="126">
        <f t="shared" si="5"/>
        <v>4.3427076951896217E-2</v>
      </c>
      <c r="L62" s="126">
        <f t="shared" si="6"/>
        <v>0.11512707695189622</v>
      </c>
      <c r="M62" s="50"/>
      <c r="N62" s="50"/>
      <c r="O62" s="154"/>
      <c r="P62" s="154"/>
      <c r="Q62" s="154"/>
      <c r="R62" s="154"/>
      <c r="S62" s="154"/>
      <c r="T62" s="154"/>
      <c r="U62" s="154"/>
    </row>
    <row r="63" spans="1:21">
      <c r="A63" s="50">
        <f t="shared" si="7"/>
        <v>52</v>
      </c>
      <c r="B63" s="129">
        <f>'Gas Ex Ante DCF 2015'!A63</f>
        <v>37500</v>
      </c>
      <c r="C63" s="143">
        <f>'Gas Ex Ante DCF 2015'!FX63</f>
        <v>0.12597395123768287</v>
      </c>
      <c r="D63" s="144">
        <v>7.0800000000000002E-2</v>
      </c>
      <c r="E63" s="145">
        <f t="shared" si="0"/>
        <v>5.5173951237682872E-2</v>
      </c>
      <c r="F63" s="50"/>
      <c r="G63" s="145">
        <f t="shared" si="1"/>
        <v>5.1710457219389661E-2</v>
      </c>
      <c r="H63" s="146">
        <f t="shared" si="2"/>
        <v>7.17E-2</v>
      </c>
      <c r="I63" s="147">
        <f t="shared" si="3"/>
        <v>1.0672397148791105E-2</v>
      </c>
      <c r="J63" s="126">
        <f t="shared" si="4"/>
        <v>9.0956253000000001E-3</v>
      </c>
      <c r="K63" s="126">
        <f t="shared" si="5"/>
        <v>4.3981591251896213E-2</v>
      </c>
      <c r="L63" s="126">
        <f t="shared" si="6"/>
        <v>0.11478159125189621</v>
      </c>
      <c r="M63" s="50"/>
      <c r="N63" s="50"/>
      <c r="O63" s="154"/>
      <c r="P63" s="154"/>
      <c r="Q63" s="154"/>
      <c r="R63" s="154"/>
      <c r="S63" s="154"/>
      <c r="T63" s="154"/>
      <c r="U63" s="154"/>
    </row>
    <row r="64" spans="1:21">
      <c r="A64" s="50">
        <f t="shared" si="7"/>
        <v>53</v>
      </c>
      <c r="B64" s="129">
        <f>'Gas Ex Ante DCF 2015'!A64</f>
        <v>37530</v>
      </c>
      <c r="C64" s="143">
        <f>'Gas Ex Ante DCF 2015'!FX64</f>
        <v>0.12501624620877569</v>
      </c>
      <c r="D64" s="144">
        <v>7.2300000000000003E-2</v>
      </c>
      <c r="E64" s="145">
        <f t="shared" si="0"/>
        <v>5.2716246208775686E-2</v>
      </c>
      <c r="F64" s="50"/>
      <c r="G64" s="145">
        <f t="shared" si="1"/>
        <v>5.5173951237682872E-2</v>
      </c>
      <c r="H64" s="146">
        <f t="shared" si="2"/>
        <v>7.0800000000000002E-2</v>
      </c>
      <c r="I64" s="147">
        <f t="shared" si="3"/>
        <v>5.2340403391869447E-3</v>
      </c>
      <c r="J64" s="126">
        <f t="shared" si="4"/>
        <v>1.1370157200000001E-2</v>
      </c>
      <c r="K64" s="126">
        <f t="shared" si="5"/>
        <v>4.3057400751896215E-2</v>
      </c>
      <c r="L64" s="126">
        <f t="shared" si="6"/>
        <v>0.11535740075189621</v>
      </c>
      <c r="M64" s="50"/>
      <c r="N64" s="50"/>
      <c r="O64" s="154"/>
      <c r="P64" s="154"/>
      <c r="Q64" s="154"/>
      <c r="R64" s="154"/>
      <c r="S64" s="154"/>
      <c r="T64" s="154"/>
      <c r="U64" s="154"/>
    </row>
    <row r="65" spans="1:21">
      <c r="A65" s="50">
        <f t="shared" si="7"/>
        <v>54</v>
      </c>
      <c r="B65" s="129">
        <f>'Gas Ex Ante DCF 2015'!A65</f>
        <v>37561</v>
      </c>
      <c r="C65" s="143">
        <f>'Gas Ex Ante DCF 2015'!FX65</f>
        <v>0.12208101957888193</v>
      </c>
      <c r="D65" s="144">
        <v>7.1400000000000005E-2</v>
      </c>
      <c r="E65" s="145">
        <f t="shared" si="0"/>
        <v>5.0681019578881922E-2</v>
      </c>
      <c r="F65" s="50"/>
      <c r="G65" s="145">
        <f t="shared" si="1"/>
        <v>5.2716246208775686E-2</v>
      </c>
      <c r="H65" s="146">
        <f t="shared" si="2"/>
        <v>7.2300000000000003E-2</v>
      </c>
      <c r="I65" s="147">
        <f t="shared" si="3"/>
        <v>5.3138925378254445E-3</v>
      </c>
      <c r="J65" s="126">
        <f t="shared" si="4"/>
        <v>9.1792707000000057E-3</v>
      </c>
      <c r="K65" s="126">
        <f t="shared" si="5"/>
        <v>4.3611915051896211E-2</v>
      </c>
      <c r="L65" s="126">
        <f t="shared" si="6"/>
        <v>0.11501191505189622</v>
      </c>
      <c r="M65" s="154"/>
      <c r="N65" s="154"/>
      <c r="O65" s="154"/>
      <c r="P65" s="154"/>
      <c r="Q65" s="154"/>
      <c r="R65" s="154"/>
      <c r="S65" s="154"/>
      <c r="T65" s="154"/>
      <c r="U65" s="154"/>
    </row>
    <row r="66" spans="1:21">
      <c r="A66" s="50">
        <f t="shared" si="7"/>
        <v>55</v>
      </c>
      <c r="B66" s="129">
        <f>'Gas Ex Ante DCF 2015'!A66</f>
        <v>37591</v>
      </c>
      <c r="C66" s="143">
        <f>'Gas Ex Ante DCF 2015'!FX66</f>
        <v>0.1215572058237917</v>
      </c>
      <c r="D66" s="144">
        <v>7.0699999999999999E-2</v>
      </c>
      <c r="E66" s="145">
        <f t="shared" si="0"/>
        <v>5.0857205823791704E-2</v>
      </c>
      <c r="F66" s="50"/>
      <c r="G66" s="145">
        <f t="shared" si="1"/>
        <v>5.0681019578881922E-2</v>
      </c>
      <c r="H66" s="146">
        <f t="shared" si="2"/>
        <v>7.1400000000000005E-2</v>
      </c>
      <c r="I66" s="147">
        <f t="shared" si="3"/>
        <v>7.2415765033821342E-3</v>
      </c>
      <c r="J66" s="126">
        <f t="shared" si="4"/>
        <v>9.2538025999999926E-3</v>
      </c>
      <c r="K66" s="126">
        <f t="shared" si="5"/>
        <v>4.4043203951896218E-2</v>
      </c>
      <c r="L66" s="126">
        <f t="shared" si="6"/>
        <v>0.11474320395189622</v>
      </c>
      <c r="M66" s="154"/>
      <c r="N66" s="154"/>
      <c r="O66" s="154"/>
      <c r="P66" s="154"/>
      <c r="Q66" s="154"/>
      <c r="R66" s="154"/>
      <c r="S66" s="154"/>
      <c r="T66" s="154"/>
      <c r="U66" s="154"/>
    </row>
    <row r="67" spans="1:21">
      <c r="A67" s="50">
        <f t="shared" si="7"/>
        <v>56</v>
      </c>
      <c r="B67" s="129">
        <f>'Gas Ex Ante DCF 2015'!A67</f>
        <v>37622</v>
      </c>
      <c r="C67" s="143">
        <f>'Gas Ex Ante DCF 2015'!FX67</f>
        <v>0.12187065532291796</v>
      </c>
      <c r="D67" s="144">
        <v>7.0599999999999996E-2</v>
      </c>
      <c r="E67" s="145">
        <f t="shared" si="0"/>
        <v>5.1270655322917968E-2</v>
      </c>
      <c r="F67" s="50"/>
      <c r="G67" s="145">
        <f t="shared" si="1"/>
        <v>5.0857205823791704E-2</v>
      </c>
      <c r="H67" s="146">
        <f t="shared" si="2"/>
        <v>7.0699999999999999E-2</v>
      </c>
      <c r="I67" s="147">
        <f t="shared" si="3"/>
        <v>7.5034017058152394E-3</v>
      </c>
      <c r="J67" s="126">
        <f t="shared" si="4"/>
        <v>9.7562162999999952E-3</v>
      </c>
      <c r="K67" s="126">
        <f t="shared" si="5"/>
        <v>4.4104816651896216E-2</v>
      </c>
      <c r="L67" s="126">
        <f t="shared" si="6"/>
        <v>0.11470481665189622</v>
      </c>
      <c r="M67" s="154"/>
      <c r="N67" s="154"/>
      <c r="O67" s="154"/>
      <c r="P67" s="154"/>
      <c r="Q67" s="154"/>
      <c r="R67" s="154"/>
      <c r="S67" s="154"/>
      <c r="T67" s="154"/>
      <c r="U67" s="154"/>
    </row>
    <row r="68" spans="1:21">
      <c r="A68" s="50">
        <f t="shared" si="7"/>
        <v>57</v>
      </c>
      <c r="B68" s="129">
        <f>'Gas Ex Ante DCF 2015'!A68</f>
        <v>37653</v>
      </c>
      <c r="C68" s="143">
        <f>'Gas Ex Ante DCF 2015'!FX68</f>
        <v>0.12319835573497875</v>
      </c>
      <c r="D68" s="144">
        <v>6.93E-2</v>
      </c>
      <c r="E68" s="145">
        <f t="shared" si="0"/>
        <v>5.3898355734978753E-2</v>
      </c>
      <c r="F68" s="50"/>
      <c r="G68" s="145">
        <f t="shared" si="1"/>
        <v>5.1270655322917968E-2</v>
      </c>
      <c r="H68" s="146">
        <f t="shared" si="2"/>
        <v>7.0599999999999996E-2</v>
      </c>
      <c r="I68" s="147">
        <f t="shared" si="3"/>
        <v>9.7752911999734529E-3</v>
      </c>
      <c r="J68" s="126">
        <f t="shared" si="4"/>
        <v>8.5422754000000073E-3</v>
      </c>
      <c r="K68" s="126">
        <f t="shared" si="5"/>
        <v>4.4905781751896218E-2</v>
      </c>
      <c r="L68" s="126">
        <f t="shared" si="6"/>
        <v>0.11420578175189622</v>
      </c>
      <c r="M68" s="154"/>
      <c r="N68" s="154"/>
      <c r="O68" s="154"/>
      <c r="P68" s="154"/>
      <c r="Q68" s="154"/>
      <c r="R68" s="154"/>
      <c r="S68" s="154"/>
      <c r="T68" s="154"/>
      <c r="U68" s="154"/>
    </row>
    <row r="69" spans="1:21">
      <c r="A69" s="50">
        <f t="shared" si="7"/>
        <v>58</v>
      </c>
      <c r="B69" s="129">
        <f>'Gas Ex Ante DCF 2015'!A69</f>
        <v>37681</v>
      </c>
      <c r="C69" s="143">
        <f>'Gas Ex Ante DCF 2015'!FX69</f>
        <v>0.11947059857291485</v>
      </c>
      <c r="D69" s="144">
        <v>6.7900000000000002E-2</v>
      </c>
      <c r="E69" s="145">
        <f t="shared" si="0"/>
        <v>5.157059857291485E-2</v>
      </c>
      <c r="F69" s="50"/>
      <c r="G69" s="145">
        <f t="shared" si="1"/>
        <v>5.3898355734978753E-2</v>
      </c>
      <c r="H69" s="146">
        <f t="shared" si="2"/>
        <v>6.93E-2</v>
      </c>
      <c r="I69" s="147">
        <f t="shared" si="3"/>
        <v>5.1861587125937511E-3</v>
      </c>
      <c r="J69" s="126">
        <f t="shared" si="4"/>
        <v>8.261043700000005E-3</v>
      </c>
      <c r="K69" s="126">
        <f t="shared" si="5"/>
        <v>4.5768359551896211E-2</v>
      </c>
      <c r="L69" s="126">
        <f t="shared" si="6"/>
        <v>0.11366835955189622</v>
      </c>
      <c r="M69" s="154"/>
      <c r="N69" s="154"/>
      <c r="O69" s="154"/>
      <c r="P69" s="154"/>
      <c r="Q69" s="154"/>
      <c r="R69" s="154"/>
      <c r="S69" s="154"/>
      <c r="T69" s="154"/>
      <c r="U69" s="154"/>
    </row>
    <row r="70" spans="1:21">
      <c r="A70" s="50">
        <f t="shared" si="7"/>
        <v>59</v>
      </c>
      <c r="B70" s="129">
        <f>'Gas Ex Ante DCF 2015'!A70</f>
        <v>37712</v>
      </c>
      <c r="C70" s="143">
        <f>'Gas Ex Ante DCF 2015'!FX70</f>
        <v>0.11616212919494028</v>
      </c>
      <c r="D70" s="144">
        <v>6.6400000000000001E-2</v>
      </c>
      <c r="E70" s="145">
        <f t="shared" si="0"/>
        <v>4.9762129194940274E-2</v>
      </c>
      <c r="F70" s="50"/>
      <c r="G70" s="145">
        <f t="shared" si="1"/>
        <v>5.157059857291485E-2</v>
      </c>
      <c r="H70" s="146">
        <f t="shared" si="2"/>
        <v>6.7900000000000002E-2</v>
      </c>
      <c r="I70" s="147">
        <f t="shared" si="3"/>
        <v>5.3809361984769113E-3</v>
      </c>
      <c r="J70" s="126">
        <f t="shared" si="4"/>
        <v>7.9658711000000007E-3</v>
      </c>
      <c r="K70" s="126">
        <f t="shared" si="5"/>
        <v>4.6692550051896216E-2</v>
      </c>
      <c r="L70" s="126">
        <f t="shared" si="6"/>
        <v>0.11309255005189622</v>
      </c>
      <c r="M70" s="154"/>
      <c r="N70" s="154"/>
      <c r="O70" s="154"/>
      <c r="P70" s="154"/>
      <c r="Q70" s="154"/>
      <c r="R70" s="154"/>
      <c r="S70" s="154"/>
      <c r="T70" s="154"/>
      <c r="U70" s="154"/>
    </row>
    <row r="71" spans="1:21">
      <c r="A71" s="50">
        <f t="shared" si="7"/>
        <v>60</v>
      </c>
      <c r="B71" s="129">
        <f>'Gas Ex Ante DCF 2015'!A71</f>
        <v>37742</v>
      </c>
      <c r="C71" s="143">
        <f>'Gas Ex Ante DCF 2015'!FX71</f>
        <v>0.1126264311587063</v>
      </c>
      <c r="D71" s="144">
        <v>6.3600000000000004E-2</v>
      </c>
      <c r="E71" s="145">
        <f t="shared" si="0"/>
        <v>4.9026431158706293E-2</v>
      </c>
      <c r="F71" s="50"/>
      <c r="G71" s="145">
        <f t="shared" si="1"/>
        <v>4.9762129194940274E-2</v>
      </c>
      <c r="H71" s="146">
        <f t="shared" si="2"/>
        <v>6.6400000000000001E-2</v>
      </c>
      <c r="I71" s="147">
        <f t="shared" si="3"/>
        <v>6.2015906327034451E-3</v>
      </c>
      <c r="J71" s="126">
        <f t="shared" si="4"/>
        <v>6.4567576000000015E-3</v>
      </c>
      <c r="K71" s="126">
        <f t="shared" si="5"/>
        <v>4.8417705651896216E-2</v>
      </c>
      <c r="L71" s="126">
        <f t="shared" si="6"/>
        <v>0.11201770565189623</v>
      </c>
      <c r="M71" s="154"/>
      <c r="N71" s="154"/>
      <c r="O71" s="154"/>
      <c r="P71" s="154"/>
      <c r="Q71" s="154"/>
      <c r="R71" s="154"/>
      <c r="S71" s="154"/>
      <c r="T71" s="154"/>
      <c r="U71" s="154"/>
    </row>
    <row r="72" spans="1:21">
      <c r="A72" s="50">
        <f t="shared" si="7"/>
        <v>61</v>
      </c>
      <c r="B72" s="129">
        <f>'Gas Ex Ante DCF 2015'!A72</f>
        <v>37773</v>
      </c>
      <c r="C72" s="143">
        <f>'Gas Ex Ante DCF 2015'!FX72</f>
        <v>0.11140312132254174</v>
      </c>
      <c r="D72" s="144">
        <v>6.2100000000000002E-2</v>
      </c>
      <c r="E72" s="145">
        <f t="shared" si="0"/>
        <v>4.9303121322541735E-2</v>
      </c>
      <c r="F72" s="50"/>
      <c r="G72" s="145">
        <f t="shared" si="1"/>
        <v>4.9026431158706293E-2</v>
      </c>
      <c r="H72" s="146">
        <f t="shared" si="2"/>
        <v>6.3600000000000004E-2</v>
      </c>
      <c r="I72" s="147">
        <f t="shared" si="3"/>
        <v>7.1114159052395251E-3</v>
      </c>
      <c r="J72" s="126">
        <f t="shared" si="4"/>
        <v>7.3664124000000011E-3</v>
      </c>
      <c r="K72" s="126">
        <f t="shared" si="5"/>
        <v>4.9341896151896214E-2</v>
      </c>
      <c r="L72" s="126">
        <f t="shared" si="6"/>
        <v>0.11144189615189622</v>
      </c>
      <c r="M72" s="154"/>
      <c r="N72" s="154"/>
      <c r="O72" s="154"/>
      <c r="P72" s="154"/>
      <c r="Q72" s="154"/>
      <c r="R72" s="154"/>
      <c r="S72" s="154"/>
      <c r="T72" s="154"/>
      <c r="U72" s="154"/>
    </row>
    <row r="73" spans="1:21">
      <c r="A73" s="50">
        <f t="shared" si="7"/>
        <v>62</v>
      </c>
      <c r="B73" s="129">
        <f>'Gas Ex Ante DCF 2015'!A73</f>
        <v>37803</v>
      </c>
      <c r="C73" s="143">
        <f>'Gas Ex Ante DCF 2015'!FX73</f>
        <v>0.1126726263045835</v>
      </c>
      <c r="D73" s="144">
        <v>6.5699999999999995E-2</v>
      </c>
      <c r="E73" s="145">
        <f t="shared" si="0"/>
        <v>4.6972626304583501E-2</v>
      </c>
      <c r="F73" s="50"/>
      <c r="G73" s="145">
        <f t="shared" si="1"/>
        <v>4.9303121322541735E-2</v>
      </c>
      <c r="H73" s="146">
        <f t="shared" si="2"/>
        <v>6.2100000000000002E-2</v>
      </c>
      <c r="I73" s="147">
        <f t="shared" si="3"/>
        <v>4.542803822495986E-3</v>
      </c>
      <c r="J73" s="126">
        <f t="shared" si="4"/>
        <v>1.2257298899999991E-2</v>
      </c>
      <c r="K73" s="126">
        <f t="shared" si="5"/>
        <v>4.7123838951896216E-2</v>
      </c>
      <c r="L73" s="126">
        <f t="shared" si="6"/>
        <v>0.11282383895189621</v>
      </c>
      <c r="M73" s="154"/>
      <c r="N73" s="154"/>
      <c r="O73" s="154"/>
      <c r="P73" s="154"/>
      <c r="Q73" s="154"/>
      <c r="R73" s="154"/>
      <c r="S73" s="154"/>
      <c r="T73" s="154"/>
      <c r="U73" s="154"/>
    </row>
    <row r="74" spans="1:21">
      <c r="A74" s="50">
        <f t="shared" si="7"/>
        <v>63</v>
      </c>
      <c r="B74" s="129">
        <f>'Gas Ex Ante DCF 2015'!A74</f>
        <v>37834</v>
      </c>
      <c r="C74" s="143">
        <f>'Gas Ex Ante DCF 2015'!FX74</f>
        <v>0.1138710890760737</v>
      </c>
      <c r="D74" s="144">
        <v>6.7799999999999999E-2</v>
      </c>
      <c r="E74" s="145">
        <f t="shared" si="0"/>
        <v>4.6071089076073699E-2</v>
      </c>
      <c r="F74" s="50"/>
      <c r="G74" s="145">
        <f t="shared" si="1"/>
        <v>4.6972626304583501E-2</v>
      </c>
      <c r="H74" s="146">
        <f t="shared" si="2"/>
        <v>6.5699999999999995E-2</v>
      </c>
      <c r="I74" s="147">
        <f t="shared" si="3"/>
        <v>5.6468696319858791E-3</v>
      </c>
      <c r="J74" s="126">
        <f t="shared" si="4"/>
        <v>1.1259171300000002E-2</v>
      </c>
      <c r="K74" s="126">
        <f t="shared" si="5"/>
        <v>4.5829972251896216E-2</v>
      </c>
      <c r="L74" s="126">
        <f t="shared" si="6"/>
        <v>0.11362997225189622</v>
      </c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1">
      <c r="A75" s="50">
        <f t="shared" si="7"/>
        <v>64</v>
      </c>
      <c r="B75" s="129">
        <f>'Gas Ex Ante DCF 2015'!A75</f>
        <v>37865</v>
      </c>
      <c r="C75" s="143">
        <f>'Gas Ex Ante DCF 2015'!FX75</f>
        <v>0.11273627164061842</v>
      </c>
      <c r="D75" s="144">
        <v>6.5600000000000006E-2</v>
      </c>
      <c r="E75" s="145">
        <f t="shared" si="0"/>
        <v>4.7136271640618413E-2</v>
      </c>
      <c r="F75" s="50"/>
      <c r="G75" s="145">
        <f t="shared" si="1"/>
        <v>4.6071089076073699E-2</v>
      </c>
      <c r="H75" s="146">
        <f t="shared" si="2"/>
        <v>6.7799999999999999E-2</v>
      </c>
      <c r="I75" s="147">
        <f t="shared" si="3"/>
        <v>7.4879070215510754E-3</v>
      </c>
      <c r="J75" s="126">
        <f t="shared" si="4"/>
        <v>7.2519302000000063E-3</v>
      </c>
      <c r="K75" s="126">
        <f t="shared" si="5"/>
        <v>4.7185451651896214E-2</v>
      </c>
      <c r="L75" s="126">
        <f t="shared" si="6"/>
        <v>0.11278545165189621</v>
      </c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>
      <c r="A76" s="50">
        <f t="shared" si="7"/>
        <v>65</v>
      </c>
      <c r="B76" s="129">
        <f>'Gas Ex Ante DCF 2015'!A76</f>
        <v>37895</v>
      </c>
      <c r="C76" s="143">
        <f>'Gas Ex Ante DCF 2015'!FX76</f>
        <v>0.1123074009120149</v>
      </c>
      <c r="D76" s="144">
        <v>6.4299999999999996E-2</v>
      </c>
      <c r="E76" s="145">
        <f t="shared" ref="E76:E139" si="9">C76-D76</f>
        <v>4.80074009120149E-2</v>
      </c>
      <c r="F76" s="50"/>
      <c r="G76" s="145">
        <f t="shared" si="1"/>
        <v>4.7136271640618413E-2</v>
      </c>
      <c r="H76" s="146">
        <f t="shared" si="2"/>
        <v>6.5600000000000006E-2</v>
      </c>
      <c r="I76" s="147">
        <f t="shared" si="3"/>
        <v>7.4423497645434572E-3</v>
      </c>
      <c r="J76" s="126">
        <f t="shared" si="4"/>
        <v>7.8452303999999931E-3</v>
      </c>
      <c r="K76" s="126">
        <f t="shared" si="5"/>
        <v>4.7986416751896216E-2</v>
      </c>
      <c r="L76" s="126">
        <f t="shared" si="6"/>
        <v>0.11228641675189621</v>
      </c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>
      <c r="A77" s="50">
        <f t="shared" si="7"/>
        <v>66</v>
      </c>
      <c r="B77" s="129">
        <f>'Gas Ex Ante DCF 2015'!A77</f>
        <v>37926</v>
      </c>
      <c r="C77" s="143">
        <f>'Gas Ex Ante DCF 2015'!FX77</f>
        <v>0.10891583923239033</v>
      </c>
      <c r="D77" s="144">
        <v>6.3700000000000007E-2</v>
      </c>
      <c r="E77" s="145">
        <f t="shared" si="9"/>
        <v>4.5215839232390323E-2</v>
      </c>
      <c r="F77" s="50"/>
      <c r="G77" s="145">
        <f t="shared" ref="G77:G140" si="10">E76</f>
        <v>4.80074009120149E-2</v>
      </c>
      <c r="H77" s="146">
        <f t="shared" ref="H77:H140" si="11">D76</f>
        <v>6.4299999999999996E-2</v>
      </c>
      <c r="I77" s="147">
        <f t="shared" ref="I77:I140" si="12">E77-$G$8*G77</f>
        <v>3.9011020741185065E-3</v>
      </c>
      <c r="J77" s="126">
        <f t="shared" ref="J77:J140" si="13">D77-$G$8*H77</f>
        <v>8.3639987000000138E-3</v>
      </c>
      <c r="K77" s="126">
        <f t="shared" ref="K77:K140" si="14">($K$6/$K$7)+($K$8*D77)</f>
        <v>4.8356092951896211E-2</v>
      </c>
      <c r="L77" s="126">
        <f t="shared" ref="L77:L140" si="15">D77+K77</f>
        <v>0.11205609295189622</v>
      </c>
      <c r="M77" s="154"/>
      <c r="N77" s="154"/>
      <c r="O77" s="154"/>
      <c r="P77" s="154"/>
      <c r="Q77" s="154"/>
      <c r="R77" s="154"/>
      <c r="S77" s="154"/>
      <c r="T77" s="154"/>
      <c r="U77" s="154"/>
    </row>
    <row r="78" spans="1:21">
      <c r="A78" s="50">
        <f t="shared" ref="A78:A141" si="16">A77+1</f>
        <v>67</v>
      </c>
      <c r="B78" s="129">
        <f>'Gas Ex Ante DCF 2015'!A78</f>
        <v>37956</v>
      </c>
      <c r="C78" s="143">
        <f>'Gas Ex Ante DCF 2015'!FX78</f>
        <v>0.1070625117225779</v>
      </c>
      <c r="D78" s="144">
        <v>6.2700000000000006E-2</v>
      </c>
      <c r="E78" s="145">
        <f t="shared" si="9"/>
        <v>4.4362511722577894E-2</v>
      </c>
      <c r="F78" s="50"/>
      <c r="G78" s="145">
        <f t="shared" si="10"/>
        <v>4.5215839232390323E-2</v>
      </c>
      <c r="H78" s="146">
        <f t="shared" si="11"/>
        <v>6.3700000000000007E-2</v>
      </c>
      <c r="I78" s="147">
        <f t="shared" si="12"/>
        <v>5.4501674217358742E-3</v>
      </c>
      <c r="J78" s="126">
        <f t="shared" si="13"/>
        <v>7.8803533000000037E-3</v>
      </c>
      <c r="K78" s="126">
        <f t="shared" si="14"/>
        <v>4.8972219951896212E-2</v>
      </c>
      <c r="L78" s="126">
        <f t="shared" si="15"/>
        <v>0.11167221995189622</v>
      </c>
      <c r="M78" s="154"/>
      <c r="N78" s="154"/>
      <c r="O78" s="154"/>
      <c r="P78" s="154"/>
      <c r="Q78" s="154"/>
      <c r="R78" s="154"/>
      <c r="S78" s="154"/>
      <c r="T78" s="154"/>
      <c r="U78" s="154"/>
    </row>
    <row r="79" spans="1:21">
      <c r="A79" s="50">
        <f t="shared" si="16"/>
        <v>68</v>
      </c>
      <c r="B79" s="129">
        <f>'Gas Ex Ante DCF 2015'!A79</f>
        <v>37987</v>
      </c>
      <c r="C79" s="143">
        <f>'Gas Ex Ante DCF 2015'!FX79</f>
        <v>0.10592930275665292</v>
      </c>
      <c r="D79" s="144">
        <v>6.1499999999999999E-2</v>
      </c>
      <c r="E79" s="145">
        <f t="shared" si="9"/>
        <v>4.4429302756652925E-2</v>
      </c>
      <c r="F79" s="50"/>
      <c r="G79" s="145">
        <f t="shared" si="10"/>
        <v>4.4362511722577894E-2</v>
      </c>
      <c r="H79" s="146">
        <f t="shared" si="11"/>
        <v>6.2700000000000006E-2</v>
      </c>
      <c r="I79" s="147">
        <f t="shared" si="12"/>
        <v>6.2513244308078919E-3</v>
      </c>
      <c r="J79" s="126">
        <f t="shared" si="13"/>
        <v>7.5409442999999979E-3</v>
      </c>
      <c r="K79" s="126">
        <f t="shared" si="14"/>
        <v>4.9711572351896216E-2</v>
      </c>
      <c r="L79" s="126">
        <f t="shared" si="15"/>
        <v>0.11121157235189622</v>
      </c>
      <c r="M79" s="154"/>
      <c r="N79" s="154"/>
      <c r="O79" s="154"/>
      <c r="P79" s="154"/>
      <c r="Q79" s="154"/>
      <c r="R79" s="154"/>
      <c r="S79" s="154"/>
      <c r="T79" s="154"/>
      <c r="U79" s="154"/>
    </row>
    <row r="80" spans="1:21">
      <c r="A80" s="50">
        <f t="shared" si="16"/>
        <v>69</v>
      </c>
      <c r="B80" s="129">
        <f>'Gas Ex Ante DCF 2015'!A80</f>
        <v>38018</v>
      </c>
      <c r="C80" s="143">
        <f>'Gas Ex Ante DCF 2015'!FX80</f>
        <v>0.10392806426682738</v>
      </c>
      <c r="D80" s="144">
        <v>6.1499999999999999E-2</v>
      </c>
      <c r="E80" s="145">
        <f t="shared" si="9"/>
        <v>4.2428064266827381E-2</v>
      </c>
      <c r="F80" s="50"/>
      <c r="G80" s="145">
        <f t="shared" si="10"/>
        <v>4.4429302756652925E-2</v>
      </c>
      <c r="H80" s="146">
        <f t="shared" si="11"/>
        <v>6.1499999999999999E-2</v>
      </c>
      <c r="I80" s="147">
        <f t="shared" si="12"/>
        <v>4.1926061781766832E-3</v>
      </c>
      <c r="J80" s="126">
        <f t="shared" si="13"/>
        <v>8.5736535000000003E-3</v>
      </c>
      <c r="K80" s="126">
        <f t="shared" si="14"/>
        <v>4.9711572351896216E-2</v>
      </c>
      <c r="L80" s="126">
        <f t="shared" si="15"/>
        <v>0.11121157235189622</v>
      </c>
      <c r="M80" s="154"/>
      <c r="N80" s="154"/>
      <c r="O80" s="154"/>
      <c r="P80" s="154"/>
      <c r="Q80" s="154"/>
      <c r="R80" s="154"/>
      <c r="S80" s="154"/>
      <c r="T80" s="154"/>
      <c r="U80" s="154"/>
    </row>
    <row r="81" spans="1:21">
      <c r="A81" s="50">
        <f t="shared" si="16"/>
        <v>70</v>
      </c>
      <c r="B81" s="129">
        <f>'Gas Ex Ante DCF 2015'!A81</f>
        <v>38047</v>
      </c>
      <c r="C81" s="143">
        <f>'Gas Ex Ante DCF 2015'!FX81</f>
        <v>0.10371740538815788</v>
      </c>
      <c r="D81" s="144">
        <v>5.9700000000000003E-2</v>
      </c>
      <c r="E81" s="145">
        <f t="shared" si="9"/>
        <v>4.4017405388157876E-2</v>
      </c>
      <c r="F81" s="50"/>
      <c r="G81" s="145">
        <f t="shared" si="10"/>
        <v>4.2428064266827381E-2</v>
      </c>
      <c r="H81" s="146">
        <f t="shared" si="11"/>
        <v>6.1499999999999999E-2</v>
      </c>
      <c r="I81" s="147">
        <f t="shared" si="12"/>
        <v>7.5041951327046372E-3</v>
      </c>
      <c r="J81" s="126">
        <f t="shared" si="13"/>
        <v>6.7736535000000042E-3</v>
      </c>
      <c r="K81" s="126">
        <f t="shared" si="14"/>
        <v>5.0820600951896215E-2</v>
      </c>
      <c r="L81" s="126">
        <f t="shared" si="15"/>
        <v>0.11052060095189623</v>
      </c>
      <c r="M81" s="154"/>
      <c r="N81" s="154"/>
      <c r="O81" s="154"/>
      <c r="P81" s="154"/>
      <c r="Q81" s="154"/>
      <c r="R81" s="154"/>
      <c r="S81" s="154"/>
      <c r="T81" s="154"/>
      <c r="U81" s="154"/>
    </row>
    <row r="82" spans="1:21">
      <c r="A82" s="50">
        <f t="shared" si="16"/>
        <v>71</v>
      </c>
      <c r="B82" s="129">
        <f>'Gas Ex Ante DCF 2015'!A82</f>
        <v>38078</v>
      </c>
      <c r="C82" s="143">
        <f>'Gas Ex Ante DCF 2015'!FX82</f>
        <v>0.1040948004523386</v>
      </c>
      <c r="D82" s="144">
        <v>6.3500000000000001E-2</v>
      </c>
      <c r="E82" s="145">
        <f t="shared" si="9"/>
        <v>4.0594800452338597E-2</v>
      </c>
      <c r="F82" s="50"/>
      <c r="G82" s="145">
        <f t="shared" si="10"/>
        <v>4.4017405388157876E-2</v>
      </c>
      <c r="H82" s="146">
        <f t="shared" si="11"/>
        <v>5.9700000000000003E-2</v>
      </c>
      <c r="I82" s="147">
        <f t="shared" si="12"/>
        <v>2.7138175319384242E-3</v>
      </c>
      <c r="J82" s="126">
        <f t="shared" si="13"/>
        <v>1.2122717299999995E-2</v>
      </c>
      <c r="K82" s="126">
        <f t="shared" si="14"/>
        <v>4.8479318351896214E-2</v>
      </c>
      <c r="L82" s="126">
        <f t="shared" si="15"/>
        <v>0.11197931835189621</v>
      </c>
      <c r="M82" s="154"/>
      <c r="N82" s="154"/>
      <c r="O82" s="154"/>
      <c r="P82" s="154"/>
      <c r="Q82" s="154"/>
      <c r="R82" s="154"/>
      <c r="S82" s="154"/>
      <c r="T82" s="154"/>
      <c r="U82" s="154"/>
    </row>
    <row r="83" spans="1:21">
      <c r="A83" s="50">
        <f t="shared" si="16"/>
        <v>72</v>
      </c>
      <c r="B83" s="129">
        <f>'Gas Ex Ante DCF 2015'!A83</f>
        <v>38108</v>
      </c>
      <c r="C83" s="143">
        <f>'Gas Ex Ante DCF 2015'!FX83</f>
        <v>0.10449073340372624</v>
      </c>
      <c r="D83" s="144">
        <v>6.6199999999999995E-2</v>
      </c>
      <c r="E83" s="145">
        <f t="shared" si="9"/>
        <v>3.829073340372624E-2</v>
      </c>
      <c r="F83" s="50"/>
      <c r="G83" s="145">
        <f t="shared" si="10"/>
        <v>4.0594800452338597E-2</v>
      </c>
      <c r="H83" s="146">
        <f t="shared" si="11"/>
        <v>6.3500000000000001E-2</v>
      </c>
      <c r="I83" s="147">
        <f t="shared" si="12"/>
        <v>3.3552134876477166E-3</v>
      </c>
      <c r="J83" s="126">
        <f t="shared" si="13"/>
        <v>1.1552471499999994E-2</v>
      </c>
      <c r="K83" s="126">
        <f t="shared" si="14"/>
        <v>4.6815775451896219E-2</v>
      </c>
      <c r="L83" s="126">
        <f t="shared" si="15"/>
        <v>0.11301577545189621</v>
      </c>
      <c r="M83" s="154"/>
      <c r="N83" s="154"/>
      <c r="O83" s="154"/>
      <c r="P83" s="154"/>
      <c r="Q83" s="154"/>
      <c r="R83" s="154"/>
      <c r="S83" s="154"/>
      <c r="T83" s="154"/>
      <c r="U83" s="154"/>
    </row>
    <row r="84" spans="1:21">
      <c r="A84" s="50">
        <f t="shared" si="16"/>
        <v>73</v>
      </c>
      <c r="B84" s="129">
        <f>'Gas Ex Ante DCF 2015'!A84</f>
        <v>38139</v>
      </c>
      <c r="C84" s="143">
        <f>'Gas Ex Ante DCF 2015'!FX84</f>
        <v>0.10364646173422923</v>
      </c>
      <c r="D84" s="144">
        <v>6.4600000000000005E-2</v>
      </c>
      <c r="E84" s="145">
        <f t="shared" si="9"/>
        <v>3.9046461734229224E-2</v>
      </c>
      <c r="F84" s="50"/>
      <c r="G84" s="145">
        <f t="shared" si="10"/>
        <v>3.829073340372624E-2</v>
      </c>
      <c r="H84" s="146">
        <f t="shared" si="11"/>
        <v>6.6199999999999995E-2</v>
      </c>
      <c r="I84" s="147">
        <f t="shared" si="12"/>
        <v>6.0938011835830544E-3</v>
      </c>
      <c r="J84" s="126">
        <f t="shared" si="13"/>
        <v>7.6288758000000109E-3</v>
      </c>
      <c r="K84" s="126">
        <f t="shared" si="14"/>
        <v>4.7801578651896215E-2</v>
      </c>
      <c r="L84" s="126">
        <f t="shared" si="15"/>
        <v>0.11240157865189622</v>
      </c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>
      <c r="A85" s="50">
        <f t="shared" si="16"/>
        <v>74</v>
      </c>
      <c r="B85" s="129">
        <f>'Gas Ex Ante DCF 2015'!A85</f>
        <v>38169</v>
      </c>
      <c r="C85" s="143">
        <f>'Gas Ex Ante DCF 2015'!FX85</f>
        <v>0.10106587330201013</v>
      </c>
      <c r="D85" s="144">
        <v>6.2700000000000006E-2</v>
      </c>
      <c r="E85" s="145">
        <f t="shared" si="9"/>
        <v>3.836587330201012E-2</v>
      </c>
      <c r="F85" s="50"/>
      <c r="G85" s="145">
        <f t="shared" si="10"/>
        <v>3.9046461734229224E-2</v>
      </c>
      <c r="H85" s="146">
        <f t="shared" si="11"/>
        <v>6.4600000000000005E-2</v>
      </c>
      <c r="I85" s="147">
        <f t="shared" si="12"/>
        <v>4.7628397516880569E-3</v>
      </c>
      <c r="J85" s="126">
        <f t="shared" si="13"/>
        <v>7.1058214000000036E-3</v>
      </c>
      <c r="K85" s="126">
        <f t="shared" si="14"/>
        <v>4.8972219951896212E-2</v>
      </c>
      <c r="L85" s="126">
        <f t="shared" si="15"/>
        <v>0.11167221995189622</v>
      </c>
      <c r="M85" s="154"/>
      <c r="N85" s="154"/>
      <c r="O85" s="154"/>
      <c r="P85" s="154"/>
      <c r="Q85" s="154"/>
      <c r="R85" s="154"/>
      <c r="S85" s="154"/>
      <c r="T85" s="154"/>
      <c r="U85" s="154"/>
    </row>
    <row r="86" spans="1:21">
      <c r="A86" s="50">
        <f t="shared" si="16"/>
        <v>75</v>
      </c>
      <c r="B86" s="129">
        <f>'Gas Ex Ante DCF 2015'!A86</f>
        <v>38200</v>
      </c>
      <c r="C86" s="143">
        <f>'Gas Ex Ante DCF 2015'!FX86</f>
        <v>0.10084231708808544</v>
      </c>
      <c r="D86" s="144">
        <v>6.1400000000000003E-2</v>
      </c>
      <c r="E86" s="145">
        <f t="shared" si="9"/>
        <v>3.9442317088085439E-2</v>
      </c>
      <c r="F86" s="50"/>
      <c r="G86" s="145">
        <f t="shared" si="10"/>
        <v>3.836587330201012E-2</v>
      </c>
      <c r="H86" s="146">
        <f t="shared" si="11"/>
        <v>6.2700000000000006E-2</v>
      </c>
      <c r="I86" s="147">
        <f t="shared" si="12"/>
        <v>6.4249918172352496E-3</v>
      </c>
      <c r="J86" s="126">
        <f t="shared" si="13"/>
        <v>7.440944300000002E-3</v>
      </c>
      <c r="K86" s="126">
        <f t="shared" si="14"/>
        <v>4.9773185051896214E-2</v>
      </c>
      <c r="L86" s="126">
        <f t="shared" si="15"/>
        <v>0.11117318505189622</v>
      </c>
      <c r="M86" s="154"/>
      <c r="N86" s="154"/>
      <c r="O86" s="154"/>
      <c r="P86" s="154"/>
      <c r="Q86" s="154"/>
      <c r="R86" s="154"/>
      <c r="S86" s="154"/>
      <c r="T86" s="154"/>
      <c r="U86" s="154"/>
    </row>
    <row r="87" spans="1:21">
      <c r="A87" s="50">
        <f t="shared" si="16"/>
        <v>76</v>
      </c>
      <c r="B87" s="129">
        <f>'Gas Ex Ante DCF 2015'!A87</f>
        <v>38231</v>
      </c>
      <c r="C87" s="143">
        <f>'Gas Ex Ante DCF 2015'!FX87</f>
        <v>9.7629793042133678E-2</v>
      </c>
      <c r="D87" s="144">
        <v>5.9799999999999999E-2</v>
      </c>
      <c r="E87" s="145">
        <f t="shared" si="9"/>
        <v>3.7829793042133679E-2</v>
      </c>
      <c r="F87" s="50"/>
      <c r="G87" s="145">
        <f t="shared" si="10"/>
        <v>3.9442317088085439E-2</v>
      </c>
      <c r="H87" s="146">
        <f t="shared" si="11"/>
        <v>6.1400000000000003E-2</v>
      </c>
      <c r="I87" s="147">
        <f t="shared" si="12"/>
        <v>3.8860899369811408E-3</v>
      </c>
      <c r="J87" s="126">
        <f t="shared" si="13"/>
        <v>6.959712599999994E-3</v>
      </c>
      <c r="K87" s="126">
        <f t="shared" si="14"/>
        <v>5.0758988251896217E-2</v>
      </c>
      <c r="L87" s="126">
        <f t="shared" si="15"/>
        <v>0.11055898825189622</v>
      </c>
      <c r="M87" s="154"/>
      <c r="N87" s="154"/>
      <c r="O87" s="154"/>
      <c r="P87" s="154"/>
      <c r="Q87" s="154"/>
      <c r="R87" s="154"/>
      <c r="S87" s="154"/>
      <c r="T87" s="154"/>
      <c r="U87" s="154"/>
    </row>
    <row r="88" spans="1:21">
      <c r="A88" s="50">
        <f t="shared" si="16"/>
        <v>77</v>
      </c>
      <c r="B88" s="129">
        <f>'Gas Ex Ante DCF 2015'!A88</f>
        <v>38261</v>
      </c>
      <c r="C88" s="143">
        <f>'Gas Ex Ante DCF 2015'!FX88</f>
        <v>9.740210020865922E-2</v>
      </c>
      <c r="D88" s="144">
        <v>5.9400000000000001E-2</v>
      </c>
      <c r="E88" s="145">
        <f t="shared" si="9"/>
        <v>3.8002100208659219E-2</v>
      </c>
      <c r="F88" s="50"/>
      <c r="G88" s="145">
        <f t="shared" si="10"/>
        <v>3.7829793042133679E-2</v>
      </c>
      <c r="H88" s="146">
        <f t="shared" si="11"/>
        <v>5.9799999999999999E-2</v>
      </c>
      <c r="I88" s="147">
        <f t="shared" si="12"/>
        <v>5.446120784736351E-3</v>
      </c>
      <c r="J88" s="126">
        <f t="shared" si="13"/>
        <v>7.9366582000000019E-3</v>
      </c>
      <c r="K88" s="126">
        <f t="shared" si="14"/>
        <v>5.1005439051896216E-2</v>
      </c>
      <c r="L88" s="126">
        <f t="shared" si="15"/>
        <v>0.11040543905189622</v>
      </c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>
      <c r="A89" s="50">
        <f t="shared" si="16"/>
        <v>78</v>
      </c>
      <c r="B89" s="129">
        <f>'Gas Ex Ante DCF 2015'!A89</f>
        <v>38292</v>
      </c>
      <c r="C89" s="143">
        <f>'Gas Ex Ante DCF 2015'!FX89</f>
        <v>9.6226758063517742E-2</v>
      </c>
      <c r="D89" s="144">
        <v>5.9700000000000003E-2</v>
      </c>
      <c r="E89" s="145">
        <f t="shared" si="9"/>
        <v>3.6526758063517739E-2</v>
      </c>
      <c r="F89" s="50"/>
      <c r="G89" s="145">
        <f t="shared" si="10"/>
        <v>3.8002100208659219E-2</v>
      </c>
      <c r="H89" s="146">
        <f t="shared" si="11"/>
        <v>5.9400000000000001E-2</v>
      </c>
      <c r="I89" s="147">
        <f t="shared" si="12"/>
        <v>3.8224926428474942E-3</v>
      </c>
      <c r="J89" s="126">
        <f t="shared" si="13"/>
        <v>8.5808945999999997E-3</v>
      </c>
      <c r="K89" s="126">
        <f t="shared" si="14"/>
        <v>5.0820600951896215E-2</v>
      </c>
      <c r="L89" s="126">
        <f t="shared" si="15"/>
        <v>0.11052060095189623</v>
      </c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>
      <c r="A90" s="50">
        <f t="shared" si="16"/>
        <v>79</v>
      </c>
      <c r="B90" s="129">
        <f>'Gas Ex Ante DCF 2015'!A90</f>
        <v>38322</v>
      </c>
      <c r="C90" s="143">
        <f>'Gas Ex Ante DCF 2015'!FX90</f>
        <v>9.7008599131380643E-2</v>
      </c>
      <c r="D90" s="144">
        <v>5.9200000000000003E-2</v>
      </c>
      <c r="E90" s="145">
        <f t="shared" si="9"/>
        <v>3.7808599131380641E-2</v>
      </c>
      <c r="F90" s="50"/>
      <c r="G90" s="145">
        <f t="shared" si="10"/>
        <v>3.6526758063517739E-2</v>
      </c>
      <c r="H90" s="146">
        <f t="shared" si="11"/>
        <v>5.9700000000000003E-2</v>
      </c>
      <c r="I90" s="147">
        <f t="shared" si="12"/>
        <v>6.3739998827398447E-3</v>
      </c>
      <c r="J90" s="126">
        <f t="shared" si="13"/>
        <v>7.8227172999999969E-3</v>
      </c>
      <c r="K90" s="126">
        <f t="shared" si="14"/>
        <v>5.1128664451896212E-2</v>
      </c>
      <c r="L90" s="126">
        <f t="shared" si="15"/>
        <v>0.11032866445189621</v>
      </c>
      <c r="M90" s="154"/>
      <c r="N90" s="154"/>
      <c r="O90" s="154"/>
      <c r="P90" s="154"/>
      <c r="Q90" s="154"/>
      <c r="R90" s="154"/>
      <c r="S90" s="154"/>
      <c r="T90" s="154"/>
      <c r="U90" s="154"/>
    </row>
    <row r="91" spans="1:21">
      <c r="A91" s="50">
        <f t="shared" si="16"/>
        <v>80</v>
      </c>
      <c r="B91" s="129">
        <f>'Gas Ex Ante DCF 2015'!A91</f>
        <v>38353</v>
      </c>
      <c r="C91" s="143">
        <f>'Gas Ex Ante DCF 2015'!FX91</f>
        <v>9.9046636546114494E-2</v>
      </c>
      <c r="D91" s="144">
        <v>5.7799999999999997E-2</v>
      </c>
      <c r="E91" s="145">
        <f t="shared" si="9"/>
        <v>4.1246636546114497E-2</v>
      </c>
      <c r="F91" s="50"/>
      <c r="G91" s="145">
        <f t="shared" si="10"/>
        <v>3.7808599131380641E-2</v>
      </c>
      <c r="H91" s="146">
        <f t="shared" si="11"/>
        <v>5.9200000000000003E-2</v>
      </c>
      <c r="I91" s="147">
        <f t="shared" si="12"/>
        <v>8.7088964110405009E-3</v>
      </c>
      <c r="J91" s="126">
        <f t="shared" si="13"/>
        <v>6.8530127999999954E-3</v>
      </c>
      <c r="K91" s="126">
        <f t="shared" si="14"/>
        <v>5.1991242251896219E-2</v>
      </c>
      <c r="L91" s="126">
        <f t="shared" si="15"/>
        <v>0.10979124225189621</v>
      </c>
      <c r="M91" s="154"/>
      <c r="N91" s="154"/>
      <c r="O91" s="154"/>
      <c r="P91" s="154"/>
      <c r="Q91" s="154"/>
      <c r="R91" s="154"/>
      <c r="S91" s="154"/>
      <c r="T91" s="154"/>
      <c r="U91" s="154"/>
    </row>
    <row r="92" spans="1:21">
      <c r="A92" s="50">
        <f t="shared" si="16"/>
        <v>81</v>
      </c>
      <c r="B92" s="129">
        <f>'Gas Ex Ante DCF 2015'!A92</f>
        <v>38384</v>
      </c>
      <c r="C92" s="143">
        <f>'Gas Ex Ante DCF 2015'!FX92</f>
        <v>9.790853757200145E-2</v>
      </c>
      <c r="D92" s="144">
        <v>5.6099999999999997E-2</v>
      </c>
      <c r="E92" s="145">
        <f t="shared" si="9"/>
        <v>4.1808537572001453E-2</v>
      </c>
      <c r="F92" s="50"/>
      <c r="G92" s="145">
        <f t="shared" si="10"/>
        <v>4.1246636546114497E-2</v>
      </c>
      <c r="H92" s="146">
        <f t="shared" si="11"/>
        <v>5.7799999999999997E-2</v>
      </c>
      <c r="I92" s="147">
        <f t="shared" si="12"/>
        <v>6.3120533801442336E-3</v>
      </c>
      <c r="J92" s="126">
        <f t="shared" si="13"/>
        <v>6.3578401999999992E-3</v>
      </c>
      <c r="K92" s="126">
        <f t="shared" si="14"/>
        <v>5.3038658151896213E-2</v>
      </c>
      <c r="L92" s="126">
        <f t="shared" si="15"/>
        <v>0.10913865815189622</v>
      </c>
      <c r="M92" s="154"/>
      <c r="N92" s="154"/>
      <c r="O92" s="154"/>
      <c r="P92" s="154"/>
      <c r="Q92" s="154"/>
      <c r="R92" s="154"/>
      <c r="S92" s="154"/>
      <c r="T92" s="154"/>
      <c r="U92" s="154"/>
    </row>
    <row r="93" spans="1:21">
      <c r="A93" s="50">
        <f t="shared" si="16"/>
        <v>82</v>
      </c>
      <c r="B93" s="129">
        <f>'Gas Ex Ante DCF 2015'!A93</f>
        <v>38412</v>
      </c>
      <c r="C93" s="143">
        <f>'Gas Ex Ante DCF 2015'!FX93</f>
        <v>9.7868036488971036E-2</v>
      </c>
      <c r="D93" s="144">
        <v>5.8299999999999998E-2</v>
      </c>
      <c r="E93" s="145">
        <f t="shared" si="9"/>
        <v>3.9568036488971038E-2</v>
      </c>
      <c r="F93" s="50"/>
      <c r="G93" s="145">
        <f t="shared" si="10"/>
        <v>4.1808537572001453E-2</v>
      </c>
      <c r="H93" s="146">
        <f t="shared" si="11"/>
        <v>5.6099999999999997E-2</v>
      </c>
      <c r="I93" s="147">
        <f t="shared" si="12"/>
        <v>3.5879853313447382E-3</v>
      </c>
      <c r="J93" s="126">
        <f t="shared" si="13"/>
        <v>1.0020844899999999E-2</v>
      </c>
      <c r="K93" s="126">
        <f t="shared" si="14"/>
        <v>5.1683178751896215E-2</v>
      </c>
      <c r="L93" s="126">
        <f t="shared" si="15"/>
        <v>0.10998317875189621</v>
      </c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>
      <c r="A94" s="50">
        <f t="shared" si="16"/>
        <v>83</v>
      </c>
      <c r="B94" s="129">
        <f>'Gas Ex Ante DCF 2015'!A94</f>
        <v>38443</v>
      </c>
      <c r="C94" s="143">
        <f>'Gas Ex Ante DCF 2015'!FX94</f>
        <v>9.8779866350908505E-2</v>
      </c>
      <c r="D94" s="144">
        <v>5.6399999999999999E-2</v>
      </c>
      <c r="E94" s="145">
        <f t="shared" si="9"/>
        <v>4.2379866350908506E-2</v>
      </c>
      <c r="F94" s="50"/>
      <c r="G94" s="145">
        <f t="shared" si="10"/>
        <v>3.9568036488971038E-2</v>
      </c>
      <c r="H94" s="146">
        <f t="shared" si="11"/>
        <v>5.8299999999999998E-2</v>
      </c>
      <c r="I94" s="147">
        <f t="shared" si="12"/>
        <v>8.3279702608284323E-3</v>
      </c>
      <c r="J94" s="126">
        <f t="shared" si="13"/>
        <v>6.2275447000000039E-3</v>
      </c>
      <c r="K94" s="126">
        <f t="shared" si="14"/>
        <v>5.2853820051896212E-2</v>
      </c>
      <c r="L94" s="126">
        <f t="shared" si="15"/>
        <v>0.10925382005189621</v>
      </c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>
      <c r="A95" s="50">
        <f t="shared" si="16"/>
        <v>84</v>
      </c>
      <c r="B95" s="129">
        <f>'Gas Ex Ante DCF 2015'!A95</f>
        <v>38473</v>
      </c>
      <c r="C95" s="143">
        <f>'Gas Ex Ante DCF 2015'!FX95</f>
        <v>9.8056482373154202E-2</v>
      </c>
      <c r="D95" s="144">
        <v>5.5333333300000002E-2</v>
      </c>
      <c r="E95" s="145">
        <f t="shared" si="9"/>
        <v>4.27231490731542E-2</v>
      </c>
      <c r="F95" s="50"/>
      <c r="G95" s="145">
        <f t="shared" si="10"/>
        <v>4.2379866350908506E-2</v>
      </c>
      <c r="H95" s="146">
        <f t="shared" si="11"/>
        <v>5.6399999999999999E-2</v>
      </c>
      <c r="I95" s="147">
        <f t="shared" si="12"/>
        <v>6.2514175103594999E-3</v>
      </c>
      <c r="J95" s="126">
        <f t="shared" si="13"/>
        <v>6.7960009000000016E-3</v>
      </c>
      <c r="K95" s="126">
        <f t="shared" si="14"/>
        <v>5.351102220576711E-2</v>
      </c>
      <c r="L95" s="126">
        <f t="shared" si="15"/>
        <v>0.10884435550576711</v>
      </c>
      <c r="M95" s="154"/>
      <c r="N95" s="154"/>
      <c r="O95" s="154"/>
      <c r="P95" s="154"/>
      <c r="Q95" s="154"/>
      <c r="R95" s="154"/>
      <c r="S95" s="154"/>
      <c r="T95" s="154"/>
      <c r="U95" s="154"/>
    </row>
    <row r="96" spans="1:21">
      <c r="A96" s="50">
        <f t="shared" si="16"/>
        <v>85</v>
      </c>
      <c r="B96" s="129">
        <f>'Gas Ex Ante DCF 2015'!A96</f>
        <v>38504</v>
      </c>
      <c r="C96" s="143">
        <f>'Gas Ex Ante DCF 2015'!FX96</f>
        <v>9.7613079026963839E-2</v>
      </c>
      <c r="D96" s="144">
        <v>5.3999999999999999E-2</v>
      </c>
      <c r="E96" s="145">
        <f t="shared" si="9"/>
        <v>4.361307902696384E-2</v>
      </c>
      <c r="F96" s="50"/>
      <c r="G96" s="145">
        <f t="shared" si="10"/>
        <v>4.27231490731542E-2</v>
      </c>
      <c r="H96" s="146">
        <f t="shared" si="11"/>
        <v>5.5333333300000002E-2</v>
      </c>
      <c r="I96" s="147">
        <f t="shared" si="12"/>
        <v>6.8459214429489948E-3</v>
      </c>
      <c r="J96" s="126">
        <f t="shared" si="13"/>
        <v>6.3806313620196967E-3</v>
      </c>
      <c r="K96" s="126">
        <f t="shared" si="14"/>
        <v>5.4332524851896213E-2</v>
      </c>
      <c r="L96" s="126">
        <f t="shared" si="15"/>
        <v>0.10833252485189621</v>
      </c>
      <c r="M96" s="154"/>
      <c r="N96" s="154"/>
      <c r="O96" s="154"/>
      <c r="P96" s="154"/>
      <c r="Q96" s="154"/>
      <c r="R96" s="154"/>
      <c r="S96" s="154"/>
      <c r="T96" s="154"/>
      <c r="U96" s="154"/>
    </row>
    <row r="97" spans="1:21">
      <c r="A97" s="50">
        <f t="shared" si="16"/>
        <v>86</v>
      </c>
      <c r="B97" s="129">
        <f>'Gas Ex Ante DCF 2015'!A97</f>
        <v>38534</v>
      </c>
      <c r="C97" s="143">
        <f>'Gas Ex Ante DCF 2015'!FX97</f>
        <v>9.6566339777260479E-2</v>
      </c>
      <c r="D97" s="144">
        <v>5.5100000000000003E-2</v>
      </c>
      <c r="E97" s="145">
        <f t="shared" si="9"/>
        <v>4.1466339777260476E-2</v>
      </c>
      <c r="F97" s="50"/>
      <c r="G97" s="145">
        <f t="shared" si="10"/>
        <v>4.361307902696384E-2</v>
      </c>
      <c r="H97" s="146">
        <f t="shared" si="11"/>
        <v>5.3999999999999999E-2</v>
      </c>
      <c r="I97" s="147">
        <f t="shared" si="12"/>
        <v>3.9333164843666363E-3</v>
      </c>
      <c r="J97" s="126">
        <f t="shared" si="13"/>
        <v>8.628086000000007E-3</v>
      </c>
      <c r="K97" s="126">
        <f t="shared" si="14"/>
        <v>5.3654785151896214E-2</v>
      </c>
      <c r="L97" s="126">
        <f t="shared" si="15"/>
        <v>0.10875478515189621</v>
      </c>
      <c r="M97" s="154"/>
      <c r="N97" s="154"/>
      <c r="O97" s="154"/>
      <c r="P97" s="154"/>
      <c r="Q97" s="154"/>
      <c r="R97" s="154"/>
      <c r="S97" s="154"/>
      <c r="T97" s="154"/>
      <c r="U97" s="154"/>
    </row>
    <row r="98" spans="1:21">
      <c r="A98" s="50">
        <f t="shared" si="16"/>
        <v>87</v>
      </c>
      <c r="B98" s="129">
        <f>'Gas Ex Ante DCF 2015'!A98</f>
        <v>38565</v>
      </c>
      <c r="C98" s="143">
        <f>'Gas Ex Ante DCF 2015'!FX98</f>
        <v>9.685653136286472E-2</v>
      </c>
      <c r="D98" s="144">
        <v>5.5E-2</v>
      </c>
      <c r="E98" s="145">
        <f t="shared" si="9"/>
        <v>4.185653136286472E-2</v>
      </c>
      <c r="F98" s="50"/>
      <c r="G98" s="145">
        <f t="shared" si="10"/>
        <v>4.1466339777260476E-2</v>
      </c>
      <c r="H98" s="146">
        <f t="shared" si="11"/>
        <v>5.5100000000000003E-2</v>
      </c>
      <c r="I98" s="147">
        <f t="shared" si="12"/>
        <v>6.1709725476123481E-3</v>
      </c>
      <c r="J98" s="126">
        <f t="shared" si="13"/>
        <v>7.5814358999999956E-3</v>
      </c>
      <c r="K98" s="126">
        <f t="shared" si="14"/>
        <v>5.3716397851896212E-2</v>
      </c>
      <c r="L98" s="126">
        <f t="shared" si="15"/>
        <v>0.10871639785189621</v>
      </c>
      <c r="M98" s="154"/>
      <c r="N98" s="154"/>
      <c r="O98" s="154"/>
      <c r="P98" s="154"/>
      <c r="Q98" s="154"/>
      <c r="R98" s="154"/>
      <c r="S98" s="154"/>
      <c r="T98" s="154"/>
      <c r="U98" s="154"/>
    </row>
    <row r="99" spans="1:21">
      <c r="A99" s="50">
        <f t="shared" si="16"/>
        <v>88</v>
      </c>
      <c r="B99" s="129">
        <f>'Gas Ex Ante DCF 2015'!A99</f>
        <v>38596</v>
      </c>
      <c r="C99" s="143">
        <f>'Gas Ex Ante DCF 2015'!FX99</f>
        <v>9.8016291658012927E-2</v>
      </c>
      <c r="D99" s="144">
        <v>5.5199999999999999E-2</v>
      </c>
      <c r="E99" s="145">
        <f t="shared" si="9"/>
        <v>4.2816291658012928E-2</v>
      </c>
      <c r="F99" s="50"/>
      <c r="G99" s="145">
        <f t="shared" si="10"/>
        <v>4.185653136286472E-2</v>
      </c>
      <c r="H99" s="146">
        <f t="shared" si="11"/>
        <v>5.5E-2</v>
      </c>
      <c r="I99" s="147">
        <f t="shared" si="12"/>
        <v>6.7949374759138162E-3</v>
      </c>
      <c r="J99" s="126">
        <f t="shared" si="13"/>
        <v>7.8674950000000021E-3</v>
      </c>
      <c r="K99" s="126">
        <f t="shared" si="14"/>
        <v>5.3593172451896216E-2</v>
      </c>
      <c r="L99" s="126">
        <f t="shared" si="15"/>
        <v>0.10879317245189621</v>
      </c>
      <c r="M99" s="154"/>
      <c r="N99" s="154"/>
      <c r="O99" s="154"/>
      <c r="P99" s="154"/>
      <c r="Q99" s="154"/>
      <c r="R99" s="154"/>
      <c r="S99" s="154"/>
      <c r="T99" s="154"/>
      <c r="U99" s="154"/>
    </row>
    <row r="100" spans="1:21">
      <c r="A100" s="50">
        <f t="shared" si="16"/>
        <v>89</v>
      </c>
      <c r="B100" s="129">
        <f>'Gas Ex Ante DCF 2015'!A100</f>
        <v>38626</v>
      </c>
      <c r="C100" s="143">
        <f>'Gas Ex Ante DCF 2015'!FX100</f>
        <v>9.8996123264375915E-2</v>
      </c>
      <c r="D100" s="144">
        <v>5.79E-2</v>
      </c>
      <c r="E100" s="145">
        <f t="shared" si="9"/>
        <v>4.1096123264375915E-2</v>
      </c>
      <c r="F100" s="50"/>
      <c r="G100" s="145">
        <f t="shared" si="10"/>
        <v>4.2816291658012928E-2</v>
      </c>
      <c r="H100" s="146">
        <f t="shared" si="11"/>
        <v>5.5199999999999999E-2</v>
      </c>
      <c r="I100" s="147">
        <f t="shared" si="12"/>
        <v>4.2488080101149087E-3</v>
      </c>
      <c r="J100" s="126">
        <f t="shared" si="13"/>
        <v>1.0395376800000002E-2</v>
      </c>
      <c r="K100" s="126">
        <f t="shared" si="14"/>
        <v>5.1929629551896214E-2</v>
      </c>
      <c r="L100" s="126">
        <f t="shared" si="15"/>
        <v>0.10982962955189621</v>
      </c>
      <c r="M100" s="154"/>
      <c r="N100" s="154"/>
      <c r="O100" s="154"/>
      <c r="P100" s="154"/>
      <c r="Q100" s="154"/>
      <c r="R100" s="154"/>
      <c r="S100" s="154"/>
      <c r="T100" s="154"/>
      <c r="U100" s="154"/>
    </row>
    <row r="101" spans="1:21">
      <c r="A101" s="50">
        <f t="shared" si="16"/>
        <v>90</v>
      </c>
      <c r="B101" s="129">
        <f>'Gas Ex Ante DCF 2015'!A101</f>
        <v>38657</v>
      </c>
      <c r="C101" s="143">
        <f>'Gas Ex Ante DCF 2015'!FX101</f>
        <v>0.10487594972972936</v>
      </c>
      <c r="D101" s="144">
        <v>5.8799999999999998E-2</v>
      </c>
      <c r="E101" s="145">
        <f t="shared" si="9"/>
        <v>4.6075949729729358E-2</v>
      </c>
      <c r="F101" s="50"/>
      <c r="G101" s="145">
        <f t="shared" si="10"/>
        <v>4.1096123264375915E-2</v>
      </c>
      <c r="H101" s="146">
        <f t="shared" si="11"/>
        <v>5.79E-2</v>
      </c>
      <c r="I101" s="147">
        <f t="shared" si="12"/>
        <v>1.0708995913516824E-2</v>
      </c>
      <c r="J101" s="126">
        <f t="shared" si="13"/>
        <v>8.9717810999999995E-3</v>
      </c>
      <c r="K101" s="126">
        <f t="shared" si="14"/>
        <v>5.1375115251896218E-2</v>
      </c>
      <c r="L101" s="126">
        <f t="shared" si="15"/>
        <v>0.11017511525189622</v>
      </c>
      <c r="M101" s="154"/>
      <c r="N101" s="154"/>
      <c r="O101" s="154"/>
      <c r="P101" s="154"/>
      <c r="Q101" s="154"/>
      <c r="R101" s="154"/>
      <c r="S101" s="154"/>
      <c r="T101" s="154"/>
      <c r="U101" s="154"/>
    </row>
    <row r="102" spans="1:21">
      <c r="A102" s="50">
        <f t="shared" si="16"/>
        <v>91</v>
      </c>
      <c r="B102" s="129">
        <f>'Gas Ex Ante DCF 2015'!A102</f>
        <v>38687</v>
      </c>
      <c r="C102" s="143">
        <f>'Gas Ex Ante DCF 2015'!FX102</f>
        <v>0.10450739080876141</v>
      </c>
      <c r="D102" s="144">
        <v>5.8000000000000003E-2</v>
      </c>
      <c r="E102" s="145">
        <f t="shared" si="9"/>
        <v>4.6507390808761408E-2</v>
      </c>
      <c r="F102" s="50"/>
      <c r="G102" s="145">
        <f t="shared" si="10"/>
        <v>4.6075949729729358E-2</v>
      </c>
      <c r="H102" s="146">
        <f t="shared" si="11"/>
        <v>5.8799999999999998E-2</v>
      </c>
      <c r="I102" s="147">
        <f t="shared" si="12"/>
        <v>6.8548431549038877E-3</v>
      </c>
      <c r="J102" s="126">
        <f t="shared" si="13"/>
        <v>7.3972492000000042E-3</v>
      </c>
      <c r="K102" s="126">
        <f t="shared" si="14"/>
        <v>5.1868016851896216E-2</v>
      </c>
      <c r="L102" s="126">
        <f t="shared" si="15"/>
        <v>0.10986801685189622</v>
      </c>
      <c r="M102" s="154"/>
      <c r="N102" s="154"/>
      <c r="O102" s="154"/>
      <c r="P102" s="154"/>
      <c r="Q102" s="154"/>
      <c r="R102" s="154"/>
      <c r="S102" s="154"/>
      <c r="T102" s="154"/>
      <c r="U102" s="154"/>
    </row>
    <row r="103" spans="1:21">
      <c r="A103" s="50">
        <f t="shared" si="16"/>
        <v>92</v>
      </c>
      <c r="B103" s="129">
        <f>'Gas Ex Ante DCF 2015'!A103</f>
        <v>38718</v>
      </c>
      <c r="C103" s="143">
        <f>'Gas Ex Ante DCF 2015'!FX103</f>
        <v>9.8153745077957016E-2</v>
      </c>
      <c r="D103" s="144">
        <v>5.7500000000000002E-2</v>
      </c>
      <c r="E103" s="145">
        <f t="shared" si="9"/>
        <v>4.0653745077957014E-2</v>
      </c>
      <c r="F103" s="50"/>
      <c r="G103" s="145">
        <f t="shared" si="10"/>
        <v>4.6507390808761408E-2</v>
      </c>
      <c r="H103" s="146">
        <f t="shared" si="11"/>
        <v>5.8000000000000003E-2</v>
      </c>
      <c r="I103" s="147">
        <f t="shared" si="12"/>
        <v>6.2990311445422498E-4</v>
      </c>
      <c r="J103" s="126">
        <f t="shared" si="13"/>
        <v>7.5857220000000031E-3</v>
      </c>
      <c r="K103" s="126">
        <f t="shared" si="14"/>
        <v>5.2176080351896213E-2</v>
      </c>
      <c r="L103" s="126">
        <f t="shared" si="15"/>
        <v>0.10967608035189622</v>
      </c>
      <c r="M103" s="154"/>
      <c r="N103" s="154"/>
      <c r="O103" s="154"/>
      <c r="P103" s="154"/>
      <c r="Q103" s="154"/>
      <c r="R103" s="154"/>
      <c r="S103" s="154"/>
      <c r="T103" s="154"/>
      <c r="U103" s="154"/>
    </row>
    <row r="104" spans="1:21">
      <c r="A104" s="50">
        <f t="shared" si="16"/>
        <v>93</v>
      </c>
      <c r="B104" s="129">
        <f>'Gas Ex Ante DCF 2015'!A104</f>
        <v>38749</v>
      </c>
      <c r="C104" s="143">
        <f>'Gas Ex Ante DCF 2015'!FX104</f>
        <v>0.11242924384935413</v>
      </c>
      <c r="D104" s="144">
        <v>5.8200000000000002E-2</v>
      </c>
      <c r="E104" s="145">
        <f t="shared" si="9"/>
        <v>5.4229243849354125E-2</v>
      </c>
      <c r="F104" s="50"/>
      <c r="G104" s="145">
        <f t="shared" si="10"/>
        <v>4.0653745077957014E-2</v>
      </c>
      <c r="H104" s="146">
        <f t="shared" si="11"/>
        <v>5.7500000000000002E-2</v>
      </c>
      <c r="I104" s="147">
        <f t="shared" si="12"/>
        <v>1.9242996718970021E-2</v>
      </c>
      <c r="J104" s="126">
        <f t="shared" si="13"/>
        <v>8.7160174999999993E-3</v>
      </c>
      <c r="K104" s="126">
        <f t="shared" si="14"/>
        <v>5.1744791451896213E-2</v>
      </c>
      <c r="L104" s="126">
        <f t="shared" si="15"/>
        <v>0.10994479145189621</v>
      </c>
      <c r="M104" s="154"/>
      <c r="N104" s="154"/>
      <c r="O104" s="154"/>
      <c r="P104" s="154"/>
      <c r="Q104" s="154"/>
      <c r="R104" s="154"/>
      <c r="S104" s="154"/>
      <c r="T104" s="154"/>
      <c r="U104" s="154"/>
    </row>
    <row r="105" spans="1:21">
      <c r="A105" s="50">
        <f t="shared" si="16"/>
        <v>94</v>
      </c>
      <c r="B105" s="129">
        <f>'Gas Ex Ante DCF 2015'!A105</f>
        <v>38777</v>
      </c>
      <c r="C105" s="143">
        <f>'Gas Ex Ante DCF 2015'!FX105</f>
        <v>0.11274042326608469</v>
      </c>
      <c r="D105" s="144">
        <v>5.9799999999999999E-2</v>
      </c>
      <c r="E105" s="145">
        <f t="shared" si="9"/>
        <v>5.2940423266084689E-2</v>
      </c>
      <c r="F105" s="50"/>
      <c r="G105" s="145">
        <f t="shared" si="10"/>
        <v>5.4229243849354125E-2</v>
      </c>
      <c r="H105" s="146">
        <f t="shared" si="11"/>
        <v>5.8200000000000002E-2</v>
      </c>
      <c r="I105" s="147">
        <f t="shared" si="12"/>
        <v>6.2712240725251722E-3</v>
      </c>
      <c r="J105" s="126">
        <f t="shared" si="13"/>
        <v>9.713603799999998E-3</v>
      </c>
      <c r="K105" s="126">
        <f t="shared" si="14"/>
        <v>5.0758988251896217E-2</v>
      </c>
      <c r="L105" s="126">
        <f t="shared" si="15"/>
        <v>0.11055898825189622</v>
      </c>
      <c r="M105" s="154"/>
      <c r="N105" s="154"/>
      <c r="O105" s="154"/>
      <c r="P105" s="154"/>
      <c r="Q105" s="154"/>
      <c r="R105" s="154"/>
      <c r="S105" s="154"/>
      <c r="T105" s="154"/>
      <c r="U105" s="154"/>
    </row>
    <row r="106" spans="1:21">
      <c r="A106" s="50">
        <f t="shared" si="16"/>
        <v>95</v>
      </c>
      <c r="B106" s="129">
        <f>'Gas Ex Ante DCF 2015'!A106</f>
        <v>38808</v>
      </c>
      <c r="C106" s="143">
        <f>'Gas Ex Ante DCF 2015'!FX106</f>
        <v>0.11000164355562234</v>
      </c>
      <c r="D106" s="144">
        <v>6.2899999999999998E-2</v>
      </c>
      <c r="E106" s="145">
        <f t="shared" si="9"/>
        <v>4.7101643555622338E-2</v>
      </c>
      <c r="F106" s="50"/>
      <c r="G106" s="145">
        <f t="shared" si="10"/>
        <v>5.2940423266084689E-2</v>
      </c>
      <c r="H106" s="146">
        <f t="shared" si="11"/>
        <v>5.9799999999999999E-2</v>
      </c>
      <c r="I106" s="147">
        <f t="shared" si="12"/>
        <v>1.5415917566392531E-3</v>
      </c>
      <c r="J106" s="126">
        <f t="shared" si="13"/>
        <v>1.1436658199999998E-2</v>
      </c>
      <c r="K106" s="126">
        <f t="shared" si="14"/>
        <v>4.8848994551896216E-2</v>
      </c>
      <c r="L106" s="126">
        <f t="shared" si="15"/>
        <v>0.11174899455189621</v>
      </c>
      <c r="M106" s="154"/>
      <c r="N106" s="154"/>
      <c r="O106" s="154"/>
      <c r="P106" s="154"/>
      <c r="Q106" s="154"/>
      <c r="R106" s="154"/>
      <c r="S106" s="154"/>
      <c r="T106" s="154"/>
      <c r="U106" s="154"/>
    </row>
    <row r="107" spans="1:21">
      <c r="A107" s="50">
        <f t="shared" si="16"/>
        <v>96</v>
      </c>
      <c r="B107" s="129">
        <f>'Gas Ex Ante DCF 2015'!A107</f>
        <v>38838</v>
      </c>
      <c r="C107" s="143">
        <f>'Gas Ex Ante DCF 2015'!FX107</f>
        <v>0.1056056803707424</v>
      </c>
      <c r="D107" s="144">
        <v>6.4199999999999993E-2</v>
      </c>
      <c r="E107" s="145">
        <f t="shared" si="9"/>
        <v>4.1405680370742409E-2</v>
      </c>
      <c r="F107" s="50"/>
      <c r="G107" s="145">
        <f t="shared" si="10"/>
        <v>4.7101643555622338E-2</v>
      </c>
      <c r="H107" s="146">
        <f t="shared" si="11"/>
        <v>6.2899999999999998E-2</v>
      </c>
      <c r="I107" s="147">
        <f t="shared" si="12"/>
        <v>8.7042984156582293E-4</v>
      </c>
      <c r="J107" s="126">
        <f t="shared" si="13"/>
        <v>1.0068826099999997E-2</v>
      </c>
      <c r="K107" s="126">
        <f t="shared" si="14"/>
        <v>4.8048029451896221E-2</v>
      </c>
      <c r="L107" s="126">
        <f t="shared" si="15"/>
        <v>0.11224802945189621</v>
      </c>
      <c r="M107" s="154"/>
      <c r="N107" s="154"/>
      <c r="O107" s="154"/>
      <c r="P107" s="154"/>
      <c r="Q107" s="154"/>
      <c r="R107" s="154"/>
      <c r="S107" s="154"/>
      <c r="T107" s="154"/>
      <c r="U107" s="154"/>
    </row>
    <row r="108" spans="1:21">
      <c r="A108" s="50">
        <f t="shared" si="16"/>
        <v>97</v>
      </c>
      <c r="B108" s="129">
        <f>'Gas Ex Ante DCF 2015'!A108</f>
        <v>38869</v>
      </c>
      <c r="C108" s="143">
        <f>'Gas Ex Ante DCF 2015'!FX108</f>
        <v>0.10493284819627045</v>
      </c>
      <c r="D108" s="144">
        <v>6.4000000000000001E-2</v>
      </c>
      <c r="E108" s="145">
        <f t="shared" si="9"/>
        <v>4.0932848196270452E-2</v>
      </c>
      <c r="F108" s="50"/>
      <c r="G108" s="145">
        <f t="shared" si="10"/>
        <v>4.1405680370742409E-2</v>
      </c>
      <c r="H108" s="146">
        <f t="shared" si="11"/>
        <v>6.4199999999999993E-2</v>
      </c>
      <c r="I108" s="147">
        <f t="shared" si="12"/>
        <v>5.2994923203328742E-3</v>
      </c>
      <c r="J108" s="126">
        <f t="shared" si="13"/>
        <v>8.7500578000000093E-3</v>
      </c>
      <c r="K108" s="126">
        <f t="shared" si="14"/>
        <v>4.8171254851896217E-2</v>
      </c>
      <c r="L108" s="126">
        <f t="shared" si="15"/>
        <v>0.11217125485189622</v>
      </c>
      <c r="M108" s="154"/>
      <c r="N108" s="154"/>
      <c r="O108" s="154"/>
      <c r="P108" s="154"/>
      <c r="Q108" s="154"/>
      <c r="R108" s="154"/>
      <c r="S108" s="154"/>
      <c r="T108" s="154"/>
      <c r="U108" s="154"/>
    </row>
    <row r="109" spans="1:21">
      <c r="A109" s="50">
        <f t="shared" si="16"/>
        <v>98</v>
      </c>
      <c r="B109" s="129">
        <f>'Gas Ex Ante DCF 2015'!A109</f>
        <v>38899</v>
      </c>
      <c r="C109" s="143">
        <f>'Gas Ex Ante DCF 2015'!FX109</f>
        <v>0.108742512505277</v>
      </c>
      <c r="D109" s="144">
        <v>6.3700000000000007E-2</v>
      </c>
      <c r="E109" s="145">
        <f t="shared" si="9"/>
        <v>4.5042512505276994E-2</v>
      </c>
      <c r="F109" s="50"/>
      <c r="G109" s="145">
        <f t="shared" si="10"/>
        <v>4.0932848196270452E-2</v>
      </c>
      <c r="H109" s="146">
        <f t="shared" si="11"/>
        <v>6.4000000000000001E-2</v>
      </c>
      <c r="I109" s="147">
        <f t="shared" si="12"/>
        <v>9.8160717432004066E-3</v>
      </c>
      <c r="J109" s="126">
        <f t="shared" si="13"/>
        <v>8.6221760000000092E-3</v>
      </c>
      <c r="K109" s="126">
        <f t="shared" si="14"/>
        <v>4.8356092951896211E-2</v>
      </c>
      <c r="L109" s="126">
        <f t="shared" si="15"/>
        <v>0.11205609295189622</v>
      </c>
      <c r="M109" s="154"/>
      <c r="N109" s="154"/>
      <c r="O109" s="154"/>
      <c r="P109" s="154"/>
      <c r="Q109" s="154"/>
      <c r="R109" s="154"/>
      <c r="S109" s="154"/>
      <c r="T109" s="154"/>
      <c r="U109" s="154"/>
    </row>
    <row r="110" spans="1:21">
      <c r="A110" s="50">
        <f t="shared" si="16"/>
        <v>99</v>
      </c>
      <c r="B110" s="129">
        <f>'Gas Ex Ante DCF 2015'!A110</f>
        <v>38930</v>
      </c>
      <c r="C110" s="143">
        <f>'Gas Ex Ante DCF 2015'!FX110</f>
        <v>0.10412254926324491</v>
      </c>
      <c r="D110" s="144">
        <v>6.2E-2</v>
      </c>
      <c r="E110" s="145">
        <f t="shared" si="9"/>
        <v>4.2122549263244907E-2</v>
      </c>
      <c r="F110" s="50"/>
      <c r="G110" s="145">
        <f t="shared" si="10"/>
        <v>4.5042512505276994E-2</v>
      </c>
      <c r="H110" s="146">
        <f t="shared" si="11"/>
        <v>6.3700000000000007E-2</v>
      </c>
      <c r="I110" s="147">
        <f t="shared" si="12"/>
        <v>3.3593683838160776E-3</v>
      </c>
      <c r="J110" s="126">
        <f t="shared" si="13"/>
        <v>7.1803532999999975E-3</v>
      </c>
      <c r="K110" s="126">
        <f t="shared" si="14"/>
        <v>4.9403508851896212E-2</v>
      </c>
      <c r="L110" s="126">
        <f t="shared" si="15"/>
        <v>0.1114035088518962</v>
      </c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>
      <c r="A111" s="50">
        <f t="shared" si="16"/>
        <v>100</v>
      </c>
      <c r="B111" s="129">
        <f>'Gas Ex Ante DCF 2015'!A111</f>
        <v>38961</v>
      </c>
      <c r="C111" s="143">
        <f>'Gas Ex Ante DCF 2015'!FX111</f>
        <v>0.10531257388250241</v>
      </c>
      <c r="D111" s="144">
        <v>0.06</v>
      </c>
      <c r="E111" s="145">
        <f t="shared" si="9"/>
        <v>4.5312573882502413E-2</v>
      </c>
      <c r="F111" s="50"/>
      <c r="G111" s="145">
        <f t="shared" si="10"/>
        <v>4.2122549263244907E-2</v>
      </c>
      <c r="H111" s="146">
        <f t="shared" si="11"/>
        <v>6.2E-2</v>
      </c>
      <c r="I111" s="147">
        <f t="shared" si="12"/>
        <v>9.0622870894972174E-3</v>
      </c>
      <c r="J111" s="126">
        <f t="shared" si="13"/>
        <v>6.643357999999995E-3</v>
      </c>
      <c r="K111" s="126">
        <f t="shared" si="14"/>
        <v>5.0635762851896214E-2</v>
      </c>
      <c r="L111" s="126">
        <f t="shared" si="15"/>
        <v>0.11063576285189622</v>
      </c>
      <c r="M111" s="154"/>
      <c r="N111" s="154"/>
      <c r="O111" s="154"/>
      <c r="P111" s="154"/>
      <c r="Q111" s="154"/>
      <c r="R111" s="154"/>
      <c r="S111" s="154"/>
      <c r="T111" s="154"/>
      <c r="U111" s="154"/>
    </row>
    <row r="112" spans="1:21">
      <c r="A112" s="50">
        <f t="shared" si="16"/>
        <v>101</v>
      </c>
      <c r="B112" s="129">
        <f>'Gas Ex Ante DCF 2015'!A112</f>
        <v>38991</v>
      </c>
      <c r="C112" s="143">
        <f>'Gas Ex Ante DCF 2015'!FX112</f>
        <v>0.10299924819055212</v>
      </c>
      <c r="D112" s="144">
        <v>5.9799999999999999E-2</v>
      </c>
      <c r="E112" s="145">
        <f t="shared" si="9"/>
        <v>4.3199248190552118E-2</v>
      </c>
      <c r="F112" s="50"/>
      <c r="G112" s="145">
        <f t="shared" si="10"/>
        <v>4.5312573882502413E-2</v>
      </c>
      <c r="H112" s="146">
        <f t="shared" si="11"/>
        <v>0.06</v>
      </c>
      <c r="I112" s="147">
        <f t="shared" si="12"/>
        <v>4.2036549204354859E-3</v>
      </c>
      <c r="J112" s="126">
        <f t="shared" si="13"/>
        <v>8.1645399999999979E-3</v>
      </c>
      <c r="K112" s="126">
        <f t="shared" si="14"/>
        <v>5.0758988251896217E-2</v>
      </c>
      <c r="L112" s="126">
        <f t="shared" si="15"/>
        <v>0.11055898825189622</v>
      </c>
      <c r="M112" s="154"/>
      <c r="N112" s="154"/>
      <c r="O112" s="154"/>
      <c r="P112" s="154"/>
      <c r="Q112" s="154"/>
      <c r="R112" s="154"/>
      <c r="S112" s="154"/>
      <c r="T112" s="154"/>
      <c r="U112" s="154"/>
    </row>
    <row r="113" spans="1:21">
      <c r="A113" s="50">
        <f t="shared" si="16"/>
        <v>102</v>
      </c>
      <c r="B113" s="129">
        <f>'Gas Ex Ante DCF 2015'!A113</f>
        <v>39022</v>
      </c>
      <c r="C113" s="143">
        <f>'Gas Ex Ante DCF 2015'!FX113</f>
        <v>0.10325465754662246</v>
      </c>
      <c r="D113" s="144">
        <v>5.8000000000000003E-2</v>
      </c>
      <c r="E113" s="145">
        <f t="shared" si="9"/>
        <v>4.5254657546622452E-2</v>
      </c>
      <c r="F113" s="50"/>
      <c r="G113" s="145">
        <f t="shared" si="10"/>
        <v>4.3199248190552118E-2</v>
      </c>
      <c r="H113" s="146">
        <f t="shared" si="11"/>
        <v>5.9799999999999999E-2</v>
      </c>
      <c r="I113" s="147">
        <f t="shared" si="12"/>
        <v>8.0777733470670174E-3</v>
      </c>
      <c r="J113" s="126">
        <f t="shared" si="13"/>
        <v>6.5366582000000034E-3</v>
      </c>
      <c r="K113" s="126">
        <f t="shared" si="14"/>
        <v>5.1868016851896216E-2</v>
      </c>
      <c r="L113" s="126">
        <f t="shared" si="15"/>
        <v>0.10986801685189622</v>
      </c>
      <c r="M113" s="154"/>
      <c r="N113" s="154"/>
      <c r="O113" s="154"/>
      <c r="P113" s="154"/>
      <c r="Q113" s="154"/>
      <c r="R113" s="154"/>
      <c r="S113" s="154"/>
      <c r="T113" s="154"/>
      <c r="U113" s="154"/>
    </row>
    <row r="114" spans="1:21">
      <c r="A114" s="50">
        <f t="shared" si="16"/>
        <v>103</v>
      </c>
      <c r="B114" s="129">
        <f>'Gas Ex Ante DCF 2015'!A114</f>
        <v>39052</v>
      </c>
      <c r="C114" s="143">
        <f>'Gas Ex Ante DCF 2015'!FX114</f>
        <v>0.10346108134372481</v>
      </c>
      <c r="D114" s="144">
        <v>5.8099999999999999E-2</v>
      </c>
      <c r="E114" s="145">
        <f t="shared" si="9"/>
        <v>4.536108134372481E-2</v>
      </c>
      <c r="F114" s="50"/>
      <c r="G114" s="145">
        <f t="shared" si="10"/>
        <v>4.5254657546622452E-2</v>
      </c>
      <c r="H114" s="146">
        <f t="shared" si="11"/>
        <v>5.8000000000000003E-2</v>
      </c>
      <c r="I114" s="147">
        <f t="shared" si="12"/>
        <v>6.4153303510194465E-3</v>
      </c>
      <c r="J114" s="126">
        <f t="shared" si="13"/>
        <v>8.1857219999999994E-3</v>
      </c>
      <c r="K114" s="126">
        <f t="shared" si="14"/>
        <v>5.1806404151896218E-2</v>
      </c>
      <c r="L114" s="126">
        <f t="shared" si="15"/>
        <v>0.10990640415189622</v>
      </c>
      <c r="M114" s="154"/>
      <c r="N114" s="154"/>
      <c r="O114" s="154"/>
      <c r="P114" s="154"/>
      <c r="Q114" s="154"/>
      <c r="R114" s="154"/>
      <c r="S114" s="154"/>
      <c r="T114" s="154"/>
      <c r="U114" s="154"/>
    </row>
    <row r="115" spans="1:21">
      <c r="A115" s="50">
        <f t="shared" si="16"/>
        <v>104</v>
      </c>
      <c r="B115" s="129">
        <f>'Gas Ex Ante DCF 2015'!A115</f>
        <v>39083</v>
      </c>
      <c r="C115" s="143">
        <f>'Gas Ex Ante DCF 2015'!FX115</f>
        <v>0.10132105581136835</v>
      </c>
      <c r="D115" s="144">
        <v>5.96E-2</v>
      </c>
      <c r="E115" s="145">
        <f t="shared" si="9"/>
        <v>4.1721055811368354E-2</v>
      </c>
      <c r="F115" s="50"/>
      <c r="G115" s="145">
        <f t="shared" si="10"/>
        <v>4.536108134372481E-2</v>
      </c>
      <c r="H115" s="146">
        <f t="shared" si="11"/>
        <v>5.8099999999999999E-2</v>
      </c>
      <c r="I115" s="147">
        <f t="shared" si="12"/>
        <v>2.6837174566908747E-3</v>
      </c>
      <c r="J115" s="126">
        <f t="shared" si="13"/>
        <v>9.5996629E-3</v>
      </c>
      <c r="K115" s="126">
        <f t="shared" si="14"/>
        <v>5.0882213651896213E-2</v>
      </c>
      <c r="L115" s="126">
        <f t="shared" si="15"/>
        <v>0.11048221365189621</v>
      </c>
      <c r="M115" s="154"/>
      <c r="N115" s="154"/>
      <c r="O115" s="154"/>
      <c r="P115" s="154"/>
      <c r="Q115" s="154"/>
      <c r="R115" s="154"/>
      <c r="S115" s="154"/>
      <c r="T115" s="154"/>
      <c r="U115" s="154"/>
    </row>
    <row r="116" spans="1:21">
      <c r="A116" s="50">
        <f t="shared" si="16"/>
        <v>105</v>
      </c>
      <c r="B116" s="129">
        <f>'Gas Ex Ante DCF 2015'!A116</f>
        <v>39114</v>
      </c>
      <c r="C116" s="143">
        <f>'Gas Ex Ante DCF 2015'!FX116</f>
        <v>0.10179613890739443</v>
      </c>
      <c r="D116" s="144">
        <v>5.8999999999999997E-2</v>
      </c>
      <c r="E116" s="145">
        <f t="shared" si="9"/>
        <v>4.2796138907394435E-2</v>
      </c>
      <c r="F116" s="50"/>
      <c r="G116" s="145">
        <f t="shared" si="10"/>
        <v>4.1721055811368354E-2</v>
      </c>
      <c r="H116" s="146">
        <f t="shared" si="11"/>
        <v>5.96E-2</v>
      </c>
      <c r="I116" s="147">
        <f t="shared" si="12"/>
        <v>6.8913737656331325E-3</v>
      </c>
      <c r="J116" s="126">
        <f t="shared" si="13"/>
        <v>7.7087763999999989E-3</v>
      </c>
      <c r="K116" s="126">
        <f t="shared" si="14"/>
        <v>5.1251889851896215E-2</v>
      </c>
      <c r="L116" s="126">
        <f t="shared" si="15"/>
        <v>0.11025188985189621</v>
      </c>
      <c r="M116" s="154"/>
      <c r="N116" s="154"/>
      <c r="O116" s="154"/>
      <c r="P116" s="154"/>
      <c r="Q116" s="154"/>
      <c r="R116" s="154"/>
      <c r="S116" s="154"/>
      <c r="T116" s="154"/>
      <c r="U116" s="154"/>
    </row>
    <row r="117" spans="1:21">
      <c r="A117" s="50">
        <f t="shared" si="16"/>
        <v>106</v>
      </c>
      <c r="B117" s="129">
        <f>'Gas Ex Ante DCF 2015'!A117</f>
        <v>39142</v>
      </c>
      <c r="C117" s="143">
        <f>'Gas Ex Ante DCF 2015'!FX117</f>
        <v>0.10178457899654192</v>
      </c>
      <c r="D117" s="144">
        <v>5.8500000000000003E-2</v>
      </c>
      <c r="E117" s="145">
        <f t="shared" si="9"/>
        <v>4.3284578996541916E-2</v>
      </c>
      <c r="F117" s="50"/>
      <c r="G117" s="145">
        <f t="shared" si="10"/>
        <v>4.2796138907394435E-2</v>
      </c>
      <c r="H117" s="146">
        <f t="shared" si="11"/>
        <v>5.8999999999999997E-2</v>
      </c>
      <c r="I117" s="147">
        <f t="shared" si="12"/>
        <v>6.4546070180884346E-3</v>
      </c>
      <c r="J117" s="126">
        <f t="shared" si="13"/>
        <v>7.7251310000000031E-3</v>
      </c>
      <c r="K117" s="126">
        <f t="shared" si="14"/>
        <v>5.1559953351896212E-2</v>
      </c>
      <c r="L117" s="126">
        <f t="shared" si="15"/>
        <v>0.11005995335189622</v>
      </c>
      <c r="M117" s="154"/>
      <c r="N117" s="154"/>
      <c r="O117" s="154"/>
      <c r="P117" s="154"/>
      <c r="Q117" s="154"/>
      <c r="R117" s="154"/>
      <c r="S117" s="154"/>
      <c r="T117" s="154"/>
      <c r="U117" s="154"/>
    </row>
    <row r="118" spans="1:21">
      <c r="A118" s="50">
        <f t="shared" si="16"/>
        <v>107</v>
      </c>
      <c r="B118" s="129">
        <f>'Gas Ex Ante DCF 2015'!A118</f>
        <v>39173</v>
      </c>
      <c r="C118" s="143">
        <f>'Gas Ex Ante DCF 2015'!FX118</f>
        <v>0.100738455397881</v>
      </c>
      <c r="D118" s="144">
        <v>5.9700000000000003E-2</v>
      </c>
      <c r="E118" s="145">
        <f t="shared" si="9"/>
        <v>4.1038455397880994E-2</v>
      </c>
      <c r="F118" s="50"/>
      <c r="G118" s="145">
        <f t="shared" si="10"/>
        <v>4.3284578996541916E-2</v>
      </c>
      <c r="H118" s="146">
        <f t="shared" si="11"/>
        <v>5.8500000000000003E-2</v>
      </c>
      <c r="I118" s="147">
        <f t="shared" si="12"/>
        <v>3.7881362746679872E-3</v>
      </c>
      <c r="J118" s="126">
        <f t="shared" si="13"/>
        <v>9.3554264999999998E-3</v>
      </c>
      <c r="K118" s="126">
        <f t="shared" si="14"/>
        <v>5.0820600951896215E-2</v>
      </c>
      <c r="L118" s="126">
        <f t="shared" si="15"/>
        <v>0.11052060095189623</v>
      </c>
      <c r="M118" s="154"/>
      <c r="N118" s="154"/>
      <c r="O118" s="154"/>
      <c r="P118" s="154"/>
      <c r="Q118" s="154"/>
      <c r="R118" s="154"/>
      <c r="S118" s="154"/>
      <c r="T118" s="154"/>
      <c r="U118" s="154"/>
    </row>
    <row r="119" spans="1:21">
      <c r="A119" s="50">
        <f t="shared" si="16"/>
        <v>108</v>
      </c>
      <c r="B119" s="129">
        <f>'Gas Ex Ante DCF 2015'!A119</f>
        <v>39203</v>
      </c>
      <c r="C119" s="143">
        <f>'Gas Ex Ante DCF 2015'!FX119</f>
        <v>9.6719538715779402E-2</v>
      </c>
      <c r="D119" s="144">
        <v>5.9900000000000002E-2</v>
      </c>
      <c r="E119" s="145">
        <f t="shared" si="9"/>
        <v>3.68195387157794E-2</v>
      </c>
      <c r="F119" s="50"/>
      <c r="G119" s="145">
        <f t="shared" si="10"/>
        <v>4.1038455397880994E-2</v>
      </c>
      <c r="H119" s="146">
        <f t="shared" si="11"/>
        <v>5.9700000000000003E-2</v>
      </c>
      <c r="I119" s="147">
        <f t="shared" si="12"/>
        <v>1.5022133464615978E-3</v>
      </c>
      <c r="J119" s="126">
        <f t="shared" si="13"/>
        <v>8.5227172999999962E-3</v>
      </c>
      <c r="K119" s="126">
        <f t="shared" si="14"/>
        <v>5.0697375551896212E-2</v>
      </c>
      <c r="L119" s="126">
        <f t="shared" si="15"/>
        <v>0.11059737555189622</v>
      </c>
      <c r="M119" s="154"/>
      <c r="N119" s="154"/>
      <c r="O119" s="154"/>
      <c r="P119" s="154"/>
      <c r="Q119" s="154"/>
      <c r="R119" s="154"/>
      <c r="S119" s="154"/>
      <c r="T119" s="154"/>
      <c r="U119" s="154"/>
    </row>
    <row r="120" spans="1:21">
      <c r="A120" s="50">
        <f t="shared" si="16"/>
        <v>109</v>
      </c>
      <c r="B120" s="129">
        <f>'Gas Ex Ante DCF 2015'!A120</f>
        <v>39234</v>
      </c>
      <c r="C120" s="143">
        <f>'Gas Ex Ante DCF 2015'!FX120</f>
        <v>9.699739548689483E-2</v>
      </c>
      <c r="D120" s="144">
        <v>6.3E-2</v>
      </c>
      <c r="E120" s="145">
        <f t="shared" si="9"/>
        <v>3.399739548689483E-2</v>
      </c>
      <c r="F120" s="50"/>
      <c r="G120" s="145">
        <f t="shared" si="10"/>
        <v>3.68195387157794E-2</v>
      </c>
      <c r="H120" s="146">
        <f t="shared" si="11"/>
        <v>5.9900000000000002E-2</v>
      </c>
      <c r="I120" s="147">
        <f t="shared" si="12"/>
        <v>2.3108318439435185E-3</v>
      </c>
      <c r="J120" s="126">
        <f t="shared" si="13"/>
        <v>1.14505991E-2</v>
      </c>
      <c r="K120" s="126">
        <f t="shared" si="14"/>
        <v>4.8787381851896218E-2</v>
      </c>
      <c r="L120" s="126">
        <f t="shared" si="15"/>
        <v>0.11178738185189621</v>
      </c>
      <c r="M120" s="154"/>
      <c r="N120" s="154"/>
      <c r="O120" s="154"/>
      <c r="P120" s="154"/>
      <c r="Q120" s="154"/>
      <c r="R120" s="154"/>
      <c r="S120" s="154"/>
      <c r="T120" s="154"/>
      <c r="U120" s="154"/>
    </row>
    <row r="121" spans="1:21">
      <c r="A121" s="50">
        <f t="shared" si="16"/>
        <v>110</v>
      </c>
      <c r="B121" s="129">
        <f>'Gas Ex Ante DCF 2015'!A121</f>
        <v>39264</v>
      </c>
      <c r="C121" s="143">
        <f>'Gas Ex Ante DCF 2015'!FX121</f>
        <v>0.10064866179339914</v>
      </c>
      <c r="D121" s="144">
        <v>6.25E-2</v>
      </c>
      <c r="E121" s="145">
        <f t="shared" si="9"/>
        <v>3.8148661793399138E-2</v>
      </c>
      <c r="F121" s="50"/>
      <c r="G121" s="145">
        <f t="shared" si="10"/>
        <v>3.399739548689483E-2</v>
      </c>
      <c r="H121" s="146">
        <f t="shared" si="11"/>
        <v>6.3E-2</v>
      </c>
      <c r="I121" s="147">
        <f t="shared" si="12"/>
        <v>8.8908092139368296E-3</v>
      </c>
      <c r="J121" s="126">
        <f t="shared" si="13"/>
        <v>8.2827670000000034E-3</v>
      </c>
      <c r="K121" s="126">
        <f t="shared" si="14"/>
        <v>4.9095445351896215E-2</v>
      </c>
      <c r="L121" s="126">
        <f t="shared" si="15"/>
        <v>0.11159544535189622</v>
      </c>
      <c r="M121" s="154"/>
      <c r="N121" s="154"/>
      <c r="O121" s="154"/>
      <c r="P121" s="154"/>
      <c r="Q121" s="154"/>
      <c r="R121" s="154"/>
      <c r="S121" s="154"/>
      <c r="T121" s="154"/>
      <c r="U121" s="154"/>
    </row>
    <row r="122" spans="1:21">
      <c r="A122" s="50">
        <f t="shared" si="16"/>
        <v>111</v>
      </c>
      <c r="B122" s="129">
        <f>'Gas Ex Ante DCF 2015'!A122</f>
        <v>39295</v>
      </c>
      <c r="C122" s="143">
        <f>'Gas Ex Ante DCF 2015'!FX122</f>
        <v>0.10209353104429203</v>
      </c>
      <c r="D122" s="144">
        <v>6.2399999999999997E-2</v>
      </c>
      <c r="E122" s="145">
        <f t="shared" si="9"/>
        <v>3.9693531044292032E-2</v>
      </c>
      <c r="F122" s="50"/>
      <c r="G122" s="145">
        <f t="shared" si="10"/>
        <v>3.8148661793399138E-2</v>
      </c>
      <c r="H122" s="146">
        <f t="shared" si="11"/>
        <v>6.25E-2</v>
      </c>
      <c r="I122" s="147">
        <f t="shared" si="12"/>
        <v>6.8631360428488761E-3</v>
      </c>
      <c r="J122" s="126">
        <f t="shared" si="13"/>
        <v>8.6130624999999975E-3</v>
      </c>
      <c r="K122" s="126">
        <f t="shared" si="14"/>
        <v>4.915705805189622E-2</v>
      </c>
      <c r="L122" s="126">
        <f t="shared" si="15"/>
        <v>0.11155705805189622</v>
      </c>
      <c r="M122" s="154"/>
      <c r="N122" s="154"/>
      <c r="O122" s="154"/>
      <c r="P122" s="154"/>
      <c r="Q122" s="154"/>
      <c r="R122" s="154"/>
      <c r="S122" s="154"/>
      <c r="T122" s="154"/>
      <c r="U122" s="154"/>
    </row>
    <row r="123" spans="1:21">
      <c r="A123" s="50">
        <f t="shared" si="16"/>
        <v>112</v>
      </c>
      <c r="B123" s="129">
        <f>'Gas Ex Ante DCF 2015'!A123</f>
        <v>39326</v>
      </c>
      <c r="C123" s="143">
        <f>'Gas Ex Ante DCF 2015'!FX123</f>
        <v>0.10144581767286087</v>
      </c>
      <c r="D123" s="144">
        <v>6.1800000000000001E-2</v>
      </c>
      <c r="E123" s="145">
        <f t="shared" si="9"/>
        <v>3.9645817672860871E-2</v>
      </c>
      <c r="F123" s="50"/>
      <c r="G123" s="145">
        <f t="shared" si="10"/>
        <v>3.9693531044292032E-2</v>
      </c>
      <c r="H123" s="146">
        <f t="shared" si="11"/>
        <v>6.2399999999999997E-2</v>
      </c>
      <c r="I123" s="147">
        <f t="shared" si="12"/>
        <v>5.4859220979225493E-3</v>
      </c>
      <c r="J123" s="126">
        <f t="shared" si="13"/>
        <v>8.0991216000000019E-3</v>
      </c>
      <c r="K123" s="126">
        <f t="shared" si="14"/>
        <v>4.9526734251896215E-2</v>
      </c>
      <c r="L123" s="126">
        <f t="shared" si="15"/>
        <v>0.11132673425189621</v>
      </c>
      <c r="M123" s="154"/>
      <c r="N123" s="154"/>
      <c r="O123" s="154"/>
      <c r="P123" s="154"/>
      <c r="Q123" s="154"/>
      <c r="R123" s="154"/>
      <c r="S123" s="154"/>
      <c r="T123" s="154"/>
      <c r="U123" s="154"/>
    </row>
    <row r="124" spans="1:21">
      <c r="A124" s="50">
        <f t="shared" si="16"/>
        <v>113</v>
      </c>
      <c r="B124" s="129">
        <f>'Gas Ex Ante DCF 2015'!A124</f>
        <v>39356</v>
      </c>
      <c r="C124" s="143">
        <f>'Gas Ex Ante DCF 2015'!FX124</f>
        <v>0.10804241189847018</v>
      </c>
      <c r="D124" s="144">
        <v>6.1100000000000002E-2</v>
      </c>
      <c r="E124" s="145">
        <f t="shared" si="9"/>
        <v>4.6942411898470177E-2</v>
      </c>
      <c r="F124" s="50"/>
      <c r="G124" s="145">
        <f t="shared" si="10"/>
        <v>3.9645817672860871E-2</v>
      </c>
      <c r="H124" s="146">
        <f t="shared" si="11"/>
        <v>6.1800000000000001E-2</v>
      </c>
      <c r="I124" s="147">
        <f t="shared" si="12"/>
        <v>1.2823578021565168E-2</v>
      </c>
      <c r="J124" s="126">
        <f t="shared" si="13"/>
        <v>7.9154762000000004E-3</v>
      </c>
      <c r="K124" s="126">
        <f t="shared" si="14"/>
        <v>4.9958023151896215E-2</v>
      </c>
      <c r="L124" s="126">
        <f t="shared" si="15"/>
        <v>0.11105802315189622</v>
      </c>
      <c r="M124" s="154"/>
      <c r="N124" s="154"/>
      <c r="O124" s="154"/>
      <c r="P124" s="154"/>
      <c r="Q124" s="154"/>
      <c r="R124" s="154"/>
      <c r="S124" s="154"/>
      <c r="T124" s="154"/>
      <c r="U124" s="154"/>
    </row>
    <row r="125" spans="1:21">
      <c r="A125" s="50">
        <f t="shared" si="16"/>
        <v>114</v>
      </c>
      <c r="B125" s="129">
        <f>'Gas Ex Ante DCF 2015'!A125</f>
        <v>39387</v>
      </c>
      <c r="C125" s="143">
        <f>'Gas Ex Ante DCF 2015'!FX125</f>
        <v>0.10827335115736704</v>
      </c>
      <c r="D125" s="144">
        <v>5.9700000000000003E-2</v>
      </c>
      <c r="E125" s="145">
        <f t="shared" si="9"/>
        <v>4.8573351157367037E-2</v>
      </c>
      <c r="F125" s="50"/>
      <c r="G125" s="145">
        <f t="shared" si="10"/>
        <v>4.6942411898470177E-2</v>
      </c>
      <c r="H125" s="146">
        <f t="shared" si="11"/>
        <v>6.1100000000000002E-2</v>
      </c>
      <c r="I125" s="147">
        <f t="shared" si="12"/>
        <v>8.1751339592506869E-3</v>
      </c>
      <c r="J125" s="126">
        <f t="shared" si="13"/>
        <v>7.1178899000000004E-3</v>
      </c>
      <c r="K125" s="126">
        <f t="shared" si="14"/>
        <v>5.0820600951896215E-2</v>
      </c>
      <c r="L125" s="126">
        <f t="shared" si="15"/>
        <v>0.11052060095189623</v>
      </c>
      <c r="M125" s="154"/>
      <c r="N125" s="154"/>
      <c r="O125" s="154"/>
      <c r="P125" s="154"/>
      <c r="Q125" s="154"/>
      <c r="R125" s="154"/>
      <c r="S125" s="154"/>
      <c r="T125" s="154"/>
      <c r="U125" s="154"/>
    </row>
    <row r="126" spans="1:21">
      <c r="A126" s="50">
        <f t="shared" si="16"/>
        <v>115</v>
      </c>
      <c r="B126" s="129">
        <f>'Gas Ex Ante DCF 2015'!A126</f>
        <v>39417</v>
      </c>
      <c r="C126" s="143">
        <f>'Gas Ex Ante DCF 2015'!FX126</f>
        <v>0.10844796294988233</v>
      </c>
      <c r="D126" s="144">
        <v>6.1600000000000002E-2</v>
      </c>
      <c r="E126" s="145">
        <f t="shared" si="9"/>
        <v>4.6847962949882332E-2</v>
      </c>
      <c r="F126" s="50"/>
      <c r="G126" s="145">
        <f t="shared" si="10"/>
        <v>4.8573351157367037E-2</v>
      </c>
      <c r="H126" s="146">
        <f t="shared" si="11"/>
        <v>5.9700000000000003E-2</v>
      </c>
      <c r="I126" s="147">
        <f t="shared" si="12"/>
        <v>5.046174104012674E-3</v>
      </c>
      <c r="J126" s="126">
        <f t="shared" si="13"/>
        <v>1.0222717299999996E-2</v>
      </c>
      <c r="K126" s="126">
        <f t="shared" si="14"/>
        <v>4.9649959651896211E-2</v>
      </c>
      <c r="L126" s="126">
        <f t="shared" si="15"/>
        <v>0.11124995965189621</v>
      </c>
      <c r="M126" s="154"/>
      <c r="N126" s="154"/>
      <c r="O126" s="154"/>
      <c r="P126" s="154"/>
      <c r="Q126" s="154"/>
      <c r="R126" s="154"/>
      <c r="S126" s="154"/>
      <c r="T126" s="154"/>
      <c r="U126" s="154"/>
    </row>
    <row r="127" spans="1:21">
      <c r="A127" s="50">
        <f t="shared" si="16"/>
        <v>116</v>
      </c>
      <c r="B127" s="129">
        <f>'Gas Ex Ante DCF 2015'!A127</f>
        <v>39448</v>
      </c>
      <c r="C127" s="143">
        <f>'Gas Ex Ante DCF 2015'!FX127</f>
        <v>0.11130058617159112</v>
      </c>
      <c r="D127" s="144">
        <v>6.0199999999999997E-2</v>
      </c>
      <c r="E127" s="145">
        <f t="shared" si="9"/>
        <v>5.1100586171591127E-2</v>
      </c>
      <c r="F127" s="50"/>
      <c r="G127" s="145">
        <f t="shared" si="10"/>
        <v>4.6847962949882332E-2</v>
      </c>
      <c r="H127" s="146">
        <f t="shared" si="11"/>
        <v>6.1600000000000002E-2</v>
      </c>
      <c r="I127" s="147">
        <f t="shared" si="12"/>
        <v>1.0783650888588937E-2</v>
      </c>
      <c r="J127" s="126">
        <f t="shared" si="13"/>
        <v>7.1875943999999969E-3</v>
      </c>
      <c r="K127" s="126">
        <f t="shared" si="14"/>
        <v>5.0512537451896218E-2</v>
      </c>
      <c r="L127" s="126">
        <f t="shared" si="15"/>
        <v>0.11071253745189621</v>
      </c>
      <c r="M127" s="154"/>
      <c r="N127" s="154"/>
      <c r="O127" s="154"/>
      <c r="P127" s="154"/>
      <c r="Q127" s="154"/>
      <c r="R127" s="154"/>
      <c r="S127" s="154"/>
      <c r="T127" s="154"/>
      <c r="U127" s="154"/>
    </row>
    <row r="128" spans="1:21">
      <c r="A128" s="50">
        <f t="shared" si="16"/>
        <v>117</v>
      </c>
      <c r="B128" s="129">
        <f>'Gas Ex Ante DCF 2015'!A128</f>
        <v>39479</v>
      </c>
      <c r="C128" s="143">
        <f>'Gas Ex Ante DCF 2015'!FX128</f>
        <v>0.11392958995383481</v>
      </c>
      <c r="D128" s="144">
        <v>6.2100000000000002E-2</v>
      </c>
      <c r="E128" s="145">
        <f t="shared" si="9"/>
        <v>5.1829589953834812E-2</v>
      </c>
      <c r="F128" s="50"/>
      <c r="G128" s="145">
        <f t="shared" si="10"/>
        <v>5.1100586171591127E-2</v>
      </c>
      <c r="H128" s="146">
        <f t="shared" si="11"/>
        <v>6.0199999999999997E-2</v>
      </c>
      <c r="I128" s="147">
        <f t="shared" si="12"/>
        <v>7.8528853998390338E-3</v>
      </c>
      <c r="J128" s="126">
        <f t="shared" si="13"/>
        <v>1.0292421800000007E-2</v>
      </c>
      <c r="K128" s="126">
        <f t="shared" si="14"/>
        <v>4.9341896151896214E-2</v>
      </c>
      <c r="L128" s="126">
        <f t="shared" si="15"/>
        <v>0.11144189615189622</v>
      </c>
      <c r="M128" s="154"/>
      <c r="N128" s="154"/>
      <c r="O128" s="154"/>
      <c r="P128" s="154"/>
      <c r="Q128" s="154"/>
      <c r="R128" s="154"/>
      <c r="S128" s="154"/>
      <c r="T128" s="154"/>
      <c r="U128" s="154"/>
    </row>
    <row r="129" spans="1:21">
      <c r="A129" s="50">
        <f t="shared" si="16"/>
        <v>118</v>
      </c>
      <c r="B129" s="129">
        <f>'Gas Ex Ante DCF 2015'!A129</f>
        <v>39508</v>
      </c>
      <c r="C129" s="143">
        <f>'Gas Ex Ante DCF 2015'!FX129</f>
        <v>0.11472643240038524</v>
      </c>
      <c r="D129" s="144">
        <v>6.2100000000000002E-2</v>
      </c>
      <c r="E129" s="145">
        <f t="shared" si="9"/>
        <v>5.262643240038524E-2</v>
      </c>
      <c r="F129" s="50"/>
      <c r="G129" s="145">
        <f t="shared" si="10"/>
        <v>5.1829589953834812E-2</v>
      </c>
      <c r="H129" s="146">
        <f t="shared" si="11"/>
        <v>6.2100000000000002E-2</v>
      </c>
      <c r="I129" s="147">
        <f t="shared" si="12"/>
        <v>8.0223537524245839E-3</v>
      </c>
      <c r="J129" s="126">
        <f t="shared" si="13"/>
        <v>8.6572988999999989E-3</v>
      </c>
      <c r="K129" s="126">
        <f t="shared" si="14"/>
        <v>4.9341896151896214E-2</v>
      </c>
      <c r="L129" s="126">
        <f t="shared" si="15"/>
        <v>0.11144189615189622</v>
      </c>
      <c r="M129" s="154"/>
      <c r="N129" s="154"/>
      <c r="O129" s="154"/>
      <c r="P129" s="154"/>
      <c r="Q129" s="154"/>
      <c r="R129" s="154"/>
      <c r="S129" s="154"/>
      <c r="T129" s="154"/>
      <c r="U129" s="154"/>
    </row>
    <row r="130" spans="1:21">
      <c r="A130" s="50">
        <f t="shared" si="16"/>
        <v>119</v>
      </c>
      <c r="B130" s="129">
        <f>'Gas Ex Ante DCF 2015'!A130</f>
        <v>39539</v>
      </c>
      <c r="C130" s="143">
        <f>'Gas Ex Ante DCF 2015'!FX130</f>
        <v>0.11671118169086445</v>
      </c>
      <c r="D130" s="144">
        <v>6.2899999999999998E-2</v>
      </c>
      <c r="E130" s="145">
        <f t="shared" si="9"/>
        <v>5.3811181690864449E-2</v>
      </c>
      <c r="F130" s="50"/>
      <c r="G130" s="145">
        <f t="shared" si="10"/>
        <v>5.262643240038524E-2</v>
      </c>
      <c r="H130" s="146">
        <f t="shared" si="11"/>
        <v>6.2100000000000002E-2</v>
      </c>
      <c r="I130" s="147">
        <f t="shared" si="12"/>
        <v>8.5213476049845124E-3</v>
      </c>
      <c r="J130" s="126">
        <f t="shared" si="13"/>
        <v>9.4572988999999941E-3</v>
      </c>
      <c r="K130" s="126">
        <f t="shared" si="14"/>
        <v>4.8848994551896216E-2</v>
      </c>
      <c r="L130" s="126">
        <f t="shared" si="15"/>
        <v>0.11174899455189621</v>
      </c>
      <c r="M130" s="154"/>
      <c r="N130" s="154"/>
      <c r="O130" s="154"/>
      <c r="P130" s="154"/>
      <c r="Q130" s="154"/>
      <c r="R130" s="154"/>
      <c r="S130" s="154"/>
      <c r="T130" s="154"/>
      <c r="U130" s="154"/>
    </row>
    <row r="131" spans="1:21">
      <c r="A131" s="50">
        <f t="shared" si="16"/>
        <v>120</v>
      </c>
      <c r="B131" s="129">
        <f>'Gas Ex Ante DCF 2015'!A131</f>
        <v>39569</v>
      </c>
      <c r="C131" s="143">
        <f>'Gas Ex Ante DCF 2015'!FX131</f>
        <v>0.10689838063952237</v>
      </c>
      <c r="D131" s="144">
        <v>6.2700000000000006E-2</v>
      </c>
      <c r="E131" s="145">
        <f t="shared" si="9"/>
        <v>4.4198380639522361E-2</v>
      </c>
      <c r="F131" s="50"/>
      <c r="G131" s="145">
        <f t="shared" si="10"/>
        <v>5.3811181690864449E-2</v>
      </c>
      <c r="H131" s="146">
        <f t="shared" si="11"/>
        <v>6.2899999999999998E-2</v>
      </c>
      <c r="I131" s="147">
        <f t="shared" si="12"/>
        <v>-2.1110380230003681E-3</v>
      </c>
      <c r="J131" s="126">
        <f t="shared" si="13"/>
        <v>8.5688261000000099E-3</v>
      </c>
      <c r="K131" s="126">
        <f t="shared" si="14"/>
        <v>4.8972219951896212E-2</v>
      </c>
      <c r="L131" s="126">
        <f t="shared" si="15"/>
        <v>0.11167221995189622</v>
      </c>
      <c r="M131" s="154"/>
      <c r="N131" s="154"/>
      <c r="O131" s="154"/>
      <c r="P131" s="154"/>
      <c r="Q131" s="154"/>
      <c r="R131" s="154"/>
      <c r="S131" s="154"/>
      <c r="T131" s="154"/>
      <c r="U131" s="154"/>
    </row>
    <row r="132" spans="1:21">
      <c r="A132" s="50">
        <f t="shared" si="16"/>
        <v>121</v>
      </c>
      <c r="B132" s="129">
        <f>'Gas Ex Ante DCF 2015'!A132</f>
        <v>39600</v>
      </c>
      <c r="C132" s="143">
        <f>'Gas Ex Ante DCF 2015'!FX132</f>
        <v>0.106184445288698</v>
      </c>
      <c r="D132" s="144">
        <v>6.3755000000000006E-2</v>
      </c>
      <c r="E132" s="145">
        <f t="shared" si="9"/>
        <v>4.2429445288697992E-2</v>
      </c>
      <c r="F132" s="50"/>
      <c r="G132" s="145">
        <f t="shared" si="10"/>
        <v>4.4198380639522361E-2</v>
      </c>
      <c r="H132" s="146">
        <f t="shared" si="11"/>
        <v>6.2700000000000006E-2</v>
      </c>
      <c r="I132" s="147">
        <f t="shared" si="12"/>
        <v>4.3927166957508021E-3</v>
      </c>
      <c r="J132" s="126">
        <f t="shared" si="13"/>
        <v>9.7959443000000049E-3</v>
      </c>
      <c r="K132" s="126">
        <f t="shared" si="14"/>
        <v>4.8322205966896209E-2</v>
      </c>
      <c r="L132" s="126">
        <f t="shared" si="15"/>
        <v>0.11207720596689622</v>
      </c>
      <c r="M132" s="154"/>
      <c r="N132" s="154"/>
      <c r="O132" s="154"/>
      <c r="P132" s="154"/>
      <c r="Q132" s="154"/>
      <c r="R132" s="154"/>
      <c r="S132" s="154"/>
      <c r="T132" s="154"/>
      <c r="U132" s="154"/>
    </row>
    <row r="133" spans="1:21">
      <c r="A133" s="50">
        <f t="shared" si="16"/>
        <v>122</v>
      </c>
      <c r="B133" s="129">
        <f>'Gas Ex Ante DCF 2015'!A133</f>
        <v>39630</v>
      </c>
      <c r="C133" s="143">
        <f>'Gas Ex Ante DCF 2015'!FX133</f>
        <v>0.10864832845506853</v>
      </c>
      <c r="D133" s="144">
        <v>6.4000000000000001E-2</v>
      </c>
      <c r="E133" s="145">
        <f t="shared" si="9"/>
        <v>4.4648328455068526E-2</v>
      </c>
      <c r="F133" s="50"/>
      <c r="G133" s="145">
        <f t="shared" si="10"/>
        <v>4.2429445288697992E-2</v>
      </c>
      <c r="H133" s="146">
        <f t="shared" si="11"/>
        <v>6.3755000000000006E-2</v>
      </c>
      <c r="I133" s="147">
        <f t="shared" si="12"/>
        <v>8.1339297046226292E-3</v>
      </c>
      <c r="J133" s="126">
        <f t="shared" si="13"/>
        <v>9.133020794999995E-3</v>
      </c>
      <c r="K133" s="126">
        <f t="shared" si="14"/>
        <v>4.8171254851896217E-2</v>
      </c>
      <c r="L133" s="126">
        <f t="shared" si="15"/>
        <v>0.11217125485189622</v>
      </c>
      <c r="M133" s="154"/>
      <c r="N133" s="154"/>
      <c r="O133" s="154"/>
      <c r="P133" s="154"/>
      <c r="Q133" s="154"/>
      <c r="R133" s="154"/>
      <c r="S133" s="154"/>
      <c r="T133" s="154"/>
      <c r="U133" s="154"/>
    </row>
    <row r="134" spans="1:21">
      <c r="A134" s="50">
        <f t="shared" si="16"/>
        <v>123</v>
      </c>
      <c r="B134" s="129">
        <f>'Gas Ex Ante DCF 2015'!A134</f>
        <v>39661</v>
      </c>
      <c r="C134" s="143">
        <f>'Gas Ex Ante DCF 2015'!FX134</f>
        <v>0.11228365620375702</v>
      </c>
      <c r="D134" s="144">
        <v>6.3700000000000007E-2</v>
      </c>
      <c r="E134" s="145">
        <f t="shared" si="9"/>
        <v>4.8583656203757014E-2</v>
      </c>
      <c r="F134" s="50"/>
      <c r="G134" s="145">
        <f t="shared" si="10"/>
        <v>4.4648328455068526E-2</v>
      </c>
      <c r="H134" s="146">
        <f t="shared" si="11"/>
        <v>6.4000000000000001E-2</v>
      </c>
      <c r="I134" s="147">
        <f t="shared" si="12"/>
        <v>1.0159706570281139E-2</v>
      </c>
      <c r="J134" s="126">
        <f t="shared" si="13"/>
        <v>8.6221760000000092E-3</v>
      </c>
      <c r="K134" s="126">
        <f t="shared" si="14"/>
        <v>4.8356092951896211E-2</v>
      </c>
      <c r="L134" s="126">
        <f t="shared" si="15"/>
        <v>0.11205609295189622</v>
      </c>
      <c r="M134" s="154"/>
      <c r="N134" s="154"/>
      <c r="O134" s="154"/>
      <c r="P134" s="154"/>
      <c r="Q134" s="154"/>
      <c r="R134" s="154"/>
      <c r="S134" s="154"/>
      <c r="T134" s="154"/>
      <c r="U134" s="154"/>
    </row>
    <row r="135" spans="1:21">
      <c r="A135" s="50">
        <f t="shared" si="16"/>
        <v>124</v>
      </c>
      <c r="B135" s="129">
        <f>'Gas Ex Ante DCF 2015'!A135</f>
        <v>39692</v>
      </c>
      <c r="C135" s="143">
        <f>'Gas Ex Ante DCF 2015'!FX135</f>
        <v>0.11300078646046882</v>
      </c>
      <c r="D135" s="144">
        <v>6.4899999999999999E-2</v>
      </c>
      <c r="E135" s="145">
        <f t="shared" si="9"/>
        <v>4.8100786460468822E-2</v>
      </c>
      <c r="F135" s="50"/>
      <c r="G135" s="145">
        <f t="shared" si="10"/>
        <v>4.8583656203757014E-2</v>
      </c>
      <c r="H135" s="146">
        <f t="shared" si="11"/>
        <v>6.3700000000000007E-2</v>
      </c>
      <c r="I135" s="147">
        <f t="shared" si="12"/>
        <v>6.2901291844213725E-3</v>
      </c>
      <c r="J135" s="126">
        <f t="shared" si="13"/>
        <v>1.0080353299999997E-2</v>
      </c>
      <c r="K135" s="126">
        <f t="shared" si="14"/>
        <v>4.7616740551896214E-2</v>
      </c>
      <c r="L135" s="126">
        <f t="shared" si="15"/>
        <v>0.11251674055189621</v>
      </c>
      <c r="M135" s="154"/>
      <c r="N135" s="154"/>
      <c r="O135" s="154"/>
      <c r="P135" s="154"/>
      <c r="Q135" s="154"/>
      <c r="R135" s="154"/>
      <c r="S135" s="154"/>
      <c r="T135" s="154"/>
      <c r="U135" s="154"/>
    </row>
    <row r="136" spans="1:21">
      <c r="A136" s="50">
        <f t="shared" si="16"/>
        <v>125</v>
      </c>
      <c r="B136" s="129">
        <f>'Gas Ex Ante DCF 2015'!A136</f>
        <v>39722</v>
      </c>
      <c r="C136" s="143">
        <f>'Gas Ex Ante DCF 2015'!FX136</f>
        <v>0.12129795851374219</v>
      </c>
      <c r="D136" s="144">
        <v>7.5586E-2</v>
      </c>
      <c r="E136" s="145">
        <f t="shared" si="9"/>
        <v>4.5711958513742185E-2</v>
      </c>
      <c r="F136" s="50"/>
      <c r="G136" s="145">
        <f t="shared" si="10"/>
        <v>4.8100786460468822E-2</v>
      </c>
      <c r="H136" s="146">
        <f t="shared" si="11"/>
        <v>6.4899999999999999E-2</v>
      </c>
      <c r="I136" s="147">
        <f t="shared" si="12"/>
        <v>4.316854592940858E-3</v>
      </c>
      <c r="J136" s="126">
        <f t="shared" si="13"/>
        <v>1.9733644100000003E-2</v>
      </c>
      <c r="K136" s="126">
        <f t="shared" si="14"/>
        <v>4.1032807429896213E-2</v>
      </c>
      <c r="L136" s="126">
        <f t="shared" si="15"/>
        <v>0.11661880742989622</v>
      </c>
      <c r="M136" s="154"/>
      <c r="N136" s="154"/>
      <c r="O136" s="154"/>
      <c r="P136" s="154"/>
      <c r="Q136" s="154"/>
      <c r="R136" s="154"/>
      <c r="S136" s="154"/>
      <c r="T136" s="154"/>
      <c r="U136" s="154"/>
    </row>
    <row r="137" spans="1:21">
      <c r="A137" s="50">
        <f t="shared" si="16"/>
        <v>126</v>
      </c>
      <c r="B137" s="129">
        <f>'Gas Ex Ante DCF 2015'!A137</f>
        <v>39753</v>
      </c>
      <c r="C137" s="143">
        <f>'Gas Ex Ante DCF 2015'!FX137</f>
        <v>0.12212307581875312</v>
      </c>
      <c r="D137" s="144">
        <v>7.5999999999999998E-2</v>
      </c>
      <c r="E137" s="145">
        <f t="shared" si="9"/>
        <v>4.612307581875312E-2</v>
      </c>
      <c r="F137" s="50"/>
      <c r="G137" s="145">
        <f t="shared" si="10"/>
        <v>4.5711958513742185E-2</v>
      </c>
      <c r="H137" s="146">
        <f t="shared" si="11"/>
        <v>7.5586E-2</v>
      </c>
      <c r="I137" s="147">
        <f t="shared" si="12"/>
        <v>6.7837757294532189E-3</v>
      </c>
      <c r="J137" s="126">
        <f t="shared" si="13"/>
        <v>1.0951368673999998E-2</v>
      </c>
      <c r="K137" s="126">
        <f t="shared" si="14"/>
        <v>4.0777730851896218E-2</v>
      </c>
      <c r="L137" s="126">
        <f t="shared" si="15"/>
        <v>0.11677773085189622</v>
      </c>
      <c r="M137" s="154"/>
      <c r="N137" s="154"/>
      <c r="O137" s="154"/>
      <c r="P137" s="154"/>
      <c r="Q137" s="154"/>
      <c r="R137" s="154"/>
      <c r="S137" s="154"/>
      <c r="T137" s="154"/>
      <c r="U137" s="154"/>
    </row>
    <row r="138" spans="1:21">
      <c r="A138" s="50">
        <f t="shared" si="16"/>
        <v>127</v>
      </c>
      <c r="B138" s="129">
        <f>'Gas Ex Ante DCF 2015'!A138</f>
        <v>39783</v>
      </c>
      <c r="C138" s="143">
        <f>'Gas Ex Ante DCF 2015'!FX138</f>
        <v>0.11621691607418699</v>
      </c>
      <c r="D138" s="144">
        <v>6.54E-2</v>
      </c>
      <c r="E138" s="145">
        <f t="shared" si="9"/>
        <v>5.0816916074186994E-2</v>
      </c>
      <c r="F138" s="50"/>
      <c r="G138" s="145">
        <f t="shared" si="10"/>
        <v>4.612307581875312E-2</v>
      </c>
      <c r="H138" s="146">
        <f t="shared" si="11"/>
        <v>7.5999999999999998E-2</v>
      </c>
      <c r="I138" s="147">
        <f t="shared" si="12"/>
        <v>1.112381213225043E-2</v>
      </c>
      <c r="J138" s="126">
        <f t="shared" si="13"/>
        <v>-4.9159999999937032E-6</v>
      </c>
      <c r="K138" s="126">
        <f t="shared" si="14"/>
        <v>4.7308677051896217E-2</v>
      </c>
      <c r="L138" s="126">
        <f t="shared" si="15"/>
        <v>0.11270867705189622</v>
      </c>
      <c r="M138" s="154"/>
      <c r="N138" s="154"/>
      <c r="O138" s="154"/>
      <c r="P138" s="154"/>
      <c r="Q138" s="154"/>
      <c r="R138" s="154"/>
      <c r="S138" s="154"/>
      <c r="T138" s="154"/>
      <c r="U138" s="154"/>
    </row>
    <row r="139" spans="1:21">
      <c r="A139" s="50">
        <f t="shared" si="16"/>
        <v>128</v>
      </c>
      <c r="B139" s="129">
        <f>'Gas Ex Ante DCF 2015'!A139</f>
        <v>39814</v>
      </c>
      <c r="C139" s="143">
        <f>'Gas Ex Ante DCF 2015'!FX139</f>
        <v>0.11307900623318234</v>
      </c>
      <c r="D139" s="144">
        <v>6.3865000000000005E-2</v>
      </c>
      <c r="E139" s="145">
        <f t="shared" si="9"/>
        <v>4.9214006233182339E-2</v>
      </c>
      <c r="F139" s="50"/>
      <c r="G139" s="145">
        <f t="shared" si="10"/>
        <v>5.0816916074186994E-2</v>
      </c>
      <c r="H139" s="146">
        <f t="shared" si="11"/>
        <v>6.54E-2</v>
      </c>
      <c r="I139" s="147">
        <f t="shared" si="12"/>
        <v>5.4814256119816787E-3</v>
      </c>
      <c r="J139" s="126">
        <f t="shared" si="13"/>
        <v>7.5823486000000037E-3</v>
      </c>
      <c r="K139" s="126">
        <f t="shared" si="14"/>
        <v>4.8254431996896212E-2</v>
      </c>
      <c r="L139" s="126">
        <f t="shared" si="15"/>
        <v>0.11211943199689622</v>
      </c>
      <c r="M139" s="154"/>
      <c r="N139" s="154"/>
      <c r="O139" s="154"/>
      <c r="P139" s="154"/>
      <c r="Q139" s="154"/>
      <c r="R139" s="154"/>
      <c r="S139" s="154"/>
      <c r="T139" s="154"/>
      <c r="U139" s="154"/>
    </row>
    <row r="140" spans="1:21">
      <c r="A140" s="50">
        <f t="shared" si="16"/>
        <v>129</v>
      </c>
      <c r="B140" s="129">
        <f>'Gas Ex Ante DCF 2015'!A140</f>
        <v>39845</v>
      </c>
      <c r="C140" s="143">
        <f>'Gas Ex Ante DCF 2015'!FX140</f>
        <v>0.11549077898019657</v>
      </c>
      <c r="D140" s="144">
        <v>6.3042000000000001E-2</v>
      </c>
      <c r="E140" s="145">
        <f t="shared" ref="E140:E203" si="17">C140-D140</f>
        <v>5.2448778980196564E-2</v>
      </c>
      <c r="F140" s="50"/>
      <c r="G140" s="145">
        <f t="shared" si="10"/>
        <v>4.9214006233182339E-2</v>
      </c>
      <c r="H140" s="146">
        <f t="shared" si="11"/>
        <v>6.3865000000000005E-2</v>
      </c>
      <c r="I140" s="147">
        <f t="shared" si="12"/>
        <v>1.0095648141975944E-2</v>
      </c>
      <c r="J140" s="126">
        <f t="shared" si="13"/>
        <v>8.0803557849999999E-3</v>
      </c>
      <c r="K140" s="126">
        <f t="shared" si="14"/>
        <v>4.8761504517896216E-2</v>
      </c>
      <c r="L140" s="126">
        <f t="shared" si="15"/>
        <v>0.11180350451789622</v>
      </c>
      <c r="M140" s="154"/>
      <c r="N140" s="154"/>
      <c r="O140" s="154"/>
      <c r="P140" s="154"/>
      <c r="Q140" s="154"/>
      <c r="R140" s="154"/>
      <c r="S140" s="154"/>
      <c r="T140" s="154"/>
      <c r="U140" s="154"/>
    </row>
    <row r="141" spans="1:21">
      <c r="A141" s="50">
        <f t="shared" si="16"/>
        <v>130</v>
      </c>
      <c r="B141" s="129">
        <f>'Gas Ex Ante DCF 2015'!A141</f>
        <v>39873</v>
      </c>
      <c r="C141" s="143">
        <f>'Gas Ex Ante DCF 2015'!FX141</f>
        <v>0.11983753934881261</v>
      </c>
      <c r="D141" s="144">
        <v>6.4231999999999997E-2</v>
      </c>
      <c r="E141" s="145">
        <f t="shared" si="17"/>
        <v>5.5605539348812613E-2</v>
      </c>
      <c r="F141" s="50"/>
      <c r="G141" s="145">
        <f t="shared" ref="G141:G161" si="18">E140</f>
        <v>5.2448778980196564E-2</v>
      </c>
      <c r="H141" s="146">
        <f t="shared" ref="H141:H161" si="19">D140</f>
        <v>6.3042000000000001E-2</v>
      </c>
      <c r="I141" s="147">
        <f t="shared" ref="I141:I204" si="20">E141-$G$8*G141</f>
        <v>1.0468592197466271E-2</v>
      </c>
      <c r="J141" s="126">
        <f t="shared" ref="J141:J204" si="21">D141-$G$8*H141</f>
        <v>9.9786221779999962E-3</v>
      </c>
      <c r="K141" s="126">
        <f t="shared" ref="K141:K204" si="22">($K$6/$K$7)+($K$8*D141)</f>
        <v>4.8028313387896218E-2</v>
      </c>
      <c r="L141" s="126">
        <f t="shared" ref="L141:L204" si="23">D141+K141</f>
        <v>0.11226031338789622</v>
      </c>
      <c r="M141" s="154"/>
      <c r="N141" s="154"/>
      <c r="O141" s="154"/>
      <c r="P141" s="154"/>
      <c r="Q141" s="154"/>
      <c r="R141" s="154"/>
      <c r="S141" s="154"/>
      <c r="T141" s="154"/>
      <c r="U141" s="154"/>
    </row>
    <row r="142" spans="1:21">
      <c r="A142" s="50">
        <f t="shared" ref="A142:A205" si="24">A141+1</f>
        <v>131</v>
      </c>
      <c r="B142" s="129">
        <f>'Gas Ex Ante DCF 2015'!A142</f>
        <v>39904</v>
      </c>
      <c r="C142" s="143">
        <f>'Gas Ex Ante DCF 2015'!FX142</f>
        <v>0.1145981521208041</v>
      </c>
      <c r="D142" s="144">
        <v>6.4848000000000003E-2</v>
      </c>
      <c r="E142" s="145">
        <f t="shared" si="17"/>
        <v>4.9750152120804095E-2</v>
      </c>
      <c r="F142" s="50"/>
      <c r="G142" s="145">
        <f t="shared" si="18"/>
        <v>5.5605539348812613E-2</v>
      </c>
      <c r="H142" s="146">
        <f t="shared" si="19"/>
        <v>6.4231999999999997E-2</v>
      </c>
      <c r="I142" s="147">
        <f t="shared" si="20"/>
        <v>1.8965254070701029E-3</v>
      </c>
      <c r="J142" s="126">
        <f t="shared" si="21"/>
        <v>9.5705188880000069E-3</v>
      </c>
      <c r="K142" s="126">
        <f t="shared" si="22"/>
        <v>4.7648779155896215E-2</v>
      </c>
      <c r="L142" s="126">
        <f t="shared" si="23"/>
        <v>0.11249677915589622</v>
      </c>
      <c r="M142" s="154"/>
      <c r="N142" s="154"/>
      <c r="O142" s="154"/>
      <c r="P142" s="154"/>
      <c r="Q142" s="154"/>
      <c r="R142" s="154"/>
      <c r="S142" s="154"/>
      <c r="T142" s="154"/>
      <c r="U142" s="154"/>
    </row>
    <row r="143" spans="1:21">
      <c r="A143" s="50">
        <f t="shared" si="24"/>
        <v>132</v>
      </c>
      <c r="B143" s="129">
        <f>'Gas Ex Ante DCF 2015'!A143</f>
        <v>39934</v>
      </c>
      <c r="C143" s="143">
        <f>'Gas Ex Ante DCF 2015'!FX143</f>
        <v>0.1225456522953482</v>
      </c>
      <c r="D143" s="144">
        <v>6.4905000000000004E-2</v>
      </c>
      <c r="E143" s="145">
        <f t="shared" si="17"/>
        <v>5.7640652295348191E-2</v>
      </c>
      <c r="F143" s="50"/>
      <c r="G143" s="145">
        <f t="shared" si="18"/>
        <v>4.9750152120804095E-2</v>
      </c>
      <c r="H143" s="146">
        <f t="shared" si="19"/>
        <v>6.4848000000000003E-2</v>
      </c>
      <c r="I143" s="147">
        <f t="shared" si="20"/>
        <v>1.4826119131553274E-2</v>
      </c>
      <c r="J143" s="126">
        <f t="shared" si="21"/>
        <v>9.0973948320000053E-3</v>
      </c>
      <c r="K143" s="126">
        <f t="shared" si="22"/>
        <v>4.7613659916896214E-2</v>
      </c>
      <c r="L143" s="126">
        <f t="shared" si="23"/>
        <v>0.11251865991689622</v>
      </c>
      <c r="M143" s="154"/>
      <c r="N143" s="154"/>
      <c r="O143" s="154"/>
      <c r="P143" s="154"/>
      <c r="Q143" s="154"/>
      <c r="R143" s="154"/>
      <c r="S143" s="154"/>
      <c r="T143" s="154"/>
      <c r="U143" s="154"/>
    </row>
    <row r="144" spans="1:21">
      <c r="A144" s="50">
        <f t="shared" si="24"/>
        <v>133</v>
      </c>
      <c r="B144" s="129">
        <f>'Gas Ex Ante DCF 2015'!A144</f>
        <v>39965</v>
      </c>
      <c r="C144" s="143">
        <f>'Gas Ex Ante DCF 2015'!FX144</f>
        <v>0.12081174409860133</v>
      </c>
      <c r="D144" s="144">
        <v>6.1963999999999998E-2</v>
      </c>
      <c r="E144" s="145">
        <f t="shared" si="17"/>
        <v>5.8847744098601336E-2</v>
      </c>
      <c r="F144" s="50"/>
      <c r="G144" s="145">
        <f t="shared" si="18"/>
        <v>5.7640652295348191E-2</v>
      </c>
      <c r="H144" s="146">
        <f t="shared" si="19"/>
        <v>6.4905000000000004E-2</v>
      </c>
      <c r="I144" s="147">
        <f t="shared" si="20"/>
        <v>9.242717499095339E-3</v>
      </c>
      <c r="J144" s="126">
        <f t="shared" si="21"/>
        <v>6.1073411449999934E-3</v>
      </c>
      <c r="K144" s="126">
        <f t="shared" si="22"/>
        <v>4.9425689423896219E-2</v>
      </c>
      <c r="L144" s="126">
        <f t="shared" si="23"/>
        <v>0.11138968942389621</v>
      </c>
      <c r="M144" s="154"/>
      <c r="N144" s="154"/>
      <c r="O144" s="154"/>
      <c r="P144" s="154"/>
      <c r="Q144" s="154"/>
      <c r="R144" s="154"/>
      <c r="S144" s="154"/>
      <c r="T144" s="154"/>
      <c r="U144" s="154"/>
    </row>
    <row r="145" spans="1:21">
      <c r="A145" s="50">
        <f t="shared" si="24"/>
        <v>134</v>
      </c>
      <c r="B145" s="129">
        <f>'Gas Ex Ante DCF 2015'!A145</f>
        <v>39995</v>
      </c>
      <c r="C145" s="143">
        <f>'Gas Ex Ante DCF 2015'!FX145</f>
        <v>0.11447944035519135</v>
      </c>
      <c r="D145" s="144">
        <v>5.9705000000000001E-2</v>
      </c>
      <c r="E145" s="145">
        <f t="shared" si="17"/>
        <v>5.4774440355191349E-2</v>
      </c>
      <c r="F145" s="50"/>
      <c r="G145" s="145">
        <f t="shared" si="18"/>
        <v>5.8847744098601336E-2</v>
      </c>
      <c r="H145" s="146">
        <f t="shared" si="19"/>
        <v>6.1963999999999998E-2</v>
      </c>
      <c r="I145" s="147">
        <f t="shared" si="20"/>
        <v>4.130601413631925E-3</v>
      </c>
      <c r="J145" s="126">
        <f t="shared" si="21"/>
        <v>6.3793392760000053E-3</v>
      </c>
      <c r="K145" s="126">
        <f t="shared" si="22"/>
        <v>5.0817520316896216E-2</v>
      </c>
      <c r="L145" s="126">
        <f t="shared" si="23"/>
        <v>0.11052252031689622</v>
      </c>
      <c r="M145" s="154"/>
      <c r="N145" s="154"/>
      <c r="O145" s="154"/>
      <c r="P145" s="154"/>
      <c r="Q145" s="154"/>
      <c r="R145" s="154"/>
      <c r="S145" s="154"/>
      <c r="T145" s="154"/>
      <c r="U145" s="154"/>
    </row>
    <row r="146" spans="1:21">
      <c r="A146" s="50">
        <f t="shared" si="24"/>
        <v>135</v>
      </c>
      <c r="B146" s="129">
        <f>'Gas Ex Ante DCF 2015'!A146</f>
        <v>40026</v>
      </c>
      <c r="C146" s="143">
        <f>'Gas Ex Ante DCF 2015'!FX146</f>
        <v>0.11093493146693928</v>
      </c>
      <c r="D146" s="144">
        <v>5.7085999999999998E-2</v>
      </c>
      <c r="E146" s="145">
        <f t="shared" si="17"/>
        <v>5.3848931466939282E-2</v>
      </c>
      <c r="F146" s="50"/>
      <c r="G146" s="145">
        <f t="shared" si="18"/>
        <v>5.4774440355191349E-2</v>
      </c>
      <c r="H146" s="146">
        <f t="shared" si="19"/>
        <v>5.9705000000000001E-2</v>
      </c>
      <c r="I146" s="147">
        <f t="shared" si="20"/>
        <v>6.7105410672248025E-3</v>
      </c>
      <c r="J146" s="126">
        <f t="shared" si="21"/>
        <v>5.7044143449999987E-3</v>
      </c>
      <c r="K146" s="126">
        <f t="shared" si="22"/>
        <v>5.2431156929896215E-2</v>
      </c>
      <c r="L146" s="126">
        <f t="shared" si="23"/>
        <v>0.10951715692989622</v>
      </c>
      <c r="M146" s="154"/>
      <c r="N146" s="154"/>
      <c r="O146" s="154"/>
      <c r="P146" s="154"/>
      <c r="Q146" s="154"/>
      <c r="R146" s="154"/>
      <c r="S146" s="154"/>
      <c r="T146" s="154"/>
      <c r="U146" s="154"/>
    </row>
    <row r="147" spans="1:21">
      <c r="A147" s="50">
        <f t="shared" si="24"/>
        <v>136</v>
      </c>
      <c r="B147" s="129">
        <f>'Gas Ex Ante DCF 2015'!A147</f>
        <v>40057</v>
      </c>
      <c r="C147" s="143">
        <f>'Gas Ex Ante DCF 2015'!FX147</f>
        <v>0.11086193583821226</v>
      </c>
      <c r="D147" s="144">
        <v>5.5305E-2</v>
      </c>
      <c r="E147" s="145">
        <f t="shared" si="17"/>
        <v>5.5556935838212258E-2</v>
      </c>
      <c r="F147" s="50"/>
      <c r="G147" s="145">
        <f t="shared" si="18"/>
        <v>5.3848931466939282E-2</v>
      </c>
      <c r="H147" s="146">
        <f t="shared" si="19"/>
        <v>5.7085999999999998E-2</v>
      </c>
      <c r="I147" s="147">
        <f t="shared" si="20"/>
        <v>9.2150300581475136E-3</v>
      </c>
      <c r="J147" s="126">
        <f t="shared" si="21"/>
        <v>6.1773021740000045E-3</v>
      </c>
      <c r="K147" s="126">
        <f t="shared" si="22"/>
        <v>5.3528479116896212E-2</v>
      </c>
      <c r="L147" s="126">
        <f t="shared" si="23"/>
        <v>0.10883347911689621</v>
      </c>
      <c r="M147" s="154"/>
      <c r="N147" s="154"/>
      <c r="O147" s="154"/>
      <c r="P147" s="154"/>
      <c r="Q147" s="154"/>
      <c r="R147" s="154"/>
      <c r="S147" s="154"/>
      <c r="T147" s="154"/>
      <c r="U147" s="154"/>
    </row>
    <row r="148" spans="1:21">
      <c r="A148" s="50">
        <f t="shared" si="24"/>
        <v>137</v>
      </c>
      <c r="B148" s="129">
        <f>'Gas Ex Ante DCF 2015'!A148</f>
        <v>40087</v>
      </c>
      <c r="C148" s="143">
        <f>'Gas Ex Ante DCF 2015'!FX148</f>
        <v>0.11460024897461581</v>
      </c>
      <c r="D148" s="144">
        <v>5.5449999999999999E-2</v>
      </c>
      <c r="E148" s="145">
        <f t="shared" si="17"/>
        <v>5.9150248974615807E-2</v>
      </c>
      <c r="F148" s="50"/>
      <c r="G148" s="145">
        <f t="shared" si="18"/>
        <v>5.5556935838212258E-2</v>
      </c>
      <c r="H148" s="146">
        <f t="shared" si="19"/>
        <v>5.5305E-2</v>
      </c>
      <c r="I148" s="147">
        <f t="shared" si="20"/>
        <v>1.133845000467288E-2</v>
      </c>
      <c r="J148" s="126">
        <f t="shared" si="21"/>
        <v>7.8550147449999996E-3</v>
      </c>
      <c r="K148" s="126">
        <f t="shared" si="22"/>
        <v>5.3439140701896218E-2</v>
      </c>
      <c r="L148" s="126">
        <f t="shared" si="23"/>
        <v>0.10888914070189622</v>
      </c>
      <c r="M148" s="154"/>
      <c r="N148" s="154"/>
      <c r="O148" s="154"/>
      <c r="P148" s="154"/>
      <c r="Q148" s="154"/>
      <c r="R148" s="154"/>
      <c r="S148" s="154"/>
      <c r="T148" s="154"/>
      <c r="U148" s="154"/>
    </row>
    <row r="149" spans="1:21">
      <c r="A149" s="50">
        <f t="shared" si="24"/>
        <v>138</v>
      </c>
      <c r="B149" s="129">
        <f>'Gas Ex Ante DCF 2015'!A149</f>
        <v>40118</v>
      </c>
      <c r="C149" s="143">
        <f>'Gas Ex Ante DCF 2015'!FX149</f>
        <v>0.1147536416433327</v>
      </c>
      <c r="D149" s="144">
        <v>5.6399999999999999E-2</v>
      </c>
      <c r="E149" s="145">
        <f t="shared" si="17"/>
        <v>5.8353641643332697E-2</v>
      </c>
      <c r="F149" s="50"/>
      <c r="G149" s="145">
        <f t="shared" si="18"/>
        <v>5.9150248974615807E-2</v>
      </c>
      <c r="H149" s="146">
        <f t="shared" si="19"/>
        <v>5.5449999999999999E-2</v>
      </c>
      <c r="I149" s="147">
        <f t="shared" si="20"/>
        <v>7.4494697280191036E-3</v>
      </c>
      <c r="J149" s="126">
        <f t="shared" si="21"/>
        <v>8.6802290500000018E-3</v>
      </c>
      <c r="K149" s="126">
        <f t="shared" si="22"/>
        <v>5.2853820051896212E-2</v>
      </c>
      <c r="L149" s="126">
        <f t="shared" si="23"/>
        <v>0.10925382005189621</v>
      </c>
      <c r="M149" s="154"/>
      <c r="N149" s="154"/>
      <c r="O149" s="154"/>
      <c r="P149" s="154"/>
      <c r="Q149" s="154"/>
      <c r="R149" s="154"/>
      <c r="S149" s="154"/>
      <c r="T149" s="154"/>
      <c r="U149" s="154"/>
    </row>
    <row r="150" spans="1:21">
      <c r="A150" s="50">
        <f t="shared" si="24"/>
        <v>139</v>
      </c>
      <c r="B150" s="129">
        <f>'Gas Ex Ante DCF 2015'!A150</f>
        <v>40148</v>
      </c>
      <c r="C150" s="143">
        <f>'Gas Ex Ante DCF 2015'!FX150</f>
        <v>0.11226896936286523</v>
      </c>
      <c r="D150" s="144">
        <v>5.79E-2</v>
      </c>
      <c r="E150" s="145">
        <f t="shared" si="17"/>
        <v>5.4368969362865234E-2</v>
      </c>
      <c r="F150" s="50"/>
      <c r="G150" s="145">
        <f t="shared" si="18"/>
        <v>5.8353641643332697E-2</v>
      </c>
      <c r="H150" s="146">
        <f t="shared" si="19"/>
        <v>5.6399999999999999E-2</v>
      </c>
      <c r="I150" s="147">
        <f t="shared" si="20"/>
        <v>4.1503505473879029E-3</v>
      </c>
      <c r="J150" s="126">
        <f t="shared" si="21"/>
        <v>9.3626675999999992E-3</v>
      </c>
      <c r="K150" s="126">
        <f t="shared" si="22"/>
        <v>5.1929629551896214E-2</v>
      </c>
      <c r="L150" s="126">
        <f t="shared" si="23"/>
        <v>0.10982962955189621</v>
      </c>
      <c r="M150" s="154"/>
      <c r="N150" s="154"/>
      <c r="O150" s="154"/>
      <c r="P150" s="154"/>
      <c r="Q150" s="154"/>
      <c r="R150" s="154"/>
      <c r="S150" s="154"/>
      <c r="T150" s="154"/>
      <c r="U150" s="154"/>
    </row>
    <row r="151" spans="1:21">
      <c r="A151" s="50">
        <f t="shared" si="24"/>
        <v>140</v>
      </c>
      <c r="B151" s="129">
        <f>'Gas Ex Ante DCF 2015'!A151</f>
        <v>40179</v>
      </c>
      <c r="C151" s="143">
        <f>'Gas Ex Ante DCF 2015'!FX151</f>
        <v>0.11984168922247687</v>
      </c>
      <c r="D151" s="144">
        <v>5.7700000000000001E-2</v>
      </c>
      <c r="E151" s="145">
        <f t="shared" si="17"/>
        <v>6.214168922247687E-2</v>
      </c>
      <c r="F151" s="50"/>
      <c r="G151" s="145">
        <f t="shared" si="18"/>
        <v>5.4368969362865234E-2</v>
      </c>
      <c r="H151" s="146">
        <f t="shared" si="19"/>
        <v>5.79E-2</v>
      </c>
      <c r="I151" s="147">
        <f t="shared" si="20"/>
        <v>1.5352243509519317E-2</v>
      </c>
      <c r="J151" s="126">
        <f t="shared" si="21"/>
        <v>7.8717811000000026E-3</v>
      </c>
      <c r="K151" s="126">
        <f t="shared" si="22"/>
        <v>5.2052854951896217E-2</v>
      </c>
      <c r="L151" s="126">
        <f t="shared" si="23"/>
        <v>0.10975285495189621</v>
      </c>
      <c r="M151" s="154"/>
      <c r="N151" s="154"/>
      <c r="O151" s="154"/>
      <c r="P151" s="154"/>
      <c r="Q151" s="154"/>
      <c r="R151" s="154"/>
      <c r="S151" s="154"/>
      <c r="T151" s="154"/>
      <c r="U151" s="154"/>
    </row>
    <row r="152" spans="1:21">
      <c r="A152" s="50">
        <f t="shared" si="24"/>
        <v>141</v>
      </c>
      <c r="B152" s="129">
        <f>'Gas Ex Ante DCF 2015'!A152</f>
        <v>40210</v>
      </c>
      <c r="C152" s="143">
        <f>'Gas Ex Ante DCF 2015'!FX152</f>
        <v>0.11665227768281519</v>
      </c>
      <c r="D152" s="144">
        <v>5.8700000000000002E-2</v>
      </c>
      <c r="E152" s="145">
        <f t="shared" si="17"/>
        <v>5.795227768281519E-2</v>
      </c>
      <c r="F152" s="50"/>
      <c r="G152" s="145">
        <f t="shared" si="18"/>
        <v>6.214168922247687E-2</v>
      </c>
      <c r="H152" s="146">
        <f t="shared" si="19"/>
        <v>5.7700000000000001E-2</v>
      </c>
      <c r="I152" s="147">
        <f t="shared" si="20"/>
        <v>4.4736992131545958E-3</v>
      </c>
      <c r="J152" s="126">
        <f t="shared" si="21"/>
        <v>9.0438992999999981E-3</v>
      </c>
      <c r="K152" s="126">
        <f t="shared" si="22"/>
        <v>5.1436727951896216E-2</v>
      </c>
      <c r="L152" s="126">
        <f t="shared" si="23"/>
        <v>0.11013672795189622</v>
      </c>
      <c r="M152" s="154"/>
      <c r="N152" s="154"/>
      <c r="O152" s="154"/>
      <c r="P152" s="154"/>
      <c r="Q152" s="154"/>
      <c r="R152" s="154"/>
      <c r="S152" s="154"/>
      <c r="T152" s="154"/>
      <c r="U152" s="154"/>
    </row>
    <row r="153" spans="1:21">
      <c r="A153" s="50">
        <f t="shared" si="24"/>
        <v>142</v>
      </c>
      <c r="B153" s="129">
        <f>'Gas Ex Ante DCF 2015'!A153</f>
        <v>40238</v>
      </c>
      <c r="C153" s="143">
        <f>'Gas Ex Ante DCF 2015'!FX153</f>
        <v>0.10736567942207428</v>
      </c>
      <c r="D153" s="144">
        <v>5.8400000000000001E-2</v>
      </c>
      <c r="E153" s="145">
        <f t="shared" si="17"/>
        <v>4.8965679422074283E-2</v>
      </c>
      <c r="F153" s="50"/>
      <c r="G153" s="145">
        <f t="shared" si="18"/>
        <v>5.795227768281519E-2</v>
      </c>
      <c r="H153" s="146">
        <f t="shared" si="19"/>
        <v>5.8700000000000002E-2</v>
      </c>
      <c r="I153" s="147">
        <f t="shared" si="20"/>
        <v>-9.0752918125732579E-4</v>
      </c>
      <c r="J153" s="126">
        <f t="shared" si="21"/>
        <v>7.8833082999999957E-3</v>
      </c>
      <c r="K153" s="126">
        <f t="shared" si="22"/>
        <v>5.1621566051896217E-2</v>
      </c>
      <c r="L153" s="126">
        <f t="shared" si="23"/>
        <v>0.11002156605189622</v>
      </c>
      <c r="M153" s="154"/>
      <c r="N153" s="154"/>
      <c r="O153" s="154"/>
      <c r="P153" s="154"/>
      <c r="Q153" s="154"/>
      <c r="R153" s="154"/>
      <c r="S153" s="154"/>
      <c r="T153" s="154"/>
      <c r="U153" s="154"/>
    </row>
    <row r="154" spans="1:21">
      <c r="A154" s="50">
        <f t="shared" si="24"/>
        <v>143</v>
      </c>
      <c r="B154" s="129">
        <f>'Gas Ex Ante DCF 2015'!A154</f>
        <v>40269</v>
      </c>
      <c r="C154" s="143">
        <f>'Gas Ex Ante DCF 2015'!FX154</f>
        <v>9.3436982825557707E-2</v>
      </c>
      <c r="D154" s="144">
        <v>5.8200000000000002E-2</v>
      </c>
      <c r="E154" s="145">
        <f t="shared" si="17"/>
        <v>3.5236982825557706E-2</v>
      </c>
      <c r="F154" s="50"/>
      <c r="G154" s="145">
        <f t="shared" si="18"/>
        <v>4.8965679422074283E-2</v>
      </c>
      <c r="H154" s="146">
        <f t="shared" si="19"/>
        <v>5.8400000000000001E-2</v>
      </c>
      <c r="I154" s="147">
        <f t="shared" si="20"/>
        <v>-6.9024401939646249E-3</v>
      </c>
      <c r="J154" s="126">
        <f t="shared" si="21"/>
        <v>7.9414855999999992E-3</v>
      </c>
      <c r="K154" s="126">
        <f t="shared" si="22"/>
        <v>5.1744791451896213E-2</v>
      </c>
      <c r="L154" s="126">
        <f t="shared" si="23"/>
        <v>0.10994479145189621</v>
      </c>
      <c r="M154" s="154"/>
      <c r="N154" s="154"/>
      <c r="O154" s="154"/>
      <c r="P154" s="154"/>
      <c r="Q154" s="154"/>
      <c r="R154" s="154"/>
      <c r="S154" s="154"/>
      <c r="T154" s="154"/>
      <c r="U154" s="154"/>
    </row>
    <row r="155" spans="1:21">
      <c r="A155" s="50">
        <f t="shared" si="24"/>
        <v>144</v>
      </c>
      <c r="B155" s="129">
        <f>'Gas Ex Ante DCF 2015'!A155</f>
        <v>40299</v>
      </c>
      <c r="C155" s="143">
        <f>'Gas Ex Ante DCF 2015'!FX155</f>
        <v>9.7036808493733501E-2</v>
      </c>
      <c r="D155" s="144">
        <v>5.5199999999999999E-2</v>
      </c>
      <c r="E155" s="145">
        <f t="shared" si="17"/>
        <v>4.1836808493733502E-2</v>
      </c>
      <c r="F155" s="50"/>
      <c r="G155" s="145">
        <f t="shared" si="18"/>
        <v>3.5236982825557706E-2</v>
      </c>
      <c r="H155" s="146">
        <f t="shared" si="19"/>
        <v>5.8200000000000002E-2</v>
      </c>
      <c r="I155" s="147">
        <f t="shared" si="20"/>
        <v>1.1512178206903971E-2</v>
      </c>
      <c r="J155" s="126">
        <f t="shared" si="21"/>
        <v>5.1136037999999981E-3</v>
      </c>
      <c r="K155" s="126">
        <f t="shared" si="22"/>
        <v>5.3593172451896216E-2</v>
      </c>
      <c r="L155" s="126">
        <f t="shared" si="23"/>
        <v>0.10879317245189621</v>
      </c>
      <c r="M155" s="154"/>
      <c r="N155" s="154"/>
      <c r="O155" s="154"/>
      <c r="P155" s="154"/>
      <c r="Q155" s="154"/>
      <c r="R155" s="154"/>
      <c r="S155" s="154"/>
      <c r="T155" s="154"/>
      <c r="U155" s="154"/>
    </row>
    <row r="156" spans="1:21">
      <c r="A156" s="50">
        <f t="shared" si="24"/>
        <v>145</v>
      </c>
      <c r="B156" s="129">
        <f>'Gas Ex Ante DCF 2015'!A156</f>
        <v>40330</v>
      </c>
      <c r="C156" s="143">
        <f>'Gas Ex Ante DCF 2015'!FX156</f>
        <v>9.5297678756307652E-2</v>
      </c>
      <c r="D156" s="144">
        <v>5.4627000000000002E-2</v>
      </c>
      <c r="E156" s="145">
        <f t="shared" si="17"/>
        <v>4.067067875630765E-2</v>
      </c>
      <c r="F156" s="50"/>
      <c r="G156" s="145">
        <f t="shared" si="18"/>
        <v>4.1836808493733502E-2</v>
      </c>
      <c r="H156" s="146">
        <f t="shared" si="19"/>
        <v>5.5199999999999999E-2</v>
      </c>
      <c r="I156" s="147">
        <f t="shared" si="20"/>
        <v>4.6662978978770434E-3</v>
      </c>
      <c r="J156" s="126">
        <f t="shared" si="21"/>
        <v>7.1223768000000034E-3</v>
      </c>
      <c r="K156" s="126">
        <f t="shared" si="22"/>
        <v>5.3946213222896215E-2</v>
      </c>
      <c r="L156" s="126">
        <f t="shared" si="23"/>
        <v>0.10857321322289622</v>
      </c>
      <c r="M156" s="154"/>
      <c r="N156" s="154"/>
      <c r="O156" s="154"/>
      <c r="P156" s="154"/>
      <c r="Q156" s="154"/>
      <c r="R156" s="154"/>
      <c r="S156" s="154"/>
      <c r="T156" s="154"/>
      <c r="U156" s="154"/>
    </row>
    <row r="157" spans="1:21">
      <c r="A157" s="50">
        <f t="shared" si="24"/>
        <v>146</v>
      </c>
      <c r="B157" s="129">
        <f>'Gas Ex Ante DCF 2015'!A157</f>
        <v>40360</v>
      </c>
      <c r="C157" s="143">
        <f>'Gas Ex Ante DCF 2015'!FX157</f>
        <v>0.10497795113736361</v>
      </c>
      <c r="D157" s="144">
        <v>5.2624999999999998E-2</v>
      </c>
      <c r="E157" s="145">
        <f t="shared" si="17"/>
        <v>5.2352951137363608E-2</v>
      </c>
      <c r="F157" s="50"/>
      <c r="G157" s="145">
        <f t="shared" si="18"/>
        <v>4.067067875630765E-2</v>
      </c>
      <c r="H157" s="146">
        <f t="shared" si="19"/>
        <v>5.4627000000000002E-2</v>
      </c>
      <c r="I157" s="147">
        <f t="shared" si="20"/>
        <v>1.7352131035794048E-2</v>
      </c>
      <c r="J157" s="126">
        <f t="shared" si="21"/>
        <v>5.6134954429999939E-3</v>
      </c>
      <c r="K157" s="126">
        <f t="shared" si="22"/>
        <v>5.5179699476896216E-2</v>
      </c>
      <c r="L157" s="126">
        <f t="shared" si="23"/>
        <v>0.10780469947689622</v>
      </c>
      <c r="M157" s="154"/>
      <c r="N157" s="154"/>
      <c r="O157" s="154"/>
      <c r="P157" s="154"/>
      <c r="Q157" s="154"/>
      <c r="R157" s="154"/>
      <c r="S157" s="154"/>
      <c r="T157" s="154"/>
      <c r="U157" s="154"/>
    </row>
    <row r="158" spans="1:21">
      <c r="A158" s="50">
        <f t="shared" si="24"/>
        <v>147</v>
      </c>
      <c r="B158" s="129">
        <f>'Gas Ex Ante DCF 2015'!A158</f>
        <v>40391</v>
      </c>
      <c r="C158" s="143">
        <f>'Gas Ex Ante DCF 2015'!FX158</f>
        <v>0.10382157752358194</v>
      </c>
      <c r="D158" s="144">
        <v>5.0077272727272699E-2</v>
      </c>
      <c r="E158" s="145">
        <f t="shared" si="17"/>
        <v>5.374430479630924E-2</v>
      </c>
      <c r="F158" s="50"/>
      <c r="G158" s="145">
        <f t="shared" si="18"/>
        <v>5.2352951137363608E-2</v>
      </c>
      <c r="H158" s="146">
        <f t="shared" si="19"/>
        <v>5.2624999999999998E-2</v>
      </c>
      <c r="I158" s="147">
        <f t="shared" si="20"/>
        <v>8.6898262240543561E-3</v>
      </c>
      <c r="J158" s="126">
        <f t="shared" si="21"/>
        <v>4.7886713522726984E-3</v>
      </c>
      <c r="K158" s="126">
        <f t="shared" si="22"/>
        <v>5.6749423038259868E-2</v>
      </c>
      <c r="L158" s="126">
        <f t="shared" si="23"/>
        <v>0.10682669576553257</v>
      </c>
      <c r="M158" s="154"/>
      <c r="N158" s="154"/>
      <c r="O158" s="154"/>
      <c r="P158" s="154"/>
      <c r="Q158" s="154"/>
      <c r="R158" s="154"/>
      <c r="S158" s="154"/>
      <c r="T158" s="154"/>
      <c r="U158" s="154"/>
    </row>
    <row r="159" spans="1:21">
      <c r="A159" s="50">
        <f t="shared" si="24"/>
        <v>148</v>
      </c>
      <c r="B159" s="129">
        <f>'Gas Ex Ante DCF 2015'!A159</f>
        <v>40422</v>
      </c>
      <c r="C159" s="143">
        <f>'Gas Ex Ante DCF 2015'!FX159</f>
        <v>0.10336769140183072</v>
      </c>
      <c r="D159" s="144">
        <v>5.0095238095238102E-2</v>
      </c>
      <c r="E159" s="145">
        <f t="shared" si="17"/>
        <v>5.3272453306592617E-2</v>
      </c>
      <c r="F159" s="50"/>
      <c r="G159" s="145">
        <f t="shared" si="18"/>
        <v>5.374430479630924E-2</v>
      </c>
      <c r="H159" s="146">
        <f t="shared" si="19"/>
        <v>5.0077272727272699E-2</v>
      </c>
      <c r="I159" s="147">
        <f t="shared" si="20"/>
        <v>7.0205882976320522E-3</v>
      </c>
      <c r="J159" s="126">
        <f t="shared" si="21"/>
        <v>6.9991878816017608E-3</v>
      </c>
      <c r="K159" s="126">
        <f t="shared" si="22"/>
        <v>5.673835408999145E-2</v>
      </c>
      <c r="L159" s="126">
        <f t="shared" si="23"/>
        <v>0.10683359218522956</v>
      </c>
      <c r="M159" s="154"/>
      <c r="N159" s="154"/>
      <c r="O159" s="154"/>
      <c r="P159" s="154"/>
      <c r="Q159" s="154"/>
      <c r="R159" s="154"/>
      <c r="S159" s="154"/>
      <c r="T159" s="154"/>
      <c r="U159" s="154"/>
    </row>
    <row r="160" spans="1:21">
      <c r="A160" s="50">
        <f t="shared" si="24"/>
        <v>149</v>
      </c>
      <c r="B160" s="129">
        <f>'Gas Ex Ante DCF 2015'!A160</f>
        <v>40452</v>
      </c>
      <c r="C160" s="143">
        <f>'Gas Ex Ante DCF 2015'!FX160</f>
        <v>0.10500086507484621</v>
      </c>
      <c r="D160" s="144">
        <v>5.1029999999999999E-2</v>
      </c>
      <c r="E160" s="145">
        <f t="shared" si="17"/>
        <v>5.3970865074846212E-2</v>
      </c>
      <c r="F160" s="50"/>
      <c r="G160" s="145">
        <f t="shared" si="18"/>
        <v>5.3272453306592617E-2</v>
      </c>
      <c r="H160" s="146">
        <f t="shared" si="19"/>
        <v>5.0095238095238102E-2</v>
      </c>
      <c r="I160" s="147">
        <f t="shared" si="20"/>
        <v>8.1250712112723653E-3</v>
      </c>
      <c r="J160" s="126">
        <f t="shared" si="21"/>
        <v>7.9184889523809462E-3</v>
      </c>
      <c r="K160" s="126">
        <f t="shared" si="22"/>
        <v>5.6162422041896212E-2</v>
      </c>
      <c r="L160" s="126">
        <f t="shared" si="23"/>
        <v>0.10719242204189622</v>
      </c>
      <c r="M160" s="154"/>
      <c r="N160" s="154"/>
      <c r="O160" s="154"/>
      <c r="P160" s="154"/>
      <c r="Q160" s="154"/>
      <c r="R160" s="154"/>
      <c r="S160" s="154"/>
      <c r="T160" s="154"/>
      <c r="U160" s="154"/>
    </row>
    <row r="161" spans="1:21">
      <c r="A161" s="50">
        <f t="shared" si="24"/>
        <v>150</v>
      </c>
      <c r="B161" s="129">
        <f>'Gas Ex Ante DCF 2015'!A161</f>
        <v>40483</v>
      </c>
      <c r="C161" s="143">
        <f>'Gas Ex Ante DCF 2015'!FX161</f>
        <v>0.10414401906817151</v>
      </c>
      <c r="D161" s="144">
        <v>5.3620000000000001E-2</v>
      </c>
      <c r="E161" s="145">
        <f t="shared" si="17"/>
        <v>5.0524019068171513E-2</v>
      </c>
      <c r="F161" s="50"/>
      <c r="G161" s="145">
        <f t="shared" si="18"/>
        <v>5.3970865074846212E-2</v>
      </c>
      <c r="H161" s="146">
        <f t="shared" si="19"/>
        <v>5.1029999999999999E-2</v>
      </c>
      <c r="I161" s="147">
        <f t="shared" si="20"/>
        <v>4.0771783225445404E-3</v>
      </c>
      <c r="J161" s="126">
        <f t="shared" si="21"/>
        <v>9.704041270000005E-3</v>
      </c>
      <c r="K161" s="126">
        <f t="shared" si="22"/>
        <v>5.4566653111896214E-2</v>
      </c>
      <c r="L161" s="126">
        <f t="shared" si="23"/>
        <v>0.10818665311189621</v>
      </c>
      <c r="M161" s="154"/>
      <c r="N161" s="154"/>
      <c r="O161" s="154"/>
      <c r="P161" s="154"/>
      <c r="Q161" s="154"/>
      <c r="R161" s="154"/>
      <c r="S161" s="154"/>
      <c r="T161" s="154"/>
      <c r="U161" s="154"/>
    </row>
    <row r="162" spans="1:21">
      <c r="A162" s="50">
        <f t="shared" si="24"/>
        <v>151</v>
      </c>
      <c r="B162" s="129">
        <f>'Gas Ex Ante DCF 2015'!A162</f>
        <v>40513</v>
      </c>
      <c r="C162" s="143">
        <f>'Gas Ex Ante DCF 2015'!FX162</f>
        <v>0.10285564470529926</v>
      </c>
      <c r="D162" s="144">
        <v>5.5655000000000003E-2</v>
      </c>
      <c r="E162" s="145">
        <f t="shared" si="17"/>
        <v>4.7200644705299256E-2</v>
      </c>
      <c r="F162" s="50"/>
      <c r="G162" s="145">
        <f>E161</f>
        <v>5.0524019068171513E-2</v>
      </c>
      <c r="H162" s="146">
        <f>D161</f>
        <v>5.3620000000000001E-2</v>
      </c>
      <c r="I162" s="147">
        <f t="shared" si="20"/>
        <v>3.7201286114024665E-3</v>
      </c>
      <c r="J162" s="126">
        <f t="shared" si="21"/>
        <v>9.5101105800000016E-3</v>
      </c>
      <c r="K162" s="126">
        <f t="shared" si="22"/>
        <v>5.3312834666896215E-2</v>
      </c>
      <c r="L162" s="126">
        <f t="shared" si="23"/>
        <v>0.10896783466689622</v>
      </c>
      <c r="M162" s="154"/>
      <c r="N162" s="154"/>
      <c r="O162" s="154"/>
      <c r="P162" s="154"/>
      <c r="Q162" s="154"/>
      <c r="R162" s="154"/>
      <c r="S162" s="154"/>
      <c r="T162" s="154"/>
      <c r="U162" s="154"/>
    </row>
    <row r="163" spans="1:21">
      <c r="A163" s="50">
        <f t="shared" si="24"/>
        <v>152</v>
      </c>
      <c r="B163" s="129">
        <f>'Gas Ex Ante DCF 2015'!A163</f>
        <v>40544</v>
      </c>
      <c r="C163" s="143">
        <f>'Gas Ex Ante DCF 2015'!FX163</f>
        <v>0.10189106269573001</v>
      </c>
      <c r="D163" s="144">
        <v>5.57E-2</v>
      </c>
      <c r="E163" s="145">
        <f t="shared" si="17"/>
        <v>4.6191062695730006E-2</v>
      </c>
      <c r="F163" s="50"/>
      <c r="G163" s="145">
        <f>E162</f>
        <v>4.7200644705299256E-2</v>
      </c>
      <c r="H163" s="146">
        <f>D162</f>
        <v>5.5655000000000003E-2</v>
      </c>
      <c r="I163" s="147">
        <f t="shared" si="20"/>
        <v>5.5706126681518142E-3</v>
      </c>
      <c r="J163" s="126">
        <f t="shared" si="21"/>
        <v>7.8038078950000006E-3</v>
      </c>
      <c r="K163" s="126">
        <f t="shared" si="22"/>
        <v>5.3285108951896212E-2</v>
      </c>
      <c r="L163" s="126">
        <f t="shared" si="23"/>
        <v>0.10898510895189621</v>
      </c>
      <c r="M163" s="154"/>
      <c r="N163" s="154"/>
      <c r="O163" s="154"/>
      <c r="P163" s="154"/>
      <c r="Q163" s="154"/>
      <c r="R163" s="154"/>
      <c r="S163" s="154"/>
      <c r="T163" s="154"/>
      <c r="U163" s="154"/>
    </row>
    <row r="164" spans="1:21">
      <c r="A164" s="50">
        <f t="shared" si="24"/>
        <v>153</v>
      </c>
      <c r="B164" s="129">
        <f>'Gas Ex Ante DCF 2015'!A164</f>
        <v>40575</v>
      </c>
      <c r="C164" s="143">
        <f>'Gas Ex Ante DCF 2015'!FX164</f>
        <v>0.10041494218410157</v>
      </c>
      <c r="D164" s="144">
        <v>5.6800000000000003E-2</v>
      </c>
      <c r="E164" s="145">
        <f t="shared" si="17"/>
        <v>4.3614942184101571E-2</v>
      </c>
      <c r="F164" s="50"/>
      <c r="G164" s="145">
        <f>E163</f>
        <v>4.6191062695730006E-2</v>
      </c>
      <c r="H164" s="146">
        <f>D163</f>
        <v>5.57E-2</v>
      </c>
      <c r="I164" s="147">
        <f t="shared" si="20"/>
        <v>3.8633293477205871E-3</v>
      </c>
      <c r="J164" s="126">
        <f t="shared" si="21"/>
        <v>8.8650813000000009E-3</v>
      </c>
      <c r="K164" s="126">
        <f t="shared" si="22"/>
        <v>5.2607369251896213E-2</v>
      </c>
      <c r="L164" s="126">
        <f t="shared" si="23"/>
        <v>0.10940736925189622</v>
      </c>
      <c r="M164" s="154"/>
      <c r="N164" s="154"/>
      <c r="O164" s="154"/>
      <c r="P164" s="154"/>
      <c r="Q164" s="154"/>
      <c r="R164" s="154"/>
      <c r="S164" s="154"/>
      <c r="T164" s="154"/>
      <c r="U164" s="154"/>
    </row>
    <row r="165" spans="1:21">
      <c r="A165" s="50">
        <f t="shared" si="24"/>
        <v>154</v>
      </c>
      <c r="B165" s="129">
        <f>'Gas Ex Ante DCF 2015'!A165</f>
        <v>40603</v>
      </c>
      <c r="C165" s="143">
        <f>'Gas Ex Ante DCF 2015'!FX165</f>
        <v>0.10140051358023774</v>
      </c>
      <c r="D165" s="144">
        <v>5.5599999999999997E-2</v>
      </c>
      <c r="E165" s="145">
        <f t="shared" si="17"/>
        <v>4.5800513580237748E-2</v>
      </c>
      <c r="F165" s="50"/>
      <c r="G165" s="145">
        <f>E164</f>
        <v>4.3614942184101571E-2</v>
      </c>
      <c r="H165" s="146">
        <f>D164</f>
        <v>5.6800000000000003E-2</v>
      </c>
      <c r="I165" s="147">
        <f t="shared" si="20"/>
        <v>8.2658868710795905E-3</v>
      </c>
      <c r="J165" s="126">
        <f t="shared" si="21"/>
        <v>6.7184311999999927E-3</v>
      </c>
      <c r="K165" s="126">
        <f t="shared" si="22"/>
        <v>5.3346721651896217E-2</v>
      </c>
      <c r="L165" s="126">
        <f t="shared" si="23"/>
        <v>0.10894672165189621</v>
      </c>
      <c r="M165" s="154"/>
      <c r="N165" s="154"/>
      <c r="O165" s="154"/>
      <c r="P165" s="154"/>
      <c r="Q165" s="154"/>
      <c r="R165" s="154"/>
      <c r="S165" s="154"/>
      <c r="T165" s="154"/>
      <c r="U165" s="154"/>
    </row>
    <row r="166" spans="1:21">
      <c r="A166" s="50">
        <f t="shared" si="24"/>
        <v>155</v>
      </c>
      <c r="B166" s="129">
        <f>'Gas Ex Ante DCF 2015'!A166</f>
        <v>40634</v>
      </c>
      <c r="C166" s="143">
        <f>'Gas Ex Ante DCF 2015'!FX166</f>
        <v>0.1030700452106654</v>
      </c>
      <c r="D166" s="144">
        <v>5.5500000000000001E-2</v>
      </c>
      <c r="E166" s="145">
        <f t="shared" si="17"/>
        <v>4.75700452106654E-2</v>
      </c>
      <c r="F166" s="50"/>
      <c r="G166" s="145">
        <f t="shared" ref="G166:G218" si="25">E165</f>
        <v>4.5800513580237748E-2</v>
      </c>
      <c r="H166" s="146">
        <f t="shared" ref="H166:H218" si="26">D165</f>
        <v>5.5599999999999997E-2</v>
      </c>
      <c r="I166" s="147">
        <f t="shared" si="20"/>
        <v>8.154535428135018E-3</v>
      </c>
      <c r="J166" s="126">
        <f t="shared" si="21"/>
        <v>7.6511404000000061E-3</v>
      </c>
      <c r="K166" s="126">
        <f t="shared" si="22"/>
        <v>5.3408334351896215E-2</v>
      </c>
      <c r="L166" s="126">
        <f t="shared" si="23"/>
        <v>0.10890833435189622</v>
      </c>
      <c r="M166" s="154"/>
      <c r="N166" s="154"/>
      <c r="O166" s="154"/>
      <c r="P166" s="154"/>
      <c r="Q166" s="154"/>
      <c r="R166" s="154"/>
      <c r="S166" s="154"/>
      <c r="T166" s="154"/>
      <c r="U166" s="154"/>
    </row>
    <row r="167" spans="1:21">
      <c r="A167" s="50">
        <f t="shared" si="24"/>
        <v>156</v>
      </c>
      <c r="B167" s="129">
        <f>'Gas Ex Ante DCF 2015'!A167</f>
        <v>40664</v>
      </c>
      <c r="C167" s="143">
        <f>'Gas Ex Ante DCF 2015'!FX167</f>
        <v>0.1017616765144235</v>
      </c>
      <c r="D167" s="144">
        <v>5.3199999999999997E-2</v>
      </c>
      <c r="E167" s="145">
        <f t="shared" si="17"/>
        <v>4.8561676514423502E-2</v>
      </c>
      <c r="F167" s="50"/>
      <c r="G167" s="145">
        <f t="shared" si="25"/>
        <v>4.75700452106654E-2</v>
      </c>
      <c r="H167" s="146">
        <f t="shared" si="26"/>
        <v>5.5500000000000001E-2</v>
      </c>
      <c r="I167" s="147">
        <f t="shared" si="20"/>
        <v>7.6233237365317535E-3</v>
      </c>
      <c r="J167" s="126">
        <f t="shared" si="21"/>
        <v>5.4371994999999965E-3</v>
      </c>
      <c r="K167" s="126">
        <f t="shared" si="22"/>
        <v>5.4825426451896218E-2</v>
      </c>
      <c r="L167" s="126">
        <f t="shared" si="23"/>
        <v>0.10802542645189622</v>
      </c>
      <c r="M167" s="154"/>
      <c r="N167" s="154"/>
      <c r="O167" s="154"/>
      <c r="P167" s="154"/>
      <c r="Q167" s="154"/>
      <c r="R167" s="154"/>
      <c r="S167" s="154"/>
      <c r="T167" s="154"/>
      <c r="U167" s="154"/>
    </row>
    <row r="168" spans="1:21">
      <c r="A168" s="50">
        <f t="shared" si="24"/>
        <v>157</v>
      </c>
      <c r="B168" s="129">
        <f>'Gas Ex Ante DCF 2015'!A168</f>
        <v>40695</v>
      </c>
      <c r="C168" s="143">
        <f>'Gas Ex Ante DCF 2015'!FX168</f>
        <v>0.10197876833979715</v>
      </c>
      <c r="D168" s="144">
        <v>5.2600000000000001E-2</v>
      </c>
      <c r="E168" s="145">
        <f t="shared" si="17"/>
        <v>4.9378768339797145E-2</v>
      </c>
      <c r="F168" s="50"/>
      <c r="G168" s="145">
        <f t="shared" si="25"/>
        <v>4.8561676514423502E-2</v>
      </c>
      <c r="H168" s="146">
        <f t="shared" si="26"/>
        <v>5.3199999999999997E-2</v>
      </c>
      <c r="I168" s="147">
        <f t="shared" si="20"/>
        <v>7.587026586572912E-3</v>
      </c>
      <c r="J168" s="126">
        <f t="shared" si="21"/>
        <v>6.8165588000000041E-3</v>
      </c>
      <c r="K168" s="126">
        <f t="shared" si="22"/>
        <v>5.5195102651896213E-2</v>
      </c>
      <c r="L168" s="126">
        <f t="shared" si="23"/>
        <v>0.10779510265189621</v>
      </c>
      <c r="M168" s="154"/>
      <c r="N168" s="154"/>
      <c r="O168" s="154"/>
      <c r="P168" s="154"/>
      <c r="Q168" s="154"/>
      <c r="R168" s="154"/>
      <c r="S168" s="154"/>
      <c r="T168" s="154"/>
      <c r="U168" s="154"/>
    </row>
    <row r="169" spans="1:21">
      <c r="A169" s="50">
        <f t="shared" si="24"/>
        <v>158</v>
      </c>
      <c r="B169" s="129">
        <f>'Gas Ex Ante DCF 2015'!A169</f>
        <v>40725</v>
      </c>
      <c r="C169" s="143">
        <f>'Gas Ex Ante DCF 2015'!FX169</f>
        <v>0.10352253419383738</v>
      </c>
      <c r="D169" s="144">
        <v>5.2699999999999997E-2</v>
      </c>
      <c r="E169" s="145">
        <f t="shared" si="17"/>
        <v>5.0822534193837379E-2</v>
      </c>
      <c r="F169" s="50"/>
      <c r="G169" s="145">
        <f t="shared" si="25"/>
        <v>4.9378768339797145E-2</v>
      </c>
      <c r="H169" s="146">
        <f t="shared" si="26"/>
        <v>5.2600000000000001E-2</v>
      </c>
      <c r="I169" s="147">
        <f t="shared" si="20"/>
        <v>8.3276105695230113E-3</v>
      </c>
      <c r="J169" s="126">
        <f t="shared" si="21"/>
        <v>7.4329133999999977E-3</v>
      </c>
      <c r="K169" s="126">
        <f t="shared" si="22"/>
        <v>5.5133489951896215E-2</v>
      </c>
      <c r="L169" s="126">
        <f t="shared" si="23"/>
        <v>0.10783348995189621</v>
      </c>
      <c r="M169" s="154"/>
      <c r="N169" s="154"/>
      <c r="O169" s="154"/>
      <c r="P169" s="154"/>
      <c r="Q169" s="154"/>
      <c r="R169" s="154"/>
      <c r="S169" s="154"/>
      <c r="T169" s="154"/>
      <c r="U169" s="154"/>
    </row>
    <row r="170" spans="1:21">
      <c r="A170" s="50">
        <f t="shared" si="24"/>
        <v>159</v>
      </c>
      <c r="B170" s="129">
        <f>'Gas Ex Ante DCF 2015'!A170</f>
        <v>40756</v>
      </c>
      <c r="C170" s="143">
        <f>'Gas Ex Ante DCF 2015'!FX170</f>
        <v>0.11789941400315401</v>
      </c>
      <c r="D170" s="144">
        <v>4.6899999999999997E-2</v>
      </c>
      <c r="E170" s="145">
        <f t="shared" si="17"/>
        <v>7.0999414003154016E-2</v>
      </c>
      <c r="F170" s="50"/>
      <c r="G170" s="145">
        <f t="shared" si="25"/>
        <v>5.0822534193837379E-2</v>
      </c>
      <c r="H170" s="146">
        <f t="shared" si="26"/>
        <v>5.2699999999999997E-2</v>
      </c>
      <c r="I170" s="147">
        <f t="shared" si="20"/>
        <v>2.726199847874531E-2</v>
      </c>
      <c r="J170" s="126">
        <f t="shared" si="21"/>
        <v>1.5468542999999974E-3</v>
      </c>
      <c r="K170" s="126">
        <f t="shared" si="22"/>
        <v>5.8707026551896219E-2</v>
      </c>
      <c r="L170" s="126">
        <f t="shared" si="23"/>
        <v>0.10560702655189622</v>
      </c>
      <c r="M170" s="154"/>
      <c r="N170" s="154"/>
      <c r="O170" s="154"/>
      <c r="P170" s="154"/>
      <c r="Q170" s="154"/>
      <c r="R170" s="154"/>
      <c r="S170" s="154"/>
      <c r="T170" s="154"/>
      <c r="U170" s="154"/>
    </row>
    <row r="171" spans="1:21">
      <c r="A171" s="50">
        <f t="shared" si="24"/>
        <v>160</v>
      </c>
      <c r="B171" s="129">
        <f>'Gas Ex Ante DCF 2015'!A171</f>
        <v>40787</v>
      </c>
      <c r="C171" s="143">
        <f>'Gas Ex Ante DCF 2015'!FX171</f>
        <v>0.11550594320778462</v>
      </c>
      <c r="D171" s="144">
        <v>4.48E-2</v>
      </c>
      <c r="E171" s="145">
        <f t="shared" si="17"/>
        <v>7.0705943207784616E-2</v>
      </c>
      <c r="F171" s="50"/>
      <c r="G171" s="145">
        <f t="shared" si="25"/>
        <v>7.0999414003154016E-2</v>
      </c>
      <c r="H171" s="146">
        <f t="shared" si="26"/>
        <v>4.6899999999999997E-2</v>
      </c>
      <c r="I171" s="147">
        <f t="shared" si="20"/>
        <v>9.6044865113962957E-3</v>
      </c>
      <c r="J171" s="126">
        <f t="shared" si="21"/>
        <v>4.4382821000000031E-3</v>
      </c>
      <c r="K171" s="126">
        <f t="shared" si="22"/>
        <v>6.0000893251896212E-2</v>
      </c>
      <c r="L171" s="126">
        <f t="shared" si="23"/>
        <v>0.1048008932518962</v>
      </c>
      <c r="M171" s="154"/>
      <c r="N171" s="154"/>
      <c r="O171" s="154"/>
      <c r="P171" s="154"/>
      <c r="Q171" s="154"/>
      <c r="R171" s="154"/>
      <c r="S171" s="154"/>
      <c r="T171" s="154"/>
      <c r="U171" s="154"/>
    </row>
    <row r="172" spans="1:21">
      <c r="A172" s="50">
        <f t="shared" si="24"/>
        <v>161</v>
      </c>
      <c r="B172" s="129">
        <f>'Gas Ex Ante DCF 2015'!A172</f>
        <v>40817</v>
      </c>
      <c r="C172" s="143">
        <f>'Gas Ex Ante DCF 2015'!FX172</f>
        <v>0.11501667985905649</v>
      </c>
      <c r="D172" s="144">
        <v>4.5199999999999997E-2</v>
      </c>
      <c r="E172" s="145">
        <f t="shared" si="17"/>
        <v>6.9816679859056485E-2</v>
      </c>
      <c r="F172" s="50"/>
      <c r="G172" s="145">
        <f t="shared" si="25"/>
        <v>7.0705943207784616E-2</v>
      </c>
      <c r="H172" s="146">
        <f t="shared" si="26"/>
        <v>4.48E-2</v>
      </c>
      <c r="I172" s="147">
        <f t="shared" si="20"/>
        <v>8.967781487925916E-3</v>
      </c>
      <c r="J172" s="126">
        <f t="shared" si="21"/>
        <v>6.6455231999999961E-3</v>
      </c>
      <c r="K172" s="126">
        <f t="shared" si="22"/>
        <v>5.975444245189622E-2</v>
      </c>
      <c r="L172" s="126">
        <f t="shared" si="23"/>
        <v>0.10495444245189622</v>
      </c>
      <c r="M172" s="154"/>
      <c r="N172" s="154"/>
      <c r="O172" s="154"/>
      <c r="P172" s="154"/>
      <c r="Q172" s="154"/>
      <c r="R172" s="154"/>
      <c r="S172" s="154"/>
      <c r="T172" s="154"/>
      <c r="U172" s="154"/>
    </row>
    <row r="173" spans="1:21">
      <c r="A173" s="50">
        <f t="shared" si="24"/>
        <v>162</v>
      </c>
      <c r="B173" s="129">
        <f>'Gas Ex Ante DCF 2015'!A173</f>
        <v>40848</v>
      </c>
      <c r="C173" s="143">
        <f>'Gas Ex Ante DCF 2015'!FX173</f>
        <v>0.1119945873446138</v>
      </c>
      <c r="D173" s="144">
        <v>4.2500000000000003E-2</v>
      </c>
      <c r="E173" s="145">
        <f t="shared" si="17"/>
        <v>6.9494587344613806E-2</v>
      </c>
      <c r="F173" s="50"/>
      <c r="G173" s="145">
        <f t="shared" si="25"/>
        <v>6.9816679859056485E-2</v>
      </c>
      <c r="H173" s="146">
        <f t="shared" si="26"/>
        <v>4.5199999999999997E-2</v>
      </c>
      <c r="I173" s="147">
        <f t="shared" si="20"/>
        <v>9.410981008028528E-3</v>
      </c>
      <c r="J173" s="126">
        <f t="shared" si="21"/>
        <v>3.6012868000000059E-3</v>
      </c>
      <c r="K173" s="126">
        <f t="shared" si="22"/>
        <v>6.1417985351896215E-2</v>
      </c>
      <c r="L173" s="126">
        <f t="shared" si="23"/>
        <v>0.10391798535189622</v>
      </c>
      <c r="M173" s="154"/>
      <c r="N173" s="154"/>
      <c r="O173" s="154"/>
      <c r="P173" s="154"/>
      <c r="Q173" s="154"/>
      <c r="R173" s="154"/>
      <c r="S173" s="154"/>
      <c r="T173" s="154"/>
      <c r="U173" s="154"/>
    </row>
    <row r="174" spans="1:21">
      <c r="A174" s="50">
        <f t="shared" si="24"/>
        <v>163</v>
      </c>
      <c r="B174" s="129">
        <f>'Gas Ex Ante DCF 2015'!A174</f>
        <v>40878</v>
      </c>
      <c r="C174" s="143">
        <f>'Gas Ex Ante DCF 2015'!FX174</f>
        <v>0.10923363559334093</v>
      </c>
      <c r="D174" s="144">
        <v>4.3499999999999997E-2</v>
      </c>
      <c r="E174" s="145">
        <f t="shared" si="17"/>
        <v>6.5733635593340931E-2</v>
      </c>
      <c r="F174" s="50"/>
      <c r="G174" s="145">
        <f t="shared" si="25"/>
        <v>6.9494587344613806E-2</v>
      </c>
      <c r="H174" s="146">
        <f t="shared" si="26"/>
        <v>4.2500000000000003E-2</v>
      </c>
      <c r="I174" s="147">
        <f t="shared" si="20"/>
        <v>5.9272191758523926E-3</v>
      </c>
      <c r="J174" s="126">
        <f t="shared" si="21"/>
        <v>6.9248824999999931E-3</v>
      </c>
      <c r="K174" s="126">
        <f t="shared" si="22"/>
        <v>6.0801858351896221E-2</v>
      </c>
      <c r="L174" s="126">
        <f t="shared" si="23"/>
        <v>0.10430185835189622</v>
      </c>
      <c r="M174" s="154"/>
      <c r="N174" s="154"/>
      <c r="O174" s="154"/>
      <c r="P174" s="154"/>
      <c r="Q174" s="154"/>
      <c r="R174" s="154"/>
      <c r="S174" s="154"/>
      <c r="T174" s="154"/>
      <c r="U174" s="154"/>
    </row>
    <row r="175" spans="1:21">
      <c r="A175" s="50">
        <f t="shared" si="24"/>
        <v>164</v>
      </c>
      <c r="B175" s="129">
        <f>'Gas Ex Ante DCF 2015'!A175</f>
        <v>40909</v>
      </c>
      <c r="C175" s="143">
        <f>'Gas Ex Ante DCF 2015'!FX175</f>
        <v>0.10784335292561958</v>
      </c>
      <c r="D175" s="144">
        <v>4.3400000000000001E-2</v>
      </c>
      <c r="E175" s="145">
        <f t="shared" si="17"/>
        <v>6.444335292561959E-2</v>
      </c>
      <c r="F175" s="50"/>
      <c r="G175" s="145">
        <f t="shared" si="25"/>
        <v>6.5733635593340931E-2</v>
      </c>
      <c r="H175" s="146">
        <f t="shared" si="26"/>
        <v>4.3499999999999997E-2</v>
      </c>
      <c r="I175" s="147">
        <f t="shared" si="20"/>
        <v>7.8735777367107268E-3</v>
      </c>
      <c r="J175" s="126">
        <f t="shared" si="21"/>
        <v>5.9642915000000032E-3</v>
      </c>
      <c r="K175" s="126">
        <f t="shared" si="22"/>
        <v>6.0863471051896212E-2</v>
      </c>
      <c r="L175" s="126">
        <f t="shared" si="23"/>
        <v>0.10426347105189621</v>
      </c>
      <c r="M175" s="154"/>
      <c r="N175" s="154"/>
      <c r="O175" s="154"/>
      <c r="P175" s="154"/>
      <c r="Q175" s="154"/>
      <c r="R175" s="154"/>
      <c r="S175" s="154"/>
      <c r="T175" s="154"/>
      <c r="U175" s="154"/>
    </row>
    <row r="176" spans="1:21">
      <c r="A176" s="50">
        <f t="shared" si="24"/>
        <v>165</v>
      </c>
      <c r="B176" s="129">
        <f>'Gas Ex Ante DCF 2015'!A176</f>
        <v>40940</v>
      </c>
      <c r="C176" s="143">
        <f>'Gas Ex Ante DCF 2015'!FX176</f>
        <v>0.10811283599694944</v>
      </c>
      <c r="D176" s="144">
        <v>4.36E-2</v>
      </c>
      <c r="E176" s="145">
        <f t="shared" si="17"/>
        <v>6.4512835996949444E-2</v>
      </c>
      <c r="F176" s="50"/>
      <c r="G176" s="145">
        <f t="shared" si="25"/>
        <v>6.444335292561959E-2</v>
      </c>
      <c r="H176" s="146">
        <f t="shared" si="26"/>
        <v>4.3400000000000001E-2</v>
      </c>
      <c r="I176" s="147">
        <f t="shared" si="20"/>
        <v>9.0534664593375572E-3</v>
      </c>
      <c r="J176" s="126">
        <f t="shared" si="21"/>
        <v>6.2503505999999959E-3</v>
      </c>
      <c r="K176" s="126">
        <f t="shared" si="22"/>
        <v>6.0740245651896216E-2</v>
      </c>
      <c r="L176" s="126">
        <f t="shared" si="23"/>
        <v>0.10434024565189622</v>
      </c>
      <c r="M176" s="154"/>
      <c r="N176" s="154"/>
      <c r="O176" s="154"/>
      <c r="P176" s="154"/>
      <c r="Q176" s="154"/>
      <c r="R176" s="154"/>
      <c r="S176" s="154"/>
      <c r="T176" s="154"/>
      <c r="U176" s="154"/>
    </row>
    <row r="177" spans="1:21">
      <c r="A177" s="50">
        <f t="shared" si="24"/>
        <v>166</v>
      </c>
      <c r="B177" s="129">
        <f>'Gas Ex Ante DCF 2015'!A177</f>
        <v>40969</v>
      </c>
      <c r="C177" s="143">
        <f>'Gas Ex Ante DCF 2015'!FX177</f>
        <v>0.10814117219848235</v>
      </c>
      <c r="D177" s="144">
        <v>4.48E-2</v>
      </c>
      <c r="E177" s="145">
        <f t="shared" si="17"/>
        <v>6.3341172198482343E-2</v>
      </c>
      <c r="F177" s="154"/>
      <c r="G177" s="145">
        <f t="shared" si="25"/>
        <v>6.4512835996949444E-2</v>
      </c>
      <c r="H177" s="146">
        <f t="shared" si="26"/>
        <v>4.36E-2</v>
      </c>
      <c r="I177" s="147">
        <f t="shared" si="20"/>
        <v>7.8220061550316258E-3</v>
      </c>
      <c r="J177" s="126">
        <f t="shared" si="21"/>
        <v>7.2782324000000009E-3</v>
      </c>
      <c r="K177" s="126">
        <f t="shared" si="22"/>
        <v>6.0000893251896212E-2</v>
      </c>
      <c r="L177" s="126">
        <f t="shared" si="23"/>
        <v>0.1048008932518962</v>
      </c>
      <c r="M177" s="154"/>
      <c r="N177" s="154"/>
      <c r="O177" s="154"/>
      <c r="P177" s="154"/>
      <c r="Q177" s="154"/>
      <c r="R177" s="154"/>
      <c r="S177" s="154"/>
      <c r="T177" s="154"/>
      <c r="U177" s="154"/>
    </row>
    <row r="178" spans="1:21">
      <c r="A178" s="50">
        <f t="shared" si="24"/>
        <v>167</v>
      </c>
      <c r="B178" s="129">
        <f>'Gas Ex Ante DCF 2015'!A178</f>
        <v>41000</v>
      </c>
      <c r="C178" s="143">
        <f>'Gas Ex Ante DCF 2015'!FX178</f>
        <v>0.11327930135542796</v>
      </c>
      <c r="D178" s="144">
        <v>4.3999999999999997E-2</v>
      </c>
      <c r="E178" s="145">
        <f t="shared" si="17"/>
        <v>6.9279301355427966E-2</v>
      </c>
      <c r="F178" s="154"/>
      <c r="G178" s="145">
        <f t="shared" si="25"/>
        <v>6.3341172198482343E-2</v>
      </c>
      <c r="H178" s="146">
        <f t="shared" si="26"/>
        <v>4.48E-2</v>
      </c>
      <c r="I178" s="147">
        <f t="shared" si="20"/>
        <v>1.4768458631963848E-2</v>
      </c>
      <c r="J178" s="126">
        <f t="shared" si="21"/>
        <v>5.4455231999999965E-3</v>
      </c>
      <c r="K178" s="126">
        <f t="shared" si="22"/>
        <v>6.0493794851896217E-2</v>
      </c>
      <c r="L178" s="126">
        <f t="shared" si="23"/>
        <v>0.10449379485189622</v>
      </c>
      <c r="M178" s="154"/>
      <c r="N178" s="154"/>
      <c r="O178" s="154"/>
      <c r="P178" s="154"/>
      <c r="Q178" s="154"/>
      <c r="R178" s="154"/>
      <c r="S178" s="154"/>
      <c r="T178" s="154"/>
      <c r="U178" s="154"/>
    </row>
    <row r="179" spans="1:21">
      <c r="A179" s="50">
        <f t="shared" si="24"/>
        <v>168</v>
      </c>
      <c r="B179" s="129">
        <f>'Gas Ex Ante DCF 2015'!A179</f>
        <v>41030</v>
      </c>
      <c r="C179" s="143">
        <f>'Gas Ex Ante DCF 2015'!FX179</f>
        <v>0.12025815915214043</v>
      </c>
      <c r="D179" s="144">
        <v>4.2000000000000003E-2</v>
      </c>
      <c r="E179" s="145">
        <f t="shared" si="17"/>
        <v>7.8258159152140433E-2</v>
      </c>
      <c r="F179" s="154"/>
      <c r="G179" s="145">
        <f t="shared" si="25"/>
        <v>6.9279301355427966E-2</v>
      </c>
      <c r="H179" s="146">
        <f t="shared" si="26"/>
        <v>4.3999999999999997E-2</v>
      </c>
      <c r="I179" s="147">
        <f t="shared" si="20"/>
        <v>1.8637015919371322E-2</v>
      </c>
      <c r="J179" s="126">
        <f t="shared" si="21"/>
        <v>4.1339960000000078E-3</v>
      </c>
      <c r="K179" s="126">
        <f t="shared" si="22"/>
        <v>6.1726048851896212E-2</v>
      </c>
      <c r="L179" s="126">
        <f t="shared" si="23"/>
        <v>0.10372604885189621</v>
      </c>
      <c r="M179" s="154"/>
      <c r="N179" s="154"/>
      <c r="O179" s="154"/>
      <c r="P179" s="154"/>
      <c r="Q179" s="154"/>
      <c r="R179" s="154"/>
      <c r="S179" s="154"/>
      <c r="T179" s="154"/>
      <c r="U179" s="154"/>
    </row>
    <row r="180" spans="1:21">
      <c r="A180" s="50">
        <f t="shared" si="24"/>
        <v>169</v>
      </c>
      <c r="B180" s="129">
        <f>'Gas Ex Ante DCF 2015'!A180</f>
        <v>41061</v>
      </c>
      <c r="C180" s="143">
        <f>'Gas Ex Ante DCF 2015'!FX180</f>
        <v>0.10132886736777061</v>
      </c>
      <c r="D180" s="144">
        <v>4.0800000000000003E-2</v>
      </c>
      <c r="E180" s="145">
        <f t="shared" si="17"/>
        <v>6.0528867367770606E-2</v>
      </c>
      <c r="F180" s="154"/>
      <c r="G180" s="145">
        <f t="shared" si="25"/>
        <v>7.8258159152140433E-2</v>
      </c>
      <c r="H180" s="146">
        <f t="shared" si="26"/>
        <v>4.2000000000000003E-2</v>
      </c>
      <c r="I180" s="147">
        <f t="shared" si="20"/>
        <v>-6.8194000751290867E-3</v>
      </c>
      <c r="J180" s="126">
        <f t="shared" si="21"/>
        <v>4.6551780000000029E-3</v>
      </c>
      <c r="K180" s="126">
        <f t="shared" si="22"/>
        <v>6.2465401251896216E-2</v>
      </c>
      <c r="L180" s="126">
        <f t="shared" si="23"/>
        <v>0.10326540125189622</v>
      </c>
      <c r="M180" s="154"/>
      <c r="N180" s="154"/>
      <c r="O180" s="154"/>
      <c r="P180" s="154"/>
      <c r="Q180" s="154"/>
      <c r="R180" s="154"/>
      <c r="S180" s="154"/>
      <c r="T180" s="154"/>
      <c r="U180" s="154"/>
    </row>
    <row r="181" spans="1:21">
      <c r="A181" s="50">
        <f t="shared" si="24"/>
        <v>170</v>
      </c>
      <c r="B181" s="129">
        <f>'Gas Ex Ante DCF 2015'!A181</f>
        <v>41091</v>
      </c>
      <c r="C181" s="143">
        <f>'Gas Ex Ante DCF 2015'!FX181</f>
        <v>9.7843178268523484E-2</v>
      </c>
      <c r="D181" s="144">
        <v>3.9300000000000002E-2</v>
      </c>
      <c r="E181" s="145">
        <f t="shared" si="17"/>
        <v>5.8543178268523482E-2</v>
      </c>
      <c r="F181" s="154"/>
      <c r="G181" s="145">
        <f t="shared" si="25"/>
        <v>6.0528867367770606E-2</v>
      </c>
      <c r="H181" s="146">
        <f t="shared" si="26"/>
        <v>4.0800000000000003E-2</v>
      </c>
      <c r="I181" s="147">
        <f t="shared" si="20"/>
        <v>6.4525797716264086E-3</v>
      </c>
      <c r="J181" s="126">
        <f t="shared" si="21"/>
        <v>4.187887199999997E-3</v>
      </c>
      <c r="K181" s="126">
        <f t="shared" si="22"/>
        <v>6.3389591751896207E-2</v>
      </c>
      <c r="L181" s="126">
        <f t="shared" si="23"/>
        <v>0.10268959175189621</v>
      </c>
      <c r="M181" s="154"/>
      <c r="N181" s="154"/>
      <c r="O181" s="154"/>
      <c r="P181" s="154"/>
      <c r="Q181" s="154"/>
      <c r="R181" s="154"/>
      <c r="S181" s="154"/>
      <c r="T181" s="154"/>
      <c r="U181" s="154"/>
    </row>
    <row r="182" spans="1:21">
      <c r="A182" s="50">
        <f t="shared" si="24"/>
        <v>171</v>
      </c>
      <c r="B182" s="129">
        <f>'Gas Ex Ante DCF 2015'!A182</f>
        <v>41122</v>
      </c>
      <c r="C182" s="143">
        <f>'Gas Ex Ante DCF 2015'!FX182</f>
        <v>0.10247622708675749</v>
      </c>
      <c r="D182" s="144">
        <v>0.04</v>
      </c>
      <c r="E182" s="145">
        <f t="shared" si="17"/>
        <v>6.2476227086757492E-2</v>
      </c>
      <c r="F182" s="154"/>
      <c r="G182" s="145">
        <f t="shared" si="25"/>
        <v>5.8543178268523482E-2</v>
      </c>
      <c r="H182" s="146">
        <f t="shared" si="26"/>
        <v>3.9300000000000002E-2</v>
      </c>
      <c r="I182" s="147">
        <f t="shared" si="20"/>
        <v>1.2094494757470597E-2</v>
      </c>
      <c r="J182" s="126">
        <f t="shared" si="21"/>
        <v>6.1787737000000009E-3</v>
      </c>
      <c r="K182" s="126">
        <f t="shared" si="22"/>
        <v>6.2958302851896214E-2</v>
      </c>
      <c r="L182" s="126">
        <f t="shared" si="23"/>
        <v>0.10295830285189622</v>
      </c>
      <c r="M182" s="154"/>
      <c r="N182" s="154"/>
      <c r="O182" s="154"/>
      <c r="P182" s="154"/>
      <c r="Q182" s="154"/>
      <c r="R182" s="154"/>
      <c r="S182" s="154"/>
      <c r="T182" s="154"/>
      <c r="U182" s="154"/>
    </row>
    <row r="183" spans="1:21">
      <c r="A183" s="50">
        <f t="shared" si="24"/>
        <v>172</v>
      </c>
      <c r="B183" s="129">
        <f>'Gas Ex Ante DCF 2015'!A183</f>
        <v>41153</v>
      </c>
      <c r="C183" s="143">
        <f>'Gas Ex Ante DCF 2015'!FX183</f>
        <v>0.10402874614034177</v>
      </c>
      <c r="D183" s="144">
        <v>4.02E-2</v>
      </c>
      <c r="E183" s="145">
        <f t="shared" si="17"/>
        <v>6.3828746140341772E-2</v>
      </c>
      <c r="F183" s="154"/>
      <c r="G183" s="145">
        <f t="shared" si="25"/>
        <v>6.2476227086757492E-2</v>
      </c>
      <c r="H183" s="146">
        <f t="shared" si="26"/>
        <v>0.04</v>
      </c>
      <c r="I183" s="147">
        <f t="shared" si="20"/>
        <v>1.0062267395522052E-2</v>
      </c>
      <c r="J183" s="126">
        <f t="shared" si="21"/>
        <v>5.7763600000000012E-3</v>
      </c>
      <c r="K183" s="126">
        <f t="shared" si="22"/>
        <v>6.2835077451896218E-2</v>
      </c>
      <c r="L183" s="126">
        <f t="shared" si="23"/>
        <v>0.10303507745189622</v>
      </c>
      <c r="M183" s="154"/>
      <c r="N183" s="154"/>
      <c r="O183" s="154"/>
      <c r="P183" s="154"/>
      <c r="Q183" s="154"/>
      <c r="R183" s="154"/>
      <c r="S183" s="154"/>
      <c r="T183" s="154"/>
      <c r="U183" s="154"/>
    </row>
    <row r="184" spans="1:21">
      <c r="A184" s="50">
        <f t="shared" si="24"/>
        <v>173</v>
      </c>
      <c r="B184" s="129">
        <f>'Gas Ex Ante DCF 2015'!A184</f>
        <v>41183</v>
      </c>
      <c r="C184" s="143">
        <f>'Gas Ex Ante DCF 2015'!FX184</f>
        <v>0.10106330340166816</v>
      </c>
      <c r="D184" s="144">
        <v>3.9100000000000003E-2</v>
      </c>
      <c r="E184" s="145">
        <f t="shared" si="17"/>
        <v>6.1963303401668161E-2</v>
      </c>
      <c r="F184" s="154"/>
      <c r="G184" s="145">
        <f t="shared" si="25"/>
        <v>6.3828746140341772E-2</v>
      </c>
      <c r="H184" s="146">
        <f t="shared" si="26"/>
        <v>4.02E-2</v>
      </c>
      <c r="I184" s="147">
        <f t="shared" si="20"/>
        <v>7.0328589320052953E-3</v>
      </c>
      <c r="J184" s="126">
        <f t="shared" si="21"/>
        <v>4.5042418000000028E-3</v>
      </c>
      <c r="K184" s="126">
        <f t="shared" si="22"/>
        <v>6.3512817151896217E-2</v>
      </c>
      <c r="L184" s="126">
        <f t="shared" si="23"/>
        <v>0.10261281715189621</v>
      </c>
      <c r="M184" s="154"/>
      <c r="N184" s="154"/>
      <c r="O184" s="154"/>
      <c r="P184" s="154"/>
      <c r="Q184" s="154"/>
      <c r="R184" s="154"/>
      <c r="S184" s="154"/>
      <c r="T184" s="154"/>
      <c r="U184" s="154"/>
    </row>
    <row r="185" spans="1:21">
      <c r="A185" s="50">
        <f t="shared" si="24"/>
        <v>174</v>
      </c>
      <c r="B185" s="129">
        <f>'Gas Ex Ante DCF 2015'!A185</f>
        <v>41214</v>
      </c>
      <c r="C185" s="143">
        <f>'Gas Ex Ante DCF 2015'!FX185</f>
        <v>0.10315752256277114</v>
      </c>
      <c r="D185" s="144">
        <v>3.8399999999999997E-2</v>
      </c>
      <c r="E185" s="145">
        <f t="shared" si="17"/>
        <v>6.4757522562771147E-2</v>
      </c>
      <c r="F185" s="154"/>
      <c r="G185" s="145">
        <f t="shared" si="25"/>
        <v>6.1963303401668161E-2</v>
      </c>
      <c r="H185" s="146">
        <f t="shared" si="26"/>
        <v>3.9100000000000003E-2</v>
      </c>
      <c r="I185" s="147">
        <f t="shared" si="20"/>
        <v>1.1432461325026143E-2</v>
      </c>
      <c r="J185" s="126">
        <f t="shared" si="21"/>
        <v>4.7508918999999913E-3</v>
      </c>
      <c r="K185" s="126">
        <f t="shared" si="22"/>
        <v>6.394410605189621E-2</v>
      </c>
      <c r="L185" s="126">
        <f t="shared" si="23"/>
        <v>0.1023441060518962</v>
      </c>
      <c r="M185" s="154"/>
      <c r="N185" s="154"/>
      <c r="O185" s="154"/>
      <c r="P185" s="154"/>
      <c r="Q185" s="154"/>
      <c r="R185" s="154"/>
      <c r="S185" s="154"/>
      <c r="T185" s="154"/>
      <c r="U185" s="154"/>
    </row>
    <row r="186" spans="1:21">
      <c r="A186" s="50">
        <f t="shared" si="24"/>
        <v>175</v>
      </c>
      <c r="B186" s="129">
        <f>'Gas Ex Ante DCF 2015'!A186</f>
        <v>41244</v>
      </c>
      <c r="C186" s="143">
        <f>'Gas Ex Ante DCF 2015'!FX186</f>
        <v>0.10227591774581776</v>
      </c>
      <c r="D186" s="144">
        <v>0.04</v>
      </c>
      <c r="E186" s="145">
        <f t="shared" si="17"/>
        <v>6.2275917745817762E-2</v>
      </c>
      <c r="F186" s="154"/>
      <c r="G186" s="145">
        <f t="shared" si="25"/>
        <v>6.4757522562771147E-2</v>
      </c>
      <c r="H186" s="146">
        <f t="shared" si="26"/>
        <v>3.8399999999999997E-2</v>
      </c>
      <c r="I186" s="147">
        <f t="shared" si="20"/>
        <v>6.5461766459999765E-3</v>
      </c>
      <c r="J186" s="126">
        <f t="shared" si="21"/>
        <v>6.953305600000001E-3</v>
      </c>
      <c r="K186" s="126">
        <f t="shared" si="22"/>
        <v>6.2958302851896214E-2</v>
      </c>
      <c r="L186" s="126">
        <f t="shared" si="23"/>
        <v>0.10295830285189622</v>
      </c>
      <c r="M186" s="154"/>
      <c r="N186" s="154"/>
      <c r="O186" s="154"/>
      <c r="P186" s="154"/>
      <c r="Q186" s="154"/>
      <c r="R186" s="154"/>
      <c r="S186" s="154"/>
      <c r="T186" s="154"/>
      <c r="U186" s="154"/>
    </row>
    <row r="187" spans="1:21">
      <c r="A187" s="50">
        <f t="shared" si="24"/>
        <v>176</v>
      </c>
      <c r="B187" s="129">
        <f>'Gas Ex Ante DCF 2015'!A187</f>
        <v>41275</v>
      </c>
      <c r="C187" s="143">
        <f>'Gas Ex Ante DCF 2015'!FX187</f>
        <v>0.10132884485041754</v>
      </c>
      <c r="D187" s="144">
        <v>4.1500000000000002E-2</v>
      </c>
      <c r="E187" s="145">
        <f t="shared" si="17"/>
        <v>5.9828844850417541E-2</v>
      </c>
      <c r="F187" s="154"/>
      <c r="G187" s="145">
        <f t="shared" si="25"/>
        <v>6.2275917745817762E-2</v>
      </c>
      <c r="H187" s="146">
        <f t="shared" si="26"/>
        <v>0.04</v>
      </c>
      <c r="I187" s="147">
        <f t="shared" si="20"/>
        <v>6.2347505216264892E-3</v>
      </c>
      <c r="J187" s="126">
        <f t="shared" si="21"/>
        <v>7.0763600000000038E-3</v>
      </c>
      <c r="K187" s="126">
        <f t="shared" si="22"/>
        <v>6.2034112351896209E-2</v>
      </c>
      <c r="L187" s="126">
        <f t="shared" si="23"/>
        <v>0.10353411235189622</v>
      </c>
      <c r="M187" s="154"/>
      <c r="N187" s="154"/>
      <c r="O187" s="154"/>
      <c r="P187" s="154"/>
      <c r="Q187" s="154"/>
      <c r="R187" s="154"/>
      <c r="S187" s="154"/>
      <c r="T187" s="154"/>
      <c r="U187" s="154"/>
    </row>
    <row r="188" spans="1:21">
      <c r="A188" s="50">
        <f t="shared" si="24"/>
        <v>177</v>
      </c>
      <c r="B188" s="129">
        <f>'Gas Ex Ante DCF 2015'!A188</f>
        <v>41306</v>
      </c>
      <c r="C188" s="143">
        <f>'Gas Ex Ante DCF 2015'!FX188</f>
        <v>9.8168209189743241E-2</v>
      </c>
      <c r="D188" s="144">
        <v>4.1799999999999997E-2</v>
      </c>
      <c r="E188" s="145">
        <f t="shared" si="17"/>
        <v>5.6368209189743244E-2</v>
      </c>
      <c r="F188" s="154"/>
      <c r="G188" s="145">
        <f t="shared" si="25"/>
        <v>5.9828844850417541E-2</v>
      </c>
      <c r="H188" s="146">
        <f t="shared" si="26"/>
        <v>4.1500000000000002E-2</v>
      </c>
      <c r="I188" s="147">
        <f t="shared" si="20"/>
        <v>4.8800437710775635E-3</v>
      </c>
      <c r="J188" s="126">
        <f t="shared" si="21"/>
        <v>6.0854734999999938E-3</v>
      </c>
      <c r="K188" s="126">
        <f t="shared" si="22"/>
        <v>6.1849274251896215E-2</v>
      </c>
      <c r="L188" s="126">
        <f t="shared" si="23"/>
        <v>0.10364927425189621</v>
      </c>
      <c r="M188" s="154"/>
      <c r="N188" s="154"/>
      <c r="O188" s="154"/>
      <c r="P188" s="154"/>
      <c r="Q188" s="154"/>
      <c r="R188" s="154"/>
      <c r="S188" s="154"/>
      <c r="T188" s="154"/>
      <c r="U188" s="154"/>
    </row>
    <row r="189" spans="1:21">
      <c r="A189" s="50">
        <f t="shared" si="24"/>
        <v>178</v>
      </c>
      <c r="B189" s="129">
        <f>'Gas Ex Ante DCF 2015'!A189</f>
        <v>41334</v>
      </c>
      <c r="C189" s="143">
        <f>'Gas Ex Ante DCF 2015'!FX189</f>
        <v>0.10177946693816391</v>
      </c>
      <c r="D189" s="144">
        <v>4.2000000000000003E-2</v>
      </c>
      <c r="E189" s="145">
        <f t="shared" si="17"/>
        <v>5.9779466938163904E-2</v>
      </c>
      <c r="F189" s="154"/>
      <c r="G189" s="145">
        <f t="shared" si="25"/>
        <v>5.6368209189743244E-2</v>
      </c>
      <c r="H189" s="146">
        <f t="shared" si="26"/>
        <v>4.1799999999999997E-2</v>
      </c>
      <c r="I189" s="147">
        <f t="shared" si="20"/>
        <v>1.1269493423353573E-2</v>
      </c>
      <c r="J189" s="126">
        <f t="shared" si="21"/>
        <v>6.0272962000000041E-3</v>
      </c>
      <c r="K189" s="126">
        <f t="shared" si="22"/>
        <v>6.1726048851896212E-2</v>
      </c>
      <c r="L189" s="126">
        <f t="shared" si="23"/>
        <v>0.10372604885189621</v>
      </c>
      <c r="M189" s="154"/>
      <c r="N189" s="154"/>
      <c r="O189" s="154"/>
      <c r="P189" s="154"/>
      <c r="Q189" s="154"/>
      <c r="R189" s="154"/>
      <c r="S189" s="154"/>
      <c r="T189" s="154"/>
      <c r="U189" s="154"/>
    </row>
    <row r="190" spans="1:21">
      <c r="A190" s="50">
        <f t="shared" si="24"/>
        <v>179</v>
      </c>
      <c r="B190" s="129">
        <f>'Gas Ex Ante DCF 2015'!A190</f>
        <v>41365</v>
      </c>
      <c r="C190" s="143">
        <f>'Gas Ex Ante DCF 2015'!FX190</f>
        <v>0.10012260324101512</v>
      </c>
      <c r="D190" s="144">
        <v>0.04</v>
      </c>
      <c r="E190" s="145">
        <f t="shared" si="17"/>
        <v>6.0122603241015114E-2</v>
      </c>
      <c r="F190" s="154"/>
      <c r="G190" s="145">
        <f t="shared" si="25"/>
        <v>5.9779466938163904E-2</v>
      </c>
      <c r="H190" s="146">
        <f t="shared" si="26"/>
        <v>4.2000000000000003E-2</v>
      </c>
      <c r="I190" s="147">
        <f t="shared" si="20"/>
        <v>8.6769320092337024E-3</v>
      </c>
      <c r="J190" s="126">
        <f t="shared" si="21"/>
        <v>3.8551780000000008E-3</v>
      </c>
      <c r="K190" s="126">
        <f t="shared" si="22"/>
        <v>6.2958302851896214E-2</v>
      </c>
      <c r="L190" s="126">
        <f t="shared" si="23"/>
        <v>0.10295830285189622</v>
      </c>
      <c r="M190" s="154"/>
      <c r="N190" s="154"/>
      <c r="O190" s="154"/>
      <c r="P190" s="154"/>
      <c r="Q190" s="154"/>
      <c r="R190" s="154"/>
      <c r="S190" s="154"/>
      <c r="T190" s="154"/>
      <c r="U190" s="154"/>
    </row>
    <row r="191" spans="1:21">
      <c r="A191" s="50">
        <f t="shared" si="24"/>
        <v>180</v>
      </c>
      <c r="B191" s="129">
        <f>'Gas Ex Ante DCF 2015'!A191</f>
        <v>41395</v>
      </c>
      <c r="C191" s="143">
        <f>'Gas Ex Ante DCF 2015'!FX191</f>
        <v>0.10003729015967491</v>
      </c>
      <c r="D191" s="144">
        <v>4.1700000000000001E-2</v>
      </c>
      <c r="E191" s="145">
        <f t="shared" si="17"/>
        <v>5.8337290159674912E-2</v>
      </c>
      <c r="F191" s="154"/>
      <c r="G191" s="145">
        <f t="shared" si="25"/>
        <v>6.0122603241015114E-2</v>
      </c>
      <c r="H191" s="146">
        <f t="shared" si="26"/>
        <v>0.04</v>
      </c>
      <c r="I191" s="147">
        <f t="shared" si="20"/>
        <v>6.5963189138864772E-3</v>
      </c>
      <c r="J191" s="126">
        <f t="shared" si="21"/>
        <v>7.2763600000000025E-3</v>
      </c>
      <c r="K191" s="126">
        <f t="shared" si="22"/>
        <v>6.1910886951896213E-2</v>
      </c>
      <c r="L191" s="126">
        <f t="shared" si="23"/>
        <v>0.10361088695189621</v>
      </c>
      <c r="M191" s="154"/>
      <c r="N191" s="154"/>
      <c r="O191" s="154"/>
      <c r="P191" s="154"/>
      <c r="Q191" s="154"/>
      <c r="R191" s="154"/>
      <c r="S191" s="154"/>
      <c r="T191" s="154"/>
      <c r="U191" s="154"/>
    </row>
    <row r="192" spans="1:21">
      <c r="A192" s="50">
        <f t="shared" si="24"/>
        <v>181</v>
      </c>
      <c r="B192" s="129">
        <f>'Gas Ex Ante DCF 2015'!A192</f>
        <v>41426</v>
      </c>
      <c r="C192" s="143">
        <f>'Gas Ex Ante DCF 2015'!FX192</f>
        <v>0.10004580124197851</v>
      </c>
      <c r="D192" s="144">
        <v>4.53E-2</v>
      </c>
      <c r="E192" s="145">
        <f t="shared" si="17"/>
        <v>5.474580124197851E-2</v>
      </c>
      <c r="F192" s="154"/>
      <c r="G192" s="145">
        <f t="shared" si="25"/>
        <v>5.8337290159674912E-2</v>
      </c>
      <c r="H192" s="146">
        <f t="shared" si="26"/>
        <v>4.1700000000000001E-2</v>
      </c>
      <c r="I192" s="147">
        <f t="shared" si="20"/>
        <v>4.5412543661737179E-3</v>
      </c>
      <c r="J192" s="126">
        <f t="shared" si="21"/>
        <v>9.4133553000000023E-3</v>
      </c>
      <c r="K192" s="126">
        <f t="shared" si="22"/>
        <v>5.9692829751896215E-2</v>
      </c>
      <c r="L192" s="126">
        <f t="shared" si="23"/>
        <v>0.10499282975189622</v>
      </c>
      <c r="M192" s="154"/>
      <c r="N192" s="154"/>
      <c r="O192" s="154"/>
      <c r="P192" s="154"/>
      <c r="Q192" s="154"/>
      <c r="R192" s="154"/>
      <c r="S192" s="154"/>
      <c r="T192" s="154"/>
      <c r="U192" s="154"/>
    </row>
    <row r="193" spans="1:21">
      <c r="A193" s="50">
        <f t="shared" si="24"/>
        <v>182</v>
      </c>
      <c r="B193" s="129">
        <f>'Gas Ex Ante DCF 2015'!A193</f>
        <v>41456</v>
      </c>
      <c r="C193" s="143">
        <f>'Gas Ex Ante DCF 2015'!FX193</f>
        <v>9.8313726981672386E-2</v>
      </c>
      <c r="D193" s="144">
        <v>4.6800000000000001E-2</v>
      </c>
      <c r="E193" s="145">
        <f t="shared" si="17"/>
        <v>5.1513726981672385E-2</v>
      </c>
      <c r="F193" s="154"/>
      <c r="G193" s="145">
        <f t="shared" si="25"/>
        <v>5.474580124197851E-2</v>
      </c>
      <c r="H193" s="146">
        <f t="shared" si="26"/>
        <v>4.53E-2</v>
      </c>
      <c r="I193" s="147">
        <f t="shared" si="20"/>
        <v>4.3999831450368537E-3</v>
      </c>
      <c r="J193" s="126">
        <f t="shared" si="21"/>
        <v>7.8152277000000034E-3</v>
      </c>
      <c r="K193" s="126">
        <f t="shared" si="22"/>
        <v>5.876863925189621E-2</v>
      </c>
      <c r="L193" s="126">
        <f t="shared" si="23"/>
        <v>0.10556863925189622</v>
      </c>
      <c r="M193" s="154"/>
      <c r="N193" s="154"/>
      <c r="O193" s="154"/>
      <c r="P193" s="154"/>
      <c r="Q193" s="154"/>
      <c r="R193" s="154"/>
      <c r="S193" s="154"/>
      <c r="T193" s="154"/>
      <c r="U193" s="154"/>
    </row>
    <row r="194" spans="1:21">
      <c r="A194" s="50">
        <f t="shared" si="24"/>
        <v>183</v>
      </c>
      <c r="B194" s="129">
        <f>'Gas Ex Ante DCF 2015'!A194</f>
        <v>41487</v>
      </c>
      <c r="C194" s="143">
        <f>'Gas Ex Ante DCF 2015'!FX194</f>
        <v>9.8181373377674741E-2</v>
      </c>
      <c r="D194" s="144">
        <v>4.7300000000000002E-2</v>
      </c>
      <c r="E194" s="145">
        <f t="shared" si="17"/>
        <v>5.0881373377674739E-2</v>
      </c>
      <c r="F194" s="154"/>
      <c r="G194" s="145">
        <f t="shared" si="25"/>
        <v>5.1513726981672385E-2</v>
      </c>
      <c r="H194" s="146">
        <f t="shared" si="26"/>
        <v>4.6800000000000001E-2</v>
      </c>
      <c r="I194" s="147">
        <f t="shared" si="20"/>
        <v>6.5491235607903209E-3</v>
      </c>
      <c r="J194" s="126">
        <f t="shared" si="21"/>
        <v>7.0243411999999991E-3</v>
      </c>
      <c r="K194" s="126">
        <f t="shared" si="22"/>
        <v>5.8460575751896213E-2</v>
      </c>
      <c r="L194" s="126">
        <f t="shared" si="23"/>
        <v>0.10576057575189621</v>
      </c>
      <c r="M194" s="154"/>
      <c r="N194" s="154"/>
      <c r="O194" s="154"/>
      <c r="P194" s="154"/>
      <c r="Q194" s="154"/>
      <c r="R194" s="154"/>
      <c r="S194" s="154"/>
      <c r="T194" s="154"/>
      <c r="U194" s="154"/>
    </row>
    <row r="195" spans="1:21">
      <c r="A195" s="50">
        <f t="shared" si="24"/>
        <v>184</v>
      </c>
      <c r="B195" s="129">
        <f>'Gas Ex Ante DCF 2015'!A195</f>
        <v>41518</v>
      </c>
      <c r="C195" s="143">
        <f>'Gas Ex Ante DCF 2015'!FX195</f>
        <v>9.9098805774926552E-2</v>
      </c>
      <c r="D195" s="144">
        <v>4.8000000000000001E-2</v>
      </c>
      <c r="E195" s="145">
        <f t="shared" si="17"/>
        <v>5.1098805774926551E-2</v>
      </c>
      <c r="F195" s="154"/>
      <c r="G195" s="145">
        <f t="shared" si="25"/>
        <v>5.0881373377674739E-2</v>
      </c>
      <c r="H195" s="146">
        <f t="shared" si="26"/>
        <v>4.7300000000000002E-2</v>
      </c>
      <c r="I195" s="147">
        <f t="shared" si="20"/>
        <v>7.3107537784600704E-3</v>
      </c>
      <c r="J195" s="126">
        <f t="shared" si="21"/>
        <v>7.2940457000000014E-3</v>
      </c>
      <c r="K195" s="126">
        <f t="shared" si="22"/>
        <v>5.8029286851896213E-2</v>
      </c>
      <c r="L195" s="126">
        <f t="shared" si="23"/>
        <v>0.10602928685189622</v>
      </c>
      <c r="M195" s="154"/>
      <c r="N195" s="154"/>
      <c r="O195" s="154"/>
      <c r="P195" s="154"/>
      <c r="Q195" s="154"/>
      <c r="R195" s="154"/>
      <c r="S195" s="154"/>
      <c r="T195" s="154"/>
      <c r="U195" s="154"/>
    </row>
    <row r="196" spans="1:21">
      <c r="A196" s="50">
        <f t="shared" si="24"/>
        <v>185</v>
      </c>
      <c r="B196" s="129">
        <f>'Gas Ex Ante DCF 2015'!A196</f>
        <v>41548</v>
      </c>
      <c r="C196" s="143">
        <f>'Gas Ex Ante DCF 2015'!FX196</f>
        <v>9.9799738480859962E-2</v>
      </c>
      <c r="D196" s="144">
        <v>4.7E-2</v>
      </c>
      <c r="E196" s="145">
        <f t="shared" si="17"/>
        <v>5.2799738480859962E-2</v>
      </c>
      <c r="F196" s="154"/>
      <c r="G196" s="145">
        <f t="shared" si="25"/>
        <v>5.1098805774926551E-2</v>
      </c>
      <c r="H196" s="146">
        <f t="shared" si="26"/>
        <v>4.8000000000000001E-2</v>
      </c>
      <c r="I196" s="147">
        <f t="shared" si="20"/>
        <v>8.8245661202101464E-3</v>
      </c>
      <c r="J196" s="126">
        <f t="shared" si="21"/>
        <v>5.691632000000002E-3</v>
      </c>
      <c r="K196" s="126">
        <f t="shared" si="22"/>
        <v>5.8645413851896214E-2</v>
      </c>
      <c r="L196" s="126">
        <f t="shared" si="23"/>
        <v>0.10564541385189621</v>
      </c>
      <c r="M196" s="154"/>
      <c r="N196" s="154"/>
      <c r="O196" s="154"/>
      <c r="P196" s="154"/>
      <c r="Q196" s="154"/>
      <c r="R196" s="154"/>
      <c r="S196" s="154"/>
      <c r="T196" s="154"/>
      <c r="U196" s="154"/>
    </row>
    <row r="197" spans="1:21">
      <c r="A197" s="50">
        <f t="shared" si="24"/>
        <v>186</v>
      </c>
      <c r="B197" s="129">
        <f>'Gas Ex Ante DCF 2015'!A197</f>
        <v>41579</v>
      </c>
      <c r="C197" s="143">
        <f>'Gas Ex Ante DCF 2015'!FX197</f>
        <v>9.6391650543455068E-2</v>
      </c>
      <c r="D197" s="144">
        <v>4.7699999999999999E-2</v>
      </c>
      <c r="E197" s="145">
        <f t="shared" si="17"/>
        <v>4.8691650543455069E-2</v>
      </c>
      <c r="F197" s="154"/>
      <c r="G197" s="145">
        <f t="shared" si="25"/>
        <v>5.2799738480859962E-2</v>
      </c>
      <c r="H197" s="146">
        <f t="shared" si="26"/>
        <v>4.7E-2</v>
      </c>
      <c r="I197" s="147">
        <f t="shared" si="20"/>
        <v>3.2526708044733135E-3</v>
      </c>
      <c r="J197" s="126">
        <f t="shared" si="21"/>
        <v>7.2522230000000021E-3</v>
      </c>
      <c r="K197" s="126">
        <f t="shared" si="22"/>
        <v>5.8214124951896214E-2</v>
      </c>
      <c r="L197" s="126">
        <f t="shared" si="23"/>
        <v>0.10591412495189621</v>
      </c>
      <c r="M197" s="154"/>
      <c r="N197" s="154"/>
      <c r="O197" s="154"/>
      <c r="P197" s="154"/>
      <c r="Q197" s="154"/>
      <c r="R197" s="154"/>
      <c r="S197" s="154"/>
      <c r="T197" s="154"/>
      <c r="U197" s="154"/>
    </row>
    <row r="198" spans="1:21">
      <c r="A198" s="50">
        <f t="shared" si="24"/>
        <v>187</v>
      </c>
      <c r="B198" s="129">
        <f>'Gas Ex Ante DCF 2015'!A198</f>
        <v>41609</v>
      </c>
      <c r="C198" s="143">
        <f>'Gas Ex Ante DCF 2015'!FX198</f>
        <v>9.6640622337639981E-2</v>
      </c>
      <c r="D198" s="144">
        <v>4.8099999999999997E-2</v>
      </c>
      <c r="E198" s="145">
        <f t="shared" si="17"/>
        <v>4.8540622337639984E-2</v>
      </c>
      <c r="F198" s="154"/>
      <c r="G198" s="145">
        <f t="shared" si="25"/>
        <v>4.8691650543455069E-2</v>
      </c>
      <c r="H198" s="146">
        <f t="shared" si="26"/>
        <v>4.7699999999999999E-2</v>
      </c>
      <c r="I198" s="147">
        <f t="shared" si="20"/>
        <v>6.6370261047974458E-3</v>
      </c>
      <c r="J198" s="126">
        <f t="shared" si="21"/>
        <v>7.0498093000000012E-3</v>
      </c>
      <c r="K198" s="126">
        <f t="shared" si="22"/>
        <v>5.7967674151896215E-2</v>
      </c>
      <c r="L198" s="126">
        <f t="shared" si="23"/>
        <v>0.10606767415189622</v>
      </c>
      <c r="M198" s="154"/>
      <c r="N198" s="154"/>
      <c r="O198" s="154"/>
      <c r="P198" s="154"/>
      <c r="Q198" s="154"/>
      <c r="R198" s="154"/>
      <c r="S198" s="154"/>
      <c r="T198" s="154"/>
      <c r="U198" s="154"/>
    </row>
    <row r="199" spans="1:21">
      <c r="A199" s="50">
        <f t="shared" si="24"/>
        <v>188</v>
      </c>
      <c r="B199" s="129">
        <f>'Gas Ex Ante DCF 2015'!A199</f>
        <v>41640</v>
      </c>
      <c r="C199" s="143">
        <f>'Gas Ex Ante DCF 2015'!FX199</f>
        <v>9.4766080060365146E-2</v>
      </c>
      <c r="D199" s="144">
        <v>4.6300000000000001E-2</v>
      </c>
      <c r="E199" s="145">
        <f t="shared" si="17"/>
        <v>4.8466080060365145E-2</v>
      </c>
      <c r="F199" s="154"/>
      <c r="G199" s="145">
        <f t="shared" si="25"/>
        <v>4.8540622337639984E-2</v>
      </c>
      <c r="H199" s="146">
        <f t="shared" si="26"/>
        <v>4.8099999999999997E-2</v>
      </c>
      <c r="I199" s="147">
        <f t="shared" si="20"/>
        <v>6.6924573421932171E-3</v>
      </c>
      <c r="J199" s="126">
        <f t="shared" si="21"/>
        <v>4.905572900000002E-3</v>
      </c>
      <c r="K199" s="126">
        <f t="shared" si="22"/>
        <v>5.9076702751896214E-2</v>
      </c>
      <c r="L199" s="126">
        <f t="shared" si="23"/>
        <v>0.10537670275189621</v>
      </c>
    </row>
    <row r="200" spans="1:21">
      <c r="A200" s="50">
        <f t="shared" si="24"/>
        <v>189</v>
      </c>
      <c r="B200" s="129">
        <f>'Gas Ex Ante DCF 2015'!A200</f>
        <v>41671</v>
      </c>
      <c r="C200" s="143">
        <f>'Gas Ex Ante DCF 2015'!FX200</f>
        <v>0.10185401307275245</v>
      </c>
      <c r="D200" s="144">
        <v>4.53E-2</v>
      </c>
      <c r="E200" s="145">
        <f t="shared" si="17"/>
        <v>5.655401307275245E-2</v>
      </c>
      <c r="F200" s="154"/>
      <c r="G200" s="145">
        <f t="shared" si="25"/>
        <v>4.8466080060365145E-2</v>
      </c>
      <c r="H200" s="146">
        <f t="shared" si="26"/>
        <v>4.6300000000000001E-2</v>
      </c>
      <c r="I200" s="147">
        <f t="shared" si="20"/>
        <v>1.484454076752275E-2</v>
      </c>
      <c r="J200" s="126">
        <f t="shared" si="21"/>
        <v>5.4546367000000012E-3</v>
      </c>
      <c r="K200" s="126">
        <f t="shared" si="22"/>
        <v>5.9692829751896215E-2</v>
      </c>
      <c r="L200" s="126">
        <f t="shared" si="23"/>
        <v>0.10499282975189622</v>
      </c>
    </row>
    <row r="201" spans="1:21">
      <c r="A201" s="50">
        <f t="shared" si="24"/>
        <v>190</v>
      </c>
      <c r="B201" s="129">
        <f>'Gas Ex Ante DCF 2015'!A201</f>
        <v>41699</v>
      </c>
      <c r="C201" s="143">
        <f>'Gas Ex Ante DCF 2015'!FX201</f>
        <v>0.10266716648750776</v>
      </c>
      <c r="D201" s="144">
        <v>4.5100000000000001E-2</v>
      </c>
      <c r="E201" s="145">
        <f t="shared" si="17"/>
        <v>5.7567166487507759E-2</v>
      </c>
      <c r="F201" s="154"/>
      <c r="G201" s="145">
        <f t="shared" si="25"/>
        <v>5.655401307275245E-2</v>
      </c>
      <c r="H201" s="146">
        <f t="shared" si="26"/>
        <v>4.53E-2</v>
      </c>
      <c r="I201" s="147">
        <f t="shared" si="20"/>
        <v>8.8972918232146578E-3</v>
      </c>
      <c r="J201" s="126">
        <f t="shared" si="21"/>
        <v>6.1152277000000033E-3</v>
      </c>
      <c r="K201" s="126">
        <f t="shared" si="22"/>
        <v>5.9816055151896211E-2</v>
      </c>
      <c r="L201" s="126">
        <f t="shared" si="23"/>
        <v>0.10491605515189621</v>
      </c>
    </row>
    <row r="202" spans="1:21">
      <c r="A202" s="50">
        <f t="shared" si="24"/>
        <v>191</v>
      </c>
      <c r="B202" s="129">
        <f>'Gas Ex Ante DCF 2015'!A202</f>
        <v>41730</v>
      </c>
      <c r="C202" s="143">
        <f>'Gas Ex Ante DCF 2015'!FX202</f>
        <v>0.10812513704792731</v>
      </c>
      <c r="D202" s="144">
        <v>4.41E-2</v>
      </c>
      <c r="E202" s="145">
        <f t="shared" si="17"/>
        <v>6.4025137047927311E-2</v>
      </c>
      <c r="F202" s="154"/>
      <c r="G202" s="145">
        <f t="shared" si="25"/>
        <v>5.7567166487507759E-2</v>
      </c>
      <c r="H202" s="146">
        <f t="shared" si="26"/>
        <v>4.5100000000000001E-2</v>
      </c>
      <c r="I202" s="147">
        <f t="shared" si="20"/>
        <v>1.4483351673276523E-2</v>
      </c>
      <c r="J202" s="126">
        <f t="shared" si="21"/>
        <v>5.287345899999997E-3</v>
      </c>
      <c r="K202" s="126">
        <f t="shared" si="22"/>
        <v>6.0432182151896219E-2</v>
      </c>
      <c r="L202" s="126">
        <f t="shared" si="23"/>
        <v>0.10453218215189622</v>
      </c>
    </row>
    <row r="203" spans="1:21">
      <c r="A203" s="50">
        <f t="shared" si="24"/>
        <v>192</v>
      </c>
      <c r="B203" s="129">
        <f>'Gas Ex Ante DCF 2015'!A203</f>
        <v>41760</v>
      </c>
      <c r="C203" s="143">
        <f>'Gas Ex Ante DCF 2015'!FX203</f>
        <v>0.10690102894311744</v>
      </c>
      <c r="D203" s="144">
        <v>4.2599999999999999E-2</v>
      </c>
      <c r="E203" s="145">
        <f t="shared" si="17"/>
        <v>6.4301028943117441E-2</v>
      </c>
      <c r="F203" s="154"/>
      <c r="G203" s="145">
        <f t="shared" si="25"/>
        <v>6.4025137047927311E-2</v>
      </c>
      <c r="H203" s="146">
        <f t="shared" si="26"/>
        <v>4.41E-2</v>
      </c>
      <c r="I203" s="147">
        <f t="shared" si="20"/>
        <v>9.2015722259046265E-3</v>
      </c>
      <c r="J203" s="126">
        <f t="shared" si="21"/>
        <v>4.6479368999999965E-3</v>
      </c>
      <c r="K203" s="126">
        <f t="shared" si="22"/>
        <v>6.1356372651896217E-2</v>
      </c>
      <c r="L203" s="126">
        <f t="shared" si="23"/>
        <v>0.10395637265189622</v>
      </c>
    </row>
    <row r="204" spans="1:21">
      <c r="A204" s="50">
        <f t="shared" si="24"/>
        <v>193</v>
      </c>
      <c r="B204" s="129">
        <f>'Gas Ex Ante DCF 2015'!A204</f>
        <v>41791</v>
      </c>
      <c r="C204" s="143">
        <f>'Gas Ex Ante DCF 2015'!FX204</f>
        <v>0.10592687310565656</v>
      </c>
      <c r="D204" s="144">
        <v>4.2900000000000001E-2</v>
      </c>
      <c r="E204" s="145">
        <f t="shared" ref="E204:E218" si="27">C204-D204</f>
        <v>6.302687310565655E-2</v>
      </c>
      <c r="F204" s="154"/>
      <c r="G204" s="145">
        <f t="shared" si="25"/>
        <v>6.4301028943117441E-2</v>
      </c>
      <c r="H204" s="146">
        <f t="shared" si="26"/>
        <v>4.2599999999999999E-2</v>
      </c>
      <c r="I204" s="147">
        <f t="shared" si="20"/>
        <v>7.6899863064701715E-3</v>
      </c>
      <c r="J204" s="126">
        <f t="shared" si="21"/>
        <v>6.2388234000000029E-3</v>
      </c>
      <c r="K204" s="126">
        <f t="shared" si="22"/>
        <v>6.1171534551896216E-2</v>
      </c>
      <c r="L204" s="126">
        <f t="shared" si="23"/>
        <v>0.10407153455189622</v>
      </c>
    </row>
    <row r="205" spans="1:21">
      <c r="A205" s="50">
        <f t="shared" si="24"/>
        <v>194</v>
      </c>
      <c r="B205" s="129">
        <f>'Gas Ex Ante DCF 2015'!A205</f>
        <v>41821</v>
      </c>
      <c r="C205" s="143">
        <f>'Gas Ex Ante DCF 2015'!FX205</f>
        <v>0.10753873039828157</v>
      </c>
      <c r="D205" s="144">
        <v>4.2299999999999997E-2</v>
      </c>
      <c r="E205" s="145">
        <f t="shared" si="27"/>
        <v>6.5238730398281569E-2</v>
      </c>
      <c r="F205" s="154"/>
      <c r="G205" s="145">
        <f t="shared" si="25"/>
        <v>6.302687310565655E-2</v>
      </c>
      <c r="H205" s="146">
        <f t="shared" si="26"/>
        <v>4.2900000000000001E-2</v>
      </c>
      <c r="I205" s="147">
        <f t="shared" ref="I205:I218" si="28">E205-$G$8*G205</f>
        <v>1.0998370645411495E-2</v>
      </c>
      <c r="J205" s="126">
        <f t="shared" ref="J205:J218" si="29">D205-$G$8*H205</f>
        <v>5.3806460999999972E-3</v>
      </c>
      <c r="K205" s="126">
        <f t="shared" ref="K205:K218" si="30">($K$6/$K$7)+($K$8*D205)</f>
        <v>6.1541210751896218E-2</v>
      </c>
      <c r="L205" s="126">
        <f t="shared" ref="L205:L218" si="31">D205+K205</f>
        <v>0.10384121075189622</v>
      </c>
    </row>
    <row r="206" spans="1:21">
      <c r="A206" s="50">
        <f t="shared" ref="A206:A218" si="32">A205+1</f>
        <v>195</v>
      </c>
      <c r="B206" s="129">
        <f>'Gas Ex Ante DCF 2015'!A206</f>
        <v>41852</v>
      </c>
      <c r="C206" s="143">
        <f>'Gas Ex Ante DCF 2015'!FX206</f>
        <v>0.10687134171045339</v>
      </c>
      <c r="D206" s="144">
        <v>4.1300000000000003E-2</v>
      </c>
      <c r="E206" s="145">
        <f t="shared" si="27"/>
        <v>6.5571341710453382E-2</v>
      </c>
      <c r="F206" s="154"/>
      <c r="G206" s="145">
        <f t="shared" si="25"/>
        <v>6.5238730398281569E-2</v>
      </c>
      <c r="H206" s="146">
        <f t="shared" si="26"/>
        <v>4.2299999999999997E-2</v>
      </c>
      <c r="I206" s="147">
        <f t="shared" si="28"/>
        <v>9.4274774782658471E-3</v>
      </c>
      <c r="J206" s="126">
        <f t="shared" si="29"/>
        <v>4.8970007000000079E-3</v>
      </c>
      <c r="K206" s="126">
        <f t="shared" si="30"/>
        <v>6.2157337751896212E-2</v>
      </c>
      <c r="L206" s="126">
        <f t="shared" si="31"/>
        <v>0.10345733775189622</v>
      </c>
    </row>
    <row r="207" spans="1:21">
      <c r="A207" s="50">
        <f t="shared" si="32"/>
        <v>196</v>
      </c>
      <c r="B207" s="129">
        <f>'Gas Ex Ante DCF 2015'!A207</f>
        <v>41883</v>
      </c>
      <c r="C207" s="143">
        <f>'Gas Ex Ante DCF 2015'!FX207</f>
        <v>0.10575596110211939</v>
      </c>
      <c r="D207" s="144">
        <v>4.24E-2</v>
      </c>
      <c r="E207" s="145">
        <f t="shared" si="27"/>
        <v>6.3355961102119385E-2</v>
      </c>
      <c r="F207" s="154"/>
      <c r="G207" s="145">
        <f t="shared" si="25"/>
        <v>6.5571341710453382E-2</v>
      </c>
      <c r="H207" s="146">
        <f t="shared" si="26"/>
        <v>4.1300000000000003E-2</v>
      </c>
      <c r="I207" s="147">
        <f t="shared" si="28"/>
        <v>6.9258545681785966E-3</v>
      </c>
      <c r="J207" s="126">
        <f t="shared" si="29"/>
        <v>6.8575916999999986E-3</v>
      </c>
      <c r="K207" s="126">
        <f t="shared" si="30"/>
        <v>6.1479598051896213E-2</v>
      </c>
      <c r="L207" s="126">
        <f t="shared" si="31"/>
        <v>0.10387959805189621</v>
      </c>
    </row>
    <row r="208" spans="1:21">
      <c r="A208" s="50">
        <f t="shared" si="32"/>
        <v>197</v>
      </c>
      <c r="B208" s="129">
        <f>'Gas Ex Ante DCF 2015'!A208</f>
        <v>41913</v>
      </c>
      <c r="C208" s="143">
        <f>'Gas Ex Ante DCF 2015'!FX208</f>
        <v>0.11313068742977966</v>
      </c>
      <c r="D208" s="144">
        <v>4.0599999999999997E-2</v>
      </c>
      <c r="E208" s="145">
        <f t="shared" si="27"/>
        <v>7.2530687429779667E-2</v>
      </c>
      <c r="F208" s="154"/>
      <c r="G208" s="145">
        <f t="shared" si="25"/>
        <v>6.3355961102119385E-2</v>
      </c>
      <c r="H208" s="146">
        <f t="shared" si="26"/>
        <v>4.24E-2</v>
      </c>
      <c r="I208" s="147">
        <f t="shared" si="28"/>
        <v>1.8007117508945646E-2</v>
      </c>
      <c r="J208" s="126">
        <f t="shared" si="29"/>
        <v>4.110941599999994E-3</v>
      </c>
      <c r="K208" s="126">
        <f t="shared" si="30"/>
        <v>6.2588626651896212E-2</v>
      </c>
      <c r="L208" s="126">
        <f t="shared" si="31"/>
        <v>0.10318862665189621</v>
      </c>
    </row>
    <row r="209" spans="1:12">
      <c r="A209" s="50">
        <f t="shared" si="32"/>
        <v>198</v>
      </c>
      <c r="B209" s="129">
        <f>'Gas Ex Ante DCF 2015'!A209</f>
        <v>41944</v>
      </c>
      <c r="C209" s="143">
        <f>'Gas Ex Ante DCF 2015'!FX209</f>
        <v>0.11133512007092963</v>
      </c>
      <c r="D209" s="144">
        <v>4.0899999999999999E-2</v>
      </c>
      <c r="E209" s="145">
        <f t="shared" si="27"/>
        <v>7.0435120070929641E-2</v>
      </c>
      <c r="F209" s="154"/>
      <c r="G209" s="145">
        <f t="shared" si="25"/>
        <v>7.2530687429779667E-2</v>
      </c>
      <c r="H209" s="146">
        <f t="shared" si="26"/>
        <v>4.0599999999999997E-2</v>
      </c>
      <c r="I209" s="147">
        <f t="shared" si="28"/>
        <v>8.0158632450481257E-3</v>
      </c>
      <c r="J209" s="126">
        <f t="shared" si="29"/>
        <v>5.9600054000000027E-3</v>
      </c>
      <c r="K209" s="126">
        <f t="shared" si="30"/>
        <v>6.2403788551896211E-2</v>
      </c>
      <c r="L209" s="126">
        <f t="shared" si="31"/>
        <v>0.1033037885518962</v>
      </c>
    </row>
    <row r="210" spans="1:12">
      <c r="A210" s="50">
        <f t="shared" si="32"/>
        <v>199</v>
      </c>
      <c r="B210" s="129">
        <f>'Gas Ex Ante DCF 2015'!A210</f>
        <v>41974</v>
      </c>
      <c r="C210" s="143">
        <f>'Gas Ex Ante DCF 2015'!FX210</f>
        <v>0.11053932990265086</v>
      </c>
      <c r="D210" s="144">
        <v>3.95E-2</v>
      </c>
      <c r="E210" s="145">
        <f t="shared" si="27"/>
        <v>7.1039329902650855E-2</v>
      </c>
      <c r="F210" s="154"/>
      <c r="G210" s="145">
        <f t="shared" si="25"/>
        <v>7.0435120070929641E-2</v>
      </c>
      <c r="H210" s="146">
        <f t="shared" si="26"/>
        <v>4.0899999999999999E-2</v>
      </c>
      <c r="I210" s="147">
        <f t="shared" si="28"/>
        <v>1.0423499485689443E-2</v>
      </c>
      <c r="J210" s="126">
        <f t="shared" si="29"/>
        <v>4.3018281000000019E-3</v>
      </c>
      <c r="K210" s="126">
        <f t="shared" si="30"/>
        <v>6.3266366351896211E-2</v>
      </c>
      <c r="L210" s="126">
        <f t="shared" si="31"/>
        <v>0.1027663663518962</v>
      </c>
    </row>
    <row r="211" spans="1:12">
      <c r="A211" s="50">
        <f t="shared" si="32"/>
        <v>200</v>
      </c>
      <c r="B211" s="129">
        <f>'Gas Ex Ante DCF 2015'!A211</f>
        <v>42005</v>
      </c>
      <c r="C211" s="143">
        <f>'Gas Ex Ante DCF 2015'!FX211</f>
        <v>0.10432556735234458</v>
      </c>
      <c r="D211" s="144">
        <v>3.5799999999999998E-2</v>
      </c>
      <c r="E211" s="145">
        <f t="shared" si="27"/>
        <v>6.852556735234458E-2</v>
      </c>
      <c r="F211" s="154"/>
      <c r="G211" s="145">
        <f t="shared" si="25"/>
        <v>7.1039329902650855E-2</v>
      </c>
      <c r="H211" s="146">
        <f t="shared" si="26"/>
        <v>3.95E-2</v>
      </c>
      <c r="I211" s="147">
        <f t="shared" si="28"/>
        <v>7.3897593920923751E-3</v>
      </c>
      <c r="J211" s="126">
        <f t="shared" si="29"/>
        <v>1.806655499999997E-3</v>
      </c>
      <c r="K211" s="126">
        <f t="shared" si="30"/>
        <v>6.5546036251896214E-2</v>
      </c>
      <c r="L211" s="126">
        <f t="shared" si="31"/>
        <v>0.10134603625189621</v>
      </c>
    </row>
    <row r="212" spans="1:12">
      <c r="A212" s="50">
        <f t="shared" si="32"/>
        <v>201</v>
      </c>
      <c r="B212" s="129">
        <f>'Gas Ex Ante DCF 2015'!A212</f>
        <v>42036</v>
      </c>
      <c r="C212" s="143">
        <f>'Gas Ex Ante DCF 2015'!FX212</f>
        <v>0.10434277889776171</v>
      </c>
      <c r="D212" s="144">
        <v>3.6700000000000003E-2</v>
      </c>
      <c r="E212" s="145">
        <f t="shared" si="27"/>
        <v>6.7642778897761713E-2</v>
      </c>
      <c r="F212" s="154"/>
      <c r="G212" s="145">
        <f t="shared" si="25"/>
        <v>6.852556735234458E-2</v>
      </c>
      <c r="H212" s="146">
        <f t="shared" si="26"/>
        <v>3.5799999999999998E-2</v>
      </c>
      <c r="I212" s="147">
        <f t="shared" si="28"/>
        <v>8.6702923644401408E-3</v>
      </c>
      <c r="J212" s="126">
        <f t="shared" si="29"/>
        <v>5.8908422000000064E-3</v>
      </c>
      <c r="K212" s="126">
        <f t="shared" si="30"/>
        <v>6.4991521951896211E-2</v>
      </c>
      <c r="L212" s="126">
        <f t="shared" si="31"/>
        <v>0.10169152195189621</v>
      </c>
    </row>
    <row r="213" spans="1:12">
      <c r="A213" s="50">
        <f t="shared" si="32"/>
        <v>202</v>
      </c>
      <c r="B213" s="129">
        <f>'Gas Ex Ante DCF 2015'!A213</f>
        <v>42064</v>
      </c>
      <c r="C213" s="143">
        <f>'Gas Ex Ante DCF 2015'!FX213</f>
        <v>0.10622592796195052</v>
      </c>
      <c r="D213" s="144">
        <v>3.7400000000000003E-2</v>
      </c>
      <c r="E213" s="145">
        <f t="shared" si="27"/>
        <v>6.8825927961950514E-2</v>
      </c>
      <c r="F213" s="154"/>
      <c r="G213" s="145">
        <f t="shared" si="25"/>
        <v>6.7642778897761713E-2</v>
      </c>
      <c r="H213" s="146">
        <f t="shared" si="26"/>
        <v>3.6700000000000003E-2</v>
      </c>
      <c r="I213" s="147">
        <f t="shared" si="28"/>
        <v>1.0613161227546866E-2</v>
      </c>
      <c r="J213" s="126">
        <f t="shared" si="29"/>
        <v>5.8163103000000022E-3</v>
      </c>
      <c r="K213" s="126">
        <f t="shared" si="30"/>
        <v>6.4560233051896204E-2</v>
      </c>
      <c r="L213" s="126">
        <f t="shared" si="31"/>
        <v>0.10196023305189621</v>
      </c>
    </row>
    <row r="214" spans="1:12">
      <c r="A214" s="50">
        <f t="shared" si="32"/>
        <v>203</v>
      </c>
      <c r="B214" s="129">
        <f>'Gas Ex Ante DCF 2015'!A214</f>
        <v>42095</v>
      </c>
      <c r="C214" s="143">
        <f>'Gas Ex Ante DCF 2015'!FX214</f>
        <v>0.10718050102946712</v>
      </c>
      <c r="D214" s="144">
        <v>3.7499999999999999E-2</v>
      </c>
      <c r="E214" s="145">
        <f t="shared" si="27"/>
        <v>6.9680501029467129E-2</v>
      </c>
      <c r="F214" s="154"/>
      <c r="G214" s="145">
        <f t="shared" si="25"/>
        <v>6.8825927961950514E-2</v>
      </c>
      <c r="H214" s="146">
        <f t="shared" si="26"/>
        <v>3.7400000000000003E-2</v>
      </c>
      <c r="I214" s="147">
        <f t="shared" si="28"/>
        <v>1.0449526858764172E-2</v>
      </c>
      <c r="J214" s="126">
        <f t="shared" si="29"/>
        <v>5.3138965999999996E-3</v>
      </c>
      <c r="K214" s="126">
        <f t="shared" si="30"/>
        <v>6.4498620351896213E-2</v>
      </c>
      <c r="L214" s="126">
        <f t="shared" si="31"/>
        <v>0.10199862035189622</v>
      </c>
    </row>
    <row r="215" spans="1:12">
      <c r="A215" s="50">
        <f t="shared" si="32"/>
        <v>204</v>
      </c>
      <c r="B215" s="129">
        <f>'Gas Ex Ante DCF 2015'!A215</f>
        <v>42125</v>
      </c>
      <c r="C215" s="143">
        <f>'Gas Ex Ante DCF 2015'!FX215</f>
        <v>0.10668571340587302</v>
      </c>
      <c r="D215" s="144">
        <v>4.1700000000000001E-2</v>
      </c>
      <c r="E215" s="145">
        <f t="shared" si="27"/>
        <v>6.4985713405873016E-2</v>
      </c>
      <c r="F215" s="154"/>
      <c r="G215" s="145">
        <f t="shared" si="25"/>
        <v>6.9680501029467129E-2</v>
      </c>
      <c r="H215" s="146">
        <f t="shared" si="26"/>
        <v>3.7499999999999999E-2</v>
      </c>
      <c r="I215" s="147">
        <f t="shared" si="28"/>
        <v>5.019301344422869E-3</v>
      </c>
      <c r="J215" s="126">
        <f t="shared" si="29"/>
        <v>9.4278375000000011E-3</v>
      </c>
      <c r="K215" s="126">
        <f t="shared" si="30"/>
        <v>6.1910886951896213E-2</v>
      </c>
      <c r="L215" s="126">
        <f t="shared" si="31"/>
        <v>0.10361088695189621</v>
      </c>
    </row>
    <row r="216" spans="1:12">
      <c r="A216" s="50">
        <f t="shared" si="32"/>
        <v>205</v>
      </c>
      <c r="B216" s="129">
        <f>'Gas Ex Ante DCF 2015'!A216</f>
        <v>42156</v>
      </c>
      <c r="C216" s="143">
        <f>'Gas Ex Ante DCF 2015'!FX216</f>
        <v>0.10201702799159469</v>
      </c>
      <c r="D216" s="144">
        <v>4.3900000000000002E-2</v>
      </c>
      <c r="E216" s="145">
        <f t="shared" si="27"/>
        <v>5.811702799159469E-2</v>
      </c>
      <c r="F216" s="154"/>
      <c r="G216" s="145">
        <f t="shared" si="25"/>
        <v>6.4985713405873016E-2</v>
      </c>
      <c r="H216" s="146">
        <f t="shared" si="26"/>
        <v>4.1700000000000001E-2</v>
      </c>
      <c r="I216" s="147">
        <f t="shared" si="28"/>
        <v>2.1909079059210246E-3</v>
      </c>
      <c r="J216" s="126">
        <f t="shared" si="29"/>
        <v>8.0133553000000038E-3</v>
      </c>
      <c r="K216" s="126">
        <f t="shared" si="30"/>
        <v>6.0555407551896215E-2</v>
      </c>
      <c r="L216" s="126">
        <f t="shared" si="31"/>
        <v>0.10445540755189622</v>
      </c>
    </row>
    <row r="217" spans="1:12">
      <c r="A217" s="50">
        <f t="shared" si="32"/>
        <v>206</v>
      </c>
      <c r="B217" s="129">
        <f>'Gas Ex Ante DCF 2015'!A217</f>
        <v>42186</v>
      </c>
      <c r="C217" s="143">
        <f>'Gas Ex Ante DCF 2015'!FX217</f>
        <v>9.7411620427205262E-2</v>
      </c>
      <c r="D217" s="144">
        <v>4.3999999999999997E-2</v>
      </c>
      <c r="E217" s="145">
        <f t="shared" si="27"/>
        <v>5.3411620427205264E-2</v>
      </c>
      <c r="F217" s="154"/>
      <c r="G217" s="145">
        <f t="shared" si="25"/>
        <v>5.811702799159469E-2</v>
      </c>
      <c r="H217" s="146">
        <f t="shared" si="26"/>
        <v>4.3900000000000002E-2</v>
      </c>
      <c r="I217" s="147">
        <f t="shared" si="28"/>
        <v>3.3966291908908014E-3</v>
      </c>
      <c r="J217" s="126">
        <f t="shared" si="29"/>
        <v>6.2200550999999965E-3</v>
      </c>
      <c r="K217" s="126">
        <f t="shared" si="30"/>
        <v>6.0493794851896217E-2</v>
      </c>
      <c r="L217" s="126">
        <f t="shared" si="31"/>
        <v>0.10449379485189622</v>
      </c>
    </row>
    <row r="218" spans="1:12">
      <c r="A218" s="50">
        <f t="shared" si="32"/>
        <v>207</v>
      </c>
      <c r="B218" s="129">
        <f>'Gas Ex Ante DCF 2015'!A218</f>
        <v>42217</v>
      </c>
      <c r="C218" s="143">
        <f>'Gas Ex Ante DCF 2015'!FX218</f>
        <v>9.4907687718901124E-2</v>
      </c>
      <c r="D218" s="144">
        <v>4.2500000000000003E-2</v>
      </c>
      <c r="E218" s="145">
        <f t="shared" si="27"/>
        <v>5.2407687718901121E-2</v>
      </c>
      <c r="F218" s="154"/>
      <c r="G218" s="145">
        <f t="shared" si="25"/>
        <v>5.3411620427205264E-2</v>
      </c>
      <c r="H218" s="146">
        <f t="shared" si="26"/>
        <v>4.3999999999999997E-2</v>
      </c>
      <c r="I218" s="147">
        <f t="shared" si="28"/>
        <v>6.4421278838321175E-3</v>
      </c>
      <c r="J218" s="126">
        <f t="shared" si="29"/>
        <v>4.6339960000000083E-3</v>
      </c>
      <c r="K218" s="126">
        <f t="shared" si="30"/>
        <v>6.1417985351896215E-2</v>
      </c>
      <c r="L218" s="126">
        <f t="shared" si="31"/>
        <v>0.10391798535189622</v>
      </c>
    </row>
  </sheetData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218"/>
  <sheetViews>
    <sheetView view="pageBreakPreview" topLeftCell="A14" zoomScaleNormal="100" zoomScaleSheetLayoutView="100" workbookViewId="0">
      <selection activeCell="A45" sqref="A45"/>
    </sheetView>
  </sheetViews>
  <sheetFormatPr defaultColWidth="9.33203125" defaultRowHeight="11.25"/>
  <cols>
    <col min="1" max="1" width="4" style="155" customWidth="1"/>
    <col min="2" max="2" width="7.83203125" style="156" customWidth="1"/>
    <col min="3" max="3" width="6.6640625" style="157" customWidth="1"/>
    <col min="4" max="4" width="8.5" style="157" customWidth="1"/>
    <col min="5" max="5" width="11" style="157" customWidth="1"/>
    <col min="6" max="6" width="3.6640625" style="157" customWidth="1"/>
    <col min="7" max="7" width="11" style="157" customWidth="1"/>
    <col min="8" max="8" width="14" style="157" customWidth="1"/>
    <col min="9" max="9" width="10" style="157" customWidth="1"/>
    <col min="10" max="10" width="7.5" style="157" customWidth="1"/>
    <col min="11" max="11" width="17.5" style="157" customWidth="1"/>
    <col min="12" max="12" width="14.83203125" style="157" customWidth="1"/>
    <col min="13" max="16384" width="9.33203125" style="3"/>
  </cols>
  <sheetData>
    <row r="2" spans="1:12" ht="10.5" customHeight="1"/>
    <row r="8" spans="1:12">
      <c r="E8" s="157" t="s">
        <v>173</v>
      </c>
    </row>
    <row r="9" spans="1:12">
      <c r="D9" s="157" t="s">
        <v>150</v>
      </c>
      <c r="E9" s="157" t="s">
        <v>93</v>
      </c>
    </row>
    <row r="11" spans="1:12">
      <c r="A11" s="155" t="s">
        <v>22</v>
      </c>
      <c r="B11" s="156" t="s">
        <v>159</v>
      </c>
      <c r="C11" s="157" t="s">
        <v>160</v>
      </c>
      <c r="D11" s="157" t="s">
        <v>161</v>
      </c>
      <c r="E11" s="157" t="s">
        <v>162</v>
      </c>
      <c r="G11" s="158" t="s">
        <v>174</v>
      </c>
      <c r="H11" s="158" t="s">
        <v>165</v>
      </c>
      <c r="I11" s="158" t="s">
        <v>165</v>
      </c>
      <c r="J11" s="158" t="s">
        <v>165</v>
      </c>
      <c r="K11" s="159"/>
      <c r="L11" s="159"/>
    </row>
    <row r="12" spans="1:12">
      <c r="A12" s="155">
        <f>'Schedule 3 GasExAnte'!A12</f>
        <v>1</v>
      </c>
      <c r="B12" s="160">
        <f>'Schedule 3 GasExAnte'!B12</f>
        <v>35976</v>
      </c>
      <c r="C12" s="161">
        <f>'Schedule 3 GasExAnte'!C12</f>
        <v>0.11535314842480454</v>
      </c>
      <c r="D12" s="161">
        <f>'Schedule 3 GasExAnte'!D12</f>
        <v>7.0300000000000001E-2</v>
      </c>
      <c r="E12" s="161">
        <f>'Schedule 3 GasExAnte'!E12</f>
        <v>4.505314842480454E-2</v>
      </c>
      <c r="G12" s="158" t="s">
        <v>162</v>
      </c>
      <c r="H12" s="158" t="s">
        <v>175</v>
      </c>
      <c r="I12" s="158" t="s">
        <v>176</v>
      </c>
      <c r="J12" s="158" t="s">
        <v>177</v>
      </c>
      <c r="K12" s="159" t="s">
        <v>155</v>
      </c>
      <c r="L12" s="159" t="s">
        <v>156</v>
      </c>
    </row>
    <row r="13" spans="1:12">
      <c r="A13" s="155">
        <f>'Schedule 3 GasExAnte'!A13</f>
        <v>2</v>
      </c>
      <c r="B13" s="160">
        <f>'Schedule 3 GasExAnte'!B13</f>
        <v>36007</v>
      </c>
      <c r="C13" s="161">
        <f>'Schedule 3 GasExAnte'!C13</f>
        <v>0.11863476359739006</v>
      </c>
      <c r="D13" s="161">
        <f>'Schedule 3 GasExAnte'!D13</f>
        <v>7.0300000000000001E-2</v>
      </c>
      <c r="E13" s="161">
        <f>'Schedule 3 GasExAnte'!E13</f>
        <v>4.8334763597390057E-2</v>
      </c>
      <c r="G13" s="161">
        <f>E13</f>
        <v>4.8334763597390057E-2</v>
      </c>
      <c r="H13" s="161">
        <f>E12</f>
        <v>4.505314842480454E-2</v>
      </c>
      <c r="I13" s="161">
        <f>D13</f>
        <v>7.0300000000000001E-2</v>
      </c>
      <c r="J13" s="161">
        <f>D12</f>
        <v>7.0300000000000001E-2</v>
      </c>
      <c r="K13" s="161">
        <f>'Schedule 3 GasExAnte'!I13</f>
        <v>9.5624295413390958E-3</v>
      </c>
      <c r="L13" s="161">
        <f>'Schedule 3 GasExAnte'!J13</f>
        <v>9.8004527000000036E-3</v>
      </c>
    </row>
    <row r="14" spans="1:12">
      <c r="A14" s="155">
        <f>'Schedule 3 GasExAnte'!A14</f>
        <v>3</v>
      </c>
      <c r="B14" s="160">
        <f>'Schedule 3 GasExAnte'!B14</f>
        <v>36038</v>
      </c>
      <c r="C14" s="161">
        <f>'Schedule 3 GasExAnte'!C14</f>
        <v>0.12335495187659209</v>
      </c>
      <c r="D14" s="161">
        <f>'Schedule 3 GasExAnte'!D14</f>
        <v>7.0000000000000007E-2</v>
      </c>
      <c r="E14" s="161">
        <f>'Schedule 3 GasExAnte'!E14</f>
        <v>5.3354951876592088E-2</v>
      </c>
      <c r="G14" s="161">
        <f t="shared" ref="G14:G77" si="0">E14</f>
        <v>5.3354951876592088E-2</v>
      </c>
      <c r="H14" s="161">
        <f t="shared" ref="H14:H77" si="1">E13</f>
        <v>4.8334763597390057E-2</v>
      </c>
      <c r="I14" s="161">
        <f t="shared" ref="I14:I77" si="2">D14</f>
        <v>7.0000000000000007E-2</v>
      </c>
      <c r="J14" s="161">
        <f t="shared" ref="J14:J77" si="3">D13</f>
        <v>7.0300000000000001E-2</v>
      </c>
      <c r="K14" s="161">
        <f>'Schedule 3 GasExAnte'!I14</f>
        <v>1.1758489337550582E-2</v>
      </c>
      <c r="L14" s="161">
        <f>'Schedule 3 GasExAnte'!J14</f>
        <v>9.5004527000000089E-3</v>
      </c>
    </row>
    <row r="15" spans="1:12">
      <c r="A15" s="155">
        <f>'Schedule 3 GasExAnte'!A15</f>
        <v>4</v>
      </c>
      <c r="B15" s="160">
        <f>'Schedule 3 GasExAnte'!B15</f>
        <v>36068</v>
      </c>
      <c r="C15" s="161">
        <f>'Schedule 3 GasExAnte'!C15</f>
        <v>0.12733879591581593</v>
      </c>
      <c r="D15" s="161">
        <f>'Schedule 3 GasExAnte'!D15</f>
        <v>6.93E-2</v>
      </c>
      <c r="E15" s="161">
        <f>'Schedule 3 GasExAnte'!E15</f>
        <v>5.8038795915815927E-2</v>
      </c>
      <c r="G15" s="161">
        <f t="shared" si="0"/>
        <v>5.8038795915815927E-2</v>
      </c>
      <c r="H15" s="161">
        <f t="shared" si="1"/>
        <v>5.3354951876592088E-2</v>
      </c>
      <c r="I15" s="161">
        <f t="shared" si="2"/>
        <v>6.93E-2</v>
      </c>
      <c r="J15" s="161">
        <f t="shared" si="3"/>
        <v>7.0000000000000007E-2</v>
      </c>
      <c r="K15" s="161">
        <f>'Schedule 3 GasExAnte'!I15</f>
        <v>1.2122004525387663E-2</v>
      </c>
      <c r="L15" s="161">
        <f>'Schedule 3 GasExAnte'!J15</f>
        <v>9.0586299999999981E-3</v>
      </c>
    </row>
    <row r="16" spans="1:12">
      <c r="A16" s="155">
        <f>'Schedule 3 GasExAnte'!A16</f>
        <v>5</v>
      </c>
      <c r="B16" s="160">
        <f>'Schedule 3 GasExAnte'!B16</f>
        <v>36098</v>
      </c>
      <c r="C16" s="161">
        <f>'Schedule 3 GasExAnte'!C16</f>
        <v>0.12596715504565811</v>
      </c>
      <c r="D16" s="161">
        <f>'Schedule 3 GasExAnte'!D16</f>
        <v>6.9599999999999995E-2</v>
      </c>
      <c r="E16" s="161">
        <f>'Schedule 3 GasExAnte'!E16</f>
        <v>5.6367155045658118E-2</v>
      </c>
      <c r="G16" s="161">
        <f t="shared" si="0"/>
        <v>5.6367155045658118E-2</v>
      </c>
      <c r="H16" s="161">
        <f t="shared" si="1"/>
        <v>5.8038795915815927E-2</v>
      </c>
      <c r="I16" s="161">
        <f t="shared" si="2"/>
        <v>6.9599999999999995E-2</v>
      </c>
      <c r="J16" s="161">
        <f t="shared" si="3"/>
        <v>6.93E-2</v>
      </c>
      <c r="K16" s="161">
        <f>'Schedule 3 GasExAnte'!I16</f>
        <v>6.4194896296701706E-3</v>
      </c>
      <c r="L16" s="161">
        <f>'Schedule 3 GasExAnte'!J16</f>
        <v>9.9610436999999982E-3</v>
      </c>
    </row>
    <row r="17" spans="1:12">
      <c r="A17" s="155">
        <f>'Schedule 3 GasExAnte'!A17</f>
        <v>6</v>
      </c>
      <c r="B17" s="160">
        <f>'Schedule 3 GasExAnte'!B17</f>
        <v>36129</v>
      </c>
      <c r="C17" s="161">
        <f>'Schedule 3 GasExAnte'!C17</f>
        <v>0.12111442473153675</v>
      </c>
      <c r="D17" s="161">
        <f>'Schedule 3 GasExAnte'!D17</f>
        <v>7.0300000000000001E-2</v>
      </c>
      <c r="E17" s="161">
        <f>'Schedule 3 GasExAnte'!E17</f>
        <v>5.0814424731536745E-2</v>
      </c>
      <c r="G17" s="161">
        <f t="shared" si="0"/>
        <v>5.0814424731536745E-2</v>
      </c>
      <c r="H17" s="161">
        <f t="shared" si="1"/>
        <v>5.6367155045658118E-2</v>
      </c>
      <c r="I17" s="161">
        <f t="shared" si="2"/>
        <v>7.0300000000000001E-2</v>
      </c>
      <c r="J17" s="161">
        <f t="shared" si="3"/>
        <v>6.9599999999999995E-2</v>
      </c>
      <c r="K17" s="161">
        <f>'Schedule 3 GasExAnte'!I17</f>
        <v>2.3053584036387825E-3</v>
      </c>
      <c r="L17" s="161">
        <f>'Schedule 3 GasExAnte'!J17</f>
        <v>1.0402866400000009E-2</v>
      </c>
    </row>
    <row r="18" spans="1:12">
      <c r="A18" s="155">
        <f>'Schedule 3 GasExAnte'!A18</f>
        <v>7</v>
      </c>
      <c r="B18" s="160">
        <f>'Schedule 3 GasExAnte'!B18</f>
        <v>36160</v>
      </c>
      <c r="C18" s="161">
        <f>'Schedule 3 GasExAnte'!C18</f>
        <v>0.11846075690287976</v>
      </c>
      <c r="D18" s="161">
        <f>'Schedule 3 GasExAnte'!D18</f>
        <v>6.9099999999999995E-2</v>
      </c>
      <c r="E18" s="161">
        <f>'Schedule 3 GasExAnte'!E18</f>
        <v>4.9360756902879763E-2</v>
      </c>
      <c r="G18" s="161">
        <f t="shared" si="0"/>
        <v>4.9360756902879763E-2</v>
      </c>
      <c r="H18" s="161">
        <f t="shared" si="1"/>
        <v>5.0814424731536745E-2</v>
      </c>
      <c r="I18" s="161">
        <f t="shared" si="2"/>
        <v>6.9099999999999995E-2</v>
      </c>
      <c r="J18" s="161">
        <f t="shared" si="3"/>
        <v>7.0300000000000001E-2</v>
      </c>
      <c r="K18" s="161">
        <f>'Schedule 3 GasExAnte'!I18</f>
        <v>5.6303203087418249E-3</v>
      </c>
      <c r="L18" s="161">
        <f>'Schedule 3 GasExAnte'!J18</f>
        <v>8.600452699999997E-3</v>
      </c>
    </row>
    <row r="19" spans="1:12">
      <c r="A19" s="155">
        <f>'Schedule 3 GasExAnte'!A19</f>
        <v>8</v>
      </c>
      <c r="B19" s="160">
        <f>'Schedule 3 GasExAnte'!B19</f>
        <v>36189</v>
      </c>
      <c r="C19" s="161">
        <f>'Schedule 3 GasExAnte'!C19</f>
        <v>0.11953248026578181</v>
      </c>
      <c r="D19" s="161">
        <f>'Schedule 3 GasExAnte'!D19</f>
        <v>6.9699999999999998E-2</v>
      </c>
      <c r="E19" s="161">
        <f>'Schedule 3 GasExAnte'!E19</f>
        <v>4.9832480265781812E-2</v>
      </c>
      <c r="G19" s="161">
        <f t="shared" si="0"/>
        <v>4.9832480265781812E-2</v>
      </c>
      <c r="H19" s="161">
        <f t="shared" si="1"/>
        <v>4.9360756902879763E-2</v>
      </c>
      <c r="I19" s="161">
        <f t="shared" si="2"/>
        <v>6.9699999999999998E-2</v>
      </c>
      <c r="J19" s="161">
        <f t="shared" si="3"/>
        <v>6.9099999999999995E-2</v>
      </c>
      <c r="K19" s="161">
        <f>'Schedule 3 GasExAnte'!I19</f>
        <v>7.3530571219756133E-3</v>
      </c>
      <c r="L19" s="161">
        <f>'Schedule 3 GasExAnte'!J19</f>
        <v>1.0233161900000003E-2</v>
      </c>
    </row>
    <row r="20" spans="1:12">
      <c r="A20" s="155">
        <f>'Schedule 3 GasExAnte'!A20</f>
        <v>9</v>
      </c>
      <c r="B20" s="160">
        <f>'Schedule 3 GasExAnte'!B20</f>
        <v>36217</v>
      </c>
      <c r="C20" s="161">
        <f>'Schedule 3 GasExAnte'!C20</f>
        <v>0.12431499208232756</v>
      </c>
      <c r="D20" s="161">
        <f>'Schedule 3 GasExAnte'!D20</f>
        <v>7.0900000000000005E-2</v>
      </c>
      <c r="E20" s="161">
        <f>'Schedule 3 GasExAnte'!E20</f>
        <v>5.3414992082327556E-2</v>
      </c>
      <c r="G20" s="161">
        <f t="shared" si="0"/>
        <v>5.3414992082327556E-2</v>
      </c>
      <c r="H20" s="161">
        <f t="shared" si="1"/>
        <v>4.9832480265781812E-2</v>
      </c>
      <c r="I20" s="161">
        <f t="shared" si="2"/>
        <v>7.0900000000000005E-2</v>
      </c>
      <c r="J20" s="161">
        <f t="shared" si="3"/>
        <v>6.9699999999999998E-2</v>
      </c>
      <c r="K20" s="161">
        <f>'Schedule 3 GasExAnte'!I20</f>
        <v>1.0529608057918124E-2</v>
      </c>
      <c r="L20" s="161">
        <f>'Schedule 3 GasExAnte'!J20</f>
        <v>1.0916807300000005E-2</v>
      </c>
    </row>
    <row r="21" spans="1:12">
      <c r="A21" s="155">
        <f>'Schedule 3 GasExAnte'!A21</f>
        <v>10</v>
      </c>
      <c r="B21" s="160">
        <f>'Schedule 3 GasExAnte'!B21</f>
        <v>36250</v>
      </c>
      <c r="C21" s="161">
        <f>'Schedule 3 GasExAnte'!C21</f>
        <v>0.12567985709799706</v>
      </c>
      <c r="D21" s="161">
        <f>'Schedule 3 GasExAnte'!D21</f>
        <v>7.2599999999999998E-2</v>
      </c>
      <c r="E21" s="161">
        <f>'Schedule 3 GasExAnte'!E21</f>
        <v>5.3079857097997063E-2</v>
      </c>
      <c r="G21" s="161">
        <f t="shared" si="0"/>
        <v>5.3079857097997063E-2</v>
      </c>
      <c r="H21" s="161">
        <f t="shared" si="1"/>
        <v>5.3414992082327556E-2</v>
      </c>
      <c r="I21" s="161">
        <f t="shared" si="2"/>
        <v>7.2599999999999998E-2</v>
      </c>
      <c r="J21" s="161">
        <f t="shared" si="3"/>
        <v>7.0900000000000005E-2</v>
      </c>
      <c r="K21" s="161">
        <f>'Schedule 3 GasExAnte'!I21</f>
        <v>7.111395646874713E-3</v>
      </c>
      <c r="L21" s="161">
        <f>'Schedule 3 GasExAnte'!J21</f>
        <v>1.1584098099999995E-2</v>
      </c>
    </row>
    <row r="22" spans="1:12">
      <c r="A22" s="155">
        <f>'Schedule 3 GasExAnte'!A22</f>
        <v>11</v>
      </c>
      <c r="B22" s="160">
        <f>'Schedule 3 GasExAnte'!B22</f>
        <v>36280</v>
      </c>
      <c r="C22" s="161">
        <f>'Schedule 3 GasExAnte'!C22</f>
        <v>0.12604316373223504</v>
      </c>
      <c r="D22" s="161">
        <f>'Schedule 3 GasExAnte'!D22</f>
        <v>7.22E-2</v>
      </c>
      <c r="E22" s="161">
        <f>'Schedule 3 GasExAnte'!E22</f>
        <v>5.3843163732235036E-2</v>
      </c>
      <c r="G22" s="161">
        <f t="shared" si="0"/>
        <v>5.3843163732235036E-2</v>
      </c>
      <c r="H22" s="161">
        <f t="shared" si="1"/>
        <v>5.3079857097997063E-2</v>
      </c>
      <c r="I22" s="161">
        <f t="shared" si="2"/>
        <v>7.22E-2</v>
      </c>
      <c r="J22" s="161">
        <f t="shared" si="3"/>
        <v>7.2599999999999998E-2</v>
      </c>
      <c r="K22" s="161">
        <f>'Schedule 3 GasExAnte'!I22</f>
        <v>8.1631164324126454E-3</v>
      </c>
      <c r="L22" s="161">
        <f>'Schedule 3 GasExAnte'!J22</f>
        <v>9.7210934000000054E-3</v>
      </c>
    </row>
    <row r="23" spans="1:12">
      <c r="A23" s="155">
        <f>'Schedule 3 GasExAnte'!A23</f>
        <v>12</v>
      </c>
      <c r="B23" s="160">
        <f>'Schedule 3 GasExAnte'!B23</f>
        <v>36311</v>
      </c>
      <c r="C23" s="161">
        <f>'Schedule 3 GasExAnte'!C23</f>
        <v>0.12212735686456117</v>
      </c>
      <c r="D23" s="161">
        <f>'Schedule 3 GasExAnte'!D23</f>
        <v>7.4700000000000003E-2</v>
      </c>
      <c r="E23" s="161">
        <f>'Schedule 3 GasExAnte'!E23</f>
        <v>4.7427356864561163E-2</v>
      </c>
      <c r="G23" s="161">
        <f t="shared" si="0"/>
        <v>4.7427356864561163E-2</v>
      </c>
      <c r="H23" s="161">
        <f t="shared" si="1"/>
        <v>5.3843163732235036E-2</v>
      </c>
      <c r="I23" s="161">
        <f t="shared" si="2"/>
        <v>7.4700000000000003E-2</v>
      </c>
      <c r="J23" s="161">
        <f t="shared" si="3"/>
        <v>7.22E-2</v>
      </c>
      <c r="K23" s="161">
        <f>'Schedule 3 GasExAnte'!I23</f>
        <v>1.0904147450732787E-3</v>
      </c>
      <c r="L23" s="161">
        <f>'Schedule 3 GasExAnte'!J23</f>
        <v>1.2565329800000004E-2</v>
      </c>
    </row>
    <row r="24" spans="1:12">
      <c r="A24" s="155">
        <f>'Schedule 3 GasExAnte'!A24</f>
        <v>13</v>
      </c>
      <c r="B24" s="160">
        <f>'Schedule 3 GasExAnte'!B24</f>
        <v>36341</v>
      </c>
      <c r="C24" s="161">
        <f>'Schedule 3 GasExAnte'!C24</f>
        <v>0.12076679748073471</v>
      </c>
      <c r="D24" s="161">
        <f>'Schedule 3 GasExAnte'!D24</f>
        <v>7.7399999999999997E-2</v>
      </c>
      <c r="E24" s="161">
        <f>'Schedule 3 GasExAnte'!E24</f>
        <v>4.3366797480734715E-2</v>
      </c>
      <c r="G24" s="161">
        <f t="shared" si="0"/>
        <v>4.3366797480734715E-2</v>
      </c>
      <c r="H24" s="161">
        <f t="shared" si="1"/>
        <v>4.7427356864561163E-2</v>
      </c>
      <c r="I24" s="161">
        <f t="shared" si="2"/>
        <v>7.7399999999999997E-2</v>
      </c>
      <c r="J24" s="161">
        <f t="shared" si="3"/>
        <v>7.4700000000000003E-2</v>
      </c>
      <c r="K24" s="161">
        <f>'Schedule 3 GasExAnte'!I24</f>
        <v>2.5512410093051566E-3</v>
      </c>
      <c r="L24" s="161">
        <f>'Schedule 3 GasExAnte'!J24</f>
        <v>1.3113852299999992E-2</v>
      </c>
    </row>
    <row r="25" spans="1:12">
      <c r="A25" s="155">
        <f>'Schedule 3 GasExAnte'!A25</f>
        <v>14</v>
      </c>
      <c r="B25" s="160">
        <f>'Schedule 3 GasExAnte'!B25</f>
        <v>36371</v>
      </c>
      <c r="C25" s="161">
        <f>'Schedule 3 GasExAnte'!C25</f>
        <v>0.12222476266327831</v>
      </c>
      <c r="D25" s="161">
        <f>'Schedule 3 GasExAnte'!D25</f>
        <v>7.7100000000000002E-2</v>
      </c>
      <c r="E25" s="161">
        <f>'Schedule 3 GasExAnte'!E25</f>
        <v>4.5124762663278306E-2</v>
      </c>
      <c r="G25" s="161">
        <f t="shared" si="0"/>
        <v>4.5124762663278306E-2</v>
      </c>
      <c r="H25" s="161">
        <f t="shared" si="1"/>
        <v>4.3366797480734715E-2</v>
      </c>
      <c r="I25" s="161">
        <f t="shared" si="2"/>
        <v>7.7100000000000002E-2</v>
      </c>
      <c r="J25" s="161">
        <f t="shared" si="3"/>
        <v>7.7399999999999997E-2</v>
      </c>
      <c r="K25" s="161">
        <f>'Schedule 3 GasExAnte'!I25</f>
        <v>7.8036870525353408E-3</v>
      </c>
      <c r="L25" s="161">
        <f>'Schedule 3 GasExAnte'!J25</f>
        <v>1.0490256600000011E-2</v>
      </c>
    </row>
    <row r="26" spans="1:12">
      <c r="A26" s="155">
        <f>'Schedule 3 GasExAnte'!A26</f>
        <v>15</v>
      </c>
      <c r="B26" s="160">
        <f>'Schedule 3 GasExAnte'!B26</f>
        <v>36403</v>
      </c>
      <c r="C26" s="161">
        <f>'Schedule 3 GasExAnte'!C26</f>
        <v>0.12204125153104534</v>
      </c>
      <c r="D26" s="161">
        <f>'Schedule 3 GasExAnte'!D26</f>
        <v>7.9100000000000004E-2</v>
      </c>
      <c r="E26" s="161">
        <f>'Schedule 3 GasExAnte'!E26</f>
        <v>4.2941251531045332E-2</v>
      </c>
      <c r="G26" s="161">
        <f t="shared" si="0"/>
        <v>4.2941251531045332E-2</v>
      </c>
      <c r="H26" s="161">
        <f t="shared" si="1"/>
        <v>4.5124762663278306E-2</v>
      </c>
      <c r="I26" s="161">
        <f t="shared" si="2"/>
        <v>7.9100000000000004E-2</v>
      </c>
      <c r="J26" s="161">
        <f t="shared" si="3"/>
        <v>7.7100000000000002E-2</v>
      </c>
      <c r="K26" s="161">
        <f>'Schedule 3 GasExAnte'!I26</f>
        <v>4.107286905891995E-3</v>
      </c>
      <c r="L26" s="161">
        <f>'Schedule 3 GasExAnte'!J26</f>
        <v>1.2748433900000009E-2</v>
      </c>
    </row>
    <row r="27" spans="1:12">
      <c r="A27" s="155">
        <f>'Schedule 3 GasExAnte'!A27</f>
        <v>16</v>
      </c>
      <c r="B27" s="160">
        <f>'Schedule 3 GasExAnte'!B27</f>
        <v>36433</v>
      </c>
      <c r="C27" s="161">
        <f>'Schedule 3 GasExAnte'!C27</f>
        <v>0.12259473412959934</v>
      </c>
      <c r="D27" s="161">
        <f>'Schedule 3 GasExAnte'!D27</f>
        <v>7.9299999999999995E-2</v>
      </c>
      <c r="E27" s="161">
        <f>'Schedule 3 GasExAnte'!E27</f>
        <v>4.3294734129599347E-2</v>
      </c>
      <c r="G27" s="161">
        <f t="shared" si="0"/>
        <v>4.3294734129599347E-2</v>
      </c>
      <c r="H27" s="161">
        <f t="shared" si="1"/>
        <v>4.2941251531045332E-2</v>
      </c>
      <c r="I27" s="161">
        <f t="shared" si="2"/>
        <v>7.9299999999999995E-2</v>
      </c>
      <c r="J27" s="161">
        <f t="shared" si="3"/>
        <v>7.9100000000000004E-2</v>
      </c>
      <c r="K27" s="161">
        <f>'Schedule 3 GasExAnte'!I27</f>
        <v>6.3398795332455099E-3</v>
      </c>
      <c r="L27" s="161">
        <f>'Schedule 3 GasExAnte'!J27</f>
        <v>1.1227251899999999E-2</v>
      </c>
    </row>
    <row r="28" spans="1:12">
      <c r="A28" s="155">
        <f>'Schedule 3 GasExAnte'!A28</f>
        <v>17</v>
      </c>
      <c r="B28" s="160">
        <f>'Schedule 3 GasExAnte'!B28</f>
        <v>36462</v>
      </c>
      <c r="C28" s="161">
        <f>'Schedule 3 GasExAnte'!C28</f>
        <v>0.12329754439330774</v>
      </c>
      <c r="D28" s="161">
        <f>'Schedule 3 GasExAnte'!D28</f>
        <v>8.0600000000000005E-2</v>
      </c>
      <c r="E28" s="161">
        <f>'Schedule 3 GasExAnte'!E28</f>
        <v>4.2697544393307738E-2</v>
      </c>
      <c r="G28" s="161">
        <f t="shared" si="0"/>
        <v>4.2697544393307738E-2</v>
      </c>
      <c r="H28" s="161">
        <f t="shared" si="1"/>
        <v>4.3294734129599347E-2</v>
      </c>
      <c r="I28" s="161">
        <f t="shared" si="2"/>
        <v>8.0600000000000005E-2</v>
      </c>
      <c r="J28" s="161">
        <f t="shared" si="3"/>
        <v>7.9299999999999995E-2</v>
      </c>
      <c r="K28" s="161">
        <f>'Schedule 3 GasExAnte'!I28</f>
        <v>5.4384858539817046E-3</v>
      </c>
      <c r="L28" s="161">
        <f>'Schedule 3 GasExAnte'!J28</f>
        <v>1.2355133700000007E-2</v>
      </c>
    </row>
    <row r="29" spans="1:12">
      <c r="A29" s="155">
        <f>'Schedule 3 GasExAnte'!A29</f>
        <v>18</v>
      </c>
      <c r="B29" s="160">
        <f>'Schedule 3 GasExAnte'!B29</f>
        <v>36494</v>
      </c>
      <c r="C29" s="161">
        <f>'Schedule 3 GasExAnte'!C29</f>
        <v>0.12401121996468834</v>
      </c>
      <c r="D29" s="161">
        <f>'Schedule 3 GasExAnte'!D29</f>
        <v>7.9399999999999998E-2</v>
      </c>
      <c r="E29" s="161">
        <f>'Schedule 3 GasExAnte'!E29</f>
        <v>4.4611219964688337E-2</v>
      </c>
      <c r="G29" s="161">
        <f t="shared" si="0"/>
        <v>4.4611219964688337E-2</v>
      </c>
      <c r="H29" s="161">
        <f t="shared" si="1"/>
        <v>4.2697544393307738E-2</v>
      </c>
      <c r="I29" s="161">
        <f t="shared" si="2"/>
        <v>7.9399999999999998E-2</v>
      </c>
      <c r="J29" s="161">
        <f t="shared" si="3"/>
        <v>8.0600000000000005E-2</v>
      </c>
      <c r="K29" s="161">
        <f>'Schedule 3 GasExAnte'!I29</f>
        <v>7.8660975377072354E-3</v>
      </c>
      <c r="L29" s="161">
        <f>'Schedule 3 GasExAnte'!J29</f>
        <v>1.0036365399999997E-2</v>
      </c>
    </row>
    <row r="30" spans="1:12">
      <c r="A30" s="155">
        <f>'Schedule 3 GasExAnte'!A30</f>
        <v>19</v>
      </c>
      <c r="B30" s="160">
        <f>'Schedule 3 GasExAnte'!B30</f>
        <v>36525</v>
      </c>
      <c r="C30" s="161">
        <f>'Schedule 3 GasExAnte'!C30</f>
        <v>0.1279799735228313</v>
      </c>
      <c r="D30" s="161">
        <f>'Schedule 3 GasExAnte'!D30</f>
        <v>8.14E-2</v>
      </c>
      <c r="E30" s="161">
        <f>'Schedule 3 GasExAnte'!E30</f>
        <v>4.6579973522831303E-2</v>
      </c>
      <c r="G30" s="161">
        <f t="shared" si="0"/>
        <v>4.6579973522831303E-2</v>
      </c>
      <c r="H30" s="161">
        <f t="shared" si="1"/>
        <v>4.4611219964688337E-2</v>
      </c>
      <c r="I30" s="161">
        <f t="shared" si="2"/>
        <v>8.14E-2</v>
      </c>
      <c r="J30" s="161">
        <f t="shared" si="3"/>
        <v>7.9399999999999998E-2</v>
      </c>
      <c r="K30" s="161">
        <f>'Schedule 3 GasExAnte'!I30</f>
        <v>8.1879591222002029E-3</v>
      </c>
      <c r="L30" s="161">
        <f>'Schedule 3 GasExAnte'!J30</f>
        <v>1.3069074600000008E-2</v>
      </c>
    </row>
    <row r="31" spans="1:12">
      <c r="A31" s="155">
        <f>'Schedule 3 GasExAnte'!A31</f>
        <v>20</v>
      </c>
      <c r="B31" s="160">
        <f>'Schedule 3 GasExAnte'!B31</f>
        <v>36556</v>
      </c>
      <c r="C31" s="161">
        <f>'Schedule 3 GasExAnte'!C31</f>
        <v>0.13005641990439074</v>
      </c>
      <c r="D31" s="161">
        <f>'Schedule 3 GasExAnte'!D31</f>
        <v>8.3500000000000005E-2</v>
      </c>
      <c r="E31" s="161">
        <f>'Schedule 3 GasExAnte'!E31</f>
        <v>4.6556419904390731E-2</v>
      </c>
      <c r="G31" s="161">
        <f t="shared" si="0"/>
        <v>4.6556419904390731E-2</v>
      </c>
      <c r="H31" s="161">
        <f t="shared" si="1"/>
        <v>4.6579973522831303E-2</v>
      </c>
      <c r="I31" s="161">
        <f t="shared" si="2"/>
        <v>8.3500000000000005E-2</v>
      </c>
      <c r="J31" s="161">
        <f t="shared" si="3"/>
        <v>8.14E-2</v>
      </c>
      <c r="K31" s="161">
        <f>'Schedule 3 GasExAnte'!I31</f>
        <v>6.4701139104038144E-3</v>
      </c>
      <c r="L31" s="161">
        <f>'Schedule 3 GasExAnte'!J31</f>
        <v>1.3447892600000011E-2</v>
      </c>
    </row>
    <row r="32" spans="1:12">
      <c r="A32" s="155">
        <f>'Schedule 3 GasExAnte'!A32</f>
        <v>21</v>
      </c>
      <c r="B32" s="160">
        <f>'Schedule 3 GasExAnte'!B32</f>
        <v>36585</v>
      </c>
      <c r="C32" s="161">
        <f>'Schedule 3 GasExAnte'!C32</f>
        <v>0.13437494769733932</v>
      </c>
      <c r="D32" s="161">
        <f>'Schedule 3 GasExAnte'!D32</f>
        <v>8.2500000000000004E-2</v>
      </c>
      <c r="E32" s="161">
        <f>'Schedule 3 GasExAnte'!E32</f>
        <v>5.1874947697339316E-2</v>
      </c>
      <c r="G32" s="161">
        <f t="shared" si="0"/>
        <v>5.1874947697339316E-2</v>
      </c>
      <c r="H32" s="161">
        <f t="shared" si="1"/>
        <v>4.6556419904390731E-2</v>
      </c>
      <c r="I32" s="161">
        <f t="shared" si="2"/>
        <v>8.2500000000000004E-2</v>
      </c>
      <c r="J32" s="161">
        <f t="shared" si="3"/>
        <v>8.3500000000000005E-2</v>
      </c>
      <c r="K32" s="161">
        <f>'Schedule 3 GasExAnte'!I32</f>
        <v>1.1808911735399795E-2</v>
      </c>
      <c r="L32" s="161">
        <f>'Schedule 3 GasExAnte'!J32</f>
        <v>1.0640651500000001E-2</v>
      </c>
    </row>
    <row r="33" spans="1:12">
      <c r="A33" s="155">
        <f>'Schedule 3 GasExAnte'!A33</f>
        <v>22</v>
      </c>
      <c r="B33" s="160">
        <f>'Schedule 3 GasExAnte'!B33</f>
        <v>36616</v>
      </c>
      <c r="C33" s="161">
        <f>'Schedule 3 GasExAnte'!C33</f>
        <v>0.1344485958461217</v>
      </c>
      <c r="D33" s="161">
        <f>'Schedule 3 GasExAnte'!D33</f>
        <v>8.2799999999999999E-2</v>
      </c>
      <c r="E33" s="161">
        <f>'Schedule 3 GasExAnte'!E33</f>
        <v>5.1648595846121706E-2</v>
      </c>
      <c r="G33" s="161">
        <f t="shared" si="0"/>
        <v>5.1648595846121706E-2</v>
      </c>
      <c r="H33" s="161">
        <f t="shared" si="1"/>
        <v>5.1874947697339316E-2</v>
      </c>
      <c r="I33" s="161">
        <f t="shared" si="2"/>
        <v>8.2799999999999999E-2</v>
      </c>
      <c r="J33" s="161">
        <f t="shared" si="3"/>
        <v>8.2500000000000004E-2</v>
      </c>
      <c r="K33" s="161">
        <f>'Schedule 3 GasExAnte'!I33</f>
        <v>7.0054827323207669E-3</v>
      </c>
      <c r="L33" s="161">
        <f>'Schedule 3 GasExAnte'!J33</f>
        <v>1.1801242499999989E-2</v>
      </c>
    </row>
    <row r="34" spans="1:12">
      <c r="A34" s="155">
        <f>'Schedule 3 GasExAnte'!A34</f>
        <v>23</v>
      </c>
      <c r="B34" s="160">
        <f>'Schedule 3 GasExAnte'!B34</f>
        <v>36644</v>
      </c>
      <c r="C34" s="161">
        <f>'Schedule 3 GasExAnte'!C34</f>
        <v>0.13163965951325562</v>
      </c>
      <c r="D34" s="161">
        <f>'Schedule 3 GasExAnte'!D34</f>
        <v>8.2900000000000001E-2</v>
      </c>
      <c r="E34" s="161">
        <f>'Schedule 3 GasExAnte'!E34</f>
        <v>4.8739659513255623E-2</v>
      </c>
      <c r="G34" s="161">
        <f t="shared" si="0"/>
        <v>4.8739659513255623E-2</v>
      </c>
      <c r="H34" s="161">
        <f t="shared" si="1"/>
        <v>5.1648595846121706E-2</v>
      </c>
      <c r="I34" s="161">
        <f t="shared" si="2"/>
        <v>8.2900000000000001E-2</v>
      </c>
      <c r="J34" s="161">
        <f t="shared" si="3"/>
        <v>8.2799999999999999E-2</v>
      </c>
      <c r="K34" s="161">
        <f>'Schedule 3 GasExAnte'!I34</f>
        <v>4.2913427654458977E-3</v>
      </c>
      <c r="L34" s="161">
        <f>'Schedule 3 GasExAnte'!J34</f>
        <v>1.1643065199999997E-2</v>
      </c>
    </row>
    <row r="35" spans="1:12">
      <c r="A35" s="155">
        <f>'Schedule 3 GasExAnte'!A35</f>
        <v>24</v>
      </c>
      <c r="B35" s="160">
        <f>'Schedule 3 GasExAnte'!B35</f>
        <v>36677</v>
      </c>
      <c r="C35" s="161">
        <f>'Schedule 3 GasExAnte'!C35</f>
        <v>0.12918122515989736</v>
      </c>
      <c r="D35" s="161">
        <f>'Schedule 3 GasExAnte'!D35</f>
        <v>8.6999999999999994E-2</v>
      </c>
      <c r="E35" s="161">
        <f>'Schedule 3 GasExAnte'!E35</f>
        <v>4.2181225159897362E-2</v>
      </c>
      <c r="G35" s="161">
        <f t="shared" si="0"/>
        <v>4.2181225159897362E-2</v>
      </c>
      <c r="H35" s="161">
        <f t="shared" si="1"/>
        <v>4.8739659513255623E-2</v>
      </c>
      <c r="I35" s="161">
        <f t="shared" si="2"/>
        <v>8.6999999999999994E-2</v>
      </c>
      <c r="J35" s="161">
        <f t="shared" si="3"/>
        <v>8.2900000000000001E-2</v>
      </c>
      <c r="K35" s="161">
        <f>'Schedule 3 GasExAnte'!I35</f>
        <v>2.3631283972519457E-4</v>
      </c>
      <c r="L35" s="161">
        <f>'Schedule 3 GasExAnte'!J35</f>
        <v>1.5657006099999995E-2</v>
      </c>
    </row>
    <row r="36" spans="1:12">
      <c r="A36" s="155">
        <f>'Schedule 3 GasExAnte'!A36</f>
        <v>25</v>
      </c>
      <c r="B36" s="160">
        <f>'Schedule 3 GasExAnte'!B36</f>
        <v>36707</v>
      </c>
      <c r="C36" s="161">
        <f>'Schedule 3 GasExAnte'!C36</f>
        <v>0.12954558242116515</v>
      </c>
      <c r="D36" s="161">
        <f>'Schedule 3 GasExAnte'!D36</f>
        <v>8.3599999999999994E-2</v>
      </c>
      <c r="E36" s="161">
        <f>'Schedule 3 GasExAnte'!E36</f>
        <v>4.5945582421165157E-2</v>
      </c>
      <c r="G36" s="161">
        <f t="shared" si="0"/>
        <v>4.5945582421165157E-2</v>
      </c>
      <c r="H36" s="161">
        <f t="shared" si="1"/>
        <v>4.2181225159897362E-2</v>
      </c>
      <c r="I36" s="161">
        <f t="shared" si="2"/>
        <v>8.3599999999999994E-2</v>
      </c>
      <c r="J36" s="161">
        <f t="shared" si="3"/>
        <v>8.6999999999999994E-2</v>
      </c>
      <c r="K36" s="161">
        <f>'Schedule 3 GasExAnte'!I36</f>
        <v>9.6447996795839264E-3</v>
      </c>
      <c r="L36" s="161">
        <f>'Schedule 3 GasExAnte'!J36</f>
        <v>8.7285829999999981E-3</v>
      </c>
    </row>
    <row r="37" spans="1:12">
      <c r="A37" s="155">
        <f>'Schedule 3 GasExAnte'!A37</f>
        <v>26</v>
      </c>
      <c r="B37" s="160">
        <f>'Schedule 3 GasExAnte'!B37</f>
        <v>36738</v>
      </c>
      <c r="C37" s="161">
        <f>'Schedule 3 GasExAnte'!C37</f>
        <v>0.13168421031644398</v>
      </c>
      <c r="D37" s="161">
        <f>'Schedule 3 GasExAnte'!D37</f>
        <v>8.2500000000000004E-2</v>
      </c>
      <c r="E37" s="161">
        <f>'Schedule 3 GasExAnte'!E37</f>
        <v>4.9184210316443974E-2</v>
      </c>
      <c r="G37" s="161">
        <f t="shared" si="0"/>
        <v>4.9184210316443974E-2</v>
      </c>
      <c r="H37" s="161">
        <f t="shared" si="1"/>
        <v>4.5945582421165157E-2</v>
      </c>
      <c r="I37" s="161">
        <f t="shared" si="2"/>
        <v>8.2500000000000004E-2</v>
      </c>
      <c r="J37" s="161">
        <f t="shared" si="3"/>
        <v>8.3599999999999994E-2</v>
      </c>
      <c r="K37" s="161">
        <f>'Schedule 3 GasExAnte'!I37</f>
        <v>9.6438555950310312E-3</v>
      </c>
      <c r="L37" s="161">
        <f>'Schedule 3 GasExAnte'!J37</f>
        <v>1.0554592400000007E-2</v>
      </c>
    </row>
    <row r="38" spans="1:12">
      <c r="A38" s="155">
        <f>'Schedule 3 GasExAnte'!A38</f>
        <v>27</v>
      </c>
      <c r="B38" s="160">
        <f>'Schedule 3 GasExAnte'!B38</f>
        <v>36769</v>
      </c>
      <c r="C38" s="161">
        <f>'Schedule 3 GasExAnte'!C38</f>
        <v>0.12904237626673259</v>
      </c>
      <c r="D38" s="161">
        <f>'Schedule 3 GasExAnte'!D38</f>
        <v>8.1299999999999997E-2</v>
      </c>
      <c r="E38" s="161">
        <f>'Schedule 3 GasExAnte'!E38</f>
        <v>4.7742376266732597E-2</v>
      </c>
      <c r="G38" s="161">
        <f t="shared" si="0"/>
        <v>4.7742376266732597E-2</v>
      </c>
      <c r="H38" s="161">
        <f t="shared" si="1"/>
        <v>4.9184210316443974E-2</v>
      </c>
      <c r="I38" s="161">
        <f t="shared" si="2"/>
        <v>8.1299999999999997E-2</v>
      </c>
      <c r="J38" s="161">
        <f t="shared" si="3"/>
        <v>8.2500000000000004E-2</v>
      </c>
      <c r="K38" s="161">
        <f>'Schedule 3 GasExAnte'!I38</f>
        <v>5.4148875262937587E-3</v>
      </c>
      <c r="L38" s="161">
        <f>'Schedule 3 GasExAnte'!J38</f>
        <v>1.0301242499999988E-2</v>
      </c>
    </row>
    <row r="39" spans="1:12">
      <c r="A39" s="155">
        <f>'Schedule 3 GasExAnte'!A39</f>
        <v>28</v>
      </c>
      <c r="B39" s="160">
        <f>'Schedule 3 GasExAnte'!B39</f>
        <v>36798</v>
      </c>
      <c r="C39" s="161">
        <f>'Schedule 3 GasExAnte'!C39</f>
        <v>0.12572795989512084</v>
      </c>
      <c r="D39" s="161">
        <f>'Schedule 3 GasExAnte'!D39</f>
        <v>8.2299999999999998E-2</v>
      </c>
      <c r="E39" s="161">
        <f>'Schedule 3 GasExAnte'!E39</f>
        <v>4.3427959895120841E-2</v>
      </c>
      <c r="G39" s="161">
        <f t="shared" si="0"/>
        <v>4.3427959895120841E-2</v>
      </c>
      <c r="H39" s="161">
        <f t="shared" si="1"/>
        <v>4.7742376266732597E-2</v>
      </c>
      <c r="I39" s="161">
        <f t="shared" si="2"/>
        <v>8.2299999999999998E-2</v>
      </c>
      <c r="J39" s="161">
        <f t="shared" si="3"/>
        <v>8.1299999999999997E-2</v>
      </c>
      <c r="K39" s="161">
        <f>'Schedule 3 GasExAnte'!I39</f>
        <v>2.3413005613571666E-3</v>
      </c>
      <c r="L39" s="161">
        <f>'Schedule 3 GasExAnte'!J39</f>
        <v>1.2333951699999998E-2</v>
      </c>
    </row>
    <row r="40" spans="1:12">
      <c r="A40" s="155">
        <f>'Schedule 3 GasExAnte'!A40</f>
        <v>29</v>
      </c>
      <c r="B40" s="160">
        <f>'Schedule 3 GasExAnte'!B40</f>
        <v>36830</v>
      </c>
      <c r="C40" s="161">
        <f>'Schedule 3 GasExAnte'!C40</f>
        <v>0.1259574768591791</v>
      </c>
      <c r="D40" s="161">
        <f>'Schedule 3 GasExAnte'!D40</f>
        <v>8.14E-2</v>
      </c>
      <c r="E40" s="161">
        <f>'Schedule 3 GasExAnte'!E40</f>
        <v>4.4557476859179102E-2</v>
      </c>
      <c r="G40" s="161">
        <f t="shared" si="0"/>
        <v>4.4557476859179102E-2</v>
      </c>
      <c r="H40" s="161">
        <f t="shared" si="1"/>
        <v>4.3427959895120841E-2</v>
      </c>
      <c r="I40" s="161">
        <f t="shared" si="2"/>
        <v>8.14E-2</v>
      </c>
      <c r="J40" s="161">
        <f t="shared" si="3"/>
        <v>8.2299999999999998E-2</v>
      </c>
      <c r="K40" s="161">
        <f>'Schedule 3 GasExAnte'!I40</f>
        <v>7.1837654250771626E-3</v>
      </c>
      <c r="L40" s="161">
        <f>'Schedule 3 GasExAnte'!J40</f>
        <v>1.0573360700000006E-2</v>
      </c>
    </row>
    <row r="41" spans="1:12">
      <c r="A41" s="155">
        <f>'Schedule 3 GasExAnte'!A41</f>
        <v>30</v>
      </c>
      <c r="B41" s="160">
        <f>'Schedule 3 GasExAnte'!B41</f>
        <v>36860</v>
      </c>
      <c r="C41" s="161">
        <f>'Schedule 3 GasExAnte'!C41</f>
        <v>0.12511527655051982</v>
      </c>
      <c r="D41" s="161">
        <f>'Schedule 3 GasExAnte'!D41</f>
        <v>8.1100000000000005E-2</v>
      </c>
      <c r="E41" s="161">
        <f>'Schedule 3 GasExAnte'!E41</f>
        <v>4.4015276550519816E-2</v>
      </c>
      <c r="G41" s="161">
        <f t="shared" si="0"/>
        <v>4.4015276550519816E-2</v>
      </c>
      <c r="H41" s="161">
        <f t="shared" si="1"/>
        <v>4.4557476859179102E-2</v>
      </c>
      <c r="I41" s="161">
        <f t="shared" si="2"/>
        <v>8.1100000000000005E-2</v>
      </c>
      <c r="J41" s="161">
        <f t="shared" si="3"/>
        <v>8.14E-2</v>
      </c>
      <c r="K41" s="161">
        <f>'Schedule 3 GasExAnte'!I41</f>
        <v>5.6695129828020149E-3</v>
      </c>
      <c r="L41" s="161">
        <f>'Schedule 3 GasExAnte'!J41</f>
        <v>1.1047892600000012E-2</v>
      </c>
    </row>
    <row r="42" spans="1:12">
      <c r="A42" s="155">
        <f>'Schedule 3 GasExAnte'!A42</f>
        <v>31</v>
      </c>
      <c r="B42" s="160">
        <f>'Schedule 3 GasExAnte'!B42</f>
        <v>36889</v>
      </c>
      <c r="C42" s="161">
        <f>'Schedule 3 GasExAnte'!C42</f>
        <v>0.12387309044161943</v>
      </c>
      <c r="D42" s="161">
        <f>'Schedule 3 GasExAnte'!D42</f>
        <v>7.8399999999999997E-2</v>
      </c>
      <c r="E42" s="161">
        <f>'Schedule 3 GasExAnte'!E42</f>
        <v>4.5473090441619429E-2</v>
      </c>
      <c r="G42" s="161">
        <f t="shared" si="0"/>
        <v>4.5473090441619429E-2</v>
      </c>
      <c r="H42" s="161">
        <f t="shared" si="1"/>
        <v>4.4015276550519816E-2</v>
      </c>
      <c r="I42" s="161">
        <f t="shared" si="2"/>
        <v>7.8399999999999997E-2</v>
      </c>
      <c r="J42" s="161">
        <f t="shared" si="3"/>
        <v>8.1100000000000005E-2</v>
      </c>
      <c r="K42" s="161">
        <f>'Schedule 3 GasExAnte'!I42</f>
        <v>7.593939579731028E-3</v>
      </c>
      <c r="L42" s="161">
        <f>'Schedule 3 GasExAnte'!J42</f>
        <v>8.6060698999999991E-3</v>
      </c>
    </row>
    <row r="43" spans="1:12">
      <c r="A43" s="155">
        <f>'Schedule 3 GasExAnte'!A43</f>
        <v>32</v>
      </c>
      <c r="B43" s="160">
        <f>'Schedule 3 GasExAnte'!B43</f>
        <v>36922</v>
      </c>
      <c r="C43" s="161">
        <f>'Schedule 3 GasExAnte'!C43</f>
        <v>0.12613213491816541</v>
      </c>
      <c r="D43" s="161">
        <f>'Schedule 3 GasExAnte'!D43</f>
        <v>7.8E-2</v>
      </c>
      <c r="E43" s="161">
        <f>'Schedule 3 GasExAnte'!E43</f>
        <v>4.8132134918165412E-2</v>
      </c>
      <c r="G43" s="161">
        <f t="shared" si="0"/>
        <v>4.8132134918165412E-2</v>
      </c>
      <c r="H43" s="161">
        <f t="shared" si="1"/>
        <v>4.5473090441619429E-2</v>
      </c>
      <c r="I43" s="161">
        <f t="shared" si="2"/>
        <v>7.8E-2</v>
      </c>
      <c r="J43" s="161">
        <f t="shared" si="3"/>
        <v>7.8399999999999997E-2</v>
      </c>
      <c r="K43" s="161">
        <f>'Schedule 3 GasExAnte'!I43</f>
        <v>8.9984025419217045E-3</v>
      </c>
      <c r="L43" s="161">
        <f>'Schedule 3 GasExAnte'!J43</f>
        <v>1.0529665600000002E-2</v>
      </c>
    </row>
    <row r="44" spans="1:12">
      <c r="A44" s="155">
        <f>'Schedule 3 GasExAnte'!A44</f>
        <v>33</v>
      </c>
      <c r="B44" s="160">
        <f>'Schedule 3 GasExAnte'!B44</f>
        <v>36950</v>
      </c>
      <c r="C44" s="161">
        <f>'Schedule 3 GasExAnte'!C44</f>
        <v>0.12608374636711547</v>
      </c>
      <c r="D44" s="161">
        <f>'Schedule 3 GasExAnte'!D44</f>
        <v>7.7399999999999997E-2</v>
      </c>
      <c r="E44" s="161">
        <f>'Schedule 3 GasExAnte'!E44</f>
        <v>4.8683746367115477E-2</v>
      </c>
      <c r="G44" s="161">
        <f t="shared" si="0"/>
        <v>4.8683746367115477E-2</v>
      </c>
      <c r="H44" s="161">
        <f t="shared" si="1"/>
        <v>4.8132134918165412E-2</v>
      </c>
      <c r="I44" s="161">
        <f t="shared" si="2"/>
        <v>7.7399999999999997E-2</v>
      </c>
      <c r="J44" s="161">
        <f t="shared" si="3"/>
        <v>7.8E-2</v>
      </c>
      <c r="K44" s="161">
        <f>'Schedule 3 GasExAnte'!I44</f>
        <v>7.2616642457565897E-3</v>
      </c>
      <c r="L44" s="161">
        <f>'Schedule 3 GasExAnte'!J44</f>
        <v>1.0273902000000001E-2</v>
      </c>
    </row>
    <row r="45" spans="1:12">
      <c r="A45" s="155">
        <f>'Schedule 3 GasExAnte'!A45</f>
        <v>34</v>
      </c>
      <c r="B45" s="160">
        <f>'Schedule 3 GasExAnte'!B45</f>
        <v>36980</v>
      </c>
      <c r="C45" s="161">
        <f>'Schedule 3 GasExAnte'!C45</f>
        <v>0.12754550635650616</v>
      </c>
      <c r="D45" s="161">
        <f>'Schedule 3 GasExAnte'!D45</f>
        <v>7.6799999999999993E-2</v>
      </c>
      <c r="E45" s="161">
        <f>'Schedule 3 GasExAnte'!E45</f>
        <v>5.0745506356506168E-2</v>
      </c>
      <c r="G45" s="161">
        <f t="shared" si="0"/>
        <v>5.0745506356506168E-2</v>
      </c>
      <c r="H45" s="161">
        <f t="shared" si="1"/>
        <v>4.8683746367115477E-2</v>
      </c>
      <c r="I45" s="161">
        <f t="shared" si="2"/>
        <v>7.6799999999999993E-2</v>
      </c>
      <c r="J45" s="161">
        <f t="shared" si="3"/>
        <v>7.7399999999999997E-2</v>
      </c>
      <c r="K45" s="161">
        <f>'Schedule 3 GasExAnte'!I45</f>
        <v>8.8487123866838949E-3</v>
      </c>
      <c r="L45" s="161">
        <f>'Schedule 3 GasExAnte'!J45</f>
        <v>1.0190256600000003E-2</v>
      </c>
    </row>
    <row r="46" spans="1:12">
      <c r="A46" s="155">
        <f>'Schedule 3 GasExAnte'!A46</f>
        <v>35</v>
      </c>
      <c r="B46" s="160">
        <f>'Schedule 3 GasExAnte'!B46</f>
        <v>37011</v>
      </c>
      <c r="C46" s="161">
        <f>'Schedule 3 GasExAnte'!C46</f>
        <v>0.12269484520457685</v>
      </c>
      <c r="D46" s="161">
        <f>'Schedule 3 GasExAnte'!D46</f>
        <v>7.9399999999999998E-2</v>
      </c>
      <c r="E46" s="161">
        <f>'Schedule 3 GasExAnte'!E46</f>
        <v>4.3294845204576854E-2</v>
      </c>
      <c r="G46" s="161">
        <f t="shared" si="0"/>
        <v>4.3294845204576854E-2</v>
      </c>
      <c r="H46" s="161">
        <f t="shared" si="1"/>
        <v>5.0745506356506168E-2</v>
      </c>
      <c r="I46" s="161">
        <f t="shared" si="2"/>
        <v>7.9399999999999998E-2</v>
      </c>
      <c r="J46" s="161">
        <f t="shared" si="3"/>
        <v>7.6799999999999993E-2</v>
      </c>
      <c r="K46" s="161">
        <f>'Schedule 3 GasExAnte'!I46</f>
        <v>-3.7628085627514768E-4</v>
      </c>
      <c r="L46" s="161">
        <f>'Schedule 3 GasExAnte'!J46</f>
        <v>1.3306611199999999E-2</v>
      </c>
    </row>
    <row r="47" spans="1:12">
      <c r="A47" s="155">
        <f>'Schedule 3 GasExAnte'!A47</f>
        <v>36</v>
      </c>
      <c r="B47" s="160">
        <f>'Schedule 3 GasExAnte'!B47</f>
        <v>37042</v>
      </c>
      <c r="C47" s="161">
        <f>'Schedule 3 GasExAnte'!C47</f>
        <v>0.13024149804250529</v>
      </c>
      <c r="D47" s="161">
        <f>'Schedule 3 GasExAnte'!D47</f>
        <v>7.9899999999999999E-2</v>
      </c>
      <c r="E47" s="161">
        <f>'Schedule 3 GasExAnte'!E47</f>
        <v>5.0341498042505289E-2</v>
      </c>
      <c r="G47" s="161">
        <f t="shared" si="0"/>
        <v>5.0341498042505289E-2</v>
      </c>
      <c r="H47" s="161">
        <f t="shared" si="1"/>
        <v>4.3294845204576854E-2</v>
      </c>
      <c r="I47" s="161">
        <f t="shared" si="2"/>
        <v>7.9899999999999999E-2</v>
      </c>
      <c r="J47" s="161">
        <f t="shared" si="3"/>
        <v>7.9399999999999998E-2</v>
      </c>
      <c r="K47" s="161">
        <f>'Schedule 3 GasExAnte'!I47</f>
        <v>1.3082343913053289E-2</v>
      </c>
      <c r="L47" s="161">
        <f>'Schedule 3 GasExAnte'!J47</f>
        <v>1.1569074600000007E-2</v>
      </c>
    </row>
    <row r="48" spans="1:12">
      <c r="A48" s="155">
        <f>'Schedule 3 GasExAnte'!A48</f>
        <v>37</v>
      </c>
      <c r="B48" s="160">
        <f>'Schedule 3 GasExAnte'!B48</f>
        <v>37071</v>
      </c>
      <c r="C48" s="161">
        <f>'Schedule 3 GasExAnte'!C48</f>
        <v>0.13042630408354702</v>
      </c>
      <c r="D48" s="161">
        <f>'Schedule 3 GasExAnte'!D48</f>
        <v>7.85E-2</v>
      </c>
      <c r="E48" s="161">
        <f>'Schedule 3 GasExAnte'!E48</f>
        <v>5.1926304083547023E-2</v>
      </c>
      <c r="G48" s="161">
        <f t="shared" si="0"/>
        <v>5.1926304083547023E-2</v>
      </c>
      <c r="H48" s="161">
        <f t="shared" si="1"/>
        <v>5.0341498042505289E-2</v>
      </c>
      <c r="I48" s="161">
        <f t="shared" si="2"/>
        <v>7.85E-2</v>
      </c>
      <c r="J48" s="161">
        <f t="shared" si="3"/>
        <v>7.9899999999999999E-2</v>
      </c>
      <c r="K48" s="161">
        <f>'Schedule 3 GasExAnte'!I48</f>
        <v>8.602863941649351E-3</v>
      </c>
      <c r="L48" s="161">
        <f>'Schedule 3 GasExAnte'!J48</f>
        <v>9.7387790999999974E-3</v>
      </c>
    </row>
    <row r="49" spans="1:12">
      <c r="A49" s="155">
        <f>'Schedule 3 GasExAnte'!A49</f>
        <v>38</v>
      </c>
      <c r="B49" s="160">
        <f>'Schedule 3 GasExAnte'!B49</f>
        <v>37073</v>
      </c>
      <c r="C49" s="161">
        <f>'Schedule 3 GasExAnte'!C49</f>
        <v>0.13381912071823959</v>
      </c>
      <c r="D49" s="161">
        <f>'Schedule 3 GasExAnte'!D49</f>
        <v>7.7799999999999994E-2</v>
      </c>
      <c r="E49" s="161">
        <f>'Schedule 3 GasExAnte'!E49</f>
        <v>5.6019120718239598E-2</v>
      </c>
      <c r="G49" s="161">
        <f t="shared" si="0"/>
        <v>5.6019120718239598E-2</v>
      </c>
      <c r="H49" s="161">
        <f t="shared" si="1"/>
        <v>5.1926304083547023E-2</v>
      </c>
      <c r="I49" s="161">
        <f t="shared" si="2"/>
        <v>7.7799999999999994E-2</v>
      </c>
      <c r="J49" s="161">
        <f t="shared" si="3"/>
        <v>7.85E-2</v>
      </c>
      <c r="K49" s="161">
        <f>'Schedule 3 GasExAnte'!I49</f>
        <v>1.1331810760675784E-2</v>
      </c>
      <c r="L49" s="161">
        <f>'Schedule 3 GasExAnte'!J49</f>
        <v>1.0243606499999988E-2</v>
      </c>
    </row>
    <row r="50" spans="1:12">
      <c r="A50" s="155">
        <f>'Schedule 3 GasExAnte'!A50</f>
        <v>39</v>
      </c>
      <c r="B50" s="160">
        <f>'Schedule 3 GasExAnte'!B50</f>
        <v>37104</v>
      </c>
      <c r="C50" s="161">
        <f>'Schedule 3 GasExAnte'!C50</f>
        <v>0.13271083190882571</v>
      </c>
      <c r="D50" s="161">
        <f>'Schedule 3 GasExAnte'!D50</f>
        <v>7.5899999999999995E-2</v>
      </c>
      <c r="E50" s="161">
        <f>'Schedule 3 GasExAnte'!E50</f>
        <v>5.6810831908825715E-2</v>
      </c>
      <c r="G50" s="161">
        <f t="shared" si="0"/>
        <v>5.6810831908825715E-2</v>
      </c>
      <c r="H50" s="161">
        <f t="shared" si="1"/>
        <v>5.6019120718239598E-2</v>
      </c>
      <c r="I50" s="161">
        <f t="shared" si="2"/>
        <v>7.5899999999999995E-2</v>
      </c>
      <c r="J50" s="161">
        <f t="shared" si="3"/>
        <v>7.7799999999999994E-2</v>
      </c>
      <c r="K50" s="161">
        <f>'Schedule 3 GasExAnte'!I50</f>
        <v>8.6012807907951822E-3</v>
      </c>
      <c r="L50" s="161">
        <f>'Schedule 3 GasExAnte'!J50</f>
        <v>8.9460202000000016E-3</v>
      </c>
    </row>
    <row r="51" spans="1:12">
      <c r="A51" s="155">
        <f>'Schedule 3 GasExAnte'!A51</f>
        <v>40</v>
      </c>
      <c r="B51" s="160">
        <f>'Schedule 3 GasExAnte'!B51</f>
        <v>37135</v>
      </c>
      <c r="C51" s="161">
        <f>'Schedule 3 GasExAnte'!C51</f>
        <v>0.12676628730506348</v>
      </c>
      <c r="D51" s="161">
        <f>'Schedule 3 GasExAnte'!D51</f>
        <v>7.7499999999999999E-2</v>
      </c>
      <c r="E51" s="161">
        <f>'Schedule 3 GasExAnte'!E51</f>
        <v>4.926628730506348E-2</v>
      </c>
      <c r="G51" s="161">
        <f t="shared" si="0"/>
        <v>4.926628730506348E-2</v>
      </c>
      <c r="H51" s="161">
        <f t="shared" si="1"/>
        <v>5.6810831908825715E-2</v>
      </c>
      <c r="I51" s="161">
        <f t="shared" si="2"/>
        <v>7.7499999999999999E-2</v>
      </c>
      <c r="J51" s="161">
        <f t="shared" si="3"/>
        <v>7.5899999999999995E-2</v>
      </c>
      <c r="K51" s="161">
        <f>'Schedule 3 GasExAnte'!I51</f>
        <v>3.753966618152485E-4</v>
      </c>
      <c r="L51" s="161">
        <f>'Schedule 3 GasExAnte'!J51</f>
        <v>1.21811431E-2</v>
      </c>
    </row>
    <row r="52" spans="1:12">
      <c r="A52" s="155">
        <f>'Schedule 3 GasExAnte'!A52</f>
        <v>41</v>
      </c>
      <c r="B52" s="160">
        <f>'Schedule 3 GasExAnte'!B52</f>
        <v>37165</v>
      </c>
      <c r="C52" s="161">
        <f>'Schedule 3 GasExAnte'!C52</f>
        <v>0.12684665733325387</v>
      </c>
      <c r="D52" s="161">
        <f>'Schedule 3 GasExAnte'!D52</f>
        <v>7.6300000000000007E-2</v>
      </c>
      <c r="E52" s="161">
        <f>'Schedule 3 GasExAnte'!E52</f>
        <v>5.0546657333253864E-2</v>
      </c>
      <c r="G52" s="161">
        <f t="shared" si="0"/>
        <v>5.0546657333253864E-2</v>
      </c>
      <c r="H52" s="161">
        <f t="shared" si="1"/>
        <v>4.926628730506348E-2</v>
      </c>
      <c r="I52" s="161">
        <f t="shared" si="2"/>
        <v>7.6300000000000007E-2</v>
      </c>
      <c r="J52" s="161">
        <f t="shared" si="3"/>
        <v>7.7499999999999999E-2</v>
      </c>
      <c r="K52" s="161">
        <f>'Schedule 3 GasExAnte'!I52</f>
        <v>8.1485338751019765E-3</v>
      </c>
      <c r="L52" s="161">
        <f>'Schedule 3 GasExAnte'!J52</f>
        <v>9.6041975000000085E-3</v>
      </c>
    </row>
    <row r="53" spans="1:12">
      <c r="A53" s="155">
        <f>'Schedule 3 GasExAnte'!A53</f>
        <v>42</v>
      </c>
      <c r="B53" s="160">
        <f>'Schedule 3 GasExAnte'!B53</f>
        <v>37196</v>
      </c>
      <c r="C53" s="161">
        <f>'Schedule 3 GasExAnte'!C53</f>
        <v>0.12684011030202882</v>
      </c>
      <c r="D53" s="161">
        <f>'Schedule 3 GasExAnte'!D53</f>
        <v>7.5700000000000003E-2</v>
      </c>
      <c r="E53" s="161">
        <f>'Schedule 3 GasExAnte'!E53</f>
        <v>5.1140110302028821E-2</v>
      </c>
      <c r="G53" s="161">
        <f t="shared" si="0"/>
        <v>5.1140110302028821E-2</v>
      </c>
      <c r="H53" s="161">
        <f t="shared" si="1"/>
        <v>5.0546657333253864E-2</v>
      </c>
      <c r="I53" s="161">
        <f t="shared" si="2"/>
        <v>7.5700000000000003E-2</v>
      </c>
      <c r="J53" s="161">
        <f t="shared" si="3"/>
        <v>7.6300000000000007E-2</v>
      </c>
      <c r="K53" s="161">
        <f>'Schedule 3 GasExAnte'!I53</f>
        <v>7.6401119209465462E-3</v>
      </c>
      <c r="L53" s="161">
        <f>'Schedule 3 GasExAnte'!J53</f>
        <v>1.0036906700000001E-2</v>
      </c>
    </row>
    <row r="54" spans="1:12">
      <c r="A54" s="155">
        <f>'Schedule 3 GasExAnte'!A54</f>
        <v>43</v>
      </c>
      <c r="B54" s="160">
        <f>'Schedule 3 GasExAnte'!B54</f>
        <v>37226</v>
      </c>
      <c r="C54" s="161">
        <f>'Schedule 3 GasExAnte'!C54</f>
        <v>0.12543295280640959</v>
      </c>
      <c r="D54" s="161">
        <f>'Schedule 3 GasExAnte'!D54</f>
        <v>7.8299999999999995E-2</v>
      </c>
      <c r="E54" s="161">
        <f>'Schedule 3 GasExAnte'!E54</f>
        <v>4.7132952806409598E-2</v>
      </c>
      <c r="G54" s="161">
        <f t="shared" si="0"/>
        <v>4.7132952806409598E-2</v>
      </c>
      <c r="H54" s="161">
        <f t="shared" si="1"/>
        <v>5.1140110302028821E-2</v>
      </c>
      <c r="I54" s="161">
        <f t="shared" si="2"/>
        <v>7.8299999999999995E-2</v>
      </c>
      <c r="J54" s="161">
        <f t="shared" si="3"/>
        <v>7.5700000000000003E-2</v>
      </c>
      <c r="K54" s="161">
        <f>'Schedule 3 GasExAnte'!I54</f>
        <v>3.1222341414763113E-3</v>
      </c>
      <c r="L54" s="161">
        <f>'Schedule 3 GasExAnte'!J54</f>
        <v>1.3153261299999996E-2</v>
      </c>
    </row>
    <row r="55" spans="1:12">
      <c r="A55" s="155">
        <f>'Schedule 3 GasExAnte'!A55</f>
        <v>44</v>
      </c>
      <c r="B55" s="160">
        <f>'Schedule 3 GasExAnte'!B55</f>
        <v>37257</v>
      </c>
      <c r="C55" s="161">
        <f>'Schedule 3 GasExAnte'!C55</f>
        <v>0.12364751890405125</v>
      </c>
      <c r="D55" s="161">
        <f>'Schedule 3 GasExAnte'!D55</f>
        <v>7.6600000000000001E-2</v>
      </c>
      <c r="E55" s="161">
        <f>'Schedule 3 GasExAnte'!E55</f>
        <v>4.7047518904051247E-2</v>
      </c>
      <c r="G55" s="161">
        <f t="shared" si="0"/>
        <v>4.7047518904051247E-2</v>
      </c>
      <c r="H55" s="161">
        <f t="shared" si="1"/>
        <v>4.7132952806409598E-2</v>
      </c>
      <c r="I55" s="161">
        <f t="shared" si="2"/>
        <v>7.6600000000000001E-2</v>
      </c>
      <c r="J55" s="161">
        <f t="shared" si="3"/>
        <v>7.8299999999999995E-2</v>
      </c>
      <c r="K55" s="161">
        <f>'Schedule 3 GasExAnte'!I55</f>
        <v>6.4853239154304063E-3</v>
      </c>
      <c r="L55" s="161">
        <f>'Schedule 3 GasExAnte'!J55</f>
        <v>9.2157247000000109E-3</v>
      </c>
    </row>
    <row r="56" spans="1:12">
      <c r="A56" s="155">
        <f>'Schedule 3 GasExAnte'!A56</f>
        <v>45</v>
      </c>
      <c r="B56" s="160">
        <f>'Schedule 3 GasExAnte'!B56</f>
        <v>37288</v>
      </c>
      <c r="C56" s="161">
        <f>'Schedule 3 GasExAnte'!C56</f>
        <v>0.12413826408449108</v>
      </c>
      <c r="D56" s="161">
        <f>'Schedule 3 GasExAnte'!D56</f>
        <v>7.5399999999999995E-2</v>
      </c>
      <c r="E56" s="161">
        <f>'Schedule 3 GasExAnte'!E56</f>
        <v>4.8738264084491084E-2</v>
      </c>
      <c r="G56" s="161">
        <f t="shared" si="0"/>
        <v>4.8738264084491084E-2</v>
      </c>
      <c r="H56" s="161">
        <f t="shared" si="1"/>
        <v>4.7047518904051247E-2</v>
      </c>
      <c r="I56" s="161">
        <f t="shared" si="2"/>
        <v>7.5399999999999995E-2</v>
      </c>
      <c r="J56" s="161">
        <f t="shared" si="3"/>
        <v>7.6600000000000001E-2</v>
      </c>
      <c r="K56" s="161">
        <f>'Schedule 3 GasExAnte'!I56</f>
        <v>8.2495927433347202E-3</v>
      </c>
      <c r="L56" s="161">
        <f>'Schedule 3 GasExAnte'!J56</f>
        <v>9.4787293999999966E-3</v>
      </c>
    </row>
    <row r="57" spans="1:12">
      <c r="A57" s="155">
        <f>'Schedule 3 GasExAnte'!A57</f>
        <v>46</v>
      </c>
      <c r="B57" s="160">
        <f>'Schedule 3 GasExAnte'!B57</f>
        <v>37316</v>
      </c>
      <c r="C57" s="161">
        <f>'Schedule 3 GasExAnte'!C57</f>
        <v>0.11892179213487042</v>
      </c>
      <c r="D57" s="161">
        <f>'Schedule 3 GasExAnte'!D57</f>
        <v>7.7600000000000002E-2</v>
      </c>
      <c r="E57" s="161">
        <f>'Schedule 3 GasExAnte'!E57</f>
        <v>4.1321792134870416E-2</v>
      </c>
      <c r="G57" s="161">
        <f t="shared" si="0"/>
        <v>4.1321792134870416E-2</v>
      </c>
      <c r="H57" s="161">
        <f t="shared" si="1"/>
        <v>4.8738264084491084E-2</v>
      </c>
      <c r="I57" s="161">
        <f t="shared" si="2"/>
        <v>7.7600000000000002E-2</v>
      </c>
      <c r="J57" s="161">
        <f t="shared" si="3"/>
        <v>7.5399999999999995E-2</v>
      </c>
      <c r="K57" s="161">
        <f>'Schedule 3 GasExAnte'!I57</f>
        <v>-6.2191929186584949E-4</v>
      </c>
      <c r="L57" s="161">
        <f>'Schedule 3 GasExAnte'!J57</f>
        <v>1.2711438600000013E-2</v>
      </c>
    </row>
    <row r="58" spans="1:12">
      <c r="A58" s="155">
        <f>'Schedule 3 GasExAnte'!A58</f>
        <v>47</v>
      </c>
      <c r="B58" s="160">
        <f>'Schedule 3 GasExAnte'!B58</f>
        <v>37347</v>
      </c>
      <c r="C58" s="161">
        <f>'Schedule 3 GasExAnte'!C58</f>
        <v>0.11591766919314905</v>
      </c>
      <c r="D58" s="161">
        <f>'Schedule 3 GasExAnte'!D58</f>
        <v>7.5700000000000003E-2</v>
      </c>
      <c r="E58" s="161">
        <f>'Schedule 3 GasExAnte'!E58</f>
        <v>4.021766919314905E-2</v>
      </c>
      <c r="G58" s="161">
        <f t="shared" si="0"/>
        <v>4.021766919314905E-2</v>
      </c>
      <c r="H58" s="161">
        <f t="shared" si="1"/>
        <v>4.1321792134870416E-2</v>
      </c>
      <c r="I58" s="161">
        <f t="shared" si="2"/>
        <v>7.5700000000000003E-2</v>
      </c>
      <c r="J58" s="161">
        <f t="shared" si="3"/>
        <v>7.7600000000000002E-2</v>
      </c>
      <c r="K58" s="161">
        <f>'Schedule 3 GasExAnte'!I58</f>
        <v>4.6565067780087802E-3</v>
      </c>
      <c r="L58" s="161">
        <f>'Schedule 3 GasExAnte'!J58</f>
        <v>8.9181383999999975E-3</v>
      </c>
    </row>
    <row r="59" spans="1:12">
      <c r="A59" s="155">
        <f>'Schedule 3 GasExAnte'!A59</f>
        <v>48</v>
      </c>
      <c r="B59" s="160">
        <f>'Schedule 3 GasExAnte'!B59</f>
        <v>37377</v>
      </c>
      <c r="C59" s="161">
        <f>'Schedule 3 GasExAnte'!C59</f>
        <v>0.11623593669050837</v>
      </c>
      <c r="D59" s="161">
        <f>'Schedule 3 GasExAnte'!D59</f>
        <v>7.5200000000000003E-2</v>
      </c>
      <c r="E59" s="161">
        <f>'Schedule 3 GasExAnte'!E59</f>
        <v>4.1035936690508368E-2</v>
      </c>
      <c r="G59" s="161">
        <f t="shared" si="0"/>
        <v>4.1035936690508368E-2</v>
      </c>
      <c r="H59" s="161">
        <f t="shared" si="1"/>
        <v>4.021766919314905E-2</v>
      </c>
      <c r="I59" s="161">
        <f t="shared" si="2"/>
        <v>7.5200000000000003E-2</v>
      </c>
      <c r="J59" s="161">
        <f t="shared" si="3"/>
        <v>7.5700000000000003E-2</v>
      </c>
      <c r="K59" s="161">
        <f>'Schedule 3 GasExAnte'!I59</f>
        <v>6.4249725419070342E-3</v>
      </c>
      <c r="L59" s="161">
        <f>'Schedule 3 GasExAnte'!J59</f>
        <v>1.0053261300000005E-2</v>
      </c>
    </row>
    <row r="60" spans="1:12">
      <c r="A60" s="155">
        <f>'Schedule 3 GasExAnte'!A60</f>
        <v>49</v>
      </c>
      <c r="B60" s="160">
        <f>'Schedule 3 GasExAnte'!B60</f>
        <v>37408</v>
      </c>
      <c r="C60" s="161">
        <f>'Schedule 3 GasExAnte'!C60</f>
        <v>0.11702127237887228</v>
      </c>
      <c r="D60" s="161">
        <f>'Schedule 3 GasExAnte'!D60</f>
        <v>7.4099999999999999E-2</v>
      </c>
      <c r="E60" s="161">
        <f>'Schedule 3 GasExAnte'!E60</f>
        <v>4.2921272378872277E-2</v>
      </c>
      <c r="G60" s="161">
        <f t="shared" si="0"/>
        <v>4.2921272378872277E-2</v>
      </c>
      <c r="H60" s="161">
        <f t="shared" si="1"/>
        <v>4.1035936690508368E-2</v>
      </c>
      <c r="I60" s="161">
        <f t="shared" si="2"/>
        <v>7.4099999999999999E-2</v>
      </c>
      <c r="J60" s="161">
        <f t="shared" si="3"/>
        <v>7.5200000000000003E-2</v>
      </c>
      <c r="K60" s="161">
        <f>'Schedule 3 GasExAnte'!I60</f>
        <v>7.6061145864509891E-3</v>
      </c>
      <c r="L60" s="161">
        <f>'Schedule 3 GasExAnte'!J60</f>
        <v>9.383556799999998E-3</v>
      </c>
    </row>
    <row r="61" spans="1:12">
      <c r="A61" s="155">
        <f>'Schedule 3 GasExAnte'!A61</f>
        <v>50</v>
      </c>
      <c r="B61" s="160">
        <f>'Schedule 3 GasExAnte'!B61</f>
        <v>37438</v>
      </c>
      <c r="C61" s="161">
        <f>'Schedule 3 GasExAnte'!C61</f>
        <v>0.12419497289977156</v>
      </c>
      <c r="D61" s="161">
        <f>'Schedule 3 GasExAnte'!D61</f>
        <v>7.3099999999999998E-2</v>
      </c>
      <c r="E61" s="161">
        <f>'Schedule 3 GasExAnte'!E61</f>
        <v>5.1094972899771565E-2</v>
      </c>
      <c r="G61" s="161">
        <f t="shared" si="0"/>
        <v>5.1094972899771565E-2</v>
      </c>
      <c r="H61" s="161">
        <f t="shared" si="1"/>
        <v>4.2921272378872277E-2</v>
      </c>
      <c r="I61" s="161">
        <f t="shared" si="2"/>
        <v>7.3099999999999998E-2</v>
      </c>
      <c r="J61" s="161">
        <f t="shared" si="3"/>
        <v>7.4099999999999999E-2</v>
      </c>
      <c r="K61" s="161">
        <f>'Schedule 3 GasExAnte'!I61</f>
        <v>1.4157312181965497E-2</v>
      </c>
      <c r="L61" s="161">
        <f>'Schedule 3 GasExAnte'!J61</f>
        <v>9.3302068999999987E-3</v>
      </c>
    </row>
    <row r="62" spans="1:12">
      <c r="A62" s="155">
        <f>'Schedule 3 GasExAnte'!A62</f>
        <v>51</v>
      </c>
      <c r="B62" s="160">
        <f>'Schedule 3 GasExAnte'!B62</f>
        <v>37469</v>
      </c>
      <c r="C62" s="161">
        <f>'Schedule 3 GasExAnte'!C62</f>
        <v>0.12341045721938966</v>
      </c>
      <c r="D62" s="161">
        <f>'Schedule 3 GasExAnte'!D62</f>
        <v>7.17E-2</v>
      </c>
      <c r="E62" s="161">
        <f>'Schedule 3 GasExAnte'!E62</f>
        <v>5.1710457219389661E-2</v>
      </c>
      <c r="G62" s="161">
        <f t="shared" si="0"/>
        <v>5.1710457219389661E-2</v>
      </c>
      <c r="H62" s="161">
        <f t="shared" si="1"/>
        <v>5.1094972899771565E-2</v>
      </c>
      <c r="I62" s="161">
        <f t="shared" si="2"/>
        <v>7.17E-2</v>
      </c>
      <c r="J62" s="161">
        <f t="shared" si="3"/>
        <v>7.3099999999999998E-2</v>
      </c>
      <c r="K62" s="161">
        <f>'Schedule 3 GasExAnte'!I62</f>
        <v>7.7385833966023485E-3</v>
      </c>
      <c r="L62" s="161">
        <f>'Schedule 3 GasExAnte'!J62</f>
        <v>8.790797900000008E-3</v>
      </c>
    </row>
    <row r="63" spans="1:12">
      <c r="A63" s="155">
        <f>'Schedule 3 GasExAnte'!A63</f>
        <v>52</v>
      </c>
      <c r="B63" s="160">
        <f>'Schedule 3 GasExAnte'!B63</f>
        <v>37500</v>
      </c>
      <c r="C63" s="161">
        <f>'Schedule 3 GasExAnte'!C63</f>
        <v>0.12597395123768287</v>
      </c>
      <c r="D63" s="161">
        <f>'Schedule 3 GasExAnte'!D63</f>
        <v>7.0800000000000002E-2</v>
      </c>
      <c r="E63" s="161">
        <f>'Schedule 3 GasExAnte'!E63</f>
        <v>5.5173951237682872E-2</v>
      </c>
      <c r="G63" s="161">
        <f t="shared" si="0"/>
        <v>5.5173951237682872E-2</v>
      </c>
      <c r="H63" s="161">
        <f t="shared" si="1"/>
        <v>5.1710457219389661E-2</v>
      </c>
      <c r="I63" s="161">
        <f t="shared" si="2"/>
        <v>7.0800000000000002E-2</v>
      </c>
      <c r="J63" s="161">
        <f t="shared" si="3"/>
        <v>7.17E-2</v>
      </c>
      <c r="K63" s="161">
        <f>'Schedule 3 GasExAnte'!I63</f>
        <v>1.0672397148791105E-2</v>
      </c>
      <c r="L63" s="161">
        <f>'Schedule 3 GasExAnte'!J63</f>
        <v>9.0956253000000001E-3</v>
      </c>
    </row>
    <row r="64" spans="1:12">
      <c r="A64" s="155">
        <f>'Schedule 3 GasExAnte'!A64</f>
        <v>53</v>
      </c>
      <c r="B64" s="160">
        <f>'Schedule 3 GasExAnte'!B64</f>
        <v>37530</v>
      </c>
      <c r="C64" s="161">
        <f>'Schedule 3 GasExAnte'!C64</f>
        <v>0.12501624620877569</v>
      </c>
      <c r="D64" s="161">
        <f>'Schedule 3 GasExAnte'!D64</f>
        <v>7.2300000000000003E-2</v>
      </c>
      <c r="E64" s="161">
        <f>'Schedule 3 GasExAnte'!E64</f>
        <v>5.2716246208775686E-2</v>
      </c>
      <c r="G64" s="161">
        <f t="shared" si="0"/>
        <v>5.2716246208775686E-2</v>
      </c>
      <c r="H64" s="161">
        <f t="shared" si="1"/>
        <v>5.5173951237682872E-2</v>
      </c>
      <c r="I64" s="161">
        <f t="shared" si="2"/>
        <v>7.2300000000000003E-2</v>
      </c>
      <c r="J64" s="161">
        <f t="shared" si="3"/>
        <v>7.0800000000000002E-2</v>
      </c>
      <c r="K64" s="161">
        <f>'Schedule 3 GasExAnte'!I64</f>
        <v>5.2340403391869447E-3</v>
      </c>
      <c r="L64" s="161">
        <f>'Schedule 3 GasExAnte'!J64</f>
        <v>1.1370157200000001E-2</v>
      </c>
    </row>
    <row r="65" spans="1:12">
      <c r="A65" s="155">
        <f>'Schedule 3 GasExAnte'!A65</f>
        <v>54</v>
      </c>
      <c r="B65" s="160">
        <f>'Schedule 3 GasExAnte'!B65</f>
        <v>37561</v>
      </c>
      <c r="C65" s="161">
        <f>'Schedule 3 GasExAnte'!C65</f>
        <v>0.12208101957888193</v>
      </c>
      <c r="D65" s="161">
        <f>'Schedule 3 GasExAnte'!D65</f>
        <v>7.1400000000000005E-2</v>
      </c>
      <c r="E65" s="161">
        <f>'Schedule 3 GasExAnte'!E65</f>
        <v>5.0681019578881922E-2</v>
      </c>
      <c r="G65" s="161">
        <f t="shared" si="0"/>
        <v>5.0681019578881922E-2</v>
      </c>
      <c r="H65" s="161">
        <f t="shared" si="1"/>
        <v>5.2716246208775686E-2</v>
      </c>
      <c r="I65" s="161">
        <f t="shared" si="2"/>
        <v>7.1400000000000005E-2</v>
      </c>
      <c r="J65" s="161">
        <f t="shared" si="3"/>
        <v>7.2300000000000003E-2</v>
      </c>
      <c r="K65" s="161">
        <f>'Schedule 3 GasExAnte'!I65</f>
        <v>5.3138925378254445E-3</v>
      </c>
      <c r="L65" s="161">
        <f>'Schedule 3 GasExAnte'!J65</f>
        <v>9.1792707000000057E-3</v>
      </c>
    </row>
    <row r="66" spans="1:12">
      <c r="A66" s="155">
        <f>'Schedule 3 GasExAnte'!A66</f>
        <v>55</v>
      </c>
      <c r="B66" s="160">
        <f>'Schedule 3 GasExAnte'!B66</f>
        <v>37591</v>
      </c>
      <c r="C66" s="161">
        <f>'Schedule 3 GasExAnte'!C66</f>
        <v>0.1215572058237917</v>
      </c>
      <c r="D66" s="161">
        <f>'Schedule 3 GasExAnte'!D66</f>
        <v>7.0699999999999999E-2</v>
      </c>
      <c r="E66" s="161">
        <f>'Schedule 3 GasExAnte'!E66</f>
        <v>5.0857205823791704E-2</v>
      </c>
      <c r="G66" s="161">
        <f t="shared" si="0"/>
        <v>5.0857205823791704E-2</v>
      </c>
      <c r="H66" s="161">
        <f t="shared" si="1"/>
        <v>5.0681019578881922E-2</v>
      </c>
      <c r="I66" s="161">
        <f t="shared" si="2"/>
        <v>7.0699999999999999E-2</v>
      </c>
      <c r="J66" s="161">
        <f t="shared" si="3"/>
        <v>7.1400000000000005E-2</v>
      </c>
      <c r="K66" s="161">
        <f>'Schedule 3 GasExAnte'!I66</f>
        <v>7.2415765033821342E-3</v>
      </c>
      <c r="L66" s="161">
        <f>'Schedule 3 GasExAnte'!J66</f>
        <v>9.2538025999999926E-3</v>
      </c>
    </row>
    <row r="67" spans="1:12">
      <c r="A67" s="155">
        <f>'Schedule 3 GasExAnte'!A67</f>
        <v>56</v>
      </c>
      <c r="B67" s="160">
        <f>'Schedule 3 GasExAnte'!B67</f>
        <v>37622</v>
      </c>
      <c r="C67" s="161">
        <f>'Schedule 3 GasExAnte'!C67</f>
        <v>0.12187065532291796</v>
      </c>
      <c r="D67" s="161">
        <f>'Schedule 3 GasExAnte'!D67</f>
        <v>7.0599999999999996E-2</v>
      </c>
      <c r="E67" s="161">
        <f>'Schedule 3 GasExAnte'!E67</f>
        <v>5.1270655322917968E-2</v>
      </c>
      <c r="G67" s="161">
        <f t="shared" si="0"/>
        <v>5.1270655322917968E-2</v>
      </c>
      <c r="H67" s="161">
        <f t="shared" si="1"/>
        <v>5.0857205823791704E-2</v>
      </c>
      <c r="I67" s="161">
        <f t="shared" si="2"/>
        <v>7.0599999999999996E-2</v>
      </c>
      <c r="J67" s="161">
        <f t="shared" si="3"/>
        <v>7.0699999999999999E-2</v>
      </c>
      <c r="K67" s="161">
        <f>'Schedule 3 GasExAnte'!I67</f>
        <v>7.5034017058152394E-3</v>
      </c>
      <c r="L67" s="161">
        <f>'Schedule 3 GasExAnte'!J67</f>
        <v>9.7562162999999952E-3</v>
      </c>
    </row>
    <row r="68" spans="1:12">
      <c r="A68" s="155">
        <f>'Schedule 3 GasExAnte'!A68</f>
        <v>57</v>
      </c>
      <c r="B68" s="160">
        <f>'Schedule 3 GasExAnte'!B68</f>
        <v>37653</v>
      </c>
      <c r="C68" s="161">
        <f>'Schedule 3 GasExAnte'!C68</f>
        <v>0.12319835573497875</v>
      </c>
      <c r="D68" s="161">
        <f>'Schedule 3 GasExAnte'!D68</f>
        <v>6.93E-2</v>
      </c>
      <c r="E68" s="161">
        <f>'Schedule 3 GasExAnte'!E68</f>
        <v>5.3898355734978753E-2</v>
      </c>
      <c r="G68" s="161">
        <f t="shared" si="0"/>
        <v>5.3898355734978753E-2</v>
      </c>
      <c r="H68" s="161">
        <f t="shared" si="1"/>
        <v>5.1270655322917968E-2</v>
      </c>
      <c r="I68" s="161">
        <f t="shared" si="2"/>
        <v>6.93E-2</v>
      </c>
      <c r="J68" s="161">
        <f t="shared" si="3"/>
        <v>7.0599999999999996E-2</v>
      </c>
      <c r="K68" s="161">
        <f>'Schedule 3 GasExAnte'!I68</f>
        <v>9.7752911999734529E-3</v>
      </c>
      <c r="L68" s="161">
        <f>'Schedule 3 GasExAnte'!J68</f>
        <v>8.5422754000000073E-3</v>
      </c>
    </row>
    <row r="69" spans="1:12">
      <c r="A69" s="155">
        <f>'Schedule 3 GasExAnte'!A69</f>
        <v>58</v>
      </c>
      <c r="B69" s="160">
        <f>'Schedule 3 GasExAnte'!B69</f>
        <v>37681</v>
      </c>
      <c r="C69" s="161">
        <f>'Schedule 3 GasExAnte'!C69</f>
        <v>0.11947059857291485</v>
      </c>
      <c r="D69" s="161">
        <f>'Schedule 3 GasExAnte'!D69</f>
        <v>6.7900000000000002E-2</v>
      </c>
      <c r="E69" s="161">
        <f>'Schedule 3 GasExAnte'!E69</f>
        <v>5.157059857291485E-2</v>
      </c>
      <c r="G69" s="161">
        <f t="shared" si="0"/>
        <v>5.157059857291485E-2</v>
      </c>
      <c r="H69" s="161">
        <f t="shared" si="1"/>
        <v>5.3898355734978753E-2</v>
      </c>
      <c r="I69" s="161">
        <f t="shared" si="2"/>
        <v>6.7900000000000002E-2</v>
      </c>
      <c r="J69" s="161">
        <f t="shared" si="3"/>
        <v>6.93E-2</v>
      </c>
      <c r="K69" s="161">
        <f>'Schedule 3 GasExAnte'!I69</f>
        <v>5.1861587125937511E-3</v>
      </c>
      <c r="L69" s="161">
        <f>'Schedule 3 GasExAnte'!J69</f>
        <v>8.261043700000005E-3</v>
      </c>
    </row>
    <row r="70" spans="1:12">
      <c r="A70" s="155">
        <f>'Schedule 3 GasExAnte'!A70</f>
        <v>59</v>
      </c>
      <c r="B70" s="160">
        <f>'Schedule 3 GasExAnte'!B70</f>
        <v>37712</v>
      </c>
      <c r="C70" s="161">
        <f>'Schedule 3 GasExAnte'!C70</f>
        <v>0.11616212919494028</v>
      </c>
      <c r="D70" s="161">
        <f>'Schedule 3 GasExAnte'!D70</f>
        <v>6.6400000000000001E-2</v>
      </c>
      <c r="E70" s="161">
        <f>'Schedule 3 GasExAnte'!E70</f>
        <v>4.9762129194940274E-2</v>
      </c>
      <c r="G70" s="161">
        <f t="shared" si="0"/>
        <v>4.9762129194940274E-2</v>
      </c>
      <c r="H70" s="161">
        <f t="shared" si="1"/>
        <v>5.157059857291485E-2</v>
      </c>
      <c r="I70" s="161">
        <f t="shared" si="2"/>
        <v>6.6400000000000001E-2</v>
      </c>
      <c r="J70" s="161">
        <f t="shared" si="3"/>
        <v>6.7900000000000002E-2</v>
      </c>
      <c r="K70" s="161">
        <f>'Schedule 3 GasExAnte'!I70</f>
        <v>5.3809361984769113E-3</v>
      </c>
      <c r="L70" s="161">
        <f>'Schedule 3 GasExAnte'!J70</f>
        <v>7.9658711000000007E-3</v>
      </c>
    </row>
    <row r="71" spans="1:12">
      <c r="A71" s="155">
        <f>'Schedule 3 GasExAnte'!A71</f>
        <v>60</v>
      </c>
      <c r="B71" s="160">
        <f>'Schedule 3 GasExAnte'!B71</f>
        <v>37742</v>
      </c>
      <c r="C71" s="161">
        <f>'Schedule 3 GasExAnte'!C71</f>
        <v>0.1126264311587063</v>
      </c>
      <c r="D71" s="161">
        <f>'Schedule 3 GasExAnte'!D71</f>
        <v>6.3600000000000004E-2</v>
      </c>
      <c r="E71" s="161">
        <f>'Schedule 3 GasExAnte'!E71</f>
        <v>4.9026431158706293E-2</v>
      </c>
      <c r="G71" s="161">
        <f t="shared" si="0"/>
        <v>4.9026431158706293E-2</v>
      </c>
      <c r="H71" s="161">
        <f t="shared" si="1"/>
        <v>4.9762129194940274E-2</v>
      </c>
      <c r="I71" s="161">
        <f t="shared" si="2"/>
        <v>6.3600000000000004E-2</v>
      </c>
      <c r="J71" s="161">
        <f t="shared" si="3"/>
        <v>6.6400000000000001E-2</v>
      </c>
      <c r="K71" s="161">
        <f>'Schedule 3 GasExAnte'!I71</f>
        <v>6.2015906327034451E-3</v>
      </c>
      <c r="L71" s="161">
        <f>'Schedule 3 GasExAnte'!J71</f>
        <v>6.4567576000000015E-3</v>
      </c>
    </row>
    <row r="72" spans="1:12">
      <c r="A72" s="155">
        <f>'Schedule 3 GasExAnte'!A72</f>
        <v>61</v>
      </c>
      <c r="B72" s="160">
        <f>'Schedule 3 GasExAnte'!B72</f>
        <v>37773</v>
      </c>
      <c r="C72" s="161">
        <f>'Schedule 3 GasExAnte'!C72</f>
        <v>0.11140312132254174</v>
      </c>
      <c r="D72" s="161">
        <f>'Schedule 3 GasExAnte'!D72</f>
        <v>6.2100000000000002E-2</v>
      </c>
      <c r="E72" s="161">
        <f>'Schedule 3 GasExAnte'!E72</f>
        <v>4.9303121322541735E-2</v>
      </c>
      <c r="G72" s="161">
        <f t="shared" si="0"/>
        <v>4.9303121322541735E-2</v>
      </c>
      <c r="H72" s="161">
        <f t="shared" si="1"/>
        <v>4.9026431158706293E-2</v>
      </c>
      <c r="I72" s="161">
        <f t="shared" si="2"/>
        <v>6.2100000000000002E-2</v>
      </c>
      <c r="J72" s="161">
        <f t="shared" si="3"/>
        <v>6.3600000000000004E-2</v>
      </c>
      <c r="K72" s="161">
        <f>'Schedule 3 GasExAnte'!I72</f>
        <v>7.1114159052395251E-3</v>
      </c>
      <c r="L72" s="161">
        <f>'Schedule 3 GasExAnte'!J72</f>
        <v>7.3664124000000011E-3</v>
      </c>
    </row>
    <row r="73" spans="1:12">
      <c r="A73" s="155">
        <f>'Schedule 3 GasExAnte'!A73</f>
        <v>62</v>
      </c>
      <c r="B73" s="160">
        <f>'Schedule 3 GasExAnte'!B73</f>
        <v>37803</v>
      </c>
      <c r="C73" s="161">
        <f>'Schedule 3 GasExAnte'!C73</f>
        <v>0.1126726263045835</v>
      </c>
      <c r="D73" s="161">
        <f>'Schedule 3 GasExAnte'!D73</f>
        <v>6.5699999999999995E-2</v>
      </c>
      <c r="E73" s="161">
        <f>'Schedule 3 GasExAnte'!E73</f>
        <v>4.6972626304583501E-2</v>
      </c>
      <c r="G73" s="161">
        <f t="shared" si="0"/>
        <v>4.6972626304583501E-2</v>
      </c>
      <c r="H73" s="161">
        <f t="shared" si="1"/>
        <v>4.9303121322541735E-2</v>
      </c>
      <c r="I73" s="161">
        <f t="shared" si="2"/>
        <v>6.5699999999999995E-2</v>
      </c>
      <c r="J73" s="161">
        <f t="shared" si="3"/>
        <v>6.2100000000000002E-2</v>
      </c>
      <c r="K73" s="161">
        <f>'Schedule 3 GasExAnte'!I73</f>
        <v>4.542803822495986E-3</v>
      </c>
      <c r="L73" s="161">
        <f>'Schedule 3 GasExAnte'!J73</f>
        <v>1.2257298899999991E-2</v>
      </c>
    </row>
    <row r="74" spans="1:12">
      <c r="A74" s="155">
        <f>'Schedule 3 GasExAnte'!A74</f>
        <v>63</v>
      </c>
      <c r="B74" s="160">
        <f>'Schedule 3 GasExAnte'!B74</f>
        <v>37834</v>
      </c>
      <c r="C74" s="161">
        <f>'Schedule 3 GasExAnte'!C74</f>
        <v>0.1138710890760737</v>
      </c>
      <c r="D74" s="161">
        <f>'Schedule 3 GasExAnte'!D74</f>
        <v>6.7799999999999999E-2</v>
      </c>
      <c r="E74" s="161">
        <f>'Schedule 3 GasExAnte'!E74</f>
        <v>4.6071089076073699E-2</v>
      </c>
      <c r="G74" s="161">
        <f t="shared" si="0"/>
        <v>4.6071089076073699E-2</v>
      </c>
      <c r="H74" s="161">
        <f t="shared" si="1"/>
        <v>4.6972626304583501E-2</v>
      </c>
      <c r="I74" s="161">
        <f t="shared" si="2"/>
        <v>6.7799999999999999E-2</v>
      </c>
      <c r="J74" s="161">
        <f t="shared" si="3"/>
        <v>6.5699999999999995E-2</v>
      </c>
      <c r="K74" s="161">
        <f>'Schedule 3 GasExAnte'!I74</f>
        <v>5.6468696319858791E-3</v>
      </c>
      <c r="L74" s="161">
        <f>'Schedule 3 GasExAnte'!J74</f>
        <v>1.1259171300000002E-2</v>
      </c>
    </row>
    <row r="75" spans="1:12">
      <c r="A75" s="155">
        <f>'Schedule 3 GasExAnte'!A75</f>
        <v>64</v>
      </c>
      <c r="B75" s="160">
        <f>'Schedule 3 GasExAnte'!B75</f>
        <v>37865</v>
      </c>
      <c r="C75" s="161">
        <f>'Schedule 3 GasExAnte'!C75</f>
        <v>0.11273627164061842</v>
      </c>
      <c r="D75" s="161">
        <f>'Schedule 3 GasExAnte'!D75</f>
        <v>6.5600000000000006E-2</v>
      </c>
      <c r="E75" s="161">
        <f>'Schedule 3 GasExAnte'!E75</f>
        <v>4.7136271640618413E-2</v>
      </c>
      <c r="G75" s="161">
        <f t="shared" si="0"/>
        <v>4.7136271640618413E-2</v>
      </c>
      <c r="H75" s="161">
        <f t="shared" si="1"/>
        <v>4.6071089076073699E-2</v>
      </c>
      <c r="I75" s="161">
        <f t="shared" si="2"/>
        <v>6.5600000000000006E-2</v>
      </c>
      <c r="J75" s="161">
        <f t="shared" si="3"/>
        <v>6.7799999999999999E-2</v>
      </c>
      <c r="K75" s="161">
        <f>'Schedule 3 GasExAnte'!I75</f>
        <v>7.4879070215510754E-3</v>
      </c>
      <c r="L75" s="161">
        <f>'Schedule 3 GasExAnte'!J75</f>
        <v>7.2519302000000063E-3</v>
      </c>
    </row>
    <row r="76" spans="1:12">
      <c r="A76" s="155">
        <f>'Schedule 3 GasExAnte'!A76</f>
        <v>65</v>
      </c>
      <c r="B76" s="160">
        <f>'Schedule 3 GasExAnte'!B76</f>
        <v>37895</v>
      </c>
      <c r="C76" s="161">
        <f>'Schedule 3 GasExAnte'!C76</f>
        <v>0.1123074009120149</v>
      </c>
      <c r="D76" s="161">
        <f>'Schedule 3 GasExAnte'!D76</f>
        <v>6.4299999999999996E-2</v>
      </c>
      <c r="E76" s="161">
        <f>'Schedule 3 GasExAnte'!E76</f>
        <v>4.80074009120149E-2</v>
      </c>
      <c r="G76" s="161">
        <f t="shared" si="0"/>
        <v>4.80074009120149E-2</v>
      </c>
      <c r="H76" s="161">
        <f t="shared" si="1"/>
        <v>4.7136271640618413E-2</v>
      </c>
      <c r="I76" s="161">
        <f t="shared" si="2"/>
        <v>6.4299999999999996E-2</v>
      </c>
      <c r="J76" s="161">
        <f t="shared" si="3"/>
        <v>6.5600000000000006E-2</v>
      </c>
      <c r="K76" s="161">
        <f>'Schedule 3 GasExAnte'!I76</f>
        <v>7.4423497645434572E-3</v>
      </c>
      <c r="L76" s="161">
        <f>'Schedule 3 GasExAnte'!J76</f>
        <v>7.8452303999999931E-3</v>
      </c>
    </row>
    <row r="77" spans="1:12">
      <c r="A77" s="155">
        <f>'Schedule 3 GasExAnte'!A77</f>
        <v>66</v>
      </c>
      <c r="B77" s="160">
        <f>'Schedule 3 GasExAnte'!B77</f>
        <v>37926</v>
      </c>
      <c r="C77" s="161">
        <f>'Schedule 3 GasExAnte'!C77</f>
        <v>0.10891583923239033</v>
      </c>
      <c r="D77" s="161">
        <f>'Schedule 3 GasExAnte'!D77</f>
        <v>6.3700000000000007E-2</v>
      </c>
      <c r="E77" s="161">
        <f>'Schedule 3 GasExAnte'!E77</f>
        <v>4.5215839232390323E-2</v>
      </c>
      <c r="G77" s="161">
        <f t="shared" si="0"/>
        <v>4.5215839232390323E-2</v>
      </c>
      <c r="H77" s="161">
        <f t="shared" si="1"/>
        <v>4.80074009120149E-2</v>
      </c>
      <c r="I77" s="161">
        <f t="shared" si="2"/>
        <v>6.3700000000000007E-2</v>
      </c>
      <c r="J77" s="161">
        <f t="shared" si="3"/>
        <v>6.4299999999999996E-2</v>
      </c>
      <c r="K77" s="161">
        <f>'Schedule 3 GasExAnte'!I77</f>
        <v>3.9011020741185065E-3</v>
      </c>
      <c r="L77" s="161">
        <f>'Schedule 3 GasExAnte'!J77</f>
        <v>8.3639987000000138E-3</v>
      </c>
    </row>
    <row r="78" spans="1:12">
      <c r="A78" s="155">
        <f>'Schedule 3 GasExAnte'!A78</f>
        <v>67</v>
      </c>
      <c r="B78" s="160">
        <f>'Schedule 3 GasExAnte'!B78</f>
        <v>37956</v>
      </c>
      <c r="C78" s="161">
        <f>'Schedule 3 GasExAnte'!C78</f>
        <v>0.1070625117225779</v>
      </c>
      <c r="D78" s="161">
        <f>'Schedule 3 GasExAnte'!D78</f>
        <v>6.2700000000000006E-2</v>
      </c>
      <c r="E78" s="161">
        <f>'Schedule 3 GasExAnte'!E78</f>
        <v>4.4362511722577894E-2</v>
      </c>
      <c r="G78" s="161">
        <f t="shared" ref="G78:G141" si="4">E78</f>
        <v>4.4362511722577894E-2</v>
      </c>
      <c r="H78" s="161">
        <f t="shared" ref="H78:H141" si="5">E77</f>
        <v>4.5215839232390323E-2</v>
      </c>
      <c r="I78" s="161">
        <f t="shared" ref="I78:I141" si="6">D78</f>
        <v>6.2700000000000006E-2</v>
      </c>
      <c r="J78" s="161">
        <f t="shared" ref="J78:J141" si="7">D77</f>
        <v>6.3700000000000007E-2</v>
      </c>
      <c r="K78" s="161">
        <f>'Schedule 3 GasExAnte'!I78</f>
        <v>5.4501674217358742E-3</v>
      </c>
      <c r="L78" s="161">
        <f>'Schedule 3 GasExAnte'!J78</f>
        <v>7.8803533000000037E-3</v>
      </c>
    </row>
    <row r="79" spans="1:12">
      <c r="A79" s="155">
        <f>'Schedule 3 GasExAnte'!A79</f>
        <v>68</v>
      </c>
      <c r="B79" s="160">
        <f>'Schedule 3 GasExAnte'!B79</f>
        <v>37987</v>
      </c>
      <c r="C79" s="161">
        <f>'Schedule 3 GasExAnte'!C79</f>
        <v>0.10592930275665292</v>
      </c>
      <c r="D79" s="161">
        <f>'Schedule 3 GasExAnte'!D79</f>
        <v>6.1499999999999999E-2</v>
      </c>
      <c r="E79" s="161">
        <f>'Schedule 3 GasExAnte'!E79</f>
        <v>4.4429302756652925E-2</v>
      </c>
      <c r="G79" s="161">
        <f t="shared" si="4"/>
        <v>4.4429302756652925E-2</v>
      </c>
      <c r="H79" s="161">
        <f t="shared" si="5"/>
        <v>4.4362511722577894E-2</v>
      </c>
      <c r="I79" s="161">
        <f t="shared" si="6"/>
        <v>6.1499999999999999E-2</v>
      </c>
      <c r="J79" s="161">
        <f t="shared" si="7"/>
        <v>6.2700000000000006E-2</v>
      </c>
      <c r="K79" s="161">
        <f>'Schedule 3 GasExAnte'!I79</f>
        <v>6.2513244308078919E-3</v>
      </c>
      <c r="L79" s="161">
        <f>'Schedule 3 GasExAnte'!J79</f>
        <v>7.5409442999999979E-3</v>
      </c>
    </row>
    <row r="80" spans="1:12">
      <c r="A80" s="155">
        <f>'Schedule 3 GasExAnte'!A80</f>
        <v>69</v>
      </c>
      <c r="B80" s="160">
        <f>'Schedule 3 GasExAnte'!B80</f>
        <v>38018</v>
      </c>
      <c r="C80" s="161">
        <f>'Schedule 3 GasExAnte'!C80</f>
        <v>0.10392806426682738</v>
      </c>
      <c r="D80" s="161">
        <f>'Schedule 3 GasExAnte'!D80</f>
        <v>6.1499999999999999E-2</v>
      </c>
      <c r="E80" s="161">
        <f>'Schedule 3 GasExAnte'!E80</f>
        <v>4.2428064266827381E-2</v>
      </c>
      <c r="G80" s="161">
        <f t="shared" si="4"/>
        <v>4.2428064266827381E-2</v>
      </c>
      <c r="H80" s="161">
        <f t="shared" si="5"/>
        <v>4.4429302756652925E-2</v>
      </c>
      <c r="I80" s="161">
        <f t="shared" si="6"/>
        <v>6.1499999999999999E-2</v>
      </c>
      <c r="J80" s="161">
        <f t="shared" si="7"/>
        <v>6.1499999999999999E-2</v>
      </c>
      <c r="K80" s="161">
        <f>'Schedule 3 GasExAnte'!I80</f>
        <v>4.1926061781766832E-3</v>
      </c>
      <c r="L80" s="161">
        <f>'Schedule 3 GasExAnte'!J80</f>
        <v>8.5736535000000003E-3</v>
      </c>
    </row>
    <row r="81" spans="1:12">
      <c r="A81" s="155">
        <f>'Schedule 3 GasExAnte'!A81</f>
        <v>70</v>
      </c>
      <c r="B81" s="160">
        <f>'Schedule 3 GasExAnte'!B81</f>
        <v>38047</v>
      </c>
      <c r="C81" s="161">
        <f>'Schedule 3 GasExAnte'!C81</f>
        <v>0.10371740538815788</v>
      </c>
      <c r="D81" s="161">
        <f>'Schedule 3 GasExAnte'!D81</f>
        <v>5.9700000000000003E-2</v>
      </c>
      <c r="E81" s="161">
        <f>'Schedule 3 GasExAnte'!E81</f>
        <v>4.4017405388157876E-2</v>
      </c>
      <c r="G81" s="161">
        <f t="shared" si="4"/>
        <v>4.4017405388157876E-2</v>
      </c>
      <c r="H81" s="161">
        <f t="shared" si="5"/>
        <v>4.2428064266827381E-2</v>
      </c>
      <c r="I81" s="161">
        <f t="shared" si="6"/>
        <v>5.9700000000000003E-2</v>
      </c>
      <c r="J81" s="161">
        <f t="shared" si="7"/>
        <v>6.1499999999999999E-2</v>
      </c>
      <c r="K81" s="161">
        <f>'Schedule 3 GasExAnte'!I81</f>
        <v>7.5041951327046372E-3</v>
      </c>
      <c r="L81" s="161">
        <f>'Schedule 3 GasExAnte'!J81</f>
        <v>6.7736535000000042E-3</v>
      </c>
    </row>
    <row r="82" spans="1:12">
      <c r="A82" s="155">
        <f>'Schedule 3 GasExAnte'!A82</f>
        <v>71</v>
      </c>
      <c r="B82" s="160">
        <f>'Schedule 3 GasExAnte'!B82</f>
        <v>38078</v>
      </c>
      <c r="C82" s="161">
        <f>'Schedule 3 GasExAnte'!C82</f>
        <v>0.1040948004523386</v>
      </c>
      <c r="D82" s="161">
        <f>'Schedule 3 GasExAnte'!D82</f>
        <v>6.3500000000000001E-2</v>
      </c>
      <c r="E82" s="161">
        <f>'Schedule 3 GasExAnte'!E82</f>
        <v>4.0594800452338597E-2</v>
      </c>
      <c r="G82" s="161">
        <f t="shared" si="4"/>
        <v>4.0594800452338597E-2</v>
      </c>
      <c r="H82" s="161">
        <f t="shared" si="5"/>
        <v>4.4017405388157876E-2</v>
      </c>
      <c r="I82" s="161">
        <f t="shared" si="6"/>
        <v>6.3500000000000001E-2</v>
      </c>
      <c r="J82" s="161">
        <f t="shared" si="7"/>
        <v>5.9700000000000003E-2</v>
      </c>
      <c r="K82" s="161">
        <f>'Schedule 3 GasExAnte'!I82</f>
        <v>2.7138175319384242E-3</v>
      </c>
      <c r="L82" s="161">
        <f>'Schedule 3 GasExAnte'!J82</f>
        <v>1.2122717299999995E-2</v>
      </c>
    </row>
    <row r="83" spans="1:12">
      <c r="A83" s="155">
        <f>'Schedule 3 GasExAnte'!A83</f>
        <v>72</v>
      </c>
      <c r="B83" s="160">
        <f>'Schedule 3 GasExAnte'!B83</f>
        <v>38108</v>
      </c>
      <c r="C83" s="161">
        <f>'Schedule 3 GasExAnte'!C83</f>
        <v>0.10449073340372624</v>
      </c>
      <c r="D83" s="161">
        <f>'Schedule 3 GasExAnte'!D83</f>
        <v>6.6199999999999995E-2</v>
      </c>
      <c r="E83" s="161">
        <f>'Schedule 3 GasExAnte'!E83</f>
        <v>3.829073340372624E-2</v>
      </c>
      <c r="G83" s="161">
        <f t="shared" si="4"/>
        <v>3.829073340372624E-2</v>
      </c>
      <c r="H83" s="161">
        <f t="shared" si="5"/>
        <v>4.0594800452338597E-2</v>
      </c>
      <c r="I83" s="161">
        <f t="shared" si="6"/>
        <v>6.6199999999999995E-2</v>
      </c>
      <c r="J83" s="161">
        <f t="shared" si="7"/>
        <v>6.3500000000000001E-2</v>
      </c>
      <c r="K83" s="161">
        <f>'Schedule 3 GasExAnte'!I83</f>
        <v>3.3552134876477166E-3</v>
      </c>
      <c r="L83" s="161">
        <f>'Schedule 3 GasExAnte'!J83</f>
        <v>1.1552471499999994E-2</v>
      </c>
    </row>
    <row r="84" spans="1:12">
      <c r="A84" s="155">
        <f>'Schedule 3 GasExAnte'!A84</f>
        <v>73</v>
      </c>
      <c r="B84" s="160">
        <f>'Schedule 3 GasExAnte'!B84</f>
        <v>38139</v>
      </c>
      <c r="C84" s="161">
        <f>'Schedule 3 GasExAnte'!C84</f>
        <v>0.10364646173422923</v>
      </c>
      <c r="D84" s="161">
        <f>'Schedule 3 GasExAnte'!D84</f>
        <v>6.4600000000000005E-2</v>
      </c>
      <c r="E84" s="161">
        <f>'Schedule 3 GasExAnte'!E84</f>
        <v>3.9046461734229224E-2</v>
      </c>
      <c r="G84" s="161">
        <f t="shared" si="4"/>
        <v>3.9046461734229224E-2</v>
      </c>
      <c r="H84" s="161">
        <f t="shared" si="5"/>
        <v>3.829073340372624E-2</v>
      </c>
      <c r="I84" s="161">
        <f t="shared" si="6"/>
        <v>6.4600000000000005E-2</v>
      </c>
      <c r="J84" s="161">
        <f t="shared" si="7"/>
        <v>6.6199999999999995E-2</v>
      </c>
      <c r="K84" s="161">
        <f>'Schedule 3 GasExAnte'!I84</f>
        <v>6.0938011835830544E-3</v>
      </c>
      <c r="L84" s="161">
        <f>'Schedule 3 GasExAnte'!J84</f>
        <v>7.6288758000000109E-3</v>
      </c>
    </row>
    <row r="85" spans="1:12">
      <c r="A85" s="155">
        <f>'Schedule 3 GasExAnte'!A85</f>
        <v>74</v>
      </c>
      <c r="B85" s="160">
        <f>'Schedule 3 GasExAnte'!B85</f>
        <v>38169</v>
      </c>
      <c r="C85" s="161">
        <f>'Schedule 3 GasExAnte'!C85</f>
        <v>0.10106587330201013</v>
      </c>
      <c r="D85" s="161">
        <f>'Schedule 3 GasExAnte'!D85</f>
        <v>6.2700000000000006E-2</v>
      </c>
      <c r="E85" s="161">
        <f>'Schedule 3 GasExAnte'!E85</f>
        <v>3.836587330201012E-2</v>
      </c>
      <c r="G85" s="161">
        <f t="shared" si="4"/>
        <v>3.836587330201012E-2</v>
      </c>
      <c r="H85" s="161">
        <f t="shared" si="5"/>
        <v>3.9046461734229224E-2</v>
      </c>
      <c r="I85" s="161">
        <f t="shared" si="6"/>
        <v>6.2700000000000006E-2</v>
      </c>
      <c r="J85" s="161">
        <f t="shared" si="7"/>
        <v>6.4600000000000005E-2</v>
      </c>
      <c r="K85" s="161">
        <f>'Schedule 3 GasExAnte'!I85</f>
        <v>4.7628397516880569E-3</v>
      </c>
      <c r="L85" s="161">
        <f>'Schedule 3 GasExAnte'!J85</f>
        <v>7.1058214000000036E-3</v>
      </c>
    </row>
    <row r="86" spans="1:12">
      <c r="A86" s="155">
        <f>'Schedule 3 GasExAnte'!A86</f>
        <v>75</v>
      </c>
      <c r="B86" s="160">
        <f>'Schedule 3 GasExAnte'!B86</f>
        <v>38200</v>
      </c>
      <c r="C86" s="161">
        <f>'Schedule 3 GasExAnte'!C86</f>
        <v>0.10084231708808544</v>
      </c>
      <c r="D86" s="161">
        <f>'Schedule 3 GasExAnte'!D86</f>
        <v>6.1400000000000003E-2</v>
      </c>
      <c r="E86" s="161">
        <f>'Schedule 3 GasExAnte'!E86</f>
        <v>3.9442317088085439E-2</v>
      </c>
      <c r="G86" s="161">
        <f t="shared" si="4"/>
        <v>3.9442317088085439E-2</v>
      </c>
      <c r="H86" s="161">
        <f t="shared" si="5"/>
        <v>3.836587330201012E-2</v>
      </c>
      <c r="I86" s="161">
        <f t="shared" si="6"/>
        <v>6.1400000000000003E-2</v>
      </c>
      <c r="J86" s="161">
        <f t="shared" si="7"/>
        <v>6.2700000000000006E-2</v>
      </c>
      <c r="K86" s="161">
        <f>'Schedule 3 GasExAnte'!I86</f>
        <v>6.4249918172352496E-3</v>
      </c>
      <c r="L86" s="161">
        <f>'Schedule 3 GasExAnte'!J86</f>
        <v>7.440944300000002E-3</v>
      </c>
    </row>
    <row r="87" spans="1:12">
      <c r="A87" s="155">
        <f>'Schedule 3 GasExAnte'!A87</f>
        <v>76</v>
      </c>
      <c r="B87" s="160">
        <f>'Schedule 3 GasExAnte'!B87</f>
        <v>38231</v>
      </c>
      <c r="C87" s="161">
        <f>'Schedule 3 GasExAnte'!C87</f>
        <v>9.7629793042133678E-2</v>
      </c>
      <c r="D87" s="161">
        <f>'Schedule 3 GasExAnte'!D87</f>
        <v>5.9799999999999999E-2</v>
      </c>
      <c r="E87" s="161">
        <f>'Schedule 3 GasExAnte'!E87</f>
        <v>3.7829793042133679E-2</v>
      </c>
      <c r="G87" s="161">
        <f t="shared" si="4"/>
        <v>3.7829793042133679E-2</v>
      </c>
      <c r="H87" s="161">
        <f t="shared" si="5"/>
        <v>3.9442317088085439E-2</v>
      </c>
      <c r="I87" s="161">
        <f t="shared" si="6"/>
        <v>5.9799999999999999E-2</v>
      </c>
      <c r="J87" s="161">
        <f t="shared" si="7"/>
        <v>6.1400000000000003E-2</v>
      </c>
      <c r="K87" s="161">
        <f>'Schedule 3 GasExAnte'!I87</f>
        <v>3.8860899369811408E-3</v>
      </c>
      <c r="L87" s="161">
        <f>'Schedule 3 GasExAnte'!J87</f>
        <v>6.959712599999994E-3</v>
      </c>
    </row>
    <row r="88" spans="1:12">
      <c r="A88" s="155">
        <f>'Schedule 3 GasExAnte'!A88</f>
        <v>77</v>
      </c>
      <c r="B88" s="160">
        <f>'Schedule 3 GasExAnte'!B88</f>
        <v>38261</v>
      </c>
      <c r="C88" s="161">
        <f>'Schedule 3 GasExAnte'!C88</f>
        <v>9.740210020865922E-2</v>
      </c>
      <c r="D88" s="161">
        <f>'Schedule 3 GasExAnte'!D88</f>
        <v>5.9400000000000001E-2</v>
      </c>
      <c r="E88" s="161">
        <f>'Schedule 3 GasExAnte'!E88</f>
        <v>3.8002100208659219E-2</v>
      </c>
      <c r="G88" s="161">
        <f t="shared" si="4"/>
        <v>3.8002100208659219E-2</v>
      </c>
      <c r="H88" s="161">
        <f t="shared" si="5"/>
        <v>3.7829793042133679E-2</v>
      </c>
      <c r="I88" s="161">
        <f t="shared" si="6"/>
        <v>5.9400000000000001E-2</v>
      </c>
      <c r="J88" s="161">
        <f t="shared" si="7"/>
        <v>5.9799999999999999E-2</v>
      </c>
      <c r="K88" s="161">
        <f>'Schedule 3 GasExAnte'!I88</f>
        <v>5.446120784736351E-3</v>
      </c>
      <c r="L88" s="161">
        <f>'Schedule 3 GasExAnte'!J88</f>
        <v>7.9366582000000019E-3</v>
      </c>
    </row>
    <row r="89" spans="1:12">
      <c r="A89" s="155">
        <f>'Schedule 3 GasExAnte'!A89</f>
        <v>78</v>
      </c>
      <c r="B89" s="160">
        <f>'Schedule 3 GasExAnte'!B89</f>
        <v>38292</v>
      </c>
      <c r="C89" s="161">
        <f>'Schedule 3 GasExAnte'!C89</f>
        <v>9.6226758063517742E-2</v>
      </c>
      <c r="D89" s="161">
        <f>'Schedule 3 GasExAnte'!D89</f>
        <v>5.9700000000000003E-2</v>
      </c>
      <c r="E89" s="161">
        <f>'Schedule 3 GasExAnte'!E89</f>
        <v>3.6526758063517739E-2</v>
      </c>
      <c r="G89" s="161">
        <f t="shared" si="4"/>
        <v>3.6526758063517739E-2</v>
      </c>
      <c r="H89" s="161">
        <f t="shared" si="5"/>
        <v>3.8002100208659219E-2</v>
      </c>
      <c r="I89" s="161">
        <f t="shared" si="6"/>
        <v>5.9700000000000003E-2</v>
      </c>
      <c r="J89" s="161">
        <f t="shared" si="7"/>
        <v>5.9400000000000001E-2</v>
      </c>
      <c r="K89" s="161">
        <f>'Schedule 3 GasExAnte'!I89</f>
        <v>3.8224926428474942E-3</v>
      </c>
      <c r="L89" s="161">
        <f>'Schedule 3 GasExAnte'!J89</f>
        <v>8.5808945999999997E-3</v>
      </c>
    </row>
    <row r="90" spans="1:12">
      <c r="A90" s="155">
        <f>'Schedule 3 GasExAnte'!A90</f>
        <v>79</v>
      </c>
      <c r="B90" s="160">
        <f>'Schedule 3 GasExAnte'!B90</f>
        <v>38322</v>
      </c>
      <c r="C90" s="161">
        <f>'Schedule 3 GasExAnte'!C90</f>
        <v>9.7008599131380643E-2</v>
      </c>
      <c r="D90" s="161">
        <f>'Schedule 3 GasExAnte'!D90</f>
        <v>5.9200000000000003E-2</v>
      </c>
      <c r="E90" s="161">
        <f>'Schedule 3 GasExAnte'!E90</f>
        <v>3.7808599131380641E-2</v>
      </c>
      <c r="G90" s="161">
        <f t="shared" si="4"/>
        <v>3.7808599131380641E-2</v>
      </c>
      <c r="H90" s="161">
        <f t="shared" si="5"/>
        <v>3.6526758063517739E-2</v>
      </c>
      <c r="I90" s="161">
        <f t="shared" si="6"/>
        <v>5.9200000000000003E-2</v>
      </c>
      <c r="J90" s="161">
        <f t="shared" si="7"/>
        <v>5.9700000000000003E-2</v>
      </c>
      <c r="K90" s="161">
        <f>'Schedule 3 GasExAnte'!I90</f>
        <v>6.3739998827398447E-3</v>
      </c>
      <c r="L90" s="161">
        <f>'Schedule 3 GasExAnte'!J90</f>
        <v>7.8227172999999969E-3</v>
      </c>
    </row>
    <row r="91" spans="1:12">
      <c r="A91" s="155">
        <f>'Schedule 3 GasExAnte'!A91</f>
        <v>80</v>
      </c>
      <c r="B91" s="160">
        <f>'Schedule 3 GasExAnte'!B91</f>
        <v>38353</v>
      </c>
      <c r="C91" s="161">
        <f>'Schedule 3 GasExAnte'!C91</f>
        <v>9.9046636546114494E-2</v>
      </c>
      <c r="D91" s="161">
        <f>'Schedule 3 GasExAnte'!D91</f>
        <v>5.7799999999999997E-2</v>
      </c>
      <c r="E91" s="161">
        <f>'Schedule 3 GasExAnte'!E91</f>
        <v>4.1246636546114497E-2</v>
      </c>
      <c r="G91" s="161">
        <f t="shared" si="4"/>
        <v>4.1246636546114497E-2</v>
      </c>
      <c r="H91" s="161">
        <f t="shared" si="5"/>
        <v>3.7808599131380641E-2</v>
      </c>
      <c r="I91" s="161">
        <f t="shared" si="6"/>
        <v>5.7799999999999997E-2</v>
      </c>
      <c r="J91" s="161">
        <f t="shared" si="7"/>
        <v>5.9200000000000003E-2</v>
      </c>
      <c r="K91" s="161">
        <f>'Schedule 3 GasExAnte'!I91</f>
        <v>8.7088964110405009E-3</v>
      </c>
      <c r="L91" s="161">
        <f>'Schedule 3 GasExAnte'!J91</f>
        <v>6.8530127999999954E-3</v>
      </c>
    </row>
    <row r="92" spans="1:12">
      <c r="A92" s="155">
        <f>'Schedule 3 GasExAnte'!A92</f>
        <v>81</v>
      </c>
      <c r="B92" s="160">
        <f>'Schedule 3 GasExAnte'!B92</f>
        <v>38384</v>
      </c>
      <c r="C92" s="161">
        <f>'Schedule 3 GasExAnte'!C92</f>
        <v>9.790853757200145E-2</v>
      </c>
      <c r="D92" s="161">
        <f>'Schedule 3 GasExAnte'!D92</f>
        <v>5.6099999999999997E-2</v>
      </c>
      <c r="E92" s="161">
        <f>'Schedule 3 GasExAnte'!E92</f>
        <v>4.1808537572001453E-2</v>
      </c>
      <c r="G92" s="161">
        <f t="shared" si="4"/>
        <v>4.1808537572001453E-2</v>
      </c>
      <c r="H92" s="161">
        <f t="shared" si="5"/>
        <v>4.1246636546114497E-2</v>
      </c>
      <c r="I92" s="161">
        <f t="shared" si="6"/>
        <v>5.6099999999999997E-2</v>
      </c>
      <c r="J92" s="161">
        <f t="shared" si="7"/>
        <v>5.7799999999999997E-2</v>
      </c>
      <c r="K92" s="161">
        <f>'Schedule 3 GasExAnte'!I92</f>
        <v>6.3120533801442336E-3</v>
      </c>
      <c r="L92" s="161">
        <f>'Schedule 3 GasExAnte'!J92</f>
        <v>6.3578401999999992E-3</v>
      </c>
    </row>
    <row r="93" spans="1:12">
      <c r="A93" s="155">
        <f>'Schedule 3 GasExAnte'!A93</f>
        <v>82</v>
      </c>
      <c r="B93" s="160">
        <f>'Schedule 3 GasExAnte'!B93</f>
        <v>38412</v>
      </c>
      <c r="C93" s="161">
        <f>'Schedule 3 GasExAnte'!C93</f>
        <v>9.7868036488971036E-2</v>
      </c>
      <c r="D93" s="161">
        <f>'Schedule 3 GasExAnte'!D93</f>
        <v>5.8299999999999998E-2</v>
      </c>
      <c r="E93" s="161">
        <f>'Schedule 3 GasExAnte'!E93</f>
        <v>3.9568036488971038E-2</v>
      </c>
      <c r="G93" s="161">
        <f t="shared" si="4"/>
        <v>3.9568036488971038E-2</v>
      </c>
      <c r="H93" s="161">
        <f t="shared" si="5"/>
        <v>4.1808537572001453E-2</v>
      </c>
      <c r="I93" s="161">
        <f t="shared" si="6"/>
        <v>5.8299999999999998E-2</v>
      </c>
      <c r="J93" s="161">
        <f t="shared" si="7"/>
        <v>5.6099999999999997E-2</v>
      </c>
      <c r="K93" s="161">
        <f>'Schedule 3 GasExAnte'!I93</f>
        <v>3.5879853313447382E-3</v>
      </c>
      <c r="L93" s="161">
        <f>'Schedule 3 GasExAnte'!J93</f>
        <v>1.0020844899999999E-2</v>
      </c>
    </row>
    <row r="94" spans="1:12">
      <c r="A94" s="155">
        <f>'Schedule 3 GasExAnte'!A94</f>
        <v>83</v>
      </c>
      <c r="B94" s="160">
        <f>'Schedule 3 GasExAnte'!B94</f>
        <v>38443</v>
      </c>
      <c r="C94" s="161">
        <f>'Schedule 3 GasExAnte'!C94</f>
        <v>9.8779866350908505E-2</v>
      </c>
      <c r="D94" s="161">
        <f>'Schedule 3 GasExAnte'!D94</f>
        <v>5.6399999999999999E-2</v>
      </c>
      <c r="E94" s="161">
        <f>'Schedule 3 GasExAnte'!E94</f>
        <v>4.2379866350908506E-2</v>
      </c>
      <c r="G94" s="161">
        <f t="shared" si="4"/>
        <v>4.2379866350908506E-2</v>
      </c>
      <c r="H94" s="161">
        <f t="shared" si="5"/>
        <v>3.9568036488971038E-2</v>
      </c>
      <c r="I94" s="161">
        <f t="shared" si="6"/>
        <v>5.6399999999999999E-2</v>
      </c>
      <c r="J94" s="161">
        <f t="shared" si="7"/>
        <v>5.8299999999999998E-2</v>
      </c>
      <c r="K94" s="161">
        <f>'Schedule 3 GasExAnte'!I94</f>
        <v>8.3279702608284323E-3</v>
      </c>
      <c r="L94" s="161">
        <f>'Schedule 3 GasExAnte'!J94</f>
        <v>6.2275447000000039E-3</v>
      </c>
    </row>
    <row r="95" spans="1:12">
      <c r="A95" s="155">
        <f>'Schedule 3 GasExAnte'!A95</f>
        <v>84</v>
      </c>
      <c r="B95" s="160">
        <f>'Schedule 3 GasExAnte'!B95</f>
        <v>38473</v>
      </c>
      <c r="C95" s="161">
        <f>'Schedule 3 GasExAnte'!C95</f>
        <v>9.8056482373154202E-2</v>
      </c>
      <c r="D95" s="161">
        <f>'Schedule 3 GasExAnte'!D95</f>
        <v>5.5333333300000002E-2</v>
      </c>
      <c r="E95" s="161">
        <f>'Schedule 3 GasExAnte'!E95</f>
        <v>4.27231490731542E-2</v>
      </c>
      <c r="G95" s="161">
        <f t="shared" si="4"/>
        <v>4.27231490731542E-2</v>
      </c>
      <c r="H95" s="161">
        <f t="shared" si="5"/>
        <v>4.2379866350908506E-2</v>
      </c>
      <c r="I95" s="161">
        <f t="shared" si="6"/>
        <v>5.5333333300000002E-2</v>
      </c>
      <c r="J95" s="161">
        <f t="shared" si="7"/>
        <v>5.6399999999999999E-2</v>
      </c>
      <c r="K95" s="161">
        <f>'Schedule 3 GasExAnte'!I95</f>
        <v>6.2514175103594999E-3</v>
      </c>
      <c r="L95" s="161">
        <f>'Schedule 3 GasExAnte'!J95</f>
        <v>6.7960009000000016E-3</v>
      </c>
    </row>
    <row r="96" spans="1:12">
      <c r="A96" s="155">
        <f>'Schedule 3 GasExAnte'!A96</f>
        <v>85</v>
      </c>
      <c r="B96" s="160">
        <f>'Schedule 3 GasExAnte'!B96</f>
        <v>38504</v>
      </c>
      <c r="C96" s="161">
        <f>'Schedule 3 GasExAnte'!C96</f>
        <v>9.7613079026963839E-2</v>
      </c>
      <c r="D96" s="161">
        <f>'Schedule 3 GasExAnte'!D96</f>
        <v>5.3999999999999999E-2</v>
      </c>
      <c r="E96" s="161">
        <f>'Schedule 3 GasExAnte'!E96</f>
        <v>4.361307902696384E-2</v>
      </c>
      <c r="G96" s="161">
        <f t="shared" si="4"/>
        <v>4.361307902696384E-2</v>
      </c>
      <c r="H96" s="161">
        <f t="shared" si="5"/>
        <v>4.27231490731542E-2</v>
      </c>
      <c r="I96" s="161">
        <f t="shared" si="6"/>
        <v>5.3999999999999999E-2</v>
      </c>
      <c r="J96" s="161">
        <f t="shared" si="7"/>
        <v>5.5333333300000002E-2</v>
      </c>
      <c r="K96" s="161">
        <f>'Schedule 3 GasExAnte'!I96</f>
        <v>6.8459214429489948E-3</v>
      </c>
      <c r="L96" s="161">
        <f>'Schedule 3 GasExAnte'!J96</f>
        <v>6.3806313620196967E-3</v>
      </c>
    </row>
    <row r="97" spans="1:12">
      <c r="A97" s="155">
        <f>'Schedule 3 GasExAnte'!A97</f>
        <v>86</v>
      </c>
      <c r="B97" s="160">
        <f>'Schedule 3 GasExAnte'!B97</f>
        <v>38534</v>
      </c>
      <c r="C97" s="161">
        <f>'Schedule 3 GasExAnte'!C97</f>
        <v>9.6566339777260479E-2</v>
      </c>
      <c r="D97" s="161">
        <f>'Schedule 3 GasExAnte'!D97</f>
        <v>5.5100000000000003E-2</v>
      </c>
      <c r="E97" s="161">
        <f>'Schedule 3 GasExAnte'!E97</f>
        <v>4.1466339777260476E-2</v>
      </c>
      <c r="G97" s="161">
        <f t="shared" si="4"/>
        <v>4.1466339777260476E-2</v>
      </c>
      <c r="H97" s="161">
        <f t="shared" si="5"/>
        <v>4.361307902696384E-2</v>
      </c>
      <c r="I97" s="161">
        <f t="shared" si="6"/>
        <v>5.5100000000000003E-2</v>
      </c>
      <c r="J97" s="161">
        <f t="shared" si="7"/>
        <v>5.3999999999999999E-2</v>
      </c>
      <c r="K97" s="161">
        <f>'Schedule 3 GasExAnte'!I97</f>
        <v>3.9333164843666363E-3</v>
      </c>
      <c r="L97" s="161">
        <f>'Schedule 3 GasExAnte'!J97</f>
        <v>8.628086000000007E-3</v>
      </c>
    </row>
    <row r="98" spans="1:12">
      <c r="A98" s="155">
        <f>'Schedule 3 GasExAnte'!A98</f>
        <v>87</v>
      </c>
      <c r="B98" s="160">
        <f>'Schedule 3 GasExAnte'!B98</f>
        <v>38565</v>
      </c>
      <c r="C98" s="161">
        <f>'Schedule 3 GasExAnte'!C98</f>
        <v>9.685653136286472E-2</v>
      </c>
      <c r="D98" s="161">
        <f>'Schedule 3 GasExAnte'!D98</f>
        <v>5.5E-2</v>
      </c>
      <c r="E98" s="161">
        <f>'Schedule 3 GasExAnte'!E98</f>
        <v>4.185653136286472E-2</v>
      </c>
      <c r="G98" s="161">
        <f t="shared" si="4"/>
        <v>4.185653136286472E-2</v>
      </c>
      <c r="H98" s="161">
        <f t="shared" si="5"/>
        <v>4.1466339777260476E-2</v>
      </c>
      <c r="I98" s="161">
        <f t="shared" si="6"/>
        <v>5.5E-2</v>
      </c>
      <c r="J98" s="161">
        <f t="shared" si="7"/>
        <v>5.5100000000000003E-2</v>
      </c>
      <c r="K98" s="161">
        <f>'Schedule 3 GasExAnte'!I98</f>
        <v>6.1709725476123481E-3</v>
      </c>
      <c r="L98" s="161">
        <f>'Schedule 3 GasExAnte'!J98</f>
        <v>7.5814358999999956E-3</v>
      </c>
    </row>
    <row r="99" spans="1:12">
      <c r="A99" s="155">
        <f>'Schedule 3 GasExAnte'!A99</f>
        <v>88</v>
      </c>
      <c r="B99" s="160">
        <f>'Schedule 3 GasExAnte'!B99</f>
        <v>38596</v>
      </c>
      <c r="C99" s="161">
        <f>'Schedule 3 GasExAnte'!C99</f>
        <v>9.8016291658012927E-2</v>
      </c>
      <c r="D99" s="161">
        <f>'Schedule 3 GasExAnte'!D99</f>
        <v>5.5199999999999999E-2</v>
      </c>
      <c r="E99" s="161">
        <f>'Schedule 3 GasExAnte'!E99</f>
        <v>4.2816291658012928E-2</v>
      </c>
      <c r="G99" s="161">
        <f t="shared" si="4"/>
        <v>4.2816291658012928E-2</v>
      </c>
      <c r="H99" s="161">
        <f t="shared" si="5"/>
        <v>4.185653136286472E-2</v>
      </c>
      <c r="I99" s="161">
        <f t="shared" si="6"/>
        <v>5.5199999999999999E-2</v>
      </c>
      <c r="J99" s="161">
        <f t="shared" si="7"/>
        <v>5.5E-2</v>
      </c>
      <c r="K99" s="161">
        <f>'Schedule 3 GasExAnte'!I99</f>
        <v>6.7949374759138162E-3</v>
      </c>
      <c r="L99" s="161">
        <f>'Schedule 3 GasExAnte'!J99</f>
        <v>7.8674950000000021E-3</v>
      </c>
    </row>
    <row r="100" spans="1:12">
      <c r="A100" s="155">
        <f>'Schedule 3 GasExAnte'!A100</f>
        <v>89</v>
      </c>
      <c r="B100" s="160">
        <f>'Schedule 3 GasExAnte'!B100</f>
        <v>38626</v>
      </c>
      <c r="C100" s="161">
        <f>'Schedule 3 GasExAnte'!C100</f>
        <v>9.8996123264375915E-2</v>
      </c>
      <c r="D100" s="161">
        <f>'Schedule 3 GasExAnte'!D100</f>
        <v>5.79E-2</v>
      </c>
      <c r="E100" s="161">
        <f>'Schedule 3 GasExAnte'!E100</f>
        <v>4.1096123264375915E-2</v>
      </c>
      <c r="G100" s="161">
        <f t="shared" si="4"/>
        <v>4.1096123264375915E-2</v>
      </c>
      <c r="H100" s="161">
        <f t="shared" si="5"/>
        <v>4.2816291658012928E-2</v>
      </c>
      <c r="I100" s="161">
        <f t="shared" si="6"/>
        <v>5.79E-2</v>
      </c>
      <c r="J100" s="161">
        <f t="shared" si="7"/>
        <v>5.5199999999999999E-2</v>
      </c>
      <c r="K100" s="161">
        <f>'Schedule 3 GasExAnte'!I100</f>
        <v>4.2488080101149087E-3</v>
      </c>
      <c r="L100" s="161">
        <f>'Schedule 3 GasExAnte'!J100</f>
        <v>1.0395376800000002E-2</v>
      </c>
    </row>
    <row r="101" spans="1:12">
      <c r="A101" s="155">
        <f>'Schedule 3 GasExAnte'!A101</f>
        <v>90</v>
      </c>
      <c r="B101" s="160">
        <f>'Schedule 3 GasExAnte'!B101</f>
        <v>38657</v>
      </c>
      <c r="C101" s="161">
        <f>'Schedule 3 GasExAnte'!C101</f>
        <v>0.10487594972972936</v>
      </c>
      <c r="D101" s="161">
        <f>'Schedule 3 GasExAnte'!D101</f>
        <v>5.8799999999999998E-2</v>
      </c>
      <c r="E101" s="161">
        <f>'Schedule 3 GasExAnte'!E101</f>
        <v>4.6075949729729358E-2</v>
      </c>
      <c r="G101" s="161">
        <f t="shared" si="4"/>
        <v>4.6075949729729358E-2</v>
      </c>
      <c r="H101" s="161">
        <f t="shared" si="5"/>
        <v>4.1096123264375915E-2</v>
      </c>
      <c r="I101" s="161">
        <f t="shared" si="6"/>
        <v>5.8799999999999998E-2</v>
      </c>
      <c r="J101" s="161">
        <f t="shared" si="7"/>
        <v>5.79E-2</v>
      </c>
      <c r="K101" s="161">
        <f>'Schedule 3 GasExAnte'!I101</f>
        <v>1.0708995913516824E-2</v>
      </c>
      <c r="L101" s="161">
        <f>'Schedule 3 GasExAnte'!J101</f>
        <v>8.9717810999999995E-3</v>
      </c>
    </row>
    <row r="102" spans="1:12">
      <c r="A102" s="155">
        <f>'Schedule 3 GasExAnte'!A102</f>
        <v>91</v>
      </c>
      <c r="B102" s="160">
        <f>'Schedule 3 GasExAnte'!B102</f>
        <v>38687</v>
      </c>
      <c r="C102" s="161">
        <f>'Schedule 3 GasExAnte'!C102</f>
        <v>0.10450739080876141</v>
      </c>
      <c r="D102" s="161">
        <f>'Schedule 3 GasExAnte'!D102</f>
        <v>5.8000000000000003E-2</v>
      </c>
      <c r="E102" s="161">
        <f>'Schedule 3 GasExAnte'!E102</f>
        <v>4.6507390808761408E-2</v>
      </c>
      <c r="G102" s="161">
        <f t="shared" si="4"/>
        <v>4.6507390808761408E-2</v>
      </c>
      <c r="H102" s="161">
        <f t="shared" si="5"/>
        <v>4.6075949729729358E-2</v>
      </c>
      <c r="I102" s="161">
        <f t="shared" si="6"/>
        <v>5.8000000000000003E-2</v>
      </c>
      <c r="J102" s="161">
        <f t="shared" si="7"/>
        <v>5.8799999999999998E-2</v>
      </c>
      <c r="K102" s="161">
        <f>'Schedule 3 GasExAnte'!I102</f>
        <v>6.8548431549038877E-3</v>
      </c>
      <c r="L102" s="161">
        <f>'Schedule 3 GasExAnte'!J102</f>
        <v>7.3972492000000042E-3</v>
      </c>
    </row>
    <row r="103" spans="1:12">
      <c r="A103" s="155">
        <f>'Schedule 3 GasExAnte'!A103</f>
        <v>92</v>
      </c>
      <c r="B103" s="160">
        <f>'Schedule 3 GasExAnte'!B103</f>
        <v>38718</v>
      </c>
      <c r="C103" s="161">
        <f>'Schedule 3 GasExAnte'!C103</f>
        <v>9.8153745077957016E-2</v>
      </c>
      <c r="D103" s="161">
        <f>'Schedule 3 GasExAnte'!D103</f>
        <v>5.7500000000000002E-2</v>
      </c>
      <c r="E103" s="161">
        <f>'Schedule 3 GasExAnte'!E103</f>
        <v>4.0653745077957014E-2</v>
      </c>
      <c r="G103" s="161">
        <f t="shared" si="4"/>
        <v>4.0653745077957014E-2</v>
      </c>
      <c r="H103" s="161">
        <f t="shared" si="5"/>
        <v>4.6507390808761408E-2</v>
      </c>
      <c r="I103" s="161">
        <f t="shared" si="6"/>
        <v>5.7500000000000002E-2</v>
      </c>
      <c r="J103" s="161">
        <f t="shared" si="7"/>
        <v>5.8000000000000003E-2</v>
      </c>
      <c r="K103" s="161">
        <f>'Schedule 3 GasExAnte'!I103</f>
        <v>6.2990311445422498E-4</v>
      </c>
      <c r="L103" s="161">
        <f>'Schedule 3 GasExAnte'!J103</f>
        <v>7.5857220000000031E-3</v>
      </c>
    </row>
    <row r="104" spans="1:12">
      <c r="A104" s="155">
        <f>'Schedule 3 GasExAnte'!A104</f>
        <v>93</v>
      </c>
      <c r="B104" s="160">
        <f>'Schedule 3 GasExAnte'!B104</f>
        <v>38749</v>
      </c>
      <c r="C104" s="161">
        <f>'Schedule 3 GasExAnte'!C104</f>
        <v>0.11242924384935413</v>
      </c>
      <c r="D104" s="161">
        <f>'Schedule 3 GasExAnte'!D104</f>
        <v>5.8200000000000002E-2</v>
      </c>
      <c r="E104" s="161">
        <f>'Schedule 3 GasExAnte'!E104</f>
        <v>5.4229243849354125E-2</v>
      </c>
      <c r="G104" s="161">
        <f t="shared" si="4"/>
        <v>5.4229243849354125E-2</v>
      </c>
      <c r="H104" s="161">
        <f t="shared" si="5"/>
        <v>4.0653745077957014E-2</v>
      </c>
      <c r="I104" s="161">
        <f t="shared" si="6"/>
        <v>5.8200000000000002E-2</v>
      </c>
      <c r="J104" s="161">
        <f t="shared" si="7"/>
        <v>5.7500000000000002E-2</v>
      </c>
      <c r="K104" s="161">
        <f>'Schedule 3 GasExAnte'!I104</f>
        <v>1.9242996718970021E-2</v>
      </c>
      <c r="L104" s="161">
        <f>'Schedule 3 GasExAnte'!J104</f>
        <v>8.7160174999999993E-3</v>
      </c>
    </row>
    <row r="105" spans="1:12">
      <c r="A105" s="155">
        <f>'Schedule 3 GasExAnte'!A105</f>
        <v>94</v>
      </c>
      <c r="B105" s="160">
        <f>'Schedule 3 GasExAnte'!B105</f>
        <v>38777</v>
      </c>
      <c r="C105" s="161">
        <f>'Schedule 3 GasExAnte'!C105</f>
        <v>0.11274042326608469</v>
      </c>
      <c r="D105" s="161">
        <f>'Schedule 3 GasExAnte'!D105</f>
        <v>5.9799999999999999E-2</v>
      </c>
      <c r="E105" s="161">
        <f>'Schedule 3 GasExAnte'!E105</f>
        <v>5.2940423266084689E-2</v>
      </c>
      <c r="G105" s="161">
        <f t="shared" si="4"/>
        <v>5.2940423266084689E-2</v>
      </c>
      <c r="H105" s="161">
        <f t="shared" si="5"/>
        <v>5.4229243849354125E-2</v>
      </c>
      <c r="I105" s="161">
        <f t="shared" si="6"/>
        <v>5.9799999999999999E-2</v>
      </c>
      <c r="J105" s="161">
        <f t="shared" si="7"/>
        <v>5.8200000000000002E-2</v>
      </c>
      <c r="K105" s="161">
        <f>'Schedule 3 GasExAnte'!I105</f>
        <v>6.2712240725251722E-3</v>
      </c>
      <c r="L105" s="161">
        <f>'Schedule 3 GasExAnte'!J105</f>
        <v>9.713603799999998E-3</v>
      </c>
    </row>
    <row r="106" spans="1:12">
      <c r="A106" s="155">
        <f>'Schedule 3 GasExAnte'!A106</f>
        <v>95</v>
      </c>
      <c r="B106" s="160">
        <f>'Schedule 3 GasExAnte'!B106</f>
        <v>38808</v>
      </c>
      <c r="C106" s="161">
        <f>'Schedule 3 GasExAnte'!C106</f>
        <v>0.11000164355562234</v>
      </c>
      <c r="D106" s="161">
        <f>'Schedule 3 GasExAnte'!D106</f>
        <v>6.2899999999999998E-2</v>
      </c>
      <c r="E106" s="161">
        <f>'Schedule 3 GasExAnte'!E106</f>
        <v>4.7101643555622338E-2</v>
      </c>
      <c r="G106" s="161">
        <f t="shared" si="4"/>
        <v>4.7101643555622338E-2</v>
      </c>
      <c r="H106" s="161">
        <f t="shared" si="5"/>
        <v>5.2940423266084689E-2</v>
      </c>
      <c r="I106" s="161">
        <f t="shared" si="6"/>
        <v>6.2899999999999998E-2</v>
      </c>
      <c r="J106" s="161">
        <f t="shared" si="7"/>
        <v>5.9799999999999999E-2</v>
      </c>
      <c r="K106" s="161">
        <f>'Schedule 3 GasExAnte'!I106</f>
        <v>1.5415917566392531E-3</v>
      </c>
      <c r="L106" s="161">
        <f>'Schedule 3 GasExAnte'!J106</f>
        <v>1.1436658199999998E-2</v>
      </c>
    </row>
    <row r="107" spans="1:12">
      <c r="A107" s="155">
        <f>'Schedule 3 GasExAnte'!A107</f>
        <v>96</v>
      </c>
      <c r="B107" s="160">
        <f>'Schedule 3 GasExAnte'!B107</f>
        <v>38838</v>
      </c>
      <c r="C107" s="161">
        <f>'Schedule 3 GasExAnte'!C107</f>
        <v>0.1056056803707424</v>
      </c>
      <c r="D107" s="161">
        <f>'Schedule 3 GasExAnte'!D107</f>
        <v>6.4199999999999993E-2</v>
      </c>
      <c r="E107" s="161">
        <f>'Schedule 3 GasExAnte'!E107</f>
        <v>4.1405680370742409E-2</v>
      </c>
      <c r="G107" s="161">
        <f t="shared" si="4"/>
        <v>4.1405680370742409E-2</v>
      </c>
      <c r="H107" s="161">
        <f t="shared" si="5"/>
        <v>4.7101643555622338E-2</v>
      </c>
      <c r="I107" s="161">
        <f t="shared" si="6"/>
        <v>6.4199999999999993E-2</v>
      </c>
      <c r="J107" s="161">
        <f t="shared" si="7"/>
        <v>6.2899999999999998E-2</v>
      </c>
      <c r="K107" s="161">
        <f>'Schedule 3 GasExAnte'!I107</f>
        <v>8.7042984156582293E-4</v>
      </c>
      <c r="L107" s="161">
        <f>'Schedule 3 GasExAnte'!J107</f>
        <v>1.0068826099999997E-2</v>
      </c>
    </row>
    <row r="108" spans="1:12">
      <c r="A108" s="155">
        <f>'Schedule 3 GasExAnte'!A108</f>
        <v>97</v>
      </c>
      <c r="B108" s="160">
        <f>'Schedule 3 GasExAnte'!B108</f>
        <v>38869</v>
      </c>
      <c r="C108" s="161">
        <f>'Schedule 3 GasExAnte'!C108</f>
        <v>0.10493284819627045</v>
      </c>
      <c r="D108" s="161">
        <f>'Schedule 3 GasExAnte'!D108</f>
        <v>6.4000000000000001E-2</v>
      </c>
      <c r="E108" s="161">
        <f>'Schedule 3 GasExAnte'!E108</f>
        <v>4.0932848196270452E-2</v>
      </c>
      <c r="G108" s="161">
        <f t="shared" si="4"/>
        <v>4.0932848196270452E-2</v>
      </c>
      <c r="H108" s="161">
        <f t="shared" si="5"/>
        <v>4.1405680370742409E-2</v>
      </c>
      <c r="I108" s="161">
        <f t="shared" si="6"/>
        <v>6.4000000000000001E-2</v>
      </c>
      <c r="J108" s="161">
        <f t="shared" si="7"/>
        <v>6.4199999999999993E-2</v>
      </c>
      <c r="K108" s="161">
        <f>'Schedule 3 GasExAnte'!I108</f>
        <v>5.2994923203328742E-3</v>
      </c>
      <c r="L108" s="161">
        <f>'Schedule 3 GasExAnte'!J108</f>
        <v>8.7500578000000093E-3</v>
      </c>
    </row>
    <row r="109" spans="1:12">
      <c r="A109" s="155">
        <f>'Schedule 3 GasExAnte'!A109</f>
        <v>98</v>
      </c>
      <c r="B109" s="160">
        <f>'Schedule 3 GasExAnte'!B109</f>
        <v>38899</v>
      </c>
      <c r="C109" s="161">
        <f>'Schedule 3 GasExAnte'!C109</f>
        <v>0.108742512505277</v>
      </c>
      <c r="D109" s="161">
        <f>'Schedule 3 GasExAnte'!D109</f>
        <v>6.3700000000000007E-2</v>
      </c>
      <c r="E109" s="161">
        <f>'Schedule 3 GasExAnte'!E109</f>
        <v>4.5042512505276994E-2</v>
      </c>
      <c r="G109" s="161">
        <f t="shared" si="4"/>
        <v>4.5042512505276994E-2</v>
      </c>
      <c r="H109" s="161">
        <f t="shared" si="5"/>
        <v>4.0932848196270452E-2</v>
      </c>
      <c r="I109" s="161">
        <f t="shared" si="6"/>
        <v>6.3700000000000007E-2</v>
      </c>
      <c r="J109" s="161">
        <f t="shared" si="7"/>
        <v>6.4000000000000001E-2</v>
      </c>
      <c r="K109" s="161">
        <f>'Schedule 3 GasExAnte'!I109</f>
        <v>9.8160717432004066E-3</v>
      </c>
      <c r="L109" s="161">
        <f>'Schedule 3 GasExAnte'!J109</f>
        <v>8.6221760000000092E-3</v>
      </c>
    </row>
    <row r="110" spans="1:12">
      <c r="A110" s="155">
        <f>'Schedule 3 GasExAnte'!A110</f>
        <v>99</v>
      </c>
      <c r="B110" s="160">
        <f>'Schedule 3 GasExAnte'!B110</f>
        <v>38930</v>
      </c>
      <c r="C110" s="161">
        <f>'Schedule 3 GasExAnte'!C110</f>
        <v>0.10412254926324491</v>
      </c>
      <c r="D110" s="161">
        <f>'Schedule 3 GasExAnte'!D110</f>
        <v>6.2E-2</v>
      </c>
      <c r="E110" s="161">
        <f>'Schedule 3 GasExAnte'!E110</f>
        <v>4.2122549263244907E-2</v>
      </c>
      <c r="G110" s="161">
        <f t="shared" si="4"/>
        <v>4.2122549263244907E-2</v>
      </c>
      <c r="H110" s="161">
        <f t="shared" si="5"/>
        <v>4.5042512505276994E-2</v>
      </c>
      <c r="I110" s="161">
        <f t="shared" si="6"/>
        <v>6.2E-2</v>
      </c>
      <c r="J110" s="161">
        <f t="shared" si="7"/>
        <v>6.3700000000000007E-2</v>
      </c>
      <c r="K110" s="161">
        <f>'Schedule 3 GasExAnte'!I110</f>
        <v>3.3593683838160776E-3</v>
      </c>
      <c r="L110" s="161">
        <f>'Schedule 3 GasExAnte'!J110</f>
        <v>7.1803532999999975E-3</v>
      </c>
    </row>
    <row r="111" spans="1:12">
      <c r="A111" s="155">
        <f>'Schedule 3 GasExAnte'!A111</f>
        <v>100</v>
      </c>
      <c r="B111" s="160">
        <f>'Schedule 3 GasExAnte'!B111</f>
        <v>38961</v>
      </c>
      <c r="C111" s="161">
        <f>'Schedule 3 GasExAnte'!C111</f>
        <v>0.10531257388250241</v>
      </c>
      <c r="D111" s="161">
        <f>'Schedule 3 GasExAnte'!D111</f>
        <v>0.06</v>
      </c>
      <c r="E111" s="161">
        <f>'Schedule 3 GasExAnte'!E111</f>
        <v>4.5312573882502413E-2</v>
      </c>
      <c r="G111" s="161">
        <f t="shared" si="4"/>
        <v>4.5312573882502413E-2</v>
      </c>
      <c r="H111" s="161">
        <f t="shared" si="5"/>
        <v>4.2122549263244907E-2</v>
      </c>
      <c r="I111" s="161">
        <f t="shared" si="6"/>
        <v>0.06</v>
      </c>
      <c r="J111" s="161">
        <f t="shared" si="7"/>
        <v>6.2E-2</v>
      </c>
      <c r="K111" s="161">
        <f>'Schedule 3 GasExAnte'!I111</f>
        <v>9.0622870894972174E-3</v>
      </c>
      <c r="L111" s="161">
        <f>'Schedule 3 GasExAnte'!J111</f>
        <v>6.643357999999995E-3</v>
      </c>
    </row>
    <row r="112" spans="1:12">
      <c r="A112" s="155">
        <f>'Schedule 3 GasExAnte'!A112</f>
        <v>101</v>
      </c>
      <c r="B112" s="160">
        <f>'Schedule 3 GasExAnte'!B112</f>
        <v>38991</v>
      </c>
      <c r="C112" s="161">
        <f>'Schedule 3 GasExAnte'!C112</f>
        <v>0.10299924819055212</v>
      </c>
      <c r="D112" s="161">
        <f>'Schedule 3 GasExAnte'!D112</f>
        <v>5.9799999999999999E-2</v>
      </c>
      <c r="E112" s="161">
        <f>'Schedule 3 GasExAnte'!E112</f>
        <v>4.3199248190552118E-2</v>
      </c>
      <c r="G112" s="161">
        <f t="shared" si="4"/>
        <v>4.3199248190552118E-2</v>
      </c>
      <c r="H112" s="161">
        <f t="shared" si="5"/>
        <v>4.5312573882502413E-2</v>
      </c>
      <c r="I112" s="161">
        <f t="shared" si="6"/>
        <v>5.9799999999999999E-2</v>
      </c>
      <c r="J112" s="161">
        <f t="shared" si="7"/>
        <v>0.06</v>
      </c>
      <c r="K112" s="161">
        <f>'Schedule 3 GasExAnte'!I112</f>
        <v>4.2036549204354859E-3</v>
      </c>
      <c r="L112" s="161">
        <f>'Schedule 3 GasExAnte'!J112</f>
        <v>8.1645399999999979E-3</v>
      </c>
    </row>
    <row r="113" spans="1:12">
      <c r="A113" s="155">
        <f>'Schedule 3 GasExAnte'!A113</f>
        <v>102</v>
      </c>
      <c r="B113" s="160">
        <f>'Schedule 3 GasExAnte'!B113</f>
        <v>39022</v>
      </c>
      <c r="C113" s="161">
        <f>'Schedule 3 GasExAnte'!C113</f>
        <v>0.10325465754662246</v>
      </c>
      <c r="D113" s="161">
        <f>'Schedule 3 GasExAnte'!D113</f>
        <v>5.8000000000000003E-2</v>
      </c>
      <c r="E113" s="161">
        <f>'Schedule 3 GasExAnte'!E113</f>
        <v>4.5254657546622452E-2</v>
      </c>
      <c r="G113" s="161">
        <f t="shared" si="4"/>
        <v>4.5254657546622452E-2</v>
      </c>
      <c r="H113" s="161">
        <f t="shared" si="5"/>
        <v>4.3199248190552118E-2</v>
      </c>
      <c r="I113" s="161">
        <f t="shared" si="6"/>
        <v>5.8000000000000003E-2</v>
      </c>
      <c r="J113" s="161">
        <f t="shared" si="7"/>
        <v>5.9799999999999999E-2</v>
      </c>
      <c r="K113" s="161">
        <f>'Schedule 3 GasExAnte'!I113</f>
        <v>8.0777733470670174E-3</v>
      </c>
      <c r="L113" s="161">
        <f>'Schedule 3 GasExAnte'!J113</f>
        <v>6.5366582000000034E-3</v>
      </c>
    </row>
    <row r="114" spans="1:12">
      <c r="A114" s="155">
        <f>'Schedule 3 GasExAnte'!A114</f>
        <v>103</v>
      </c>
      <c r="B114" s="160">
        <f>'Schedule 3 GasExAnte'!B114</f>
        <v>39052</v>
      </c>
      <c r="C114" s="161">
        <f>'Schedule 3 GasExAnte'!C114</f>
        <v>0.10346108134372481</v>
      </c>
      <c r="D114" s="161">
        <f>'Schedule 3 GasExAnte'!D114</f>
        <v>5.8099999999999999E-2</v>
      </c>
      <c r="E114" s="161">
        <f>'Schedule 3 GasExAnte'!E114</f>
        <v>4.536108134372481E-2</v>
      </c>
      <c r="G114" s="161">
        <f t="shared" si="4"/>
        <v>4.536108134372481E-2</v>
      </c>
      <c r="H114" s="161">
        <f t="shared" si="5"/>
        <v>4.5254657546622452E-2</v>
      </c>
      <c r="I114" s="161">
        <f t="shared" si="6"/>
        <v>5.8099999999999999E-2</v>
      </c>
      <c r="J114" s="161">
        <f t="shared" si="7"/>
        <v>5.8000000000000003E-2</v>
      </c>
      <c r="K114" s="161">
        <f>'Schedule 3 GasExAnte'!I114</f>
        <v>6.4153303510194465E-3</v>
      </c>
      <c r="L114" s="161">
        <f>'Schedule 3 GasExAnte'!J114</f>
        <v>8.1857219999999994E-3</v>
      </c>
    </row>
    <row r="115" spans="1:12">
      <c r="A115" s="155">
        <f>'Schedule 3 GasExAnte'!A115</f>
        <v>104</v>
      </c>
      <c r="B115" s="160">
        <f>'Schedule 3 GasExAnte'!B115</f>
        <v>39083</v>
      </c>
      <c r="C115" s="161">
        <f>'Schedule 3 GasExAnte'!C115</f>
        <v>0.10132105581136835</v>
      </c>
      <c r="D115" s="161">
        <f>'Schedule 3 GasExAnte'!D115</f>
        <v>5.96E-2</v>
      </c>
      <c r="E115" s="161">
        <f>'Schedule 3 GasExAnte'!E115</f>
        <v>4.1721055811368354E-2</v>
      </c>
      <c r="G115" s="161">
        <f t="shared" si="4"/>
        <v>4.1721055811368354E-2</v>
      </c>
      <c r="H115" s="161">
        <f t="shared" si="5"/>
        <v>4.536108134372481E-2</v>
      </c>
      <c r="I115" s="161">
        <f t="shared" si="6"/>
        <v>5.96E-2</v>
      </c>
      <c r="J115" s="161">
        <f t="shared" si="7"/>
        <v>5.8099999999999999E-2</v>
      </c>
      <c r="K115" s="161">
        <f>'Schedule 3 GasExAnte'!I115</f>
        <v>2.6837174566908747E-3</v>
      </c>
      <c r="L115" s="161">
        <f>'Schedule 3 GasExAnte'!J115</f>
        <v>9.5996629E-3</v>
      </c>
    </row>
    <row r="116" spans="1:12">
      <c r="A116" s="155">
        <f>'Schedule 3 GasExAnte'!A116</f>
        <v>105</v>
      </c>
      <c r="B116" s="160">
        <f>'Schedule 3 GasExAnte'!B116</f>
        <v>39114</v>
      </c>
      <c r="C116" s="161">
        <f>'Schedule 3 GasExAnte'!C116</f>
        <v>0.10179613890739443</v>
      </c>
      <c r="D116" s="161">
        <f>'Schedule 3 GasExAnte'!D116</f>
        <v>5.8999999999999997E-2</v>
      </c>
      <c r="E116" s="161">
        <f>'Schedule 3 GasExAnte'!E116</f>
        <v>4.2796138907394435E-2</v>
      </c>
      <c r="G116" s="161">
        <f t="shared" si="4"/>
        <v>4.2796138907394435E-2</v>
      </c>
      <c r="H116" s="161">
        <f t="shared" si="5"/>
        <v>4.1721055811368354E-2</v>
      </c>
      <c r="I116" s="161">
        <f t="shared" si="6"/>
        <v>5.8999999999999997E-2</v>
      </c>
      <c r="J116" s="161">
        <f t="shared" si="7"/>
        <v>5.96E-2</v>
      </c>
      <c r="K116" s="161">
        <f>'Schedule 3 GasExAnte'!I116</f>
        <v>6.8913737656331325E-3</v>
      </c>
      <c r="L116" s="161">
        <f>'Schedule 3 GasExAnte'!J116</f>
        <v>7.7087763999999989E-3</v>
      </c>
    </row>
    <row r="117" spans="1:12">
      <c r="A117" s="155">
        <f>'Schedule 3 GasExAnte'!A117</f>
        <v>106</v>
      </c>
      <c r="B117" s="160">
        <f>'Schedule 3 GasExAnte'!B117</f>
        <v>39142</v>
      </c>
      <c r="C117" s="161">
        <f>'Schedule 3 GasExAnte'!C117</f>
        <v>0.10178457899654192</v>
      </c>
      <c r="D117" s="161">
        <f>'Schedule 3 GasExAnte'!D117</f>
        <v>5.8500000000000003E-2</v>
      </c>
      <c r="E117" s="161">
        <f>'Schedule 3 GasExAnte'!E117</f>
        <v>4.3284578996541916E-2</v>
      </c>
      <c r="G117" s="161">
        <f t="shared" si="4"/>
        <v>4.3284578996541916E-2</v>
      </c>
      <c r="H117" s="161">
        <f t="shared" si="5"/>
        <v>4.2796138907394435E-2</v>
      </c>
      <c r="I117" s="161">
        <f t="shared" si="6"/>
        <v>5.8500000000000003E-2</v>
      </c>
      <c r="J117" s="161">
        <f t="shared" si="7"/>
        <v>5.8999999999999997E-2</v>
      </c>
      <c r="K117" s="161">
        <f>'Schedule 3 GasExAnte'!I117</f>
        <v>6.4546070180884346E-3</v>
      </c>
      <c r="L117" s="161">
        <f>'Schedule 3 GasExAnte'!J117</f>
        <v>7.7251310000000031E-3</v>
      </c>
    </row>
    <row r="118" spans="1:12">
      <c r="A118" s="155">
        <f>'Schedule 3 GasExAnte'!A118</f>
        <v>107</v>
      </c>
      <c r="B118" s="160">
        <f>'Schedule 3 GasExAnte'!B118</f>
        <v>39173</v>
      </c>
      <c r="C118" s="161">
        <f>'Schedule 3 GasExAnte'!C118</f>
        <v>0.100738455397881</v>
      </c>
      <c r="D118" s="161">
        <f>'Schedule 3 GasExAnte'!D118</f>
        <v>5.9700000000000003E-2</v>
      </c>
      <c r="E118" s="161">
        <f>'Schedule 3 GasExAnte'!E118</f>
        <v>4.1038455397880994E-2</v>
      </c>
      <c r="G118" s="161">
        <f t="shared" si="4"/>
        <v>4.1038455397880994E-2</v>
      </c>
      <c r="H118" s="161">
        <f t="shared" si="5"/>
        <v>4.3284578996541916E-2</v>
      </c>
      <c r="I118" s="161">
        <f t="shared" si="6"/>
        <v>5.9700000000000003E-2</v>
      </c>
      <c r="J118" s="161">
        <f t="shared" si="7"/>
        <v>5.8500000000000003E-2</v>
      </c>
      <c r="K118" s="161">
        <f>'Schedule 3 GasExAnte'!I118</f>
        <v>3.7881362746679872E-3</v>
      </c>
      <c r="L118" s="161">
        <f>'Schedule 3 GasExAnte'!J118</f>
        <v>9.3554264999999998E-3</v>
      </c>
    </row>
    <row r="119" spans="1:12">
      <c r="A119" s="155">
        <f>'Schedule 3 GasExAnte'!A119</f>
        <v>108</v>
      </c>
      <c r="B119" s="160">
        <f>'Schedule 3 GasExAnte'!B119</f>
        <v>39203</v>
      </c>
      <c r="C119" s="161">
        <f>'Schedule 3 GasExAnte'!C119</f>
        <v>9.6719538715779402E-2</v>
      </c>
      <c r="D119" s="161">
        <f>'Schedule 3 GasExAnte'!D119</f>
        <v>5.9900000000000002E-2</v>
      </c>
      <c r="E119" s="161">
        <f>'Schedule 3 GasExAnte'!E119</f>
        <v>3.68195387157794E-2</v>
      </c>
      <c r="G119" s="161">
        <f t="shared" si="4"/>
        <v>3.68195387157794E-2</v>
      </c>
      <c r="H119" s="161">
        <f t="shared" si="5"/>
        <v>4.1038455397880994E-2</v>
      </c>
      <c r="I119" s="161">
        <f t="shared" si="6"/>
        <v>5.9900000000000002E-2</v>
      </c>
      <c r="J119" s="161">
        <f t="shared" si="7"/>
        <v>5.9700000000000003E-2</v>
      </c>
      <c r="K119" s="161">
        <f>'Schedule 3 GasExAnte'!I119</f>
        <v>1.5022133464615978E-3</v>
      </c>
      <c r="L119" s="161">
        <f>'Schedule 3 GasExAnte'!J119</f>
        <v>8.5227172999999962E-3</v>
      </c>
    </row>
    <row r="120" spans="1:12">
      <c r="A120" s="155">
        <f>'Schedule 3 GasExAnte'!A120</f>
        <v>109</v>
      </c>
      <c r="B120" s="160">
        <f>'Schedule 3 GasExAnte'!B120</f>
        <v>39234</v>
      </c>
      <c r="C120" s="161">
        <f>'Schedule 3 GasExAnte'!C120</f>
        <v>9.699739548689483E-2</v>
      </c>
      <c r="D120" s="161">
        <f>'Schedule 3 GasExAnte'!D120</f>
        <v>6.3E-2</v>
      </c>
      <c r="E120" s="161">
        <f>'Schedule 3 GasExAnte'!E120</f>
        <v>3.399739548689483E-2</v>
      </c>
      <c r="G120" s="161">
        <f t="shared" si="4"/>
        <v>3.399739548689483E-2</v>
      </c>
      <c r="H120" s="161">
        <f t="shared" si="5"/>
        <v>3.68195387157794E-2</v>
      </c>
      <c r="I120" s="161">
        <f t="shared" si="6"/>
        <v>6.3E-2</v>
      </c>
      <c r="J120" s="161">
        <f t="shared" si="7"/>
        <v>5.9900000000000002E-2</v>
      </c>
      <c r="K120" s="161">
        <f>'Schedule 3 GasExAnte'!I120</f>
        <v>2.3108318439435185E-3</v>
      </c>
      <c r="L120" s="161">
        <f>'Schedule 3 GasExAnte'!J120</f>
        <v>1.14505991E-2</v>
      </c>
    </row>
    <row r="121" spans="1:12">
      <c r="A121" s="155">
        <f>'Schedule 3 GasExAnte'!A121</f>
        <v>110</v>
      </c>
      <c r="B121" s="160">
        <f>'Schedule 3 GasExAnte'!B121</f>
        <v>39264</v>
      </c>
      <c r="C121" s="161">
        <f>'Schedule 3 GasExAnte'!C121</f>
        <v>0.10064866179339914</v>
      </c>
      <c r="D121" s="161">
        <f>'Schedule 3 GasExAnte'!D121</f>
        <v>6.25E-2</v>
      </c>
      <c r="E121" s="161">
        <f>'Schedule 3 GasExAnte'!E121</f>
        <v>3.8148661793399138E-2</v>
      </c>
      <c r="G121" s="161">
        <f t="shared" si="4"/>
        <v>3.8148661793399138E-2</v>
      </c>
      <c r="H121" s="161">
        <f t="shared" si="5"/>
        <v>3.399739548689483E-2</v>
      </c>
      <c r="I121" s="161">
        <f t="shared" si="6"/>
        <v>6.25E-2</v>
      </c>
      <c r="J121" s="161">
        <f t="shared" si="7"/>
        <v>6.3E-2</v>
      </c>
      <c r="K121" s="161">
        <f>'Schedule 3 GasExAnte'!I121</f>
        <v>8.8908092139368296E-3</v>
      </c>
      <c r="L121" s="161">
        <f>'Schedule 3 GasExAnte'!J121</f>
        <v>8.2827670000000034E-3</v>
      </c>
    </row>
    <row r="122" spans="1:12">
      <c r="A122" s="155">
        <f>'Schedule 3 GasExAnte'!A122</f>
        <v>111</v>
      </c>
      <c r="B122" s="160">
        <f>'Schedule 3 GasExAnte'!B122</f>
        <v>39295</v>
      </c>
      <c r="C122" s="161">
        <f>'Schedule 3 GasExAnte'!C122</f>
        <v>0.10209353104429203</v>
      </c>
      <c r="D122" s="161">
        <f>'Schedule 3 GasExAnte'!D122</f>
        <v>6.2399999999999997E-2</v>
      </c>
      <c r="E122" s="161">
        <f>'Schedule 3 GasExAnte'!E122</f>
        <v>3.9693531044292032E-2</v>
      </c>
      <c r="G122" s="161">
        <f t="shared" si="4"/>
        <v>3.9693531044292032E-2</v>
      </c>
      <c r="H122" s="161">
        <f t="shared" si="5"/>
        <v>3.8148661793399138E-2</v>
      </c>
      <c r="I122" s="161">
        <f t="shared" si="6"/>
        <v>6.2399999999999997E-2</v>
      </c>
      <c r="J122" s="161">
        <f t="shared" si="7"/>
        <v>6.25E-2</v>
      </c>
      <c r="K122" s="161">
        <f>'Schedule 3 GasExAnte'!I122</f>
        <v>6.8631360428488761E-3</v>
      </c>
      <c r="L122" s="161">
        <f>'Schedule 3 GasExAnte'!J122</f>
        <v>8.6130624999999975E-3</v>
      </c>
    </row>
    <row r="123" spans="1:12">
      <c r="A123" s="155">
        <f>'Schedule 3 GasExAnte'!A123</f>
        <v>112</v>
      </c>
      <c r="B123" s="160">
        <f>'Schedule 3 GasExAnte'!B123</f>
        <v>39326</v>
      </c>
      <c r="C123" s="161">
        <f>'Schedule 3 GasExAnte'!C123</f>
        <v>0.10144581767286087</v>
      </c>
      <c r="D123" s="161">
        <f>'Schedule 3 GasExAnte'!D123</f>
        <v>6.1800000000000001E-2</v>
      </c>
      <c r="E123" s="161">
        <f>'Schedule 3 GasExAnte'!E123</f>
        <v>3.9645817672860871E-2</v>
      </c>
      <c r="G123" s="161">
        <f t="shared" si="4"/>
        <v>3.9645817672860871E-2</v>
      </c>
      <c r="H123" s="161">
        <f t="shared" si="5"/>
        <v>3.9693531044292032E-2</v>
      </c>
      <c r="I123" s="161">
        <f t="shared" si="6"/>
        <v>6.1800000000000001E-2</v>
      </c>
      <c r="J123" s="161">
        <f t="shared" si="7"/>
        <v>6.2399999999999997E-2</v>
      </c>
      <c r="K123" s="161">
        <f>'Schedule 3 GasExAnte'!I123</f>
        <v>5.4859220979225493E-3</v>
      </c>
      <c r="L123" s="161">
        <f>'Schedule 3 GasExAnte'!J123</f>
        <v>8.0991216000000019E-3</v>
      </c>
    </row>
    <row r="124" spans="1:12">
      <c r="A124" s="155">
        <f>'Schedule 3 GasExAnte'!A124</f>
        <v>113</v>
      </c>
      <c r="B124" s="160">
        <f>'Schedule 3 GasExAnte'!B124</f>
        <v>39356</v>
      </c>
      <c r="C124" s="161">
        <f>'Schedule 3 GasExAnte'!C124</f>
        <v>0.10804241189847018</v>
      </c>
      <c r="D124" s="161">
        <f>'Schedule 3 GasExAnte'!D124</f>
        <v>6.1100000000000002E-2</v>
      </c>
      <c r="E124" s="161">
        <f>'Schedule 3 GasExAnte'!E124</f>
        <v>4.6942411898470177E-2</v>
      </c>
      <c r="G124" s="161">
        <f t="shared" si="4"/>
        <v>4.6942411898470177E-2</v>
      </c>
      <c r="H124" s="161">
        <f t="shared" si="5"/>
        <v>3.9645817672860871E-2</v>
      </c>
      <c r="I124" s="161">
        <f t="shared" si="6"/>
        <v>6.1100000000000002E-2</v>
      </c>
      <c r="J124" s="161">
        <f t="shared" si="7"/>
        <v>6.1800000000000001E-2</v>
      </c>
      <c r="K124" s="161">
        <f>'Schedule 3 GasExAnte'!I124</f>
        <v>1.2823578021565168E-2</v>
      </c>
      <c r="L124" s="161">
        <f>'Schedule 3 GasExAnte'!J124</f>
        <v>7.9154762000000004E-3</v>
      </c>
    </row>
    <row r="125" spans="1:12">
      <c r="A125" s="155">
        <f>'Schedule 3 GasExAnte'!A125</f>
        <v>114</v>
      </c>
      <c r="B125" s="160">
        <f>'Schedule 3 GasExAnte'!B125</f>
        <v>39387</v>
      </c>
      <c r="C125" s="161">
        <f>'Schedule 3 GasExAnte'!C125</f>
        <v>0.10827335115736704</v>
      </c>
      <c r="D125" s="161">
        <f>'Schedule 3 GasExAnte'!D125</f>
        <v>5.9700000000000003E-2</v>
      </c>
      <c r="E125" s="161">
        <f>'Schedule 3 GasExAnte'!E125</f>
        <v>4.8573351157367037E-2</v>
      </c>
      <c r="G125" s="161">
        <f t="shared" si="4"/>
        <v>4.8573351157367037E-2</v>
      </c>
      <c r="H125" s="161">
        <f t="shared" si="5"/>
        <v>4.6942411898470177E-2</v>
      </c>
      <c r="I125" s="161">
        <f t="shared" si="6"/>
        <v>5.9700000000000003E-2</v>
      </c>
      <c r="J125" s="161">
        <f t="shared" si="7"/>
        <v>6.1100000000000002E-2</v>
      </c>
      <c r="K125" s="161">
        <f>'Schedule 3 GasExAnte'!I125</f>
        <v>8.1751339592506869E-3</v>
      </c>
      <c r="L125" s="161">
        <f>'Schedule 3 GasExAnte'!J125</f>
        <v>7.1178899000000004E-3</v>
      </c>
    </row>
    <row r="126" spans="1:12">
      <c r="A126" s="155">
        <f>'Schedule 3 GasExAnte'!A126</f>
        <v>115</v>
      </c>
      <c r="B126" s="160">
        <f>'Schedule 3 GasExAnte'!B126</f>
        <v>39417</v>
      </c>
      <c r="C126" s="161">
        <f>'Schedule 3 GasExAnte'!C126</f>
        <v>0.10844796294988233</v>
      </c>
      <c r="D126" s="161">
        <f>'Schedule 3 GasExAnte'!D126</f>
        <v>6.1600000000000002E-2</v>
      </c>
      <c r="E126" s="161">
        <f>'Schedule 3 GasExAnte'!E126</f>
        <v>4.6847962949882332E-2</v>
      </c>
      <c r="G126" s="161">
        <f t="shared" si="4"/>
        <v>4.6847962949882332E-2</v>
      </c>
      <c r="H126" s="161">
        <f t="shared" si="5"/>
        <v>4.8573351157367037E-2</v>
      </c>
      <c r="I126" s="161">
        <f t="shared" si="6"/>
        <v>6.1600000000000002E-2</v>
      </c>
      <c r="J126" s="161">
        <f t="shared" si="7"/>
        <v>5.9700000000000003E-2</v>
      </c>
      <c r="K126" s="161">
        <f>'Schedule 3 GasExAnte'!I126</f>
        <v>5.046174104012674E-3</v>
      </c>
      <c r="L126" s="161">
        <f>'Schedule 3 GasExAnte'!J126</f>
        <v>1.0222717299999996E-2</v>
      </c>
    </row>
    <row r="127" spans="1:12">
      <c r="A127" s="155">
        <f>'Schedule 3 GasExAnte'!A127</f>
        <v>116</v>
      </c>
      <c r="B127" s="160">
        <f>'Schedule 3 GasExAnte'!B127</f>
        <v>39448</v>
      </c>
      <c r="C127" s="161">
        <f>'Schedule 3 GasExAnte'!C127</f>
        <v>0.11130058617159112</v>
      </c>
      <c r="D127" s="161">
        <f>'Schedule 3 GasExAnte'!D127</f>
        <v>6.0199999999999997E-2</v>
      </c>
      <c r="E127" s="161">
        <f>'Schedule 3 GasExAnte'!E127</f>
        <v>5.1100586171591127E-2</v>
      </c>
      <c r="G127" s="161">
        <f t="shared" si="4"/>
        <v>5.1100586171591127E-2</v>
      </c>
      <c r="H127" s="161">
        <f t="shared" si="5"/>
        <v>4.6847962949882332E-2</v>
      </c>
      <c r="I127" s="161">
        <f t="shared" si="6"/>
        <v>6.0199999999999997E-2</v>
      </c>
      <c r="J127" s="161">
        <f t="shared" si="7"/>
        <v>6.1600000000000002E-2</v>
      </c>
      <c r="K127" s="161">
        <f>'Schedule 3 GasExAnte'!I127</f>
        <v>1.0783650888588937E-2</v>
      </c>
      <c r="L127" s="161">
        <f>'Schedule 3 GasExAnte'!J127</f>
        <v>7.1875943999999969E-3</v>
      </c>
    </row>
    <row r="128" spans="1:12">
      <c r="A128" s="155">
        <f>'Schedule 3 GasExAnte'!A128</f>
        <v>117</v>
      </c>
      <c r="B128" s="160">
        <f>'Schedule 3 GasExAnte'!B128</f>
        <v>39479</v>
      </c>
      <c r="C128" s="161">
        <f>'Schedule 3 GasExAnte'!C128</f>
        <v>0.11392958995383481</v>
      </c>
      <c r="D128" s="161">
        <f>'Schedule 3 GasExAnte'!D128</f>
        <v>6.2100000000000002E-2</v>
      </c>
      <c r="E128" s="161">
        <f>'Schedule 3 GasExAnte'!E128</f>
        <v>5.1829589953834812E-2</v>
      </c>
      <c r="G128" s="161">
        <f t="shared" si="4"/>
        <v>5.1829589953834812E-2</v>
      </c>
      <c r="H128" s="161">
        <f t="shared" si="5"/>
        <v>5.1100586171591127E-2</v>
      </c>
      <c r="I128" s="161">
        <f t="shared" si="6"/>
        <v>6.2100000000000002E-2</v>
      </c>
      <c r="J128" s="161">
        <f t="shared" si="7"/>
        <v>6.0199999999999997E-2</v>
      </c>
      <c r="K128" s="161">
        <f>'Schedule 3 GasExAnte'!I128</f>
        <v>7.8528853998390338E-3</v>
      </c>
      <c r="L128" s="161">
        <f>'Schedule 3 GasExAnte'!J128</f>
        <v>1.0292421800000007E-2</v>
      </c>
    </row>
    <row r="129" spans="1:12">
      <c r="A129" s="155">
        <f>'Schedule 3 GasExAnte'!A129</f>
        <v>118</v>
      </c>
      <c r="B129" s="160">
        <f>'Schedule 3 GasExAnte'!B129</f>
        <v>39508</v>
      </c>
      <c r="C129" s="161">
        <f>'Schedule 3 GasExAnte'!C129</f>
        <v>0.11472643240038524</v>
      </c>
      <c r="D129" s="161">
        <f>'Schedule 3 GasExAnte'!D129</f>
        <v>6.2100000000000002E-2</v>
      </c>
      <c r="E129" s="161">
        <f>'Schedule 3 GasExAnte'!E129</f>
        <v>5.262643240038524E-2</v>
      </c>
      <c r="G129" s="161">
        <f t="shared" si="4"/>
        <v>5.262643240038524E-2</v>
      </c>
      <c r="H129" s="161">
        <f t="shared" si="5"/>
        <v>5.1829589953834812E-2</v>
      </c>
      <c r="I129" s="161">
        <f t="shared" si="6"/>
        <v>6.2100000000000002E-2</v>
      </c>
      <c r="J129" s="161">
        <f t="shared" si="7"/>
        <v>6.2100000000000002E-2</v>
      </c>
      <c r="K129" s="161">
        <f>'Schedule 3 GasExAnte'!I129</f>
        <v>8.0223537524245839E-3</v>
      </c>
      <c r="L129" s="161">
        <f>'Schedule 3 GasExAnte'!J129</f>
        <v>8.6572988999999989E-3</v>
      </c>
    </row>
    <row r="130" spans="1:12">
      <c r="A130" s="155">
        <f>'Schedule 3 GasExAnte'!A130</f>
        <v>119</v>
      </c>
      <c r="B130" s="160">
        <f>'Schedule 3 GasExAnte'!B130</f>
        <v>39539</v>
      </c>
      <c r="C130" s="161">
        <f>'Schedule 3 GasExAnte'!C130</f>
        <v>0.11671118169086445</v>
      </c>
      <c r="D130" s="161">
        <f>'Schedule 3 GasExAnte'!D130</f>
        <v>6.2899999999999998E-2</v>
      </c>
      <c r="E130" s="161">
        <f>'Schedule 3 GasExAnte'!E130</f>
        <v>5.3811181690864449E-2</v>
      </c>
      <c r="G130" s="161">
        <f t="shared" si="4"/>
        <v>5.3811181690864449E-2</v>
      </c>
      <c r="H130" s="161">
        <f t="shared" si="5"/>
        <v>5.262643240038524E-2</v>
      </c>
      <c r="I130" s="161">
        <f t="shared" si="6"/>
        <v>6.2899999999999998E-2</v>
      </c>
      <c r="J130" s="161">
        <f t="shared" si="7"/>
        <v>6.2100000000000002E-2</v>
      </c>
      <c r="K130" s="161">
        <f>'Schedule 3 GasExAnte'!I130</f>
        <v>8.5213476049845124E-3</v>
      </c>
      <c r="L130" s="161">
        <f>'Schedule 3 GasExAnte'!J130</f>
        <v>9.4572988999999941E-3</v>
      </c>
    </row>
    <row r="131" spans="1:12">
      <c r="A131" s="155">
        <f>'Schedule 3 GasExAnte'!A131</f>
        <v>120</v>
      </c>
      <c r="B131" s="160">
        <f>'Schedule 3 GasExAnte'!B131</f>
        <v>39569</v>
      </c>
      <c r="C131" s="161">
        <f>'Schedule 3 GasExAnte'!C131</f>
        <v>0.10689838063952237</v>
      </c>
      <c r="D131" s="161">
        <f>'Schedule 3 GasExAnte'!D131</f>
        <v>6.2700000000000006E-2</v>
      </c>
      <c r="E131" s="161">
        <f>'Schedule 3 GasExAnte'!E131</f>
        <v>4.4198380639522361E-2</v>
      </c>
      <c r="G131" s="161">
        <f t="shared" si="4"/>
        <v>4.4198380639522361E-2</v>
      </c>
      <c r="H131" s="161">
        <f t="shared" si="5"/>
        <v>5.3811181690864449E-2</v>
      </c>
      <c r="I131" s="161">
        <f t="shared" si="6"/>
        <v>6.2700000000000006E-2</v>
      </c>
      <c r="J131" s="161">
        <f t="shared" si="7"/>
        <v>6.2899999999999998E-2</v>
      </c>
      <c r="K131" s="161">
        <f>'Schedule 3 GasExAnte'!I131</f>
        <v>-2.1110380230003681E-3</v>
      </c>
      <c r="L131" s="161">
        <f>'Schedule 3 GasExAnte'!J131</f>
        <v>8.5688261000000099E-3</v>
      </c>
    </row>
    <row r="132" spans="1:12">
      <c r="A132" s="155">
        <f>'Schedule 3 GasExAnte'!A132</f>
        <v>121</v>
      </c>
      <c r="B132" s="160">
        <f>'Schedule 3 GasExAnte'!B132</f>
        <v>39600</v>
      </c>
      <c r="C132" s="161">
        <f>'Schedule 3 GasExAnte'!C132</f>
        <v>0.106184445288698</v>
      </c>
      <c r="D132" s="161">
        <f>'Schedule 3 GasExAnte'!D132</f>
        <v>6.3755000000000006E-2</v>
      </c>
      <c r="E132" s="161">
        <f>'Schedule 3 GasExAnte'!E132</f>
        <v>4.2429445288697992E-2</v>
      </c>
      <c r="G132" s="161">
        <f t="shared" si="4"/>
        <v>4.2429445288697992E-2</v>
      </c>
      <c r="H132" s="161">
        <f t="shared" si="5"/>
        <v>4.4198380639522361E-2</v>
      </c>
      <c r="I132" s="161">
        <f t="shared" si="6"/>
        <v>6.3755000000000006E-2</v>
      </c>
      <c r="J132" s="161">
        <f t="shared" si="7"/>
        <v>6.2700000000000006E-2</v>
      </c>
      <c r="K132" s="161">
        <f>'Schedule 3 GasExAnte'!I132</f>
        <v>4.3927166957508021E-3</v>
      </c>
      <c r="L132" s="161">
        <f>'Schedule 3 GasExAnte'!J132</f>
        <v>9.7959443000000049E-3</v>
      </c>
    </row>
    <row r="133" spans="1:12">
      <c r="A133" s="155">
        <f>'Schedule 3 GasExAnte'!A133</f>
        <v>122</v>
      </c>
      <c r="B133" s="160">
        <f>'Schedule 3 GasExAnte'!B133</f>
        <v>39630</v>
      </c>
      <c r="C133" s="161">
        <f>'Schedule 3 GasExAnte'!C133</f>
        <v>0.10864832845506853</v>
      </c>
      <c r="D133" s="161">
        <f>'Schedule 3 GasExAnte'!D133</f>
        <v>6.4000000000000001E-2</v>
      </c>
      <c r="E133" s="161">
        <f>'Schedule 3 GasExAnte'!E133</f>
        <v>4.4648328455068526E-2</v>
      </c>
      <c r="G133" s="161">
        <f t="shared" si="4"/>
        <v>4.4648328455068526E-2</v>
      </c>
      <c r="H133" s="161">
        <f t="shared" si="5"/>
        <v>4.2429445288697992E-2</v>
      </c>
      <c r="I133" s="161">
        <f t="shared" si="6"/>
        <v>6.4000000000000001E-2</v>
      </c>
      <c r="J133" s="161">
        <f t="shared" si="7"/>
        <v>6.3755000000000006E-2</v>
      </c>
      <c r="K133" s="161">
        <f>'Schedule 3 GasExAnte'!I133</f>
        <v>8.1339297046226292E-3</v>
      </c>
      <c r="L133" s="161">
        <f>'Schedule 3 GasExAnte'!J133</f>
        <v>9.133020794999995E-3</v>
      </c>
    </row>
    <row r="134" spans="1:12">
      <c r="A134" s="155">
        <f>'Schedule 3 GasExAnte'!A134</f>
        <v>123</v>
      </c>
      <c r="B134" s="160">
        <f>'Schedule 3 GasExAnte'!B134</f>
        <v>39661</v>
      </c>
      <c r="C134" s="161">
        <f>'Schedule 3 GasExAnte'!C134</f>
        <v>0.11228365620375702</v>
      </c>
      <c r="D134" s="161">
        <f>'Schedule 3 GasExAnte'!D134</f>
        <v>6.3700000000000007E-2</v>
      </c>
      <c r="E134" s="161">
        <f>'Schedule 3 GasExAnte'!E134</f>
        <v>4.8583656203757014E-2</v>
      </c>
      <c r="G134" s="161">
        <f t="shared" si="4"/>
        <v>4.8583656203757014E-2</v>
      </c>
      <c r="H134" s="161">
        <f t="shared" si="5"/>
        <v>4.4648328455068526E-2</v>
      </c>
      <c r="I134" s="161">
        <f t="shared" si="6"/>
        <v>6.3700000000000007E-2</v>
      </c>
      <c r="J134" s="161">
        <f t="shared" si="7"/>
        <v>6.4000000000000001E-2</v>
      </c>
      <c r="K134" s="161">
        <f>'Schedule 3 GasExAnte'!I134</f>
        <v>1.0159706570281139E-2</v>
      </c>
      <c r="L134" s="161">
        <f>'Schedule 3 GasExAnte'!J134</f>
        <v>8.6221760000000092E-3</v>
      </c>
    </row>
    <row r="135" spans="1:12">
      <c r="A135" s="155">
        <f>'Schedule 3 GasExAnte'!A135</f>
        <v>124</v>
      </c>
      <c r="B135" s="160">
        <f>'Schedule 3 GasExAnte'!B135</f>
        <v>39692</v>
      </c>
      <c r="C135" s="161">
        <f>'Schedule 3 GasExAnte'!C135</f>
        <v>0.11300078646046882</v>
      </c>
      <c r="D135" s="161">
        <f>'Schedule 3 GasExAnte'!D135</f>
        <v>6.4899999999999999E-2</v>
      </c>
      <c r="E135" s="161">
        <f>'Schedule 3 GasExAnte'!E135</f>
        <v>4.8100786460468822E-2</v>
      </c>
      <c r="G135" s="161">
        <f t="shared" si="4"/>
        <v>4.8100786460468822E-2</v>
      </c>
      <c r="H135" s="161">
        <f t="shared" si="5"/>
        <v>4.8583656203757014E-2</v>
      </c>
      <c r="I135" s="161">
        <f t="shared" si="6"/>
        <v>6.4899999999999999E-2</v>
      </c>
      <c r="J135" s="161">
        <f t="shared" si="7"/>
        <v>6.3700000000000007E-2</v>
      </c>
      <c r="K135" s="161">
        <f>'Schedule 3 GasExAnte'!I135</f>
        <v>6.2901291844213725E-3</v>
      </c>
      <c r="L135" s="161">
        <f>'Schedule 3 GasExAnte'!J135</f>
        <v>1.0080353299999997E-2</v>
      </c>
    </row>
    <row r="136" spans="1:12">
      <c r="A136" s="155">
        <f>'Schedule 3 GasExAnte'!A136</f>
        <v>125</v>
      </c>
      <c r="B136" s="160">
        <f>'Schedule 3 GasExAnte'!B136</f>
        <v>39722</v>
      </c>
      <c r="C136" s="161">
        <f>'Schedule 3 GasExAnte'!C136</f>
        <v>0.12129795851374219</v>
      </c>
      <c r="D136" s="161">
        <f>'Schedule 3 GasExAnte'!D136</f>
        <v>7.5586E-2</v>
      </c>
      <c r="E136" s="161">
        <f>'Schedule 3 GasExAnte'!E136</f>
        <v>4.5711958513742185E-2</v>
      </c>
      <c r="G136" s="161">
        <f t="shared" si="4"/>
        <v>4.5711958513742185E-2</v>
      </c>
      <c r="H136" s="161">
        <f t="shared" si="5"/>
        <v>4.8100786460468822E-2</v>
      </c>
      <c r="I136" s="161">
        <f t="shared" si="6"/>
        <v>7.5586E-2</v>
      </c>
      <c r="J136" s="161">
        <f t="shared" si="7"/>
        <v>6.4899999999999999E-2</v>
      </c>
      <c r="K136" s="161">
        <f>'Schedule 3 GasExAnte'!I136</f>
        <v>4.316854592940858E-3</v>
      </c>
      <c r="L136" s="161">
        <f>'Schedule 3 GasExAnte'!J136</f>
        <v>1.9733644100000003E-2</v>
      </c>
    </row>
    <row r="137" spans="1:12">
      <c r="A137" s="155">
        <f>'Schedule 3 GasExAnte'!A137</f>
        <v>126</v>
      </c>
      <c r="B137" s="160">
        <f>'Schedule 3 GasExAnte'!B137</f>
        <v>39753</v>
      </c>
      <c r="C137" s="161">
        <f>'Schedule 3 GasExAnte'!C137</f>
        <v>0.12212307581875312</v>
      </c>
      <c r="D137" s="161">
        <f>'Schedule 3 GasExAnte'!D137</f>
        <v>7.5999999999999998E-2</v>
      </c>
      <c r="E137" s="161">
        <f>'Schedule 3 GasExAnte'!E137</f>
        <v>4.612307581875312E-2</v>
      </c>
      <c r="G137" s="161">
        <f t="shared" si="4"/>
        <v>4.612307581875312E-2</v>
      </c>
      <c r="H137" s="161">
        <f t="shared" si="5"/>
        <v>4.5711958513742185E-2</v>
      </c>
      <c r="I137" s="161">
        <f t="shared" si="6"/>
        <v>7.5999999999999998E-2</v>
      </c>
      <c r="J137" s="161">
        <f t="shared" si="7"/>
        <v>7.5586E-2</v>
      </c>
      <c r="K137" s="161">
        <f>'Schedule 3 GasExAnte'!I137</f>
        <v>6.7837757294532189E-3</v>
      </c>
      <c r="L137" s="161">
        <f>'Schedule 3 GasExAnte'!J137</f>
        <v>1.0951368673999998E-2</v>
      </c>
    </row>
    <row r="138" spans="1:12">
      <c r="A138" s="155">
        <f>'Schedule 3 GasExAnte'!A138</f>
        <v>127</v>
      </c>
      <c r="B138" s="160">
        <f>'Schedule 3 GasExAnte'!B138</f>
        <v>39783</v>
      </c>
      <c r="C138" s="161">
        <f>'Schedule 3 GasExAnte'!C138</f>
        <v>0.11621691607418699</v>
      </c>
      <c r="D138" s="161">
        <f>'Schedule 3 GasExAnte'!D138</f>
        <v>6.54E-2</v>
      </c>
      <c r="E138" s="161">
        <f>'Schedule 3 GasExAnte'!E138</f>
        <v>5.0816916074186994E-2</v>
      </c>
      <c r="G138" s="161">
        <f t="shared" si="4"/>
        <v>5.0816916074186994E-2</v>
      </c>
      <c r="H138" s="161">
        <f t="shared" si="5"/>
        <v>4.612307581875312E-2</v>
      </c>
      <c r="I138" s="161">
        <f t="shared" si="6"/>
        <v>6.54E-2</v>
      </c>
      <c r="J138" s="161">
        <f t="shared" si="7"/>
        <v>7.5999999999999998E-2</v>
      </c>
      <c r="K138" s="161">
        <f>'Schedule 3 GasExAnte'!I138</f>
        <v>1.112381213225043E-2</v>
      </c>
      <c r="L138" s="161">
        <f>'Schedule 3 GasExAnte'!J138</f>
        <v>-4.9159999999937032E-6</v>
      </c>
    </row>
    <row r="139" spans="1:12">
      <c r="A139" s="155">
        <f>'Schedule 3 GasExAnte'!A139</f>
        <v>128</v>
      </c>
      <c r="B139" s="160">
        <f>'Schedule 3 GasExAnte'!B139</f>
        <v>39814</v>
      </c>
      <c r="C139" s="161">
        <f>'Schedule 3 GasExAnte'!C139</f>
        <v>0.11307900623318234</v>
      </c>
      <c r="D139" s="161">
        <f>'Schedule 3 GasExAnte'!D139</f>
        <v>6.3865000000000005E-2</v>
      </c>
      <c r="E139" s="161">
        <f>'Schedule 3 GasExAnte'!E139</f>
        <v>4.9214006233182339E-2</v>
      </c>
      <c r="G139" s="161">
        <f t="shared" si="4"/>
        <v>4.9214006233182339E-2</v>
      </c>
      <c r="H139" s="161">
        <f t="shared" si="5"/>
        <v>5.0816916074186994E-2</v>
      </c>
      <c r="I139" s="161">
        <f t="shared" si="6"/>
        <v>6.3865000000000005E-2</v>
      </c>
      <c r="J139" s="161">
        <f t="shared" si="7"/>
        <v>6.54E-2</v>
      </c>
      <c r="K139" s="161">
        <f>'Schedule 3 GasExAnte'!I139</f>
        <v>5.4814256119816787E-3</v>
      </c>
      <c r="L139" s="161">
        <f>'Schedule 3 GasExAnte'!J139</f>
        <v>7.5823486000000037E-3</v>
      </c>
    </row>
    <row r="140" spans="1:12">
      <c r="A140" s="155">
        <f>'Schedule 3 GasExAnte'!A140</f>
        <v>129</v>
      </c>
      <c r="B140" s="160">
        <f>'Schedule 3 GasExAnte'!B140</f>
        <v>39845</v>
      </c>
      <c r="C140" s="161">
        <f>'Schedule 3 GasExAnte'!C140</f>
        <v>0.11549077898019657</v>
      </c>
      <c r="D140" s="161">
        <f>'Schedule 3 GasExAnte'!D140</f>
        <v>6.3042000000000001E-2</v>
      </c>
      <c r="E140" s="161">
        <f>'Schedule 3 GasExAnte'!E140</f>
        <v>5.2448778980196564E-2</v>
      </c>
      <c r="G140" s="161">
        <f t="shared" si="4"/>
        <v>5.2448778980196564E-2</v>
      </c>
      <c r="H140" s="161">
        <f t="shared" si="5"/>
        <v>4.9214006233182339E-2</v>
      </c>
      <c r="I140" s="161">
        <f t="shared" si="6"/>
        <v>6.3042000000000001E-2</v>
      </c>
      <c r="J140" s="161">
        <f t="shared" si="7"/>
        <v>6.3865000000000005E-2</v>
      </c>
      <c r="K140" s="161">
        <f>'Schedule 3 GasExAnte'!I140</f>
        <v>1.0095648141975944E-2</v>
      </c>
      <c r="L140" s="161">
        <f>'Schedule 3 GasExAnte'!J140</f>
        <v>8.0803557849999999E-3</v>
      </c>
    </row>
    <row r="141" spans="1:12">
      <c r="A141" s="155">
        <f>'Schedule 3 GasExAnte'!A141</f>
        <v>130</v>
      </c>
      <c r="B141" s="160">
        <f>'Schedule 3 GasExAnte'!B141</f>
        <v>39873</v>
      </c>
      <c r="C141" s="161">
        <f>'Schedule 3 GasExAnte'!C141</f>
        <v>0.11983753934881261</v>
      </c>
      <c r="D141" s="161">
        <f>'Schedule 3 GasExAnte'!D141</f>
        <v>6.4231999999999997E-2</v>
      </c>
      <c r="E141" s="161">
        <f>'Schedule 3 GasExAnte'!E141</f>
        <v>5.5605539348812613E-2</v>
      </c>
      <c r="G141" s="161">
        <f t="shared" si="4"/>
        <v>5.5605539348812613E-2</v>
      </c>
      <c r="H141" s="161">
        <f t="shared" si="5"/>
        <v>5.2448778980196564E-2</v>
      </c>
      <c r="I141" s="161">
        <f t="shared" si="6"/>
        <v>6.4231999999999997E-2</v>
      </c>
      <c r="J141" s="161">
        <f t="shared" si="7"/>
        <v>6.3042000000000001E-2</v>
      </c>
      <c r="K141" s="161">
        <f>'Schedule 3 GasExAnte'!I141</f>
        <v>1.0468592197466271E-2</v>
      </c>
      <c r="L141" s="161">
        <f>'Schedule 3 GasExAnte'!J141</f>
        <v>9.9786221779999962E-3</v>
      </c>
    </row>
    <row r="142" spans="1:12">
      <c r="A142" s="155">
        <f>'Schedule 3 GasExAnte'!A142</f>
        <v>131</v>
      </c>
      <c r="B142" s="160">
        <f>'Schedule 3 GasExAnte'!B142</f>
        <v>39904</v>
      </c>
      <c r="C142" s="161">
        <f>'Schedule 3 GasExAnte'!C142</f>
        <v>0.1145981521208041</v>
      </c>
      <c r="D142" s="161">
        <f>'Schedule 3 GasExAnte'!D142</f>
        <v>6.4848000000000003E-2</v>
      </c>
      <c r="E142" s="161">
        <f>'Schedule 3 GasExAnte'!E142</f>
        <v>4.9750152120804095E-2</v>
      </c>
      <c r="G142" s="161">
        <f t="shared" ref="G142:G205" si="8">E142</f>
        <v>4.9750152120804095E-2</v>
      </c>
      <c r="H142" s="161">
        <f t="shared" ref="H142:H205" si="9">E141</f>
        <v>5.5605539348812613E-2</v>
      </c>
      <c r="I142" s="161">
        <f t="shared" ref="I142:I205" si="10">D142</f>
        <v>6.4848000000000003E-2</v>
      </c>
      <c r="J142" s="161">
        <f t="shared" ref="J142:J205" si="11">D141</f>
        <v>6.4231999999999997E-2</v>
      </c>
      <c r="K142" s="161">
        <f>'Schedule 3 GasExAnte'!I142</f>
        <v>1.8965254070701029E-3</v>
      </c>
      <c r="L142" s="161">
        <f>'Schedule 3 GasExAnte'!J142</f>
        <v>9.5705188880000069E-3</v>
      </c>
    </row>
    <row r="143" spans="1:12">
      <c r="A143" s="155">
        <f>'Schedule 3 GasExAnte'!A143</f>
        <v>132</v>
      </c>
      <c r="B143" s="160">
        <f>'Schedule 3 GasExAnte'!B143</f>
        <v>39934</v>
      </c>
      <c r="C143" s="161">
        <f>'Schedule 3 GasExAnte'!C143</f>
        <v>0.1225456522953482</v>
      </c>
      <c r="D143" s="161">
        <f>'Schedule 3 GasExAnte'!D143</f>
        <v>6.4905000000000004E-2</v>
      </c>
      <c r="E143" s="161">
        <f>'Schedule 3 GasExAnte'!E143</f>
        <v>5.7640652295348191E-2</v>
      </c>
      <c r="G143" s="161">
        <f t="shared" si="8"/>
        <v>5.7640652295348191E-2</v>
      </c>
      <c r="H143" s="161">
        <f t="shared" si="9"/>
        <v>4.9750152120804095E-2</v>
      </c>
      <c r="I143" s="161">
        <f t="shared" si="10"/>
        <v>6.4905000000000004E-2</v>
      </c>
      <c r="J143" s="161">
        <f t="shared" si="11"/>
        <v>6.4848000000000003E-2</v>
      </c>
      <c r="K143" s="161">
        <f>'Schedule 3 GasExAnte'!I143</f>
        <v>1.4826119131553274E-2</v>
      </c>
      <c r="L143" s="161">
        <f>'Schedule 3 GasExAnte'!J143</f>
        <v>9.0973948320000053E-3</v>
      </c>
    </row>
    <row r="144" spans="1:12">
      <c r="A144" s="155">
        <f>'Schedule 3 GasExAnte'!A144</f>
        <v>133</v>
      </c>
      <c r="B144" s="160">
        <f>'Schedule 3 GasExAnte'!B144</f>
        <v>39965</v>
      </c>
      <c r="C144" s="161">
        <f>'Schedule 3 GasExAnte'!C144</f>
        <v>0.12081174409860133</v>
      </c>
      <c r="D144" s="161">
        <f>'Schedule 3 GasExAnte'!D144</f>
        <v>6.1963999999999998E-2</v>
      </c>
      <c r="E144" s="161">
        <f>'Schedule 3 GasExAnte'!E144</f>
        <v>5.8847744098601336E-2</v>
      </c>
      <c r="G144" s="161">
        <f t="shared" si="8"/>
        <v>5.8847744098601336E-2</v>
      </c>
      <c r="H144" s="161">
        <f t="shared" si="9"/>
        <v>5.7640652295348191E-2</v>
      </c>
      <c r="I144" s="161">
        <f t="shared" si="10"/>
        <v>6.1963999999999998E-2</v>
      </c>
      <c r="J144" s="161">
        <f t="shared" si="11"/>
        <v>6.4905000000000004E-2</v>
      </c>
      <c r="K144" s="161">
        <f>'Schedule 3 GasExAnte'!I144</f>
        <v>9.242717499095339E-3</v>
      </c>
      <c r="L144" s="161">
        <f>'Schedule 3 GasExAnte'!J144</f>
        <v>6.1073411449999934E-3</v>
      </c>
    </row>
    <row r="145" spans="1:12">
      <c r="A145" s="155">
        <f>'Schedule 3 GasExAnte'!A145</f>
        <v>134</v>
      </c>
      <c r="B145" s="160">
        <f>'Schedule 3 GasExAnte'!B145</f>
        <v>39995</v>
      </c>
      <c r="C145" s="161">
        <f>'Schedule 3 GasExAnte'!C145</f>
        <v>0.11447944035519135</v>
      </c>
      <c r="D145" s="161">
        <f>'Schedule 3 GasExAnte'!D145</f>
        <v>5.9705000000000001E-2</v>
      </c>
      <c r="E145" s="161">
        <f>'Schedule 3 GasExAnte'!E145</f>
        <v>5.4774440355191349E-2</v>
      </c>
      <c r="G145" s="161">
        <f t="shared" si="8"/>
        <v>5.4774440355191349E-2</v>
      </c>
      <c r="H145" s="161">
        <f t="shared" si="9"/>
        <v>5.8847744098601336E-2</v>
      </c>
      <c r="I145" s="161">
        <f t="shared" si="10"/>
        <v>5.9705000000000001E-2</v>
      </c>
      <c r="J145" s="161">
        <f t="shared" si="11"/>
        <v>6.1963999999999998E-2</v>
      </c>
      <c r="K145" s="161">
        <f>'Schedule 3 GasExAnte'!I145</f>
        <v>4.130601413631925E-3</v>
      </c>
      <c r="L145" s="161">
        <f>'Schedule 3 GasExAnte'!J145</f>
        <v>6.3793392760000053E-3</v>
      </c>
    </row>
    <row r="146" spans="1:12">
      <c r="A146" s="155">
        <f>'Schedule 3 GasExAnte'!A146</f>
        <v>135</v>
      </c>
      <c r="B146" s="160">
        <f>'Schedule 3 GasExAnte'!B146</f>
        <v>40026</v>
      </c>
      <c r="C146" s="161">
        <f>'Schedule 3 GasExAnte'!C146</f>
        <v>0.11093493146693928</v>
      </c>
      <c r="D146" s="161">
        <f>'Schedule 3 GasExAnte'!D146</f>
        <v>5.7085999999999998E-2</v>
      </c>
      <c r="E146" s="161">
        <f>'Schedule 3 GasExAnte'!E146</f>
        <v>5.3848931466939282E-2</v>
      </c>
      <c r="G146" s="161">
        <f t="shared" si="8"/>
        <v>5.3848931466939282E-2</v>
      </c>
      <c r="H146" s="161">
        <f t="shared" si="9"/>
        <v>5.4774440355191349E-2</v>
      </c>
      <c r="I146" s="161">
        <f t="shared" si="10"/>
        <v>5.7085999999999998E-2</v>
      </c>
      <c r="J146" s="161">
        <f t="shared" si="11"/>
        <v>5.9705000000000001E-2</v>
      </c>
      <c r="K146" s="161">
        <f>'Schedule 3 GasExAnte'!I146</f>
        <v>6.7105410672248025E-3</v>
      </c>
      <c r="L146" s="161">
        <f>'Schedule 3 GasExAnte'!J146</f>
        <v>5.7044143449999987E-3</v>
      </c>
    </row>
    <row r="147" spans="1:12">
      <c r="A147" s="155">
        <f>'Schedule 3 GasExAnte'!A147</f>
        <v>136</v>
      </c>
      <c r="B147" s="160">
        <f>'Schedule 3 GasExAnte'!B147</f>
        <v>40057</v>
      </c>
      <c r="C147" s="161">
        <f>'Schedule 3 GasExAnte'!C147</f>
        <v>0.11086193583821226</v>
      </c>
      <c r="D147" s="161">
        <f>'Schedule 3 GasExAnte'!D147</f>
        <v>5.5305E-2</v>
      </c>
      <c r="E147" s="161">
        <f>'Schedule 3 GasExAnte'!E147</f>
        <v>5.5556935838212258E-2</v>
      </c>
      <c r="G147" s="161">
        <f t="shared" si="8"/>
        <v>5.5556935838212258E-2</v>
      </c>
      <c r="H147" s="161">
        <f t="shared" si="9"/>
        <v>5.3848931466939282E-2</v>
      </c>
      <c r="I147" s="161">
        <f t="shared" si="10"/>
        <v>5.5305E-2</v>
      </c>
      <c r="J147" s="161">
        <f t="shared" si="11"/>
        <v>5.7085999999999998E-2</v>
      </c>
      <c r="K147" s="161">
        <f>'Schedule 3 GasExAnte'!I147</f>
        <v>9.2150300581475136E-3</v>
      </c>
      <c r="L147" s="161">
        <f>'Schedule 3 GasExAnte'!J147</f>
        <v>6.1773021740000045E-3</v>
      </c>
    </row>
    <row r="148" spans="1:12">
      <c r="A148" s="155">
        <f>'Schedule 3 GasExAnte'!A148</f>
        <v>137</v>
      </c>
      <c r="B148" s="160">
        <f>'Schedule 3 GasExAnte'!B148</f>
        <v>40087</v>
      </c>
      <c r="C148" s="161">
        <f>'Schedule 3 GasExAnte'!C148</f>
        <v>0.11460024897461581</v>
      </c>
      <c r="D148" s="161">
        <f>'Schedule 3 GasExAnte'!D148</f>
        <v>5.5449999999999999E-2</v>
      </c>
      <c r="E148" s="161">
        <f>'Schedule 3 GasExAnte'!E148</f>
        <v>5.9150248974615807E-2</v>
      </c>
      <c r="G148" s="161">
        <f t="shared" si="8"/>
        <v>5.9150248974615807E-2</v>
      </c>
      <c r="H148" s="161">
        <f t="shared" si="9"/>
        <v>5.5556935838212258E-2</v>
      </c>
      <c r="I148" s="161">
        <f t="shared" si="10"/>
        <v>5.5449999999999999E-2</v>
      </c>
      <c r="J148" s="161">
        <f t="shared" si="11"/>
        <v>5.5305E-2</v>
      </c>
      <c r="K148" s="161">
        <f>'Schedule 3 GasExAnte'!I148</f>
        <v>1.133845000467288E-2</v>
      </c>
      <c r="L148" s="161">
        <f>'Schedule 3 GasExAnte'!J148</f>
        <v>7.8550147449999996E-3</v>
      </c>
    </row>
    <row r="149" spans="1:12">
      <c r="A149" s="155">
        <f>'Schedule 3 GasExAnte'!A149</f>
        <v>138</v>
      </c>
      <c r="B149" s="160">
        <f>'Schedule 3 GasExAnte'!B149</f>
        <v>40118</v>
      </c>
      <c r="C149" s="161">
        <f>'Schedule 3 GasExAnte'!C149</f>
        <v>0.1147536416433327</v>
      </c>
      <c r="D149" s="161">
        <f>'Schedule 3 GasExAnte'!D149</f>
        <v>5.6399999999999999E-2</v>
      </c>
      <c r="E149" s="161">
        <f>'Schedule 3 GasExAnte'!E149</f>
        <v>5.8353641643332697E-2</v>
      </c>
      <c r="G149" s="161">
        <f t="shared" si="8"/>
        <v>5.8353641643332697E-2</v>
      </c>
      <c r="H149" s="161">
        <f t="shared" si="9"/>
        <v>5.9150248974615807E-2</v>
      </c>
      <c r="I149" s="161">
        <f t="shared" si="10"/>
        <v>5.6399999999999999E-2</v>
      </c>
      <c r="J149" s="161">
        <f t="shared" si="11"/>
        <v>5.5449999999999999E-2</v>
      </c>
      <c r="K149" s="161">
        <f>'Schedule 3 GasExAnte'!I149</f>
        <v>7.4494697280191036E-3</v>
      </c>
      <c r="L149" s="161">
        <f>'Schedule 3 GasExAnte'!J149</f>
        <v>8.6802290500000018E-3</v>
      </c>
    </row>
    <row r="150" spans="1:12">
      <c r="A150" s="155">
        <f>'Schedule 3 GasExAnte'!A150</f>
        <v>139</v>
      </c>
      <c r="B150" s="160">
        <f>'Schedule 3 GasExAnte'!B150</f>
        <v>40148</v>
      </c>
      <c r="C150" s="161">
        <f>'Schedule 3 GasExAnte'!C150</f>
        <v>0.11226896936286523</v>
      </c>
      <c r="D150" s="161">
        <f>'Schedule 3 GasExAnte'!D150</f>
        <v>5.79E-2</v>
      </c>
      <c r="E150" s="161">
        <f>'Schedule 3 GasExAnte'!E150</f>
        <v>5.4368969362865234E-2</v>
      </c>
      <c r="G150" s="161">
        <f t="shared" si="8"/>
        <v>5.4368969362865234E-2</v>
      </c>
      <c r="H150" s="161">
        <f t="shared" si="9"/>
        <v>5.8353641643332697E-2</v>
      </c>
      <c r="I150" s="161">
        <f t="shared" si="10"/>
        <v>5.79E-2</v>
      </c>
      <c r="J150" s="161">
        <f t="shared" si="11"/>
        <v>5.6399999999999999E-2</v>
      </c>
      <c r="K150" s="161">
        <f>'Schedule 3 GasExAnte'!I150</f>
        <v>4.1503505473879029E-3</v>
      </c>
      <c r="L150" s="161">
        <f>'Schedule 3 GasExAnte'!J150</f>
        <v>9.3626675999999992E-3</v>
      </c>
    </row>
    <row r="151" spans="1:12">
      <c r="A151" s="155">
        <f>'Schedule 3 GasExAnte'!A151</f>
        <v>140</v>
      </c>
      <c r="B151" s="160">
        <f>'Schedule 3 GasExAnte'!B151</f>
        <v>40179</v>
      </c>
      <c r="C151" s="161">
        <f>'Schedule 3 GasExAnte'!C151</f>
        <v>0.11984168922247687</v>
      </c>
      <c r="D151" s="161">
        <f>'Schedule 3 GasExAnte'!D151</f>
        <v>5.7700000000000001E-2</v>
      </c>
      <c r="E151" s="161">
        <f>'Schedule 3 GasExAnte'!E151</f>
        <v>6.214168922247687E-2</v>
      </c>
      <c r="G151" s="161">
        <f t="shared" si="8"/>
        <v>6.214168922247687E-2</v>
      </c>
      <c r="H151" s="161">
        <f t="shared" si="9"/>
        <v>5.4368969362865234E-2</v>
      </c>
      <c r="I151" s="161">
        <f t="shared" si="10"/>
        <v>5.7700000000000001E-2</v>
      </c>
      <c r="J151" s="161">
        <f t="shared" si="11"/>
        <v>5.79E-2</v>
      </c>
      <c r="K151" s="161">
        <f>'Schedule 3 GasExAnte'!I151</f>
        <v>1.5352243509519317E-2</v>
      </c>
      <c r="L151" s="161">
        <f>'Schedule 3 GasExAnte'!J151</f>
        <v>7.8717811000000026E-3</v>
      </c>
    </row>
    <row r="152" spans="1:12">
      <c r="A152" s="155">
        <f>'Schedule 3 GasExAnte'!A152</f>
        <v>141</v>
      </c>
      <c r="B152" s="160">
        <f>'Schedule 3 GasExAnte'!B152</f>
        <v>40210</v>
      </c>
      <c r="C152" s="161">
        <f>'Schedule 3 GasExAnte'!C152</f>
        <v>0.11665227768281519</v>
      </c>
      <c r="D152" s="161">
        <f>'Schedule 3 GasExAnte'!D152</f>
        <v>5.8700000000000002E-2</v>
      </c>
      <c r="E152" s="161">
        <f>'Schedule 3 GasExAnte'!E152</f>
        <v>5.795227768281519E-2</v>
      </c>
      <c r="G152" s="161">
        <f t="shared" si="8"/>
        <v>5.795227768281519E-2</v>
      </c>
      <c r="H152" s="161">
        <f t="shared" si="9"/>
        <v>6.214168922247687E-2</v>
      </c>
      <c r="I152" s="161">
        <f t="shared" si="10"/>
        <v>5.8700000000000002E-2</v>
      </c>
      <c r="J152" s="161">
        <f t="shared" si="11"/>
        <v>5.7700000000000001E-2</v>
      </c>
      <c r="K152" s="161">
        <f>'Schedule 3 GasExAnte'!I152</f>
        <v>4.4736992131545958E-3</v>
      </c>
      <c r="L152" s="161">
        <f>'Schedule 3 GasExAnte'!J152</f>
        <v>9.0438992999999981E-3</v>
      </c>
    </row>
    <row r="153" spans="1:12">
      <c r="A153" s="155">
        <f>'Schedule 3 GasExAnte'!A153</f>
        <v>142</v>
      </c>
      <c r="B153" s="160">
        <f>'Schedule 3 GasExAnte'!B153</f>
        <v>40238</v>
      </c>
      <c r="C153" s="161">
        <f>'Schedule 3 GasExAnte'!C153</f>
        <v>0.10736567942207428</v>
      </c>
      <c r="D153" s="161">
        <f>'Schedule 3 GasExAnte'!D153</f>
        <v>5.8400000000000001E-2</v>
      </c>
      <c r="E153" s="161">
        <f>'Schedule 3 GasExAnte'!E153</f>
        <v>4.8965679422074283E-2</v>
      </c>
      <c r="G153" s="161">
        <f t="shared" si="8"/>
        <v>4.8965679422074283E-2</v>
      </c>
      <c r="H153" s="161">
        <f t="shared" si="9"/>
        <v>5.795227768281519E-2</v>
      </c>
      <c r="I153" s="161">
        <f t="shared" si="10"/>
        <v>5.8400000000000001E-2</v>
      </c>
      <c r="J153" s="161">
        <f t="shared" si="11"/>
        <v>5.8700000000000002E-2</v>
      </c>
      <c r="K153" s="161">
        <f>'Schedule 3 GasExAnte'!I153</f>
        <v>-9.0752918125732579E-4</v>
      </c>
      <c r="L153" s="161">
        <f>'Schedule 3 GasExAnte'!J153</f>
        <v>7.8833082999999957E-3</v>
      </c>
    </row>
    <row r="154" spans="1:12">
      <c r="A154" s="155">
        <f>'Schedule 3 GasExAnte'!A154</f>
        <v>143</v>
      </c>
      <c r="B154" s="160">
        <f>'Schedule 3 GasExAnte'!B154</f>
        <v>40269</v>
      </c>
      <c r="C154" s="161">
        <f>'Schedule 3 GasExAnte'!C154</f>
        <v>9.3436982825557707E-2</v>
      </c>
      <c r="D154" s="161">
        <f>'Schedule 3 GasExAnte'!D154</f>
        <v>5.8200000000000002E-2</v>
      </c>
      <c r="E154" s="161">
        <f>'Schedule 3 GasExAnte'!E154</f>
        <v>3.5236982825557706E-2</v>
      </c>
      <c r="G154" s="161">
        <f t="shared" si="8"/>
        <v>3.5236982825557706E-2</v>
      </c>
      <c r="H154" s="161">
        <f t="shared" si="9"/>
        <v>4.8965679422074283E-2</v>
      </c>
      <c r="I154" s="161">
        <f t="shared" si="10"/>
        <v>5.8200000000000002E-2</v>
      </c>
      <c r="J154" s="161">
        <f t="shared" si="11"/>
        <v>5.8400000000000001E-2</v>
      </c>
      <c r="K154" s="161">
        <f>'Schedule 3 GasExAnte'!I154</f>
        <v>-6.9024401939646249E-3</v>
      </c>
      <c r="L154" s="161">
        <f>'Schedule 3 GasExAnte'!J154</f>
        <v>7.9414855999999992E-3</v>
      </c>
    </row>
    <row r="155" spans="1:12">
      <c r="A155" s="155">
        <f>'Schedule 3 GasExAnte'!A155</f>
        <v>144</v>
      </c>
      <c r="B155" s="160">
        <f>'Schedule 3 GasExAnte'!B155</f>
        <v>40299</v>
      </c>
      <c r="C155" s="161">
        <f>'Schedule 3 GasExAnte'!C155</f>
        <v>9.7036808493733501E-2</v>
      </c>
      <c r="D155" s="161">
        <f>'Schedule 3 GasExAnte'!D155</f>
        <v>5.5199999999999999E-2</v>
      </c>
      <c r="E155" s="161">
        <f>'Schedule 3 GasExAnte'!E155</f>
        <v>4.1836808493733502E-2</v>
      </c>
      <c r="G155" s="161">
        <f t="shared" si="8"/>
        <v>4.1836808493733502E-2</v>
      </c>
      <c r="H155" s="161">
        <f t="shared" si="9"/>
        <v>3.5236982825557706E-2</v>
      </c>
      <c r="I155" s="161">
        <f t="shared" si="10"/>
        <v>5.5199999999999999E-2</v>
      </c>
      <c r="J155" s="161">
        <f t="shared" si="11"/>
        <v>5.8200000000000002E-2</v>
      </c>
      <c r="K155" s="161">
        <f>'Schedule 3 GasExAnte'!I155</f>
        <v>1.1512178206903971E-2</v>
      </c>
      <c r="L155" s="161">
        <f>'Schedule 3 GasExAnte'!J155</f>
        <v>5.1136037999999981E-3</v>
      </c>
    </row>
    <row r="156" spans="1:12">
      <c r="A156" s="155">
        <f>'Schedule 3 GasExAnte'!A156</f>
        <v>145</v>
      </c>
      <c r="B156" s="160">
        <f>'Schedule 3 GasExAnte'!B156</f>
        <v>40330</v>
      </c>
      <c r="C156" s="161">
        <f>'Schedule 3 GasExAnte'!C156</f>
        <v>9.5297678756307652E-2</v>
      </c>
      <c r="D156" s="161">
        <f>'Schedule 3 GasExAnte'!D156</f>
        <v>5.4627000000000002E-2</v>
      </c>
      <c r="E156" s="161">
        <f>'Schedule 3 GasExAnte'!E156</f>
        <v>4.067067875630765E-2</v>
      </c>
      <c r="G156" s="161">
        <f t="shared" si="8"/>
        <v>4.067067875630765E-2</v>
      </c>
      <c r="H156" s="161">
        <f t="shared" si="9"/>
        <v>4.1836808493733502E-2</v>
      </c>
      <c r="I156" s="161">
        <f t="shared" si="10"/>
        <v>5.4627000000000002E-2</v>
      </c>
      <c r="J156" s="161">
        <f t="shared" si="11"/>
        <v>5.5199999999999999E-2</v>
      </c>
      <c r="K156" s="161">
        <f>'Schedule 3 GasExAnte'!I156</f>
        <v>4.6662978978770434E-3</v>
      </c>
      <c r="L156" s="161">
        <f>'Schedule 3 GasExAnte'!J156</f>
        <v>7.1223768000000034E-3</v>
      </c>
    </row>
    <row r="157" spans="1:12">
      <c r="A157" s="155">
        <f>'Schedule 3 GasExAnte'!A157</f>
        <v>146</v>
      </c>
      <c r="B157" s="160">
        <f>'Schedule 3 GasExAnte'!B157</f>
        <v>40360</v>
      </c>
      <c r="C157" s="161">
        <f>'Schedule 3 GasExAnte'!C157</f>
        <v>0.10497795113736361</v>
      </c>
      <c r="D157" s="161">
        <f>'Schedule 3 GasExAnte'!D157</f>
        <v>5.2624999999999998E-2</v>
      </c>
      <c r="E157" s="161">
        <f>'Schedule 3 GasExAnte'!E157</f>
        <v>5.2352951137363608E-2</v>
      </c>
      <c r="G157" s="161">
        <f t="shared" si="8"/>
        <v>5.2352951137363608E-2</v>
      </c>
      <c r="H157" s="161">
        <f t="shared" si="9"/>
        <v>4.067067875630765E-2</v>
      </c>
      <c r="I157" s="161">
        <f t="shared" si="10"/>
        <v>5.2624999999999998E-2</v>
      </c>
      <c r="J157" s="161">
        <f t="shared" si="11"/>
        <v>5.4627000000000002E-2</v>
      </c>
      <c r="K157" s="161">
        <f>'Schedule 3 GasExAnte'!I157</f>
        <v>1.7352131035794048E-2</v>
      </c>
      <c r="L157" s="161">
        <f>'Schedule 3 GasExAnte'!J157</f>
        <v>5.6134954429999939E-3</v>
      </c>
    </row>
    <row r="158" spans="1:12">
      <c r="A158" s="155">
        <f>'Schedule 3 GasExAnte'!A158</f>
        <v>147</v>
      </c>
      <c r="B158" s="160">
        <f>'Schedule 3 GasExAnte'!B158</f>
        <v>40391</v>
      </c>
      <c r="C158" s="161">
        <f>'Schedule 3 GasExAnte'!C158</f>
        <v>0.10382157752358194</v>
      </c>
      <c r="D158" s="161">
        <f>'Schedule 3 GasExAnte'!D158</f>
        <v>5.0077272727272699E-2</v>
      </c>
      <c r="E158" s="161">
        <f>'Schedule 3 GasExAnte'!E158</f>
        <v>5.374430479630924E-2</v>
      </c>
      <c r="G158" s="161">
        <f t="shared" si="8"/>
        <v>5.374430479630924E-2</v>
      </c>
      <c r="H158" s="161">
        <f t="shared" si="9"/>
        <v>5.2352951137363608E-2</v>
      </c>
      <c r="I158" s="161">
        <f t="shared" si="10"/>
        <v>5.0077272727272699E-2</v>
      </c>
      <c r="J158" s="161">
        <f t="shared" si="11"/>
        <v>5.2624999999999998E-2</v>
      </c>
      <c r="K158" s="161">
        <f>'Schedule 3 GasExAnte'!I158</f>
        <v>8.6898262240543561E-3</v>
      </c>
      <c r="L158" s="161">
        <f>'Schedule 3 GasExAnte'!J158</f>
        <v>4.7886713522726984E-3</v>
      </c>
    </row>
    <row r="159" spans="1:12">
      <c r="A159" s="155">
        <f>'Schedule 3 GasExAnte'!A159</f>
        <v>148</v>
      </c>
      <c r="B159" s="160">
        <f>'Schedule 3 GasExAnte'!B159</f>
        <v>40422</v>
      </c>
      <c r="C159" s="161">
        <f>'Schedule 3 GasExAnte'!C159</f>
        <v>0.10336769140183072</v>
      </c>
      <c r="D159" s="161">
        <f>'Schedule 3 GasExAnte'!D159</f>
        <v>5.0095238095238102E-2</v>
      </c>
      <c r="E159" s="161">
        <f>'Schedule 3 GasExAnte'!E159</f>
        <v>5.3272453306592617E-2</v>
      </c>
      <c r="G159" s="161">
        <f t="shared" si="8"/>
        <v>5.3272453306592617E-2</v>
      </c>
      <c r="H159" s="161">
        <f t="shared" si="9"/>
        <v>5.374430479630924E-2</v>
      </c>
      <c r="I159" s="161">
        <f t="shared" si="10"/>
        <v>5.0095238095238102E-2</v>
      </c>
      <c r="J159" s="161">
        <f t="shared" si="11"/>
        <v>5.0077272727272699E-2</v>
      </c>
      <c r="K159" s="161">
        <f>'Schedule 3 GasExAnte'!I159</f>
        <v>7.0205882976320522E-3</v>
      </c>
      <c r="L159" s="161">
        <f>'Schedule 3 GasExAnte'!J159</f>
        <v>6.9991878816017608E-3</v>
      </c>
    </row>
    <row r="160" spans="1:12">
      <c r="A160" s="155">
        <f>'Schedule 3 GasExAnte'!A160</f>
        <v>149</v>
      </c>
      <c r="B160" s="160">
        <f>'Schedule 3 GasExAnte'!B160</f>
        <v>40452</v>
      </c>
      <c r="C160" s="161">
        <f>'Schedule 3 GasExAnte'!C160</f>
        <v>0.10500086507484621</v>
      </c>
      <c r="D160" s="161">
        <f>'Schedule 3 GasExAnte'!D160</f>
        <v>5.1029999999999999E-2</v>
      </c>
      <c r="E160" s="161">
        <f>'Schedule 3 GasExAnte'!E160</f>
        <v>5.3970865074846212E-2</v>
      </c>
      <c r="G160" s="161">
        <f t="shared" si="8"/>
        <v>5.3970865074846212E-2</v>
      </c>
      <c r="H160" s="161">
        <f t="shared" si="9"/>
        <v>5.3272453306592617E-2</v>
      </c>
      <c r="I160" s="161">
        <f t="shared" si="10"/>
        <v>5.1029999999999999E-2</v>
      </c>
      <c r="J160" s="161">
        <f t="shared" si="11"/>
        <v>5.0095238095238102E-2</v>
      </c>
      <c r="K160" s="161">
        <f>'Schedule 3 GasExAnte'!I160</f>
        <v>8.1250712112723653E-3</v>
      </c>
      <c r="L160" s="161">
        <f>'Schedule 3 GasExAnte'!J160</f>
        <v>7.9184889523809462E-3</v>
      </c>
    </row>
    <row r="161" spans="1:12">
      <c r="A161" s="155">
        <f>'Schedule 3 GasExAnte'!A161</f>
        <v>150</v>
      </c>
      <c r="B161" s="160">
        <f>'Schedule 3 GasExAnte'!B161</f>
        <v>40483</v>
      </c>
      <c r="C161" s="161">
        <f>'Schedule 3 GasExAnte'!C161</f>
        <v>0.10414401906817151</v>
      </c>
      <c r="D161" s="161">
        <f>'Schedule 3 GasExAnte'!D161</f>
        <v>5.3620000000000001E-2</v>
      </c>
      <c r="E161" s="161">
        <f>'Schedule 3 GasExAnte'!E161</f>
        <v>5.0524019068171513E-2</v>
      </c>
      <c r="G161" s="161">
        <f t="shared" si="8"/>
        <v>5.0524019068171513E-2</v>
      </c>
      <c r="H161" s="161">
        <f t="shared" si="9"/>
        <v>5.3970865074846212E-2</v>
      </c>
      <c r="I161" s="161">
        <f t="shared" si="10"/>
        <v>5.3620000000000001E-2</v>
      </c>
      <c r="J161" s="161">
        <f t="shared" si="11"/>
        <v>5.1029999999999999E-2</v>
      </c>
      <c r="K161" s="161">
        <f>'Schedule 3 GasExAnte'!I161</f>
        <v>4.0771783225445404E-3</v>
      </c>
      <c r="L161" s="161">
        <f>'Schedule 3 GasExAnte'!J161</f>
        <v>9.704041270000005E-3</v>
      </c>
    </row>
    <row r="162" spans="1:12">
      <c r="A162" s="155">
        <f>'Schedule 3 GasExAnte'!A162</f>
        <v>151</v>
      </c>
      <c r="B162" s="160">
        <f>'Schedule 3 GasExAnte'!B162</f>
        <v>40513</v>
      </c>
      <c r="C162" s="161">
        <f>'Schedule 3 GasExAnte'!C162</f>
        <v>0.10285564470529926</v>
      </c>
      <c r="D162" s="161">
        <f>'Schedule 3 GasExAnte'!D162</f>
        <v>5.5655000000000003E-2</v>
      </c>
      <c r="E162" s="161">
        <f>'Schedule 3 GasExAnte'!E162</f>
        <v>4.7200644705299256E-2</v>
      </c>
      <c r="G162" s="161">
        <f t="shared" si="8"/>
        <v>4.7200644705299256E-2</v>
      </c>
      <c r="H162" s="161">
        <f t="shared" si="9"/>
        <v>5.0524019068171513E-2</v>
      </c>
      <c r="I162" s="161">
        <f t="shared" si="10"/>
        <v>5.5655000000000003E-2</v>
      </c>
      <c r="J162" s="161">
        <f t="shared" si="11"/>
        <v>5.3620000000000001E-2</v>
      </c>
      <c r="K162" s="161">
        <f>'Schedule 3 GasExAnte'!I162</f>
        <v>3.7201286114024665E-3</v>
      </c>
      <c r="L162" s="161">
        <f>'Schedule 3 GasExAnte'!J162</f>
        <v>9.5101105800000016E-3</v>
      </c>
    </row>
    <row r="163" spans="1:12">
      <c r="A163" s="155">
        <f>'Schedule 3 GasExAnte'!A163</f>
        <v>152</v>
      </c>
      <c r="B163" s="160">
        <f>'Schedule 3 GasExAnte'!B163</f>
        <v>40544</v>
      </c>
      <c r="C163" s="161">
        <f>'Schedule 3 GasExAnte'!C163</f>
        <v>0.10189106269573001</v>
      </c>
      <c r="D163" s="161">
        <f>'Schedule 3 GasExAnte'!D163</f>
        <v>5.57E-2</v>
      </c>
      <c r="E163" s="161">
        <f>'Schedule 3 GasExAnte'!E163</f>
        <v>4.6191062695730006E-2</v>
      </c>
      <c r="G163" s="161">
        <f t="shared" si="8"/>
        <v>4.6191062695730006E-2</v>
      </c>
      <c r="H163" s="161">
        <f t="shared" si="9"/>
        <v>4.7200644705299256E-2</v>
      </c>
      <c r="I163" s="161">
        <f t="shared" si="10"/>
        <v>5.57E-2</v>
      </c>
      <c r="J163" s="161">
        <f t="shared" si="11"/>
        <v>5.5655000000000003E-2</v>
      </c>
      <c r="K163" s="161">
        <f>'Schedule 3 GasExAnte'!I163</f>
        <v>5.5706126681518142E-3</v>
      </c>
      <c r="L163" s="161">
        <f>'Schedule 3 GasExAnte'!J163</f>
        <v>7.8038078950000006E-3</v>
      </c>
    </row>
    <row r="164" spans="1:12">
      <c r="A164" s="155">
        <f>'Schedule 3 GasExAnte'!A164</f>
        <v>153</v>
      </c>
      <c r="B164" s="160">
        <f>'Schedule 3 GasExAnte'!B164</f>
        <v>40575</v>
      </c>
      <c r="C164" s="161">
        <f>'Schedule 3 GasExAnte'!C164</f>
        <v>0.10041494218410157</v>
      </c>
      <c r="D164" s="161">
        <f>'Schedule 3 GasExAnte'!D164</f>
        <v>5.6800000000000003E-2</v>
      </c>
      <c r="E164" s="161">
        <f>'Schedule 3 GasExAnte'!E164</f>
        <v>4.3614942184101571E-2</v>
      </c>
      <c r="G164" s="161">
        <f t="shared" si="8"/>
        <v>4.3614942184101571E-2</v>
      </c>
      <c r="H164" s="161">
        <f t="shared" si="9"/>
        <v>4.6191062695730006E-2</v>
      </c>
      <c r="I164" s="161">
        <f t="shared" si="10"/>
        <v>5.6800000000000003E-2</v>
      </c>
      <c r="J164" s="161">
        <f t="shared" si="11"/>
        <v>5.57E-2</v>
      </c>
      <c r="K164" s="161">
        <f>'Schedule 3 GasExAnte'!I164</f>
        <v>3.8633293477205871E-3</v>
      </c>
      <c r="L164" s="161">
        <f>'Schedule 3 GasExAnte'!J164</f>
        <v>8.8650813000000009E-3</v>
      </c>
    </row>
    <row r="165" spans="1:12">
      <c r="A165" s="155">
        <f>'Schedule 3 GasExAnte'!A165</f>
        <v>154</v>
      </c>
      <c r="B165" s="160">
        <f>'Schedule 3 GasExAnte'!B165</f>
        <v>40603</v>
      </c>
      <c r="C165" s="161">
        <f>'Schedule 3 GasExAnte'!C165</f>
        <v>0.10140051358023774</v>
      </c>
      <c r="D165" s="161">
        <f>'Schedule 3 GasExAnte'!D165</f>
        <v>5.5599999999999997E-2</v>
      </c>
      <c r="E165" s="161">
        <f>'Schedule 3 GasExAnte'!E165</f>
        <v>4.5800513580237748E-2</v>
      </c>
      <c r="G165" s="161">
        <f t="shared" si="8"/>
        <v>4.5800513580237748E-2</v>
      </c>
      <c r="H165" s="161">
        <f t="shared" si="9"/>
        <v>4.3614942184101571E-2</v>
      </c>
      <c r="I165" s="161">
        <f t="shared" si="10"/>
        <v>5.5599999999999997E-2</v>
      </c>
      <c r="J165" s="161">
        <f t="shared" si="11"/>
        <v>5.6800000000000003E-2</v>
      </c>
      <c r="K165" s="161">
        <f>'Schedule 3 GasExAnte'!I165</f>
        <v>8.2658868710795905E-3</v>
      </c>
      <c r="L165" s="161">
        <f>'Schedule 3 GasExAnte'!J165</f>
        <v>6.7184311999999927E-3</v>
      </c>
    </row>
    <row r="166" spans="1:12">
      <c r="A166" s="155">
        <f>'Schedule 3 GasExAnte'!A166</f>
        <v>155</v>
      </c>
      <c r="B166" s="160">
        <f>'Schedule 3 GasExAnte'!B166</f>
        <v>40634</v>
      </c>
      <c r="C166" s="161">
        <f>'Schedule 3 GasExAnte'!C166</f>
        <v>0.1030700452106654</v>
      </c>
      <c r="D166" s="161">
        <f>'Schedule 3 GasExAnte'!D166</f>
        <v>5.5500000000000001E-2</v>
      </c>
      <c r="E166" s="161">
        <f>'Schedule 3 GasExAnte'!E166</f>
        <v>4.75700452106654E-2</v>
      </c>
      <c r="G166" s="161">
        <f t="shared" si="8"/>
        <v>4.75700452106654E-2</v>
      </c>
      <c r="H166" s="161">
        <f t="shared" si="9"/>
        <v>4.5800513580237748E-2</v>
      </c>
      <c r="I166" s="161">
        <f t="shared" si="10"/>
        <v>5.5500000000000001E-2</v>
      </c>
      <c r="J166" s="161">
        <f t="shared" si="11"/>
        <v>5.5599999999999997E-2</v>
      </c>
      <c r="K166" s="161">
        <f>'Schedule 3 GasExAnte'!I166</f>
        <v>8.154535428135018E-3</v>
      </c>
      <c r="L166" s="161">
        <f>'Schedule 3 GasExAnte'!J166</f>
        <v>7.6511404000000061E-3</v>
      </c>
    </row>
    <row r="167" spans="1:12">
      <c r="A167" s="155">
        <f>'Schedule 3 GasExAnte'!A167</f>
        <v>156</v>
      </c>
      <c r="B167" s="160">
        <f>'Schedule 3 GasExAnte'!B167</f>
        <v>40664</v>
      </c>
      <c r="C167" s="161">
        <f>'Schedule 3 GasExAnte'!C167</f>
        <v>0.1017616765144235</v>
      </c>
      <c r="D167" s="161">
        <f>'Schedule 3 GasExAnte'!D167</f>
        <v>5.3199999999999997E-2</v>
      </c>
      <c r="E167" s="161">
        <f>'Schedule 3 GasExAnte'!E167</f>
        <v>4.8561676514423502E-2</v>
      </c>
      <c r="G167" s="161">
        <f t="shared" si="8"/>
        <v>4.8561676514423502E-2</v>
      </c>
      <c r="H167" s="161">
        <f t="shared" si="9"/>
        <v>4.75700452106654E-2</v>
      </c>
      <c r="I167" s="161">
        <f t="shared" si="10"/>
        <v>5.3199999999999997E-2</v>
      </c>
      <c r="J167" s="161">
        <f t="shared" si="11"/>
        <v>5.5500000000000001E-2</v>
      </c>
      <c r="K167" s="161">
        <f>'Schedule 3 GasExAnte'!I167</f>
        <v>7.6233237365317535E-3</v>
      </c>
      <c r="L167" s="161">
        <f>'Schedule 3 GasExAnte'!J167</f>
        <v>5.4371994999999965E-3</v>
      </c>
    </row>
    <row r="168" spans="1:12">
      <c r="A168" s="155">
        <f>'Schedule 3 GasExAnte'!A168</f>
        <v>157</v>
      </c>
      <c r="B168" s="160">
        <f>'Schedule 3 GasExAnte'!B168</f>
        <v>40695</v>
      </c>
      <c r="C168" s="161">
        <f>'Schedule 3 GasExAnte'!C168</f>
        <v>0.10197876833979715</v>
      </c>
      <c r="D168" s="161">
        <f>'Schedule 3 GasExAnte'!D168</f>
        <v>5.2600000000000001E-2</v>
      </c>
      <c r="E168" s="161">
        <f>'Schedule 3 GasExAnte'!E168</f>
        <v>4.9378768339797145E-2</v>
      </c>
      <c r="G168" s="161">
        <f t="shared" si="8"/>
        <v>4.9378768339797145E-2</v>
      </c>
      <c r="H168" s="161">
        <f t="shared" si="9"/>
        <v>4.8561676514423502E-2</v>
      </c>
      <c r="I168" s="161">
        <f t="shared" si="10"/>
        <v>5.2600000000000001E-2</v>
      </c>
      <c r="J168" s="161">
        <f t="shared" si="11"/>
        <v>5.3199999999999997E-2</v>
      </c>
      <c r="K168" s="161">
        <f>'Schedule 3 GasExAnte'!I168</f>
        <v>7.587026586572912E-3</v>
      </c>
      <c r="L168" s="161">
        <f>'Schedule 3 GasExAnte'!J168</f>
        <v>6.8165588000000041E-3</v>
      </c>
    </row>
    <row r="169" spans="1:12">
      <c r="A169" s="155">
        <f>'Schedule 3 GasExAnte'!A169</f>
        <v>158</v>
      </c>
      <c r="B169" s="160">
        <f>'Schedule 3 GasExAnte'!B169</f>
        <v>40725</v>
      </c>
      <c r="C169" s="161">
        <f>'Schedule 3 GasExAnte'!C169</f>
        <v>0.10352253419383738</v>
      </c>
      <c r="D169" s="161">
        <f>'Schedule 3 GasExAnte'!D169</f>
        <v>5.2699999999999997E-2</v>
      </c>
      <c r="E169" s="161">
        <f>'Schedule 3 GasExAnte'!E169</f>
        <v>5.0822534193837379E-2</v>
      </c>
      <c r="G169" s="161">
        <f t="shared" si="8"/>
        <v>5.0822534193837379E-2</v>
      </c>
      <c r="H169" s="161">
        <f t="shared" si="9"/>
        <v>4.9378768339797145E-2</v>
      </c>
      <c r="I169" s="161">
        <f t="shared" si="10"/>
        <v>5.2699999999999997E-2</v>
      </c>
      <c r="J169" s="161">
        <f t="shared" si="11"/>
        <v>5.2600000000000001E-2</v>
      </c>
      <c r="K169" s="161">
        <f>'Schedule 3 GasExAnte'!I169</f>
        <v>8.3276105695230113E-3</v>
      </c>
      <c r="L169" s="161">
        <f>'Schedule 3 GasExAnte'!J169</f>
        <v>7.4329133999999977E-3</v>
      </c>
    </row>
    <row r="170" spans="1:12">
      <c r="A170" s="155">
        <f>'Schedule 3 GasExAnte'!A170</f>
        <v>159</v>
      </c>
      <c r="B170" s="160">
        <f>'Schedule 3 GasExAnte'!B170</f>
        <v>40756</v>
      </c>
      <c r="C170" s="161">
        <f>'Schedule 3 GasExAnte'!C170</f>
        <v>0.11789941400315401</v>
      </c>
      <c r="D170" s="161">
        <f>'Schedule 3 GasExAnte'!D170</f>
        <v>4.6899999999999997E-2</v>
      </c>
      <c r="E170" s="161">
        <f>'Schedule 3 GasExAnte'!E170</f>
        <v>7.0999414003154016E-2</v>
      </c>
      <c r="G170" s="161">
        <f t="shared" si="8"/>
        <v>7.0999414003154016E-2</v>
      </c>
      <c r="H170" s="161">
        <f t="shared" si="9"/>
        <v>5.0822534193837379E-2</v>
      </c>
      <c r="I170" s="161">
        <f t="shared" si="10"/>
        <v>4.6899999999999997E-2</v>
      </c>
      <c r="J170" s="161">
        <f t="shared" si="11"/>
        <v>5.2699999999999997E-2</v>
      </c>
      <c r="K170" s="161">
        <f>'Schedule 3 GasExAnte'!I170</f>
        <v>2.726199847874531E-2</v>
      </c>
      <c r="L170" s="161">
        <f>'Schedule 3 GasExAnte'!J170</f>
        <v>1.5468542999999974E-3</v>
      </c>
    </row>
    <row r="171" spans="1:12">
      <c r="A171" s="155">
        <f>'Schedule 3 GasExAnte'!A171</f>
        <v>160</v>
      </c>
      <c r="B171" s="160">
        <f>'Schedule 3 GasExAnte'!B171</f>
        <v>40787</v>
      </c>
      <c r="C171" s="161">
        <f>'Schedule 3 GasExAnte'!C171</f>
        <v>0.11550594320778462</v>
      </c>
      <c r="D171" s="161">
        <f>'Schedule 3 GasExAnte'!D171</f>
        <v>4.48E-2</v>
      </c>
      <c r="E171" s="161">
        <f>'Schedule 3 GasExAnte'!E171</f>
        <v>7.0705943207784616E-2</v>
      </c>
      <c r="G171" s="161">
        <f t="shared" si="8"/>
        <v>7.0705943207784616E-2</v>
      </c>
      <c r="H171" s="161">
        <f t="shared" si="9"/>
        <v>7.0999414003154016E-2</v>
      </c>
      <c r="I171" s="161">
        <f t="shared" si="10"/>
        <v>4.48E-2</v>
      </c>
      <c r="J171" s="161">
        <f t="shared" si="11"/>
        <v>4.6899999999999997E-2</v>
      </c>
      <c r="K171" s="161">
        <f>'Schedule 3 GasExAnte'!I171</f>
        <v>9.6044865113962957E-3</v>
      </c>
      <c r="L171" s="161">
        <f>'Schedule 3 GasExAnte'!J171</f>
        <v>4.4382821000000031E-3</v>
      </c>
    </row>
    <row r="172" spans="1:12">
      <c r="A172" s="155">
        <f>'Schedule 3 GasExAnte'!A172</f>
        <v>161</v>
      </c>
      <c r="B172" s="160">
        <f>'Schedule 3 GasExAnte'!B172</f>
        <v>40817</v>
      </c>
      <c r="C172" s="161">
        <f>'Schedule 3 GasExAnte'!C172</f>
        <v>0.11501667985905649</v>
      </c>
      <c r="D172" s="161">
        <f>'Schedule 3 GasExAnte'!D172</f>
        <v>4.5199999999999997E-2</v>
      </c>
      <c r="E172" s="161">
        <f>'Schedule 3 GasExAnte'!E172</f>
        <v>6.9816679859056485E-2</v>
      </c>
      <c r="G172" s="161">
        <f t="shared" si="8"/>
        <v>6.9816679859056485E-2</v>
      </c>
      <c r="H172" s="161">
        <f t="shared" si="9"/>
        <v>7.0705943207784616E-2</v>
      </c>
      <c r="I172" s="161">
        <f t="shared" si="10"/>
        <v>4.5199999999999997E-2</v>
      </c>
      <c r="J172" s="161">
        <f t="shared" si="11"/>
        <v>4.48E-2</v>
      </c>
      <c r="K172" s="161">
        <f>'Schedule 3 GasExAnte'!I172</f>
        <v>8.967781487925916E-3</v>
      </c>
      <c r="L172" s="161">
        <f>'Schedule 3 GasExAnte'!J172</f>
        <v>6.6455231999999961E-3</v>
      </c>
    </row>
    <row r="173" spans="1:12">
      <c r="A173" s="155">
        <f>'Schedule 3 GasExAnte'!A173</f>
        <v>162</v>
      </c>
      <c r="B173" s="160">
        <f>'Schedule 3 GasExAnte'!B173</f>
        <v>40848</v>
      </c>
      <c r="C173" s="161">
        <f>'Schedule 3 GasExAnte'!C173</f>
        <v>0.1119945873446138</v>
      </c>
      <c r="D173" s="161">
        <f>'Schedule 3 GasExAnte'!D173</f>
        <v>4.2500000000000003E-2</v>
      </c>
      <c r="E173" s="161">
        <f>'Schedule 3 GasExAnte'!E173</f>
        <v>6.9494587344613806E-2</v>
      </c>
      <c r="G173" s="161">
        <f t="shared" si="8"/>
        <v>6.9494587344613806E-2</v>
      </c>
      <c r="H173" s="161">
        <f t="shared" si="9"/>
        <v>6.9816679859056485E-2</v>
      </c>
      <c r="I173" s="161">
        <f t="shared" si="10"/>
        <v>4.2500000000000003E-2</v>
      </c>
      <c r="J173" s="161">
        <f t="shared" si="11"/>
        <v>4.5199999999999997E-2</v>
      </c>
      <c r="K173" s="161">
        <f>'Schedule 3 GasExAnte'!I173</f>
        <v>9.410981008028528E-3</v>
      </c>
      <c r="L173" s="161">
        <f>'Schedule 3 GasExAnte'!J173</f>
        <v>3.6012868000000059E-3</v>
      </c>
    </row>
    <row r="174" spans="1:12">
      <c r="A174" s="155">
        <f>'Schedule 3 GasExAnte'!A174</f>
        <v>163</v>
      </c>
      <c r="B174" s="160">
        <f>'Schedule 3 GasExAnte'!B174</f>
        <v>40878</v>
      </c>
      <c r="C174" s="161">
        <f>'Schedule 3 GasExAnte'!C174</f>
        <v>0.10923363559334093</v>
      </c>
      <c r="D174" s="161">
        <f>'Schedule 3 GasExAnte'!D174</f>
        <v>4.3499999999999997E-2</v>
      </c>
      <c r="E174" s="161">
        <f>'Schedule 3 GasExAnte'!E174</f>
        <v>6.5733635593340931E-2</v>
      </c>
      <c r="G174" s="161">
        <f t="shared" si="8"/>
        <v>6.5733635593340931E-2</v>
      </c>
      <c r="H174" s="161">
        <f t="shared" si="9"/>
        <v>6.9494587344613806E-2</v>
      </c>
      <c r="I174" s="161">
        <f t="shared" si="10"/>
        <v>4.3499999999999997E-2</v>
      </c>
      <c r="J174" s="161">
        <f t="shared" si="11"/>
        <v>4.2500000000000003E-2</v>
      </c>
      <c r="K174" s="161">
        <f>'Schedule 3 GasExAnte'!I174</f>
        <v>5.9272191758523926E-3</v>
      </c>
      <c r="L174" s="161">
        <f>'Schedule 3 GasExAnte'!J174</f>
        <v>6.9248824999999931E-3</v>
      </c>
    </row>
    <row r="175" spans="1:12">
      <c r="A175" s="155">
        <f>'Schedule 3 GasExAnte'!A175</f>
        <v>164</v>
      </c>
      <c r="B175" s="160">
        <f>'Schedule 3 GasExAnte'!B175</f>
        <v>40909</v>
      </c>
      <c r="C175" s="161">
        <f>'Schedule 3 GasExAnte'!C175</f>
        <v>0.10784335292561958</v>
      </c>
      <c r="D175" s="161">
        <f>'Schedule 3 GasExAnte'!D175</f>
        <v>4.3400000000000001E-2</v>
      </c>
      <c r="E175" s="161">
        <f>'Schedule 3 GasExAnte'!E175</f>
        <v>6.444335292561959E-2</v>
      </c>
      <c r="G175" s="161">
        <f t="shared" si="8"/>
        <v>6.444335292561959E-2</v>
      </c>
      <c r="H175" s="161">
        <f t="shared" si="9"/>
        <v>6.5733635593340931E-2</v>
      </c>
      <c r="I175" s="161">
        <f t="shared" si="10"/>
        <v>4.3400000000000001E-2</v>
      </c>
      <c r="J175" s="161">
        <f t="shared" si="11"/>
        <v>4.3499999999999997E-2</v>
      </c>
      <c r="K175" s="161">
        <f>'Schedule 3 GasExAnte'!I175</f>
        <v>7.8735777367107268E-3</v>
      </c>
      <c r="L175" s="161">
        <f>'Schedule 3 GasExAnte'!J175</f>
        <v>5.9642915000000032E-3</v>
      </c>
    </row>
    <row r="176" spans="1:12">
      <c r="A176" s="155">
        <f>'Schedule 3 GasExAnte'!A176</f>
        <v>165</v>
      </c>
      <c r="B176" s="160">
        <f>'Schedule 3 GasExAnte'!B176</f>
        <v>40940</v>
      </c>
      <c r="C176" s="161">
        <f>'Schedule 3 GasExAnte'!C176</f>
        <v>0.10811283599694944</v>
      </c>
      <c r="D176" s="161">
        <f>'Schedule 3 GasExAnte'!D176</f>
        <v>4.36E-2</v>
      </c>
      <c r="E176" s="161">
        <f>'Schedule 3 GasExAnte'!E176</f>
        <v>6.4512835996949444E-2</v>
      </c>
      <c r="G176" s="161">
        <f t="shared" si="8"/>
        <v>6.4512835996949444E-2</v>
      </c>
      <c r="H176" s="161">
        <f t="shared" si="9"/>
        <v>6.444335292561959E-2</v>
      </c>
      <c r="I176" s="161">
        <f t="shared" si="10"/>
        <v>4.36E-2</v>
      </c>
      <c r="J176" s="161">
        <f t="shared" si="11"/>
        <v>4.3400000000000001E-2</v>
      </c>
      <c r="K176" s="161">
        <f>'Schedule 3 GasExAnte'!I176</f>
        <v>9.0534664593375572E-3</v>
      </c>
      <c r="L176" s="161">
        <f>'Schedule 3 GasExAnte'!J176</f>
        <v>6.2503505999999959E-3</v>
      </c>
    </row>
    <row r="177" spans="1:12">
      <c r="A177" s="155">
        <f>'Schedule 3 GasExAnte'!A177</f>
        <v>166</v>
      </c>
      <c r="B177" s="160">
        <f>'Schedule 3 GasExAnte'!B177</f>
        <v>40969</v>
      </c>
      <c r="C177" s="161">
        <f>'Schedule 3 GasExAnte'!C177</f>
        <v>0.10814117219848235</v>
      </c>
      <c r="D177" s="161">
        <f>'Schedule 3 GasExAnte'!D177</f>
        <v>4.48E-2</v>
      </c>
      <c r="E177" s="161">
        <f>'Schedule 3 GasExAnte'!E177</f>
        <v>6.3341172198482343E-2</v>
      </c>
      <c r="G177" s="161">
        <f t="shared" si="8"/>
        <v>6.3341172198482343E-2</v>
      </c>
      <c r="H177" s="161">
        <f t="shared" si="9"/>
        <v>6.4512835996949444E-2</v>
      </c>
      <c r="I177" s="161">
        <f t="shared" si="10"/>
        <v>4.48E-2</v>
      </c>
      <c r="J177" s="161">
        <f t="shared" si="11"/>
        <v>4.36E-2</v>
      </c>
      <c r="K177" s="161">
        <f>'Schedule 3 GasExAnte'!I177</f>
        <v>7.8220061550316258E-3</v>
      </c>
      <c r="L177" s="161">
        <f>'Schedule 3 GasExAnte'!J177</f>
        <v>7.2782324000000009E-3</v>
      </c>
    </row>
    <row r="178" spans="1:12">
      <c r="A178" s="155">
        <f>'Schedule 3 GasExAnte'!A178</f>
        <v>167</v>
      </c>
      <c r="B178" s="160">
        <f>'Schedule 3 GasExAnte'!B178</f>
        <v>41000</v>
      </c>
      <c r="C178" s="161">
        <f>'Schedule 3 GasExAnte'!C178</f>
        <v>0.11327930135542796</v>
      </c>
      <c r="D178" s="161">
        <f>'Schedule 3 GasExAnte'!D178</f>
        <v>4.3999999999999997E-2</v>
      </c>
      <c r="E178" s="161">
        <f>'Schedule 3 GasExAnte'!E178</f>
        <v>6.9279301355427966E-2</v>
      </c>
      <c r="G178" s="161">
        <f t="shared" si="8"/>
        <v>6.9279301355427966E-2</v>
      </c>
      <c r="H178" s="161">
        <f t="shared" si="9"/>
        <v>6.3341172198482343E-2</v>
      </c>
      <c r="I178" s="161">
        <f t="shared" si="10"/>
        <v>4.3999999999999997E-2</v>
      </c>
      <c r="J178" s="161">
        <f t="shared" si="11"/>
        <v>4.48E-2</v>
      </c>
      <c r="K178" s="161">
        <f>'Schedule 3 GasExAnte'!I178</f>
        <v>1.4768458631963848E-2</v>
      </c>
      <c r="L178" s="161">
        <f>'Schedule 3 GasExAnte'!J178</f>
        <v>5.4455231999999965E-3</v>
      </c>
    </row>
    <row r="179" spans="1:12">
      <c r="A179" s="155">
        <f>'Schedule 3 GasExAnte'!A179</f>
        <v>168</v>
      </c>
      <c r="B179" s="160">
        <f>'Schedule 3 GasExAnte'!B179</f>
        <v>41030</v>
      </c>
      <c r="C179" s="161">
        <f>'Schedule 3 GasExAnte'!C179</f>
        <v>0.12025815915214043</v>
      </c>
      <c r="D179" s="161">
        <f>'Schedule 3 GasExAnte'!D179</f>
        <v>4.2000000000000003E-2</v>
      </c>
      <c r="E179" s="161">
        <f>'Schedule 3 GasExAnte'!E179</f>
        <v>7.8258159152140433E-2</v>
      </c>
      <c r="G179" s="161">
        <f t="shared" si="8"/>
        <v>7.8258159152140433E-2</v>
      </c>
      <c r="H179" s="161">
        <f t="shared" si="9"/>
        <v>6.9279301355427966E-2</v>
      </c>
      <c r="I179" s="161">
        <f t="shared" si="10"/>
        <v>4.2000000000000003E-2</v>
      </c>
      <c r="J179" s="161">
        <f t="shared" si="11"/>
        <v>4.3999999999999997E-2</v>
      </c>
      <c r="K179" s="161">
        <f>'Schedule 3 GasExAnte'!I179</f>
        <v>1.8637015919371322E-2</v>
      </c>
      <c r="L179" s="161">
        <f>'Schedule 3 GasExAnte'!J179</f>
        <v>4.1339960000000078E-3</v>
      </c>
    </row>
    <row r="180" spans="1:12">
      <c r="A180" s="155">
        <f>'Schedule 3 GasExAnte'!A180</f>
        <v>169</v>
      </c>
      <c r="B180" s="160">
        <f>'Schedule 3 GasExAnte'!B180</f>
        <v>41061</v>
      </c>
      <c r="C180" s="161">
        <f>'Schedule 3 GasExAnte'!C180</f>
        <v>0.10132886736777061</v>
      </c>
      <c r="D180" s="161">
        <f>'Schedule 3 GasExAnte'!D180</f>
        <v>4.0800000000000003E-2</v>
      </c>
      <c r="E180" s="161">
        <f>'Schedule 3 GasExAnte'!E180</f>
        <v>6.0528867367770606E-2</v>
      </c>
      <c r="G180" s="161">
        <f t="shared" si="8"/>
        <v>6.0528867367770606E-2</v>
      </c>
      <c r="H180" s="161">
        <f t="shared" si="9"/>
        <v>7.8258159152140433E-2</v>
      </c>
      <c r="I180" s="161">
        <f t="shared" si="10"/>
        <v>4.0800000000000003E-2</v>
      </c>
      <c r="J180" s="161">
        <f t="shared" si="11"/>
        <v>4.2000000000000003E-2</v>
      </c>
      <c r="K180" s="161">
        <f>'Schedule 3 GasExAnte'!I180</f>
        <v>-6.8194000751290867E-3</v>
      </c>
      <c r="L180" s="161">
        <f>'Schedule 3 GasExAnte'!J180</f>
        <v>4.6551780000000029E-3</v>
      </c>
    </row>
    <row r="181" spans="1:12">
      <c r="A181" s="155">
        <f>'Schedule 3 GasExAnte'!A181</f>
        <v>170</v>
      </c>
      <c r="B181" s="160">
        <f>'Schedule 3 GasExAnte'!B181</f>
        <v>41091</v>
      </c>
      <c r="C181" s="161">
        <f>'Schedule 3 GasExAnte'!C181</f>
        <v>9.7843178268523484E-2</v>
      </c>
      <c r="D181" s="161">
        <f>'Schedule 3 GasExAnte'!D181</f>
        <v>3.9300000000000002E-2</v>
      </c>
      <c r="E181" s="161">
        <f>'Schedule 3 GasExAnte'!E181</f>
        <v>5.8543178268523482E-2</v>
      </c>
      <c r="G181" s="161">
        <f t="shared" si="8"/>
        <v>5.8543178268523482E-2</v>
      </c>
      <c r="H181" s="161">
        <f t="shared" si="9"/>
        <v>6.0528867367770606E-2</v>
      </c>
      <c r="I181" s="161">
        <f t="shared" si="10"/>
        <v>3.9300000000000002E-2</v>
      </c>
      <c r="J181" s="161">
        <f t="shared" si="11"/>
        <v>4.0800000000000003E-2</v>
      </c>
      <c r="K181" s="161">
        <f>'Schedule 3 GasExAnte'!I181</f>
        <v>6.4525797716264086E-3</v>
      </c>
      <c r="L181" s="161">
        <f>'Schedule 3 GasExAnte'!J181</f>
        <v>4.187887199999997E-3</v>
      </c>
    </row>
    <row r="182" spans="1:12">
      <c r="A182" s="155">
        <f>'Schedule 3 GasExAnte'!A182</f>
        <v>171</v>
      </c>
      <c r="B182" s="160">
        <f>'Schedule 3 GasExAnte'!B182</f>
        <v>41122</v>
      </c>
      <c r="C182" s="161">
        <f>'Schedule 3 GasExAnte'!C182</f>
        <v>0.10247622708675749</v>
      </c>
      <c r="D182" s="161">
        <f>'Schedule 3 GasExAnte'!D182</f>
        <v>0.04</v>
      </c>
      <c r="E182" s="161">
        <f>'Schedule 3 GasExAnte'!E182</f>
        <v>6.2476227086757492E-2</v>
      </c>
      <c r="G182" s="161">
        <f t="shared" si="8"/>
        <v>6.2476227086757492E-2</v>
      </c>
      <c r="H182" s="161">
        <f t="shared" si="9"/>
        <v>5.8543178268523482E-2</v>
      </c>
      <c r="I182" s="161">
        <f t="shared" si="10"/>
        <v>0.04</v>
      </c>
      <c r="J182" s="161">
        <f t="shared" si="11"/>
        <v>3.9300000000000002E-2</v>
      </c>
      <c r="K182" s="161">
        <f>'Schedule 3 GasExAnte'!I182</f>
        <v>1.2094494757470597E-2</v>
      </c>
      <c r="L182" s="161">
        <f>'Schedule 3 GasExAnte'!J182</f>
        <v>6.1787737000000009E-3</v>
      </c>
    </row>
    <row r="183" spans="1:12">
      <c r="A183" s="155">
        <f>'Schedule 3 GasExAnte'!A183</f>
        <v>172</v>
      </c>
      <c r="B183" s="160">
        <f>'Schedule 3 GasExAnte'!B183</f>
        <v>41153</v>
      </c>
      <c r="C183" s="161">
        <f>'Schedule 3 GasExAnte'!C183</f>
        <v>0.10402874614034177</v>
      </c>
      <c r="D183" s="161">
        <f>'Schedule 3 GasExAnte'!D183</f>
        <v>4.02E-2</v>
      </c>
      <c r="E183" s="161">
        <f>'Schedule 3 GasExAnte'!E183</f>
        <v>6.3828746140341772E-2</v>
      </c>
      <c r="G183" s="161">
        <f t="shared" si="8"/>
        <v>6.3828746140341772E-2</v>
      </c>
      <c r="H183" s="161">
        <f t="shared" si="9"/>
        <v>6.2476227086757492E-2</v>
      </c>
      <c r="I183" s="161">
        <f t="shared" si="10"/>
        <v>4.02E-2</v>
      </c>
      <c r="J183" s="161">
        <f t="shared" si="11"/>
        <v>0.04</v>
      </c>
      <c r="K183" s="161">
        <f>'Schedule 3 GasExAnte'!I183</f>
        <v>1.0062267395522052E-2</v>
      </c>
      <c r="L183" s="161">
        <f>'Schedule 3 GasExAnte'!J183</f>
        <v>5.7763600000000012E-3</v>
      </c>
    </row>
    <row r="184" spans="1:12">
      <c r="A184" s="155">
        <f>'Schedule 3 GasExAnte'!A184</f>
        <v>173</v>
      </c>
      <c r="B184" s="160">
        <f>'Schedule 3 GasExAnte'!B184</f>
        <v>41183</v>
      </c>
      <c r="C184" s="161">
        <f>'Schedule 3 GasExAnte'!C184</f>
        <v>0.10106330340166816</v>
      </c>
      <c r="D184" s="161">
        <f>'Schedule 3 GasExAnte'!D184</f>
        <v>3.9100000000000003E-2</v>
      </c>
      <c r="E184" s="161">
        <f>'Schedule 3 GasExAnte'!E184</f>
        <v>6.1963303401668161E-2</v>
      </c>
      <c r="G184" s="161">
        <f t="shared" si="8"/>
        <v>6.1963303401668161E-2</v>
      </c>
      <c r="H184" s="161">
        <f t="shared" si="9"/>
        <v>6.3828746140341772E-2</v>
      </c>
      <c r="I184" s="161">
        <f t="shared" si="10"/>
        <v>3.9100000000000003E-2</v>
      </c>
      <c r="J184" s="161">
        <f t="shared" si="11"/>
        <v>4.02E-2</v>
      </c>
      <c r="K184" s="161">
        <f>'Schedule 3 GasExAnte'!I184</f>
        <v>7.0328589320052953E-3</v>
      </c>
      <c r="L184" s="161">
        <f>'Schedule 3 GasExAnte'!J184</f>
        <v>4.5042418000000028E-3</v>
      </c>
    </row>
    <row r="185" spans="1:12">
      <c r="A185" s="155">
        <f>'Schedule 3 GasExAnte'!A185</f>
        <v>174</v>
      </c>
      <c r="B185" s="160">
        <f>'Schedule 3 GasExAnte'!B185</f>
        <v>41214</v>
      </c>
      <c r="C185" s="161">
        <f>'Schedule 3 GasExAnte'!C185</f>
        <v>0.10315752256277114</v>
      </c>
      <c r="D185" s="161">
        <f>'Schedule 3 GasExAnte'!D185</f>
        <v>3.8399999999999997E-2</v>
      </c>
      <c r="E185" s="161">
        <f>'Schedule 3 GasExAnte'!E185</f>
        <v>6.4757522562771147E-2</v>
      </c>
      <c r="G185" s="161">
        <f t="shared" si="8"/>
        <v>6.4757522562771147E-2</v>
      </c>
      <c r="H185" s="161">
        <f t="shared" si="9"/>
        <v>6.1963303401668161E-2</v>
      </c>
      <c r="I185" s="161">
        <f t="shared" si="10"/>
        <v>3.8399999999999997E-2</v>
      </c>
      <c r="J185" s="161">
        <f t="shared" si="11"/>
        <v>3.9100000000000003E-2</v>
      </c>
      <c r="K185" s="161">
        <f>'Schedule 3 GasExAnte'!I185</f>
        <v>1.1432461325026143E-2</v>
      </c>
      <c r="L185" s="161">
        <f>'Schedule 3 GasExAnte'!J185</f>
        <v>4.7508918999999913E-3</v>
      </c>
    </row>
    <row r="186" spans="1:12">
      <c r="A186" s="155">
        <f>'Schedule 3 GasExAnte'!A186</f>
        <v>175</v>
      </c>
      <c r="B186" s="160">
        <f>'Schedule 3 GasExAnte'!B186</f>
        <v>41244</v>
      </c>
      <c r="C186" s="161">
        <f>'Schedule 3 GasExAnte'!C186</f>
        <v>0.10227591774581776</v>
      </c>
      <c r="D186" s="161">
        <f>'Schedule 3 GasExAnte'!D186</f>
        <v>0.04</v>
      </c>
      <c r="E186" s="161">
        <f>'Schedule 3 GasExAnte'!E186</f>
        <v>6.2275917745817762E-2</v>
      </c>
      <c r="G186" s="161">
        <f t="shared" si="8"/>
        <v>6.2275917745817762E-2</v>
      </c>
      <c r="H186" s="161">
        <f t="shared" si="9"/>
        <v>6.4757522562771147E-2</v>
      </c>
      <c r="I186" s="161">
        <f t="shared" si="10"/>
        <v>0.04</v>
      </c>
      <c r="J186" s="161">
        <f t="shared" si="11"/>
        <v>3.8399999999999997E-2</v>
      </c>
      <c r="K186" s="161">
        <f>'Schedule 3 GasExAnte'!I186</f>
        <v>6.5461766459999765E-3</v>
      </c>
      <c r="L186" s="161">
        <f>'Schedule 3 GasExAnte'!J186</f>
        <v>6.953305600000001E-3</v>
      </c>
    </row>
    <row r="187" spans="1:12">
      <c r="A187" s="155">
        <f>'Schedule 3 GasExAnte'!A187</f>
        <v>176</v>
      </c>
      <c r="B187" s="160">
        <f>'Schedule 3 GasExAnte'!B187</f>
        <v>41275</v>
      </c>
      <c r="C187" s="161">
        <f>'Schedule 3 GasExAnte'!C187</f>
        <v>0.10132884485041754</v>
      </c>
      <c r="D187" s="161">
        <f>'Schedule 3 GasExAnte'!D187</f>
        <v>4.1500000000000002E-2</v>
      </c>
      <c r="E187" s="161">
        <f>'Schedule 3 GasExAnte'!E187</f>
        <v>5.9828844850417541E-2</v>
      </c>
      <c r="G187" s="161">
        <f t="shared" si="8"/>
        <v>5.9828844850417541E-2</v>
      </c>
      <c r="H187" s="161">
        <f t="shared" si="9"/>
        <v>6.2275917745817762E-2</v>
      </c>
      <c r="I187" s="161">
        <f t="shared" si="10"/>
        <v>4.1500000000000002E-2</v>
      </c>
      <c r="J187" s="161">
        <f t="shared" si="11"/>
        <v>0.04</v>
      </c>
      <c r="K187" s="161">
        <f>'Schedule 3 GasExAnte'!I187</f>
        <v>6.2347505216264892E-3</v>
      </c>
      <c r="L187" s="161">
        <f>'Schedule 3 GasExAnte'!J187</f>
        <v>7.0763600000000038E-3</v>
      </c>
    </row>
    <row r="188" spans="1:12">
      <c r="A188" s="155">
        <f>'Schedule 3 GasExAnte'!A188</f>
        <v>177</v>
      </c>
      <c r="B188" s="160">
        <f>'Schedule 3 GasExAnte'!B188</f>
        <v>41306</v>
      </c>
      <c r="C188" s="161">
        <f>'Schedule 3 GasExAnte'!C188</f>
        <v>9.8168209189743241E-2</v>
      </c>
      <c r="D188" s="161">
        <f>'Schedule 3 GasExAnte'!D188</f>
        <v>4.1799999999999997E-2</v>
      </c>
      <c r="E188" s="161">
        <f>'Schedule 3 GasExAnte'!E188</f>
        <v>5.6368209189743244E-2</v>
      </c>
      <c r="G188" s="161">
        <f t="shared" si="8"/>
        <v>5.6368209189743244E-2</v>
      </c>
      <c r="H188" s="161">
        <f t="shared" si="9"/>
        <v>5.9828844850417541E-2</v>
      </c>
      <c r="I188" s="161">
        <f t="shared" si="10"/>
        <v>4.1799999999999997E-2</v>
      </c>
      <c r="J188" s="161">
        <f t="shared" si="11"/>
        <v>4.1500000000000002E-2</v>
      </c>
      <c r="K188" s="161">
        <f>'Schedule 3 GasExAnte'!I188</f>
        <v>4.8800437710775635E-3</v>
      </c>
      <c r="L188" s="161">
        <f>'Schedule 3 GasExAnte'!J188</f>
        <v>6.0854734999999938E-3</v>
      </c>
    </row>
    <row r="189" spans="1:12">
      <c r="A189" s="155">
        <f>'Schedule 3 GasExAnte'!A189</f>
        <v>178</v>
      </c>
      <c r="B189" s="160">
        <f>'Schedule 3 GasExAnte'!B189</f>
        <v>41334</v>
      </c>
      <c r="C189" s="161">
        <f>'Schedule 3 GasExAnte'!C189</f>
        <v>0.10177946693816391</v>
      </c>
      <c r="D189" s="161">
        <f>'Schedule 3 GasExAnte'!D189</f>
        <v>4.2000000000000003E-2</v>
      </c>
      <c r="E189" s="161">
        <f>'Schedule 3 GasExAnte'!E189</f>
        <v>5.9779466938163904E-2</v>
      </c>
      <c r="G189" s="161">
        <f t="shared" si="8"/>
        <v>5.9779466938163904E-2</v>
      </c>
      <c r="H189" s="161">
        <f t="shared" si="9"/>
        <v>5.6368209189743244E-2</v>
      </c>
      <c r="I189" s="161">
        <f t="shared" si="10"/>
        <v>4.2000000000000003E-2</v>
      </c>
      <c r="J189" s="161">
        <f t="shared" si="11"/>
        <v>4.1799999999999997E-2</v>
      </c>
      <c r="K189" s="161">
        <f>'Schedule 3 GasExAnte'!I189</f>
        <v>1.1269493423353573E-2</v>
      </c>
      <c r="L189" s="161">
        <f>'Schedule 3 GasExAnte'!J189</f>
        <v>6.0272962000000041E-3</v>
      </c>
    </row>
    <row r="190" spans="1:12">
      <c r="A190" s="155">
        <f>'Schedule 3 GasExAnte'!A190</f>
        <v>179</v>
      </c>
      <c r="B190" s="160">
        <f>'Schedule 3 GasExAnte'!B190</f>
        <v>41365</v>
      </c>
      <c r="C190" s="161">
        <f>'Schedule 3 GasExAnte'!C190</f>
        <v>0.10012260324101512</v>
      </c>
      <c r="D190" s="161">
        <f>'Schedule 3 GasExAnte'!D190</f>
        <v>0.04</v>
      </c>
      <c r="E190" s="161">
        <f>'Schedule 3 GasExAnte'!E190</f>
        <v>6.0122603241015114E-2</v>
      </c>
      <c r="G190" s="161">
        <f t="shared" si="8"/>
        <v>6.0122603241015114E-2</v>
      </c>
      <c r="H190" s="161">
        <f t="shared" si="9"/>
        <v>5.9779466938163904E-2</v>
      </c>
      <c r="I190" s="161">
        <f t="shared" si="10"/>
        <v>0.04</v>
      </c>
      <c r="J190" s="161">
        <f t="shared" si="11"/>
        <v>4.2000000000000003E-2</v>
      </c>
      <c r="K190" s="161">
        <f>'Schedule 3 GasExAnte'!I190</f>
        <v>8.6769320092337024E-3</v>
      </c>
      <c r="L190" s="161">
        <f>'Schedule 3 GasExAnte'!J190</f>
        <v>3.8551780000000008E-3</v>
      </c>
    </row>
    <row r="191" spans="1:12">
      <c r="A191" s="155">
        <f>'Schedule 3 GasExAnte'!A191</f>
        <v>180</v>
      </c>
      <c r="B191" s="160">
        <f>'Schedule 3 GasExAnte'!B191</f>
        <v>41395</v>
      </c>
      <c r="C191" s="161">
        <f>'Schedule 3 GasExAnte'!C191</f>
        <v>0.10003729015967491</v>
      </c>
      <c r="D191" s="161">
        <f>'Schedule 3 GasExAnte'!D191</f>
        <v>4.1700000000000001E-2</v>
      </c>
      <c r="E191" s="161">
        <f>'Schedule 3 GasExAnte'!E191</f>
        <v>5.8337290159674912E-2</v>
      </c>
      <c r="G191" s="161">
        <f t="shared" si="8"/>
        <v>5.8337290159674912E-2</v>
      </c>
      <c r="H191" s="161">
        <f t="shared" si="9"/>
        <v>6.0122603241015114E-2</v>
      </c>
      <c r="I191" s="161">
        <f t="shared" si="10"/>
        <v>4.1700000000000001E-2</v>
      </c>
      <c r="J191" s="161">
        <f t="shared" si="11"/>
        <v>0.04</v>
      </c>
      <c r="K191" s="161">
        <f>'Schedule 3 GasExAnte'!I191</f>
        <v>6.5963189138864772E-3</v>
      </c>
      <c r="L191" s="161">
        <f>'Schedule 3 GasExAnte'!J191</f>
        <v>7.2763600000000025E-3</v>
      </c>
    </row>
    <row r="192" spans="1:12">
      <c r="A192" s="155">
        <f>'Schedule 3 GasExAnte'!A192</f>
        <v>181</v>
      </c>
      <c r="B192" s="160">
        <f>'Schedule 3 GasExAnte'!B192</f>
        <v>41426</v>
      </c>
      <c r="C192" s="161">
        <f>'Schedule 3 GasExAnte'!C192</f>
        <v>0.10004580124197851</v>
      </c>
      <c r="D192" s="161">
        <f>'Schedule 3 GasExAnte'!D192</f>
        <v>4.53E-2</v>
      </c>
      <c r="E192" s="161">
        <f>'Schedule 3 GasExAnte'!E192</f>
        <v>5.474580124197851E-2</v>
      </c>
      <c r="G192" s="161">
        <f t="shared" si="8"/>
        <v>5.474580124197851E-2</v>
      </c>
      <c r="H192" s="161">
        <f t="shared" si="9"/>
        <v>5.8337290159674912E-2</v>
      </c>
      <c r="I192" s="161">
        <f t="shared" si="10"/>
        <v>4.53E-2</v>
      </c>
      <c r="J192" s="161">
        <f t="shared" si="11"/>
        <v>4.1700000000000001E-2</v>
      </c>
      <c r="K192" s="161">
        <f>'Schedule 3 GasExAnte'!I192</f>
        <v>4.5412543661737179E-3</v>
      </c>
      <c r="L192" s="161">
        <f>'Schedule 3 GasExAnte'!J192</f>
        <v>9.4133553000000023E-3</v>
      </c>
    </row>
    <row r="193" spans="1:12">
      <c r="A193" s="155">
        <f>'Schedule 3 GasExAnte'!A193</f>
        <v>182</v>
      </c>
      <c r="B193" s="160">
        <f>'Schedule 3 GasExAnte'!B193</f>
        <v>41456</v>
      </c>
      <c r="C193" s="161">
        <f>'Schedule 3 GasExAnte'!C193</f>
        <v>9.8313726981672386E-2</v>
      </c>
      <c r="D193" s="161">
        <f>'Schedule 3 GasExAnte'!D193</f>
        <v>4.6800000000000001E-2</v>
      </c>
      <c r="E193" s="161">
        <f>'Schedule 3 GasExAnte'!E193</f>
        <v>5.1513726981672385E-2</v>
      </c>
      <c r="G193" s="161">
        <f t="shared" si="8"/>
        <v>5.1513726981672385E-2</v>
      </c>
      <c r="H193" s="161">
        <f t="shared" si="9"/>
        <v>5.474580124197851E-2</v>
      </c>
      <c r="I193" s="161">
        <f t="shared" si="10"/>
        <v>4.6800000000000001E-2</v>
      </c>
      <c r="J193" s="161">
        <f t="shared" si="11"/>
        <v>4.53E-2</v>
      </c>
      <c r="K193" s="161">
        <f>'Schedule 3 GasExAnte'!I193</f>
        <v>4.3999831450368537E-3</v>
      </c>
      <c r="L193" s="161">
        <f>'Schedule 3 GasExAnte'!J193</f>
        <v>7.8152277000000034E-3</v>
      </c>
    </row>
    <row r="194" spans="1:12">
      <c r="A194" s="155">
        <f>'Schedule 3 GasExAnte'!A194</f>
        <v>183</v>
      </c>
      <c r="B194" s="160">
        <f>'Schedule 3 GasExAnte'!B194</f>
        <v>41487</v>
      </c>
      <c r="C194" s="161">
        <f>'Schedule 3 GasExAnte'!C194</f>
        <v>9.8181373377674741E-2</v>
      </c>
      <c r="D194" s="161">
        <f>'Schedule 3 GasExAnte'!D194</f>
        <v>4.7300000000000002E-2</v>
      </c>
      <c r="E194" s="161">
        <f>'Schedule 3 GasExAnte'!E194</f>
        <v>5.0881373377674739E-2</v>
      </c>
      <c r="G194" s="161">
        <f t="shared" si="8"/>
        <v>5.0881373377674739E-2</v>
      </c>
      <c r="H194" s="161">
        <f t="shared" si="9"/>
        <v>5.1513726981672385E-2</v>
      </c>
      <c r="I194" s="161">
        <f t="shared" si="10"/>
        <v>4.7300000000000002E-2</v>
      </c>
      <c r="J194" s="161">
        <f t="shared" si="11"/>
        <v>4.6800000000000001E-2</v>
      </c>
      <c r="K194" s="161">
        <f>'Schedule 3 GasExAnte'!I194</f>
        <v>6.5491235607903209E-3</v>
      </c>
      <c r="L194" s="161">
        <f>'Schedule 3 GasExAnte'!J194</f>
        <v>7.0243411999999991E-3</v>
      </c>
    </row>
    <row r="195" spans="1:12">
      <c r="A195" s="155">
        <f>'Schedule 3 GasExAnte'!A195</f>
        <v>184</v>
      </c>
      <c r="B195" s="160">
        <f>'Schedule 3 GasExAnte'!B195</f>
        <v>41518</v>
      </c>
      <c r="C195" s="161">
        <f>'Schedule 3 GasExAnte'!C195</f>
        <v>9.9098805774926552E-2</v>
      </c>
      <c r="D195" s="161">
        <f>'Schedule 3 GasExAnte'!D195</f>
        <v>4.8000000000000001E-2</v>
      </c>
      <c r="E195" s="161">
        <f>'Schedule 3 GasExAnte'!E195</f>
        <v>5.1098805774926551E-2</v>
      </c>
      <c r="G195" s="161">
        <f t="shared" si="8"/>
        <v>5.1098805774926551E-2</v>
      </c>
      <c r="H195" s="161">
        <f t="shared" si="9"/>
        <v>5.0881373377674739E-2</v>
      </c>
      <c r="I195" s="161">
        <f t="shared" si="10"/>
        <v>4.8000000000000001E-2</v>
      </c>
      <c r="J195" s="161">
        <f t="shared" si="11"/>
        <v>4.7300000000000002E-2</v>
      </c>
      <c r="K195" s="161">
        <f>'Schedule 3 GasExAnte'!I195</f>
        <v>7.3107537784600704E-3</v>
      </c>
      <c r="L195" s="161">
        <f>'Schedule 3 GasExAnte'!J195</f>
        <v>7.2940457000000014E-3</v>
      </c>
    </row>
    <row r="196" spans="1:12">
      <c r="A196" s="155">
        <f>'Schedule 3 GasExAnte'!A196</f>
        <v>185</v>
      </c>
      <c r="B196" s="160">
        <f>'Schedule 3 GasExAnte'!B196</f>
        <v>41548</v>
      </c>
      <c r="C196" s="161">
        <f>'Schedule 3 GasExAnte'!C196</f>
        <v>9.9799738480859962E-2</v>
      </c>
      <c r="D196" s="161">
        <f>'Schedule 3 GasExAnte'!D196</f>
        <v>4.7E-2</v>
      </c>
      <c r="E196" s="161">
        <f>'Schedule 3 GasExAnte'!E196</f>
        <v>5.2799738480859962E-2</v>
      </c>
      <c r="G196" s="161">
        <f t="shared" si="8"/>
        <v>5.2799738480859962E-2</v>
      </c>
      <c r="H196" s="161">
        <f t="shared" si="9"/>
        <v>5.1098805774926551E-2</v>
      </c>
      <c r="I196" s="161">
        <f t="shared" si="10"/>
        <v>4.7E-2</v>
      </c>
      <c r="J196" s="161">
        <f t="shared" si="11"/>
        <v>4.8000000000000001E-2</v>
      </c>
      <c r="K196" s="161">
        <f>'Schedule 3 GasExAnte'!I196</f>
        <v>8.8245661202101464E-3</v>
      </c>
      <c r="L196" s="161">
        <f>'Schedule 3 GasExAnte'!J196</f>
        <v>5.691632000000002E-3</v>
      </c>
    </row>
    <row r="197" spans="1:12">
      <c r="A197" s="155">
        <f>'Schedule 3 GasExAnte'!A197</f>
        <v>186</v>
      </c>
      <c r="B197" s="160">
        <f>'Schedule 3 GasExAnte'!B197</f>
        <v>41579</v>
      </c>
      <c r="C197" s="161">
        <f>'Schedule 3 GasExAnte'!C197</f>
        <v>9.6391650543455068E-2</v>
      </c>
      <c r="D197" s="161">
        <f>'Schedule 3 GasExAnte'!D197</f>
        <v>4.7699999999999999E-2</v>
      </c>
      <c r="E197" s="161">
        <f>'Schedule 3 GasExAnte'!E197</f>
        <v>4.8691650543455069E-2</v>
      </c>
      <c r="G197" s="161">
        <f t="shared" si="8"/>
        <v>4.8691650543455069E-2</v>
      </c>
      <c r="H197" s="161">
        <f t="shared" si="9"/>
        <v>5.2799738480859962E-2</v>
      </c>
      <c r="I197" s="161">
        <f t="shared" si="10"/>
        <v>4.7699999999999999E-2</v>
      </c>
      <c r="J197" s="161">
        <f t="shared" si="11"/>
        <v>4.7E-2</v>
      </c>
      <c r="K197" s="161">
        <f>'Schedule 3 GasExAnte'!I197</f>
        <v>3.2526708044733135E-3</v>
      </c>
      <c r="L197" s="161">
        <f>'Schedule 3 GasExAnte'!J197</f>
        <v>7.2522230000000021E-3</v>
      </c>
    </row>
    <row r="198" spans="1:12">
      <c r="A198" s="155">
        <f>'Schedule 3 GasExAnte'!A198</f>
        <v>187</v>
      </c>
      <c r="B198" s="160">
        <f>'Schedule 3 GasExAnte'!B198</f>
        <v>41609</v>
      </c>
      <c r="C198" s="161">
        <f>'Schedule 3 GasExAnte'!C198</f>
        <v>9.6640622337639981E-2</v>
      </c>
      <c r="D198" s="161">
        <f>'Schedule 3 GasExAnte'!D198</f>
        <v>4.8099999999999997E-2</v>
      </c>
      <c r="E198" s="161">
        <f>'Schedule 3 GasExAnte'!E198</f>
        <v>4.8540622337639984E-2</v>
      </c>
      <c r="G198" s="161">
        <f t="shared" si="8"/>
        <v>4.8540622337639984E-2</v>
      </c>
      <c r="H198" s="161">
        <f t="shared" si="9"/>
        <v>4.8691650543455069E-2</v>
      </c>
      <c r="I198" s="161">
        <f t="shared" si="10"/>
        <v>4.8099999999999997E-2</v>
      </c>
      <c r="J198" s="161">
        <f t="shared" si="11"/>
        <v>4.7699999999999999E-2</v>
      </c>
      <c r="K198" s="161">
        <f>'Schedule 3 GasExAnte'!I198</f>
        <v>6.6370261047974458E-3</v>
      </c>
      <c r="L198" s="161">
        <f>'Schedule 3 GasExAnte'!J198</f>
        <v>7.0498093000000012E-3</v>
      </c>
    </row>
    <row r="199" spans="1:12">
      <c r="A199" s="155">
        <f>'Schedule 3 GasExAnte'!A199</f>
        <v>188</v>
      </c>
      <c r="B199" s="160">
        <f>'Schedule 3 GasExAnte'!B199</f>
        <v>41640</v>
      </c>
      <c r="C199" s="161">
        <f>'Schedule 3 GasExAnte'!C199</f>
        <v>9.4766080060365146E-2</v>
      </c>
      <c r="D199" s="161">
        <f>'Schedule 3 GasExAnte'!D199</f>
        <v>4.6300000000000001E-2</v>
      </c>
      <c r="E199" s="161">
        <f>'Schedule 3 GasExAnte'!E199</f>
        <v>4.8466080060365145E-2</v>
      </c>
      <c r="G199" s="161">
        <f t="shared" si="8"/>
        <v>4.8466080060365145E-2</v>
      </c>
      <c r="H199" s="161">
        <f t="shared" si="9"/>
        <v>4.8540622337639984E-2</v>
      </c>
      <c r="I199" s="161">
        <f t="shared" si="10"/>
        <v>4.6300000000000001E-2</v>
      </c>
      <c r="J199" s="161">
        <f t="shared" si="11"/>
        <v>4.8099999999999997E-2</v>
      </c>
      <c r="K199" s="161">
        <f>'Schedule 3 GasExAnte'!I199</f>
        <v>6.6924573421932171E-3</v>
      </c>
      <c r="L199" s="161">
        <f>'Schedule 3 GasExAnte'!J199</f>
        <v>4.905572900000002E-3</v>
      </c>
    </row>
    <row r="200" spans="1:12">
      <c r="A200" s="155">
        <f>'Schedule 3 GasExAnte'!A200</f>
        <v>189</v>
      </c>
      <c r="B200" s="160">
        <f>'Schedule 3 GasExAnte'!B200</f>
        <v>41671</v>
      </c>
      <c r="C200" s="161">
        <f>'Schedule 3 GasExAnte'!C200</f>
        <v>0.10185401307275245</v>
      </c>
      <c r="D200" s="161">
        <f>'Schedule 3 GasExAnte'!D200</f>
        <v>4.53E-2</v>
      </c>
      <c r="E200" s="161">
        <f>'Schedule 3 GasExAnte'!E200</f>
        <v>5.655401307275245E-2</v>
      </c>
      <c r="G200" s="161">
        <f t="shared" si="8"/>
        <v>5.655401307275245E-2</v>
      </c>
      <c r="H200" s="161">
        <f t="shared" si="9"/>
        <v>4.8466080060365145E-2</v>
      </c>
      <c r="I200" s="161">
        <f t="shared" si="10"/>
        <v>4.53E-2</v>
      </c>
      <c r="J200" s="161">
        <f t="shared" si="11"/>
        <v>4.6300000000000001E-2</v>
      </c>
      <c r="K200" s="161">
        <f>'Schedule 3 GasExAnte'!I200</f>
        <v>1.484454076752275E-2</v>
      </c>
      <c r="L200" s="161">
        <f>'Schedule 3 GasExAnte'!J200</f>
        <v>5.4546367000000012E-3</v>
      </c>
    </row>
    <row r="201" spans="1:12">
      <c r="A201" s="155">
        <f>'Schedule 3 GasExAnte'!A201</f>
        <v>190</v>
      </c>
      <c r="B201" s="160">
        <f>'Schedule 3 GasExAnte'!B201</f>
        <v>41699</v>
      </c>
      <c r="C201" s="161">
        <f>'Schedule 3 GasExAnte'!C201</f>
        <v>0.10266716648750776</v>
      </c>
      <c r="D201" s="161">
        <f>'Schedule 3 GasExAnte'!D201</f>
        <v>4.5100000000000001E-2</v>
      </c>
      <c r="E201" s="161">
        <f>'Schedule 3 GasExAnte'!E201</f>
        <v>5.7567166487507759E-2</v>
      </c>
      <c r="G201" s="161">
        <f t="shared" si="8"/>
        <v>5.7567166487507759E-2</v>
      </c>
      <c r="H201" s="161">
        <f t="shared" si="9"/>
        <v>5.655401307275245E-2</v>
      </c>
      <c r="I201" s="161">
        <f t="shared" si="10"/>
        <v>4.5100000000000001E-2</v>
      </c>
      <c r="J201" s="161">
        <f t="shared" si="11"/>
        <v>4.53E-2</v>
      </c>
      <c r="K201" s="161">
        <f>'Schedule 3 GasExAnte'!I201</f>
        <v>8.8972918232146578E-3</v>
      </c>
      <c r="L201" s="161">
        <f>'Schedule 3 GasExAnte'!J201</f>
        <v>6.1152277000000033E-3</v>
      </c>
    </row>
    <row r="202" spans="1:12">
      <c r="A202" s="155">
        <f>'Schedule 3 GasExAnte'!A202</f>
        <v>191</v>
      </c>
      <c r="B202" s="160">
        <f>'Schedule 3 GasExAnte'!B202</f>
        <v>41730</v>
      </c>
      <c r="C202" s="161">
        <f>'Schedule 3 GasExAnte'!C202</f>
        <v>0.10812513704792731</v>
      </c>
      <c r="D202" s="161">
        <f>'Schedule 3 GasExAnte'!D202</f>
        <v>4.41E-2</v>
      </c>
      <c r="E202" s="161">
        <f>'Schedule 3 GasExAnte'!E202</f>
        <v>6.4025137047927311E-2</v>
      </c>
      <c r="G202" s="161">
        <f t="shared" si="8"/>
        <v>6.4025137047927311E-2</v>
      </c>
      <c r="H202" s="161">
        <f t="shared" si="9"/>
        <v>5.7567166487507759E-2</v>
      </c>
      <c r="I202" s="161">
        <f t="shared" si="10"/>
        <v>4.41E-2</v>
      </c>
      <c r="J202" s="161">
        <f t="shared" si="11"/>
        <v>4.5100000000000001E-2</v>
      </c>
      <c r="K202" s="161">
        <f>'Schedule 3 GasExAnte'!I202</f>
        <v>1.4483351673276523E-2</v>
      </c>
      <c r="L202" s="161">
        <f>'Schedule 3 GasExAnte'!J202</f>
        <v>5.287345899999997E-3</v>
      </c>
    </row>
    <row r="203" spans="1:12">
      <c r="A203" s="155">
        <f>'Schedule 3 GasExAnte'!A203</f>
        <v>192</v>
      </c>
      <c r="B203" s="160">
        <f>'Schedule 3 GasExAnte'!B203</f>
        <v>41760</v>
      </c>
      <c r="C203" s="161">
        <f>'Schedule 3 GasExAnte'!C203</f>
        <v>0.10690102894311744</v>
      </c>
      <c r="D203" s="161">
        <f>'Schedule 3 GasExAnte'!D203</f>
        <v>4.2599999999999999E-2</v>
      </c>
      <c r="E203" s="161">
        <f>'Schedule 3 GasExAnte'!E203</f>
        <v>6.4301028943117441E-2</v>
      </c>
      <c r="G203" s="161">
        <f t="shared" si="8"/>
        <v>6.4301028943117441E-2</v>
      </c>
      <c r="H203" s="161">
        <f t="shared" si="9"/>
        <v>6.4025137047927311E-2</v>
      </c>
      <c r="I203" s="161">
        <f t="shared" si="10"/>
        <v>4.2599999999999999E-2</v>
      </c>
      <c r="J203" s="161">
        <f t="shared" si="11"/>
        <v>4.41E-2</v>
      </c>
      <c r="K203" s="161">
        <f>'Schedule 3 GasExAnte'!I203</f>
        <v>9.2015722259046265E-3</v>
      </c>
      <c r="L203" s="161">
        <f>'Schedule 3 GasExAnte'!J203</f>
        <v>4.6479368999999965E-3</v>
      </c>
    </row>
    <row r="204" spans="1:12">
      <c r="A204" s="155">
        <f>'Schedule 3 GasExAnte'!A204</f>
        <v>193</v>
      </c>
      <c r="B204" s="160">
        <f>'Schedule 3 GasExAnte'!B204</f>
        <v>41791</v>
      </c>
      <c r="C204" s="161">
        <f>'Schedule 3 GasExAnte'!C204</f>
        <v>0.10592687310565656</v>
      </c>
      <c r="D204" s="161">
        <f>'Schedule 3 GasExAnte'!D204</f>
        <v>4.2900000000000001E-2</v>
      </c>
      <c r="E204" s="161">
        <f>'Schedule 3 GasExAnte'!E204</f>
        <v>6.302687310565655E-2</v>
      </c>
      <c r="G204" s="161">
        <f t="shared" si="8"/>
        <v>6.302687310565655E-2</v>
      </c>
      <c r="H204" s="161">
        <f t="shared" si="9"/>
        <v>6.4301028943117441E-2</v>
      </c>
      <c r="I204" s="161">
        <f t="shared" si="10"/>
        <v>4.2900000000000001E-2</v>
      </c>
      <c r="J204" s="161">
        <f t="shared" si="11"/>
        <v>4.2599999999999999E-2</v>
      </c>
      <c r="K204" s="161">
        <f>'Schedule 3 GasExAnte'!I204</f>
        <v>7.6899863064701715E-3</v>
      </c>
      <c r="L204" s="161">
        <f>'Schedule 3 GasExAnte'!J204</f>
        <v>6.2388234000000029E-3</v>
      </c>
    </row>
    <row r="205" spans="1:12">
      <c r="A205" s="155">
        <f>'Schedule 3 GasExAnte'!A205</f>
        <v>194</v>
      </c>
      <c r="B205" s="160">
        <f>'Schedule 3 GasExAnte'!B205</f>
        <v>41821</v>
      </c>
      <c r="C205" s="161">
        <f>'Schedule 3 GasExAnte'!C205</f>
        <v>0.10753873039828157</v>
      </c>
      <c r="D205" s="161">
        <f>'Schedule 3 GasExAnte'!D205</f>
        <v>4.2299999999999997E-2</v>
      </c>
      <c r="E205" s="161">
        <f>'Schedule 3 GasExAnte'!E205</f>
        <v>6.5238730398281569E-2</v>
      </c>
      <c r="G205" s="161">
        <f t="shared" si="8"/>
        <v>6.5238730398281569E-2</v>
      </c>
      <c r="H205" s="161">
        <f t="shared" si="9"/>
        <v>6.302687310565655E-2</v>
      </c>
      <c r="I205" s="161">
        <f t="shared" si="10"/>
        <v>4.2299999999999997E-2</v>
      </c>
      <c r="J205" s="161">
        <f t="shared" si="11"/>
        <v>4.2900000000000001E-2</v>
      </c>
      <c r="K205" s="161">
        <f>'Schedule 3 GasExAnte'!I205</f>
        <v>1.0998370645411495E-2</v>
      </c>
      <c r="L205" s="161">
        <f>'Schedule 3 GasExAnte'!J205</f>
        <v>5.3806460999999972E-3</v>
      </c>
    </row>
    <row r="206" spans="1:12">
      <c r="A206" s="155">
        <f>'Schedule 3 GasExAnte'!A206</f>
        <v>195</v>
      </c>
      <c r="B206" s="160">
        <f>'Schedule 3 GasExAnte'!B206</f>
        <v>41852</v>
      </c>
      <c r="C206" s="161">
        <f>'Schedule 3 GasExAnte'!C206</f>
        <v>0.10687134171045339</v>
      </c>
      <c r="D206" s="161">
        <f>'Schedule 3 GasExAnte'!D206</f>
        <v>4.1300000000000003E-2</v>
      </c>
      <c r="E206" s="161">
        <f>'Schedule 3 GasExAnte'!E206</f>
        <v>6.5571341710453382E-2</v>
      </c>
      <c r="G206" s="161">
        <f t="shared" ref="G206:G218" si="12">E206</f>
        <v>6.5571341710453382E-2</v>
      </c>
      <c r="H206" s="161">
        <f t="shared" ref="H206:H218" si="13">E205</f>
        <v>6.5238730398281569E-2</v>
      </c>
      <c r="I206" s="161">
        <f t="shared" ref="I206:I218" si="14">D206</f>
        <v>4.1300000000000003E-2</v>
      </c>
      <c r="J206" s="161">
        <f t="shared" ref="J206:J218" si="15">D205</f>
        <v>4.2299999999999997E-2</v>
      </c>
      <c r="K206" s="161">
        <f>'Schedule 3 GasExAnte'!I206</f>
        <v>9.4274774782658471E-3</v>
      </c>
      <c r="L206" s="161">
        <f>'Schedule 3 GasExAnte'!J206</f>
        <v>4.8970007000000079E-3</v>
      </c>
    </row>
    <row r="207" spans="1:12">
      <c r="A207" s="155">
        <f>'Schedule 3 GasExAnte'!A207</f>
        <v>196</v>
      </c>
      <c r="B207" s="160">
        <f>'Schedule 3 GasExAnte'!B207</f>
        <v>41883</v>
      </c>
      <c r="C207" s="161">
        <f>'Schedule 3 GasExAnte'!C207</f>
        <v>0.10575596110211939</v>
      </c>
      <c r="D207" s="161">
        <f>'Schedule 3 GasExAnte'!D207</f>
        <v>4.24E-2</v>
      </c>
      <c r="E207" s="161">
        <f>'Schedule 3 GasExAnte'!E207</f>
        <v>6.3355961102119385E-2</v>
      </c>
      <c r="G207" s="161">
        <f t="shared" si="12"/>
        <v>6.3355961102119385E-2</v>
      </c>
      <c r="H207" s="161">
        <f t="shared" si="13"/>
        <v>6.5571341710453382E-2</v>
      </c>
      <c r="I207" s="161">
        <f t="shared" si="14"/>
        <v>4.24E-2</v>
      </c>
      <c r="J207" s="161">
        <f t="shared" si="15"/>
        <v>4.1300000000000003E-2</v>
      </c>
      <c r="K207" s="161">
        <f>'Schedule 3 GasExAnte'!I207</f>
        <v>6.9258545681785966E-3</v>
      </c>
      <c r="L207" s="161">
        <f>'Schedule 3 GasExAnte'!J207</f>
        <v>6.8575916999999986E-3</v>
      </c>
    </row>
    <row r="208" spans="1:12">
      <c r="A208" s="155">
        <f>'Schedule 3 GasExAnte'!A208</f>
        <v>197</v>
      </c>
      <c r="B208" s="160">
        <f>'Schedule 3 GasExAnte'!B208</f>
        <v>41913</v>
      </c>
      <c r="C208" s="161">
        <f>'Schedule 3 GasExAnte'!C208</f>
        <v>0.11313068742977966</v>
      </c>
      <c r="D208" s="161">
        <f>'Schedule 3 GasExAnte'!D208</f>
        <v>4.0599999999999997E-2</v>
      </c>
      <c r="E208" s="161">
        <f>'Schedule 3 GasExAnte'!E208</f>
        <v>7.2530687429779667E-2</v>
      </c>
      <c r="G208" s="161">
        <f t="shared" si="12"/>
        <v>7.2530687429779667E-2</v>
      </c>
      <c r="H208" s="161">
        <f t="shared" si="13"/>
        <v>6.3355961102119385E-2</v>
      </c>
      <c r="I208" s="161">
        <f t="shared" si="14"/>
        <v>4.0599999999999997E-2</v>
      </c>
      <c r="J208" s="161">
        <f t="shared" si="15"/>
        <v>4.24E-2</v>
      </c>
      <c r="K208" s="161">
        <f>'Schedule 3 GasExAnte'!I208</f>
        <v>1.8007117508945646E-2</v>
      </c>
      <c r="L208" s="161">
        <f>'Schedule 3 GasExAnte'!J208</f>
        <v>4.110941599999994E-3</v>
      </c>
    </row>
    <row r="209" spans="1:12">
      <c r="A209" s="155">
        <f>'Schedule 3 GasExAnte'!A209</f>
        <v>198</v>
      </c>
      <c r="B209" s="160">
        <f>'Schedule 3 GasExAnte'!B209</f>
        <v>41944</v>
      </c>
      <c r="C209" s="161">
        <f>'Schedule 3 GasExAnte'!C209</f>
        <v>0.11133512007092963</v>
      </c>
      <c r="D209" s="161">
        <f>'Schedule 3 GasExAnte'!D209</f>
        <v>4.0899999999999999E-2</v>
      </c>
      <c r="E209" s="161">
        <f>'Schedule 3 GasExAnte'!E209</f>
        <v>7.0435120070929641E-2</v>
      </c>
      <c r="G209" s="161">
        <f t="shared" si="12"/>
        <v>7.0435120070929641E-2</v>
      </c>
      <c r="H209" s="161">
        <f t="shared" si="13"/>
        <v>7.2530687429779667E-2</v>
      </c>
      <c r="I209" s="161">
        <f t="shared" si="14"/>
        <v>4.0899999999999999E-2</v>
      </c>
      <c r="J209" s="161">
        <f t="shared" si="15"/>
        <v>4.0599999999999997E-2</v>
      </c>
      <c r="K209" s="161">
        <f>'Schedule 3 GasExAnte'!I209</f>
        <v>8.0158632450481257E-3</v>
      </c>
      <c r="L209" s="161">
        <f>'Schedule 3 GasExAnte'!J209</f>
        <v>5.9600054000000027E-3</v>
      </c>
    </row>
    <row r="210" spans="1:12">
      <c r="A210" s="155">
        <f>'Schedule 3 GasExAnte'!A210</f>
        <v>199</v>
      </c>
      <c r="B210" s="160">
        <f>'Schedule 3 GasExAnte'!B210</f>
        <v>41974</v>
      </c>
      <c r="C210" s="161">
        <f>'Schedule 3 GasExAnte'!C210</f>
        <v>0.11053932990265086</v>
      </c>
      <c r="D210" s="161">
        <f>'Schedule 3 GasExAnte'!D210</f>
        <v>3.95E-2</v>
      </c>
      <c r="E210" s="161">
        <f>'Schedule 3 GasExAnte'!E210</f>
        <v>7.1039329902650855E-2</v>
      </c>
      <c r="G210" s="161">
        <f t="shared" si="12"/>
        <v>7.1039329902650855E-2</v>
      </c>
      <c r="H210" s="161">
        <f t="shared" si="13"/>
        <v>7.0435120070929641E-2</v>
      </c>
      <c r="I210" s="161">
        <f t="shared" si="14"/>
        <v>3.95E-2</v>
      </c>
      <c r="J210" s="161">
        <f t="shared" si="15"/>
        <v>4.0899999999999999E-2</v>
      </c>
      <c r="K210" s="161">
        <f>'Schedule 3 GasExAnte'!I210</f>
        <v>1.0423499485689443E-2</v>
      </c>
      <c r="L210" s="161">
        <f>'Schedule 3 GasExAnte'!J210</f>
        <v>4.3018281000000019E-3</v>
      </c>
    </row>
    <row r="211" spans="1:12">
      <c r="A211" s="155">
        <f>'Schedule 3 GasExAnte'!A211</f>
        <v>200</v>
      </c>
      <c r="B211" s="160">
        <f>'Schedule 3 GasExAnte'!B211</f>
        <v>42005</v>
      </c>
      <c r="C211" s="161">
        <f>'Schedule 3 GasExAnte'!C211</f>
        <v>0.10432556735234458</v>
      </c>
      <c r="D211" s="161">
        <f>'Schedule 3 GasExAnte'!D211</f>
        <v>3.5799999999999998E-2</v>
      </c>
      <c r="E211" s="161">
        <f>'Schedule 3 GasExAnte'!E211</f>
        <v>6.852556735234458E-2</v>
      </c>
      <c r="G211" s="161">
        <f t="shared" si="12"/>
        <v>6.852556735234458E-2</v>
      </c>
      <c r="H211" s="161">
        <f t="shared" si="13"/>
        <v>7.1039329902650855E-2</v>
      </c>
      <c r="I211" s="161">
        <f t="shared" si="14"/>
        <v>3.5799999999999998E-2</v>
      </c>
      <c r="J211" s="161">
        <f t="shared" si="15"/>
        <v>3.95E-2</v>
      </c>
      <c r="K211" s="161">
        <f>'Schedule 3 GasExAnte'!I211</f>
        <v>7.3897593920923751E-3</v>
      </c>
      <c r="L211" s="161">
        <f>'Schedule 3 GasExAnte'!J211</f>
        <v>1.806655499999997E-3</v>
      </c>
    </row>
    <row r="212" spans="1:12">
      <c r="A212" s="155">
        <f>'Schedule 3 GasExAnte'!A212</f>
        <v>201</v>
      </c>
      <c r="B212" s="160">
        <f>'Schedule 3 GasExAnte'!B212</f>
        <v>42036</v>
      </c>
      <c r="C212" s="161">
        <f>'Schedule 3 GasExAnte'!C212</f>
        <v>0.10434277889776171</v>
      </c>
      <c r="D212" s="161">
        <f>'Schedule 3 GasExAnte'!D212</f>
        <v>3.6700000000000003E-2</v>
      </c>
      <c r="E212" s="161">
        <f>'Schedule 3 GasExAnte'!E212</f>
        <v>6.7642778897761713E-2</v>
      </c>
      <c r="G212" s="161">
        <f t="shared" si="12"/>
        <v>6.7642778897761713E-2</v>
      </c>
      <c r="H212" s="161">
        <f t="shared" si="13"/>
        <v>6.852556735234458E-2</v>
      </c>
      <c r="I212" s="161">
        <f t="shared" si="14"/>
        <v>3.6700000000000003E-2</v>
      </c>
      <c r="J212" s="161">
        <f t="shared" si="15"/>
        <v>3.5799999999999998E-2</v>
      </c>
      <c r="K212" s="161">
        <f>'Schedule 3 GasExAnte'!I212</f>
        <v>8.6702923644401408E-3</v>
      </c>
      <c r="L212" s="161">
        <f>'Schedule 3 GasExAnte'!J212</f>
        <v>5.8908422000000064E-3</v>
      </c>
    </row>
    <row r="213" spans="1:12">
      <c r="A213" s="155">
        <f>'Schedule 3 GasExAnte'!A213</f>
        <v>202</v>
      </c>
      <c r="B213" s="160">
        <f>'Schedule 3 GasExAnte'!B213</f>
        <v>42064</v>
      </c>
      <c r="C213" s="161">
        <f>'Schedule 3 GasExAnte'!C213</f>
        <v>0.10622592796195052</v>
      </c>
      <c r="D213" s="161">
        <f>'Schedule 3 GasExAnte'!D213</f>
        <v>3.7400000000000003E-2</v>
      </c>
      <c r="E213" s="161">
        <f>'Schedule 3 GasExAnte'!E213</f>
        <v>6.8825927961950514E-2</v>
      </c>
      <c r="G213" s="161">
        <f t="shared" si="12"/>
        <v>6.8825927961950514E-2</v>
      </c>
      <c r="H213" s="161">
        <f t="shared" si="13"/>
        <v>6.7642778897761713E-2</v>
      </c>
      <c r="I213" s="161">
        <f t="shared" si="14"/>
        <v>3.7400000000000003E-2</v>
      </c>
      <c r="J213" s="161">
        <f t="shared" si="15"/>
        <v>3.6700000000000003E-2</v>
      </c>
      <c r="K213" s="161">
        <f>'Schedule 3 GasExAnte'!I213</f>
        <v>1.0613161227546866E-2</v>
      </c>
      <c r="L213" s="161">
        <f>'Schedule 3 GasExAnte'!J213</f>
        <v>5.8163103000000022E-3</v>
      </c>
    </row>
    <row r="214" spans="1:12">
      <c r="A214" s="155">
        <f>'Schedule 3 GasExAnte'!A214</f>
        <v>203</v>
      </c>
      <c r="B214" s="160">
        <f>'Schedule 3 GasExAnte'!B214</f>
        <v>42095</v>
      </c>
      <c r="C214" s="161">
        <f>'Schedule 3 GasExAnte'!C214</f>
        <v>0.10718050102946712</v>
      </c>
      <c r="D214" s="161">
        <f>'Schedule 3 GasExAnte'!D214</f>
        <v>3.7499999999999999E-2</v>
      </c>
      <c r="E214" s="161">
        <f>'Schedule 3 GasExAnte'!E214</f>
        <v>6.9680501029467129E-2</v>
      </c>
      <c r="G214" s="161">
        <f t="shared" si="12"/>
        <v>6.9680501029467129E-2</v>
      </c>
      <c r="H214" s="161">
        <f t="shared" si="13"/>
        <v>6.8825927961950514E-2</v>
      </c>
      <c r="I214" s="161">
        <f t="shared" si="14"/>
        <v>3.7499999999999999E-2</v>
      </c>
      <c r="J214" s="161">
        <f t="shared" si="15"/>
        <v>3.7400000000000003E-2</v>
      </c>
      <c r="K214" s="161">
        <f>'Schedule 3 GasExAnte'!I214</f>
        <v>1.0449526858764172E-2</v>
      </c>
      <c r="L214" s="161">
        <f>'Schedule 3 GasExAnte'!J214</f>
        <v>5.3138965999999996E-3</v>
      </c>
    </row>
    <row r="215" spans="1:12">
      <c r="A215" s="155">
        <f>'Schedule 3 GasExAnte'!A215</f>
        <v>204</v>
      </c>
      <c r="B215" s="160">
        <f>'Schedule 3 GasExAnte'!B215</f>
        <v>42125</v>
      </c>
      <c r="C215" s="161">
        <f>'Schedule 3 GasExAnte'!C215</f>
        <v>0.10668571340587302</v>
      </c>
      <c r="D215" s="161">
        <f>'Schedule 3 GasExAnte'!D215</f>
        <v>4.1700000000000001E-2</v>
      </c>
      <c r="E215" s="161">
        <f>'Schedule 3 GasExAnte'!E215</f>
        <v>6.4985713405873016E-2</v>
      </c>
      <c r="G215" s="161">
        <f t="shared" si="12"/>
        <v>6.4985713405873016E-2</v>
      </c>
      <c r="H215" s="161">
        <f t="shared" si="13"/>
        <v>6.9680501029467129E-2</v>
      </c>
      <c r="I215" s="161">
        <f t="shared" si="14"/>
        <v>4.1700000000000001E-2</v>
      </c>
      <c r="J215" s="161">
        <f t="shared" si="15"/>
        <v>3.7499999999999999E-2</v>
      </c>
      <c r="K215" s="161">
        <f>'Schedule 3 GasExAnte'!I215</f>
        <v>5.019301344422869E-3</v>
      </c>
      <c r="L215" s="161">
        <f>'Schedule 3 GasExAnte'!J215</f>
        <v>9.4278375000000011E-3</v>
      </c>
    </row>
    <row r="216" spans="1:12">
      <c r="A216" s="155">
        <f>'Schedule 3 GasExAnte'!A216</f>
        <v>205</v>
      </c>
      <c r="B216" s="160">
        <f>'Schedule 3 GasExAnte'!B216</f>
        <v>42156</v>
      </c>
      <c r="C216" s="161">
        <f>'Schedule 3 GasExAnte'!C216</f>
        <v>0.10201702799159469</v>
      </c>
      <c r="D216" s="161">
        <f>'Schedule 3 GasExAnte'!D216</f>
        <v>4.3900000000000002E-2</v>
      </c>
      <c r="E216" s="161">
        <f>'Schedule 3 GasExAnte'!E216</f>
        <v>5.811702799159469E-2</v>
      </c>
      <c r="G216" s="161">
        <f t="shared" si="12"/>
        <v>5.811702799159469E-2</v>
      </c>
      <c r="H216" s="161">
        <f t="shared" si="13"/>
        <v>6.4985713405873016E-2</v>
      </c>
      <c r="I216" s="161">
        <f t="shared" si="14"/>
        <v>4.3900000000000002E-2</v>
      </c>
      <c r="J216" s="161">
        <f t="shared" si="15"/>
        <v>4.1700000000000001E-2</v>
      </c>
      <c r="K216" s="161">
        <f>'Schedule 3 GasExAnte'!I216</f>
        <v>2.1909079059210246E-3</v>
      </c>
      <c r="L216" s="161">
        <f>'Schedule 3 GasExAnte'!J216</f>
        <v>8.0133553000000038E-3</v>
      </c>
    </row>
    <row r="217" spans="1:12">
      <c r="A217" s="155">
        <f>'Schedule 3 GasExAnte'!A217</f>
        <v>206</v>
      </c>
      <c r="B217" s="160">
        <f>'Schedule 3 GasExAnte'!B217</f>
        <v>42186</v>
      </c>
      <c r="C217" s="161">
        <f>'Schedule 3 GasExAnte'!C217</f>
        <v>9.7411620427205262E-2</v>
      </c>
      <c r="D217" s="161">
        <f>'Schedule 3 GasExAnte'!D217</f>
        <v>4.3999999999999997E-2</v>
      </c>
      <c r="E217" s="161">
        <f>'Schedule 3 GasExAnte'!E217</f>
        <v>5.3411620427205264E-2</v>
      </c>
      <c r="G217" s="161">
        <f t="shared" si="12"/>
        <v>5.3411620427205264E-2</v>
      </c>
      <c r="H217" s="161">
        <f t="shared" si="13"/>
        <v>5.811702799159469E-2</v>
      </c>
      <c r="I217" s="161">
        <f t="shared" si="14"/>
        <v>4.3999999999999997E-2</v>
      </c>
      <c r="J217" s="161">
        <f t="shared" si="15"/>
        <v>4.3900000000000002E-2</v>
      </c>
      <c r="K217" s="161">
        <f>'Schedule 3 GasExAnte'!I217</f>
        <v>3.3966291908908014E-3</v>
      </c>
      <c r="L217" s="161">
        <f>'Schedule 3 GasExAnte'!J217</f>
        <v>6.2200550999999965E-3</v>
      </c>
    </row>
    <row r="218" spans="1:12">
      <c r="A218" s="155">
        <f>'Schedule 3 GasExAnte'!A218</f>
        <v>207</v>
      </c>
      <c r="B218" s="160">
        <f>'Schedule 3 GasExAnte'!B218</f>
        <v>42217</v>
      </c>
      <c r="C218" s="161">
        <f>'Schedule 3 GasExAnte'!C218</f>
        <v>9.4907687718901124E-2</v>
      </c>
      <c r="D218" s="161">
        <f>'Schedule 3 GasExAnte'!D218</f>
        <v>4.2500000000000003E-2</v>
      </c>
      <c r="E218" s="161">
        <f>'Schedule 3 GasExAnte'!E218</f>
        <v>5.2407687718901121E-2</v>
      </c>
      <c r="G218" s="161">
        <f t="shared" si="12"/>
        <v>5.2407687718901121E-2</v>
      </c>
      <c r="H218" s="161">
        <f t="shared" si="13"/>
        <v>5.3411620427205264E-2</v>
      </c>
      <c r="I218" s="161">
        <f t="shared" si="14"/>
        <v>4.2500000000000003E-2</v>
      </c>
      <c r="J218" s="161">
        <f t="shared" si="15"/>
        <v>4.3999999999999997E-2</v>
      </c>
      <c r="K218" s="161">
        <f>'Schedule 3 GasExAnte'!I218</f>
        <v>6.4421278838321175E-3</v>
      </c>
      <c r="L218" s="161">
        <f>'Schedule 3 GasExAnte'!J218</f>
        <v>4.6339960000000083E-3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6"/>
  <sheetViews>
    <sheetView view="pageBreakPreview" zoomScale="80" zoomScaleNormal="100" zoomScaleSheetLayoutView="80" workbookViewId="0"/>
  </sheetViews>
  <sheetFormatPr defaultColWidth="10.33203125" defaultRowHeight="11.25"/>
  <cols>
    <col min="1" max="1" width="57.5" style="166" customWidth="1"/>
    <col min="2" max="2" width="17.6640625" style="166" bestFit="1" customWidth="1"/>
    <col min="3" max="3" width="12.83203125" style="166" bestFit="1" customWidth="1"/>
    <col min="4" max="4" width="14" style="166" bestFit="1" customWidth="1"/>
    <col min="5" max="6" width="9.33203125" style="166" bestFit="1" customWidth="1"/>
    <col min="7" max="16384" width="10.33203125" style="164"/>
  </cols>
  <sheetData>
    <row r="1" spans="1:7">
      <c r="A1" s="162" t="s">
        <v>178</v>
      </c>
      <c r="B1" s="162"/>
      <c r="C1" s="162"/>
      <c r="D1" s="162"/>
      <c r="E1" s="162"/>
      <c r="F1" s="162"/>
      <c r="G1" s="163"/>
    </row>
    <row r="2" spans="1:7">
      <c r="A2" s="162" t="s">
        <v>179</v>
      </c>
      <c r="B2" s="162"/>
      <c r="C2" s="162"/>
      <c r="D2" s="162"/>
      <c r="E2" s="162"/>
      <c r="F2" s="162"/>
      <c r="G2" s="163"/>
    </row>
    <row r="3" spans="1:7">
      <c r="A3" s="162" t="s">
        <v>180</v>
      </c>
      <c r="B3" s="162"/>
      <c r="C3" s="162"/>
      <c r="D3" s="162"/>
      <c r="E3" s="162"/>
      <c r="F3" s="162"/>
      <c r="G3" s="163"/>
    </row>
    <row r="4" spans="1:7">
      <c r="A4" s="162" t="s">
        <v>181</v>
      </c>
      <c r="B4" s="162"/>
      <c r="C4" s="162"/>
      <c r="D4" s="162"/>
      <c r="E4" s="162"/>
      <c r="F4" s="162"/>
      <c r="G4" s="163"/>
    </row>
    <row r="5" spans="1:7">
      <c r="A5" s="162" t="s">
        <v>182</v>
      </c>
      <c r="B5" s="162"/>
      <c r="C5" s="162"/>
      <c r="D5" s="162"/>
      <c r="E5" s="162"/>
      <c r="F5" s="162"/>
      <c r="G5" s="163"/>
    </row>
    <row r="6" spans="1:7">
      <c r="A6" s="162"/>
      <c r="B6" s="162"/>
      <c r="C6" s="162"/>
      <c r="D6" s="162"/>
      <c r="E6" s="162"/>
      <c r="F6" s="162"/>
      <c r="G6" s="163"/>
    </row>
    <row r="7" spans="1:7">
      <c r="A7" s="162" t="s">
        <v>183</v>
      </c>
      <c r="B7" s="162"/>
      <c r="C7" s="162"/>
      <c r="D7" s="162"/>
      <c r="E7" s="162"/>
      <c r="F7" s="162"/>
      <c r="G7" s="163"/>
    </row>
    <row r="8" spans="1:7">
      <c r="A8" s="162"/>
      <c r="B8" s="162" t="s">
        <v>184</v>
      </c>
      <c r="C8" s="162" t="s">
        <v>185</v>
      </c>
      <c r="D8" s="162" t="s">
        <v>186</v>
      </c>
      <c r="E8" s="162"/>
      <c r="F8" s="162"/>
      <c r="G8" s="163"/>
    </row>
    <row r="9" spans="1:7">
      <c r="A9" s="162" t="s">
        <v>187</v>
      </c>
      <c r="B9" s="162" t="s">
        <v>188</v>
      </c>
      <c r="C9" s="162" t="s">
        <v>189</v>
      </c>
      <c r="D9" s="162" t="s">
        <v>190</v>
      </c>
      <c r="E9" s="162" t="s">
        <v>191</v>
      </c>
      <c r="F9" s="162"/>
      <c r="G9" s="163"/>
    </row>
    <row r="10" spans="1:7">
      <c r="A10" s="162" t="s">
        <v>192</v>
      </c>
      <c r="B10" s="162">
        <v>7.4119900000000002E-2</v>
      </c>
      <c r="C10" s="162">
        <v>2.41062E-3</v>
      </c>
      <c r="D10" s="162">
        <v>30.747299999999999</v>
      </c>
      <c r="E10" s="162">
        <v>0</v>
      </c>
      <c r="F10" s="162"/>
      <c r="G10" s="163"/>
    </row>
    <row r="11" spans="1:7">
      <c r="A11" s="162" t="s">
        <v>193</v>
      </c>
      <c r="B11" s="162">
        <v>-0.38817299999999999</v>
      </c>
      <c r="C11" s="162">
        <v>3.9036500000000002E-2</v>
      </c>
      <c r="D11" s="162">
        <v>-9.9438499999999994</v>
      </c>
      <c r="E11" s="162">
        <v>0</v>
      </c>
      <c r="F11" s="162"/>
      <c r="G11" s="163"/>
    </row>
    <row r="12" spans="1:7">
      <c r="A12" s="162"/>
      <c r="B12" s="162"/>
      <c r="C12" s="162"/>
      <c r="D12" s="162"/>
      <c r="E12" s="162"/>
      <c r="F12" s="162"/>
      <c r="G12" s="163"/>
    </row>
    <row r="13" spans="1:7">
      <c r="A13" s="162" t="s">
        <v>194</v>
      </c>
      <c r="B13" s="162"/>
      <c r="C13" s="162"/>
      <c r="D13" s="162"/>
      <c r="E13" s="162"/>
      <c r="F13" s="162"/>
      <c r="G13" s="163"/>
    </row>
    <row r="14" spans="1:7">
      <c r="A14" s="162" t="s">
        <v>195</v>
      </c>
      <c r="B14" s="162" t="s">
        <v>196</v>
      </c>
      <c r="C14" s="162" t="s">
        <v>197</v>
      </c>
      <c r="D14" s="162" t="s">
        <v>198</v>
      </c>
      <c r="E14" s="162" t="s">
        <v>199</v>
      </c>
      <c r="F14" s="162" t="s">
        <v>191</v>
      </c>
      <c r="G14" s="163"/>
    </row>
    <row r="15" spans="1:7">
      <c r="A15" s="162" t="s">
        <v>200</v>
      </c>
      <c r="B15" s="162">
        <v>5.0762000000000003E-3</v>
      </c>
      <c r="C15" s="162">
        <v>1</v>
      </c>
      <c r="D15" s="162">
        <v>5.0762000000000003E-3</v>
      </c>
      <c r="E15" s="162">
        <v>98.88</v>
      </c>
      <c r="F15" s="162">
        <v>0</v>
      </c>
      <c r="G15" s="163"/>
    </row>
    <row r="16" spans="1:7">
      <c r="A16" s="162" t="s">
        <v>201</v>
      </c>
      <c r="B16" s="162">
        <v>1.05241E-2</v>
      </c>
      <c r="C16" s="162">
        <v>205</v>
      </c>
      <c r="D16" s="162">
        <v>5.13369E-5</v>
      </c>
      <c r="E16" s="162"/>
      <c r="F16" s="162"/>
      <c r="G16" s="163"/>
    </row>
    <row r="17" spans="1:7">
      <c r="A17" s="162" t="s">
        <v>202</v>
      </c>
      <c r="B17" s="162">
        <v>1.5600299999999999E-2</v>
      </c>
      <c r="C17" s="162">
        <v>206</v>
      </c>
      <c r="D17" s="162"/>
      <c r="E17" s="162"/>
      <c r="F17" s="165"/>
      <c r="G17" s="163"/>
    </row>
    <row r="18" spans="1:7">
      <c r="A18" s="162"/>
      <c r="B18" s="162"/>
      <c r="C18" s="162"/>
      <c r="D18" s="162"/>
      <c r="E18" s="162"/>
      <c r="F18" s="162"/>
      <c r="G18" s="163"/>
    </row>
    <row r="19" spans="1:7">
      <c r="A19" s="162" t="s">
        <v>203</v>
      </c>
      <c r="B19" s="162"/>
      <c r="C19" s="162"/>
      <c r="D19" s="162"/>
      <c r="E19" s="162"/>
      <c r="F19" s="162"/>
      <c r="G19" s="163"/>
    </row>
    <row r="20" spans="1:7">
      <c r="A20" s="162" t="s">
        <v>204</v>
      </c>
      <c r="B20" s="162"/>
      <c r="C20" s="162"/>
      <c r="D20" s="162"/>
      <c r="E20" s="162"/>
      <c r="F20" s="162"/>
      <c r="G20" s="163"/>
    </row>
    <row r="21" spans="1:7">
      <c r="A21" s="162" t="s">
        <v>205</v>
      </c>
      <c r="B21" s="162"/>
      <c r="C21" s="162"/>
      <c r="D21" s="162"/>
      <c r="E21" s="162"/>
      <c r="F21" s="162"/>
      <c r="G21" s="163"/>
    </row>
    <row r="22" spans="1:7">
      <c r="A22" s="162" t="s">
        <v>206</v>
      </c>
      <c r="B22" s="162"/>
      <c r="C22" s="162"/>
      <c r="D22" s="162"/>
      <c r="E22" s="162"/>
      <c r="F22" s="162"/>
      <c r="G22" s="163"/>
    </row>
    <row r="23" spans="1:7">
      <c r="A23" s="162" t="s">
        <v>207</v>
      </c>
      <c r="B23" s="162"/>
      <c r="C23" s="162"/>
      <c r="D23" s="162"/>
      <c r="E23" s="162"/>
      <c r="F23" s="162"/>
      <c r="G23" s="163"/>
    </row>
    <row r="24" spans="1:7">
      <c r="A24" s="162" t="s">
        <v>208</v>
      </c>
      <c r="B24" s="162"/>
      <c r="C24" s="162"/>
      <c r="D24" s="162"/>
      <c r="E24" s="162"/>
      <c r="F24" s="162"/>
      <c r="G24" s="163"/>
    </row>
    <row r="25" spans="1:7">
      <c r="A25" s="166" t="s">
        <v>209</v>
      </c>
    </row>
    <row r="26" spans="1:7">
      <c r="A26" s="16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8"/>
  <sheetViews>
    <sheetView view="pageBreakPreview" zoomScale="80" zoomScaleNormal="120" zoomScaleSheetLayoutView="80" workbookViewId="0"/>
  </sheetViews>
  <sheetFormatPr defaultColWidth="10.33203125" defaultRowHeight="11.25"/>
  <cols>
    <col min="1" max="1" width="57.5" style="166" customWidth="1"/>
    <col min="2" max="2" width="17.6640625" style="166" bestFit="1" customWidth="1"/>
    <col min="3" max="3" width="12.83203125" style="166" bestFit="1" customWidth="1"/>
    <col min="4" max="4" width="14" style="166" bestFit="1" customWidth="1"/>
    <col min="5" max="6" width="9.33203125" style="166" bestFit="1" customWidth="1"/>
    <col min="7" max="16384" width="10.33203125" style="164"/>
  </cols>
  <sheetData>
    <row r="1" spans="1:6">
      <c r="A1" s="167" t="s">
        <v>210</v>
      </c>
      <c r="B1" s="167"/>
      <c r="C1" s="167"/>
      <c r="D1" s="167"/>
      <c r="E1" s="167"/>
      <c r="F1" s="167"/>
    </row>
    <row r="2" spans="1:6">
      <c r="A2" s="167" t="s">
        <v>179</v>
      </c>
      <c r="B2" s="167"/>
      <c r="C2" s="167"/>
      <c r="D2" s="167"/>
      <c r="E2" s="167"/>
      <c r="F2" s="167"/>
    </row>
    <row r="3" spans="1:6">
      <c r="A3" s="167" t="s">
        <v>211</v>
      </c>
      <c r="B3" s="167"/>
      <c r="C3" s="167"/>
      <c r="D3" s="167"/>
      <c r="E3" s="167"/>
      <c r="F3" s="167"/>
    </row>
    <row r="4" spans="1:6">
      <c r="A4" s="167" t="s">
        <v>212</v>
      </c>
      <c r="B4" s="167"/>
      <c r="C4" s="167"/>
      <c r="D4" s="167"/>
      <c r="E4" s="167"/>
      <c r="F4" s="167"/>
    </row>
    <row r="5" spans="1:6">
      <c r="A5" s="167" t="s">
        <v>213</v>
      </c>
      <c r="B5" s="167"/>
      <c r="C5" s="167"/>
      <c r="D5" s="167"/>
      <c r="E5" s="167"/>
      <c r="F5" s="167"/>
    </row>
    <row r="6" spans="1:6">
      <c r="A6" s="167" t="s">
        <v>214</v>
      </c>
      <c r="B6" s="167"/>
      <c r="C6" s="167"/>
      <c r="D6" s="167"/>
      <c r="E6" s="167"/>
      <c r="F6" s="167"/>
    </row>
    <row r="7" spans="1:6">
      <c r="A7" s="167" t="s">
        <v>215</v>
      </c>
      <c r="B7" s="167"/>
      <c r="C7" s="167"/>
      <c r="D7" s="167"/>
      <c r="E7" s="167"/>
      <c r="F7" s="167"/>
    </row>
    <row r="8" spans="1:6">
      <c r="A8" s="167"/>
      <c r="B8" s="167"/>
      <c r="C8" s="167"/>
      <c r="D8" s="167"/>
      <c r="E8" s="167"/>
      <c r="F8" s="167"/>
    </row>
    <row r="9" spans="1:6">
      <c r="A9" s="167"/>
      <c r="B9" s="167"/>
      <c r="C9" s="167" t="s">
        <v>185</v>
      </c>
      <c r="D9" s="167" t="s">
        <v>186</v>
      </c>
      <c r="E9" s="167"/>
      <c r="F9" s="167"/>
    </row>
    <row r="10" spans="1:6">
      <c r="A10" s="167" t="s">
        <v>187</v>
      </c>
      <c r="B10" s="167" t="s">
        <v>188</v>
      </c>
      <c r="C10" s="167" t="s">
        <v>189</v>
      </c>
      <c r="D10" s="167" t="s">
        <v>190</v>
      </c>
      <c r="E10" s="167" t="s">
        <v>191</v>
      </c>
      <c r="F10" s="167"/>
    </row>
    <row r="11" spans="1:6">
      <c r="A11" s="167" t="s">
        <v>216</v>
      </c>
      <c r="B11" s="168">
        <v>9.8060999999999999E-3</v>
      </c>
      <c r="C11" s="168">
        <v>2.90296E-3</v>
      </c>
      <c r="D11" s="168">
        <v>3.3779599999999999</v>
      </c>
      <c r="E11" s="167">
        <v>8.9999999999999998E-4</v>
      </c>
      <c r="F11" s="167"/>
    </row>
    <row r="12" spans="1:6">
      <c r="A12" s="167" t="s">
        <v>175</v>
      </c>
      <c r="B12" s="168">
        <v>0.86059099999999999</v>
      </c>
      <c r="C12" s="168">
        <v>3.5406800000000002E-2</v>
      </c>
      <c r="D12" s="168">
        <v>24.305800000000001</v>
      </c>
      <c r="E12" s="334">
        <v>0</v>
      </c>
      <c r="F12" s="167"/>
    </row>
    <row r="13" spans="1:6">
      <c r="A13" s="167" t="s">
        <v>176</v>
      </c>
      <c r="B13" s="168">
        <v>-0.86091899999999999</v>
      </c>
      <c r="C13" s="168">
        <v>0.13522999999999999</v>
      </c>
      <c r="D13" s="168">
        <v>-6.3663400000000001</v>
      </c>
      <c r="E13" s="334">
        <v>0</v>
      </c>
      <c r="F13" s="167"/>
    </row>
    <row r="14" spans="1:6">
      <c r="A14" s="167" t="s">
        <v>177</v>
      </c>
      <c r="B14" s="168">
        <v>0.81422799999999995</v>
      </c>
      <c r="C14" s="168">
        <v>0.136822</v>
      </c>
      <c r="D14" s="168">
        <v>5.9510199999999998</v>
      </c>
      <c r="E14" s="334">
        <v>0</v>
      </c>
      <c r="F14" s="167"/>
    </row>
    <row r="15" spans="1:6">
      <c r="A15" s="167"/>
      <c r="B15" s="167"/>
      <c r="C15" s="167"/>
      <c r="D15" s="167"/>
      <c r="E15" s="167"/>
      <c r="F15" s="167"/>
    </row>
    <row r="16" spans="1:6">
      <c r="A16" s="167" t="s">
        <v>194</v>
      </c>
      <c r="B16" s="167"/>
      <c r="C16" s="167"/>
      <c r="D16" s="167"/>
      <c r="E16" s="167"/>
      <c r="F16" s="167"/>
    </row>
    <row r="17" spans="1:6">
      <c r="A17" s="167" t="s">
        <v>195</v>
      </c>
      <c r="B17" s="167" t="s">
        <v>196</v>
      </c>
      <c r="C17" s="167" t="s">
        <v>197</v>
      </c>
      <c r="D17" s="167" t="s">
        <v>198</v>
      </c>
      <c r="E17" s="167" t="s">
        <v>199</v>
      </c>
      <c r="F17" s="167" t="s">
        <v>191</v>
      </c>
    </row>
    <row r="18" spans="1:6">
      <c r="A18" s="167" t="s">
        <v>200</v>
      </c>
      <c r="B18" s="167">
        <v>1.29321E-2</v>
      </c>
      <c r="C18" s="167">
        <v>3</v>
      </c>
      <c r="D18" s="167">
        <v>4.3106899999999998E-3</v>
      </c>
      <c r="E18" s="167">
        <v>327.13</v>
      </c>
      <c r="F18" s="334">
        <v>0</v>
      </c>
    </row>
    <row r="19" spans="1:6">
      <c r="A19" s="167" t="s">
        <v>201</v>
      </c>
      <c r="B19" s="167">
        <v>2.6617899999999998E-3</v>
      </c>
      <c r="C19" s="167">
        <v>202</v>
      </c>
      <c r="D19" s="167">
        <v>1.31772E-5</v>
      </c>
      <c r="E19" s="167"/>
      <c r="F19" s="334"/>
    </row>
    <row r="20" spans="1:6">
      <c r="A20" s="167" t="s">
        <v>202</v>
      </c>
      <c r="B20" s="167">
        <v>1.5593900000000001E-2</v>
      </c>
      <c r="C20" s="167">
        <v>205</v>
      </c>
      <c r="D20" s="167"/>
      <c r="E20" s="167"/>
      <c r="F20" s="167"/>
    </row>
    <row r="21" spans="1:6">
      <c r="A21" s="167"/>
      <c r="B21" s="167"/>
      <c r="C21" s="167"/>
      <c r="D21" s="167"/>
      <c r="E21" s="167"/>
      <c r="F21" s="167"/>
    </row>
    <row r="22" spans="1:6">
      <c r="A22" s="167" t="s">
        <v>612</v>
      </c>
      <c r="B22" s="167"/>
      <c r="C22" s="167"/>
      <c r="D22" s="167"/>
      <c r="E22" s="167"/>
      <c r="F22" s="167"/>
    </row>
    <row r="23" spans="1:6">
      <c r="A23" s="167" t="s">
        <v>613</v>
      </c>
      <c r="B23" s="167"/>
      <c r="C23" s="167"/>
      <c r="D23" s="167"/>
      <c r="E23" s="167"/>
      <c r="F23" s="167"/>
    </row>
    <row r="24" spans="1:6">
      <c r="A24" s="167" t="s">
        <v>614</v>
      </c>
      <c r="B24" s="167"/>
      <c r="C24" s="167"/>
      <c r="D24" s="167"/>
      <c r="E24" s="167"/>
      <c r="F24" s="167"/>
    </row>
    <row r="25" spans="1:6">
      <c r="A25" s="167" t="s">
        <v>615</v>
      </c>
      <c r="B25" s="167"/>
      <c r="C25" s="167"/>
      <c r="D25" s="167"/>
      <c r="E25" s="167"/>
      <c r="F25" s="167"/>
    </row>
    <row r="26" spans="1:6">
      <c r="A26" s="167" t="s">
        <v>616</v>
      </c>
      <c r="B26" s="167"/>
      <c r="C26" s="167"/>
      <c r="D26" s="167"/>
      <c r="E26" s="167"/>
      <c r="F26" s="167"/>
    </row>
    <row r="27" spans="1:6">
      <c r="A27" s="167" t="s">
        <v>617</v>
      </c>
      <c r="B27" s="167"/>
      <c r="C27" s="167"/>
      <c r="D27" s="167"/>
      <c r="E27" s="167"/>
      <c r="F27" s="167"/>
    </row>
    <row r="28" spans="1:6">
      <c r="A28" s="167"/>
      <c r="B28" s="167"/>
      <c r="C28" s="167"/>
      <c r="D28" s="167"/>
      <c r="E28" s="167"/>
      <c r="F28" s="167"/>
    </row>
  </sheetData>
  <printOptions horizont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41"/>
  <sheetViews>
    <sheetView view="pageBreakPreview" zoomScale="80" zoomScaleNormal="120" zoomScaleSheetLayoutView="80" workbookViewId="0"/>
  </sheetViews>
  <sheetFormatPr defaultColWidth="10.33203125" defaultRowHeight="11.25"/>
  <cols>
    <col min="1" max="1" width="57.5" style="166" customWidth="1"/>
    <col min="2" max="2" width="17.6640625" style="166" bestFit="1" customWidth="1"/>
    <col min="3" max="3" width="12.83203125" style="166" bestFit="1" customWidth="1"/>
    <col min="4" max="4" width="14" style="166" bestFit="1" customWidth="1"/>
    <col min="5" max="6" width="9.33203125" style="166" bestFit="1" customWidth="1"/>
    <col min="7" max="16384" width="10.33203125" style="164"/>
  </cols>
  <sheetData>
    <row r="1" spans="1:6">
      <c r="A1" s="167" t="s">
        <v>217</v>
      </c>
      <c r="B1" s="167"/>
      <c r="C1" s="167"/>
      <c r="D1" s="167"/>
      <c r="E1" s="167"/>
      <c r="F1" s="167"/>
    </row>
    <row r="2" spans="1:6">
      <c r="A2" s="167" t="s">
        <v>218</v>
      </c>
      <c r="B2" s="167"/>
      <c r="C2" s="167"/>
      <c r="D2" s="167"/>
      <c r="E2" s="167"/>
      <c r="F2" s="167"/>
    </row>
    <row r="3" spans="1:6">
      <c r="A3" s="167" t="s">
        <v>219</v>
      </c>
      <c r="B3" s="167"/>
      <c r="C3" s="167"/>
      <c r="D3" s="167"/>
      <c r="E3" s="167"/>
      <c r="F3" s="167"/>
    </row>
    <row r="4" spans="1:6">
      <c r="A4" s="167" t="s">
        <v>181</v>
      </c>
      <c r="B4" s="167"/>
      <c r="C4" s="167"/>
      <c r="D4" s="167"/>
      <c r="E4" s="167"/>
      <c r="F4" s="167"/>
    </row>
    <row r="5" spans="1:6">
      <c r="A5" s="167" t="s">
        <v>215</v>
      </c>
      <c r="B5" s="167"/>
      <c r="C5" s="167"/>
      <c r="D5" s="167"/>
      <c r="E5" s="167"/>
      <c r="F5" s="167"/>
    </row>
    <row r="6" spans="1:6">
      <c r="A6" s="167"/>
      <c r="B6" s="167"/>
      <c r="C6" s="167"/>
      <c r="D6" s="167"/>
      <c r="E6" s="167"/>
      <c r="F6" s="167"/>
    </row>
    <row r="7" spans="1:6">
      <c r="A7" s="167" t="s">
        <v>183</v>
      </c>
      <c r="B7" s="167"/>
      <c r="C7" s="167"/>
      <c r="D7" s="167"/>
      <c r="E7" s="167"/>
      <c r="F7" s="167"/>
    </row>
    <row r="8" spans="1:6">
      <c r="A8" s="167"/>
      <c r="B8" s="167" t="s">
        <v>184</v>
      </c>
      <c r="C8" s="167" t="s">
        <v>185</v>
      </c>
      <c r="D8" s="167" t="s">
        <v>186</v>
      </c>
      <c r="E8" s="167"/>
      <c r="F8" s="167"/>
    </row>
    <row r="9" spans="1:6">
      <c r="A9" s="167" t="s">
        <v>187</v>
      </c>
      <c r="B9" s="167" t="s">
        <v>188</v>
      </c>
      <c r="C9" s="167" t="s">
        <v>189</v>
      </c>
      <c r="D9" s="167" t="s">
        <v>190</v>
      </c>
      <c r="E9" s="167" t="s">
        <v>191</v>
      </c>
      <c r="F9" s="167"/>
    </row>
    <row r="10" spans="1:6">
      <c r="A10" s="167" t="s">
        <v>192</v>
      </c>
      <c r="B10" s="168">
        <v>1.22127E-2</v>
      </c>
      <c r="C10" s="168">
        <v>8.8393599999999999E-4</v>
      </c>
      <c r="D10" s="168">
        <v>13.8163</v>
      </c>
      <c r="E10" s="335">
        <v>0</v>
      </c>
      <c r="F10" s="167"/>
    </row>
    <row r="11" spans="1:6">
      <c r="A11" s="167" t="s">
        <v>193</v>
      </c>
      <c r="B11" s="168">
        <v>-0.61612699999999998</v>
      </c>
      <c r="C11" s="168">
        <v>0.10188899999999999</v>
      </c>
      <c r="D11" s="168">
        <v>-6.0470499999999996</v>
      </c>
      <c r="E11" s="335">
        <v>0</v>
      </c>
      <c r="F11" s="167"/>
    </row>
    <row r="12" spans="1:6">
      <c r="A12" s="167"/>
      <c r="B12" s="167"/>
      <c r="C12" s="167"/>
      <c r="D12" s="167"/>
      <c r="E12" s="167"/>
      <c r="F12" s="167"/>
    </row>
    <row r="13" spans="1:6">
      <c r="A13" s="167" t="s">
        <v>194</v>
      </c>
      <c r="B13" s="167"/>
      <c r="C13" s="167"/>
      <c r="D13" s="167"/>
      <c r="E13" s="167"/>
      <c r="F13" s="167"/>
    </row>
    <row r="14" spans="1:6">
      <c r="A14" s="167" t="s">
        <v>195</v>
      </c>
      <c r="B14" s="167" t="s">
        <v>196</v>
      </c>
      <c r="C14" s="167" t="s">
        <v>197</v>
      </c>
      <c r="D14" s="167" t="s">
        <v>198</v>
      </c>
      <c r="E14" s="167" t="s">
        <v>199</v>
      </c>
      <c r="F14" s="167" t="s">
        <v>191</v>
      </c>
    </row>
    <row r="15" spans="1:6">
      <c r="A15" s="167" t="s">
        <v>200</v>
      </c>
      <c r="B15" s="167">
        <v>4.9468699999999995E-4</v>
      </c>
      <c r="C15" s="167">
        <v>1</v>
      </c>
      <c r="D15" s="167">
        <v>4.9468699999999995E-4</v>
      </c>
      <c r="E15" s="167">
        <v>36.57</v>
      </c>
      <c r="F15" s="335">
        <v>0</v>
      </c>
    </row>
    <row r="16" spans="1:6">
      <c r="A16" s="167" t="s">
        <v>201</v>
      </c>
      <c r="B16" s="167">
        <v>2.7597699999999999E-3</v>
      </c>
      <c r="C16" s="167">
        <v>204</v>
      </c>
      <c r="D16" s="167">
        <v>1.3528300000000001E-5</v>
      </c>
      <c r="E16" s="167"/>
      <c r="F16" s="167"/>
    </row>
    <row r="17" spans="1:6">
      <c r="A17" s="167" t="s">
        <v>202</v>
      </c>
      <c r="B17" s="167">
        <v>3.2544599999999998E-3</v>
      </c>
      <c r="C17" s="167">
        <v>205</v>
      </c>
      <c r="D17" s="167"/>
      <c r="E17" s="167"/>
      <c r="F17" s="167"/>
    </row>
    <row r="18" spans="1:6">
      <c r="A18" s="167"/>
      <c r="B18" s="167"/>
      <c r="C18" s="167"/>
      <c r="D18" s="167"/>
      <c r="E18" s="167"/>
      <c r="F18" s="167"/>
    </row>
    <row r="19" spans="1:6">
      <c r="A19" s="167" t="s">
        <v>618</v>
      </c>
      <c r="B19" s="167"/>
      <c r="C19" s="167"/>
      <c r="D19" s="167"/>
      <c r="E19" s="167"/>
      <c r="F19" s="167"/>
    </row>
    <row r="20" spans="1:6">
      <c r="A20" s="167" t="s">
        <v>619</v>
      </c>
      <c r="B20" s="167"/>
      <c r="C20" s="167"/>
      <c r="D20" s="167"/>
      <c r="E20" s="167"/>
      <c r="F20" s="167"/>
    </row>
    <row r="21" spans="1:6">
      <c r="A21" s="167" t="s">
        <v>620</v>
      </c>
      <c r="B21" s="167"/>
      <c r="C21" s="167"/>
      <c r="D21" s="167"/>
      <c r="E21" s="167"/>
      <c r="F21" s="167"/>
    </row>
    <row r="22" spans="1:6">
      <c r="A22" s="167" t="s">
        <v>621</v>
      </c>
      <c r="B22" s="167"/>
      <c r="C22" s="167"/>
      <c r="D22" s="167"/>
      <c r="E22" s="167"/>
      <c r="F22" s="167"/>
    </row>
    <row r="23" spans="1:6">
      <c r="A23" s="167" t="s">
        <v>622</v>
      </c>
      <c r="B23" s="167"/>
      <c r="C23" s="167"/>
      <c r="D23" s="167"/>
      <c r="E23" s="167"/>
      <c r="F23" s="167"/>
    </row>
    <row r="24" spans="1:6">
      <c r="A24" s="167" t="s">
        <v>623</v>
      </c>
      <c r="B24" s="167"/>
      <c r="C24" s="167"/>
      <c r="D24" s="167"/>
      <c r="E24" s="167"/>
      <c r="F24" s="167"/>
    </row>
    <row r="25" spans="1:6">
      <c r="A25" s="167" t="s">
        <v>624</v>
      </c>
      <c r="B25" s="167"/>
      <c r="C25" s="167"/>
      <c r="D25" s="167"/>
      <c r="E25" s="167"/>
      <c r="F25" s="167"/>
    </row>
    <row r="26" spans="1:6">
      <c r="A26" s="167"/>
      <c r="B26" s="167"/>
      <c r="C26" s="167"/>
      <c r="D26" s="167"/>
      <c r="E26" s="167"/>
      <c r="F26" s="167"/>
    </row>
    <row r="27" spans="1:6">
      <c r="A27" s="162"/>
    </row>
    <row r="28" spans="1:6">
      <c r="A28" s="162"/>
    </row>
    <row r="29" spans="1:6">
      <c r="A29" s="162"/>
    </row>
    <row r="30" spans="1:6">
      <c r="A30" s="162"/>
    </row>
    <row r="31" spans="1:6">
      <c r="A31" s="162"/>
    </row>
    <row r="32" spans="1:6">
      <c r="A32" s="162"/>
    </row>
    <row r="33" spans="1:1">
      <c r="A33" s="162"/>
    </row>
    <row r="34" spans="1:1">
      <c r="A34" s="162"/>
    </row>
    <row r="35" spans="1:1">
      <c r="A35" s="162"/>
    </row>
    <row r="36" spans="1:1">
      <c r="A36" s="162"/>
    </row>
    <row r="37" spans="1:1">
      <c r="A37" s="162"/>
    </row>
    <row r="38" spans="1:1">
      <c r="A38" s="162"/>
    </row>
    <row r="39" spans="1:1">
      <c r="A39" s="162"/>
    </row>
    <row r="40" spans="1:1">
      <c r="A40" s="162"/>
    </row>
    <row r="41" spans="1:1">
      <c r="A41" s="162"/>
    </row>
    <row r="42" spans="1:1">
      <c r="A42" s="162"/>
    </row>
    <row r="43" spans="1:1">
      <c r="A43" s="162"/>
    </row>
    <row r="44" spans="1:1">
      <c r="A44" s="162"/>
    </row>
    <row r="45" spans="1:1">
      <c r="A45" s="162"/>
    </row>
    <row r="46" spans="1:1">
      <c r="A46" s="162"/>
    </row>
    <row r="47" spans="1:1">
      <c r="A47" s="162"/>
    </row>
    <row r="48" spans="1:1">
      <c r="A48" s="162"/>
    </row>
    <row r="49" spans="1:1">
      <c r="A49" s="162"/>
    </row>
    <row r="50" spans="1:1">
      <c r="A50" s="162"/>
    </row>
    <row r="51" spans="1:1">
      <c r="A51" s="162"/>
    </row>
    <row r="52" spans="1:1">
      <c r="A52" s="162"/>
    </row>
    <row r="53" spans="1:1">
      <c r="A53" s="162"/>
    </row>
    <row r="54" spans="1:1">
      <c r="A54" s="162"/>
    </row>
    <row r="55" spans="1:1">
      <c r="A55" s="162"/>
    </row>
    <row r="56" spans="1:1">
      <c r="A56" s="162"/>
    </row>
    <row r="57" spans="1:1">
      <c r="A57" s="162"/>
    </row>
    <row r="58" spans="1:1">
      <c r="A58" s="162"/>
    </row>
    <row r="59" spans="1:1">
      <c r="A59" s="162"/>
    </row>
    <row r="60" spans="1:1">
      <c r="A60" s="162"/>
    </row>
    <row r="61" spans="1:1">
      <c r="A61" s="162"/>
    </row>
    <row r="62" spans="1:1">
      <c r="A62" s="162"/>
    </row>
    <row r="63" spans="1:1">
      <c r="A63" s="162"/>
    </row>
    <row r="64" spans="1:1">
      <c r="A64" s="162"/>
    </row>
    <row r="65" spans="1:1">
      <c r="A65" s="162"/>
    </row>
    <row r="66" spans="1:1">
      <c r="A66" s="162"/>
    </row>
    <row r="67" spans="1:1">
      <c r="A67" s="162"/>
    </row>
    <row r="68" spans="1:1">
      <c r="A68" s="162"/>
    </row>
    <row r="69" spans="1:1">
      <c r="A69" s="162"/>
    </row>
    <row r="70" spans="1:1">
      <c r="A70" s="162"/>
    </row>
    <row r="71" spans="1:1">
      <c r="A71" s="162"/>
    </row>
    <row r="72" spans="1:1">
      <c r="A72" s="162"/>
    </row>
    <row r="73" spans="1:1">
      <c r="A73" s="162"/>
    </row>
    <row r="74" spans="1:1">
      <c r="A74" s="162"/>
    </row>
    <row r="75" spans="1:1">
      <c r="A75" s="162"/>
    </row>
    <row r="76" spans="1:1">
      <c r="A76" s="162"/>
    </row>
    <row r="77" spans="1:1">
      <c r="A77" s="162"/>
    </row>
    <row r="78" spans="1:1">
      <c r="A78" s="162"/>
    </row>
    <row r="79" spans="1:1">
      <c r="A79" s="162"/>
    </row>
    <row r="80" spans="1:1">
      <c r="A80" s="162"/>
    </row>
    <row r="81" spans="1:1">
      <c r="A81" s="162"/>
    </row>
    <row r="82" spans="1:1">
      <c r="A82" s="162"/>
    </row>
    <row r="83" spans="1:1">
      <c r="A83" s="162"/>
    </row>
    <row r="84" spans="1:1">
      <c r="A84" s="162"/>
    </row>
    <row r="85" spans="1:1">
      <c r="A85" s="162"/>
    </row>
    <row r="86" spans="1:1">
      <c r="A86" s="162"/>
    </row>
    <row r="87" spans="1:1">
      <c r="A87" s="162"/>
    </row>
    <row r="88" spans="1:1">
      <c r="A88" s="162"/>
    </row>
    <row r="89" spans="1:1">
      <c r="A89" s="162"/>
    </row>
    <row r="90" spans="1:1">
      <c r="A90" s="162"/>
    </row>
    <row r="91" spans="1:1">
      <c r="A91" s="162"/>
    </row>
    <row r="92" spans="1:1">
      <c r="A92" s="162"/>
    </row>
    <row r="93" spans="1:1">
      <c r="A93" s="162"/>
    </row>
    <row r="94" spans="1:1">
      <c r="A94" s="162"/>
    </row>
    <row r="95" spans="1:1">
      <c r="A95" s="162"/>
    </row>
    <row r="96" spans="1:1">
      <c r="A96" s="162"/>
    </row>
    <row r="97" spans="1:1">
      <c r="A97" s="162"/>
    </row>
    <row r="98" spans="1:1">
      <c r="A98" s="162"/>
    </row>
    <row r="99" spans="1:1">
      <c r="A99" s="162"/>
    </row>
    <row r="100" spans="1:1">
      <c r="A100" s="162"/>
    </row>
    <row r="101" spans="1:1">
      <c r="A101" s="162"/>
    </row>
    <row r="102" spans="1:1">
      <c r="A102" s="162"/>
    </row>
    <row r="103" spans="1:1">
      <c r="A103" s="162"/>
    </row>
    <row r="104" spans="1:1">
      <c r="A104" s="162"/>
    </row>
    <row r="105" spans="1:1">
      <c r="A105" s="162"/>
    </row>
    <row r="106" spans="1:1">
      <c r="A106" s="162"/>
    </row>
    <row r="107" spans="1:1">
      <c r="A107" s="162"/>
    </row>
    <row r="108" spans="1:1">
      <c r="A108" s="162"/>
    </row>
    <row r="109" spans="1:1">
      <c r="A109" s="162"/>
    </row>
    <row r="110" spans="1:1">
      <c r="A110" s="162"/>
    </row>
    <row r="111" spans="1:1">
      <c r="A111" s="162"/>
    </row>
    <row r="112" spans="1:1">
      <c r="A112" s="162"/>
    </row>
    <row r="113" spans="1:1">
      <c r="A113" s="162"/>
    </row>
    <row r="114" spans="1:1">
      <c r="A114" s="162"/>
    </row>
    <row r="115" spans="1:1">
      <c r="A115" s="162"/>
    </row>
    <row r="116" spans="1:1">
      <c r="A116" s="162"/>
    </row>
    <row r="117" spans="1:1">
      <c r="A117" s="162"/>
    </row>
    <row r="118" spans="1:1">
      <c r="A118" s="162"/>
    </row>
    <row r="119" spans="1:1">
      <c r="A119" s="162"/>
    </row>
    <row r="120" spans="1:1">
      <c r="A120" s="162"/>
    </row>
    <row r="121" spans="1:1">
      <c r="A121" s="162"/>
    </row>
    <row r="122" spans="1:1">
      <c r="A122" s="162"/>
    </row>
    <row r="123" spans="1:1">
      <c r="A123" s="162"/>
    </row>
    <row r="124" spans="1:1">
      <c r="A124" s="162"/>
    </row>
    <row r="125" spans="1:1">
      <c r="A125" s="162"/>
    </row>
    <row r="126" spans="1:1">
      <c r="A126" s="162"/>
    </row>
    <row r="127" spans="1:1">
      <c r="A127" s="162"/>
    </row>
    <row r="128" spans="1:1">
      <c r="A128" s="162"/>
    </row>
    <row r="129" spans="1:1">
      <c r="A129" s="162"/>
    </row>
    <row r="130" spans="1:1">
      <c r="A130" s="162"/>
    </row>
    <row r="131" spans="1:1">
      <c r="A131" s="162"/>
    </row>
    <row r="132" spans="1:1">
      <c r="A132" s="162"/>
    </row>
    <row r="133" spans="1:1">
      <c r="A133" s="162"/>
    </row>
    <row r="134" spans="1:1">
      <c r="A134" s="162"/>
    </row>
    <row r="135" spans="1:1">
      <c r="A135" s="162"/>
    </row>
    <row r="136" spans="1:1">
      <c r="A136" s="162"/>
    </row>
    <row r="137" spans="1:1">
      <c r="A137" s="162"/>
    </row>
    <row r="138" spans="1:1">
      <c r="A138" s="162"/>
    </row>
    <row r="139" spans="1:1">
      <c r="A139" s="162"/>
    </row>
    <row r="140" spans="1:1">
      <c r="A140" s="162"/>
    </row>
    <row r="141" spans="1:1">
      <c r="A141" s="162"/>
    </row>
  </sheetData>
  <printOptions horizontalCentered="1"/>
  <pageMargins left="0.45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Z218"/>
  <sheetViews>
    <sheetView topLeftCell="A7" zoomScaleNormal="100" workbookViewId="0">
      <pane xSplit="1" ySplit="5" topLeftCell="B101" activePane="bottomRight" state="frozen"/>
      <selection activeCell="T14" sqref="T14"/>
      <selection pane="topRight" activeCell="T14" sqref="T14"/>
      <selection pane="bottomLeft" activeCell="T14" sqref="T14"/>
      <selection pane="bottomRight" activeCell="A101" sqref="A101"/>
    </sheetView>
  </sheetViews>
  <sheetFormatPr defaultColWidth="10.6640625" defaultRowHeight="12.75" outlineLevelCol="1"/>
  <cols>
    <col min="1" max="1" width="10.5" style="56" customWidth="1"/>
    <col min="2" max="3" width="6.6640625" style="56" customWidth="1"/>
    <col min="4" max="4" width="8.6640625" style="56" customWidth="1"/>
    <col min="5" max="5" width="9.33203125" style="56" customWidth="1"/>
    <col min="6" max="6" width="7.83203125" style="56" customWidth="1"/>
    <col min="7" max="7" width="8.33203125" style="56" customWidth="1"/>
    <col min="8" max="8" width="7.83203125" style="56" customWidth="1"/>
    <col min="9" max="10" width="7.33203125" style="56" customWidth="1"/>
    <col min="11" max="11" width="8.6640625" style="56" customWidth="1"/>
    <col min="12" max="12" width="9.33203125" style="56" customWidth="1"/>
    <col min="13" max="13" width="7.83203125" style="56" customWidth="1"/>
    <col min="14" max="14" width="8.33203125" style="56" customWidth="1"/>
    <col min="15" max="15" width="7.83203125" style="56" customWidth="1"/>
    <col min="16" max="17" width="8.33203125" style="56" hidden="1" customWidth="1" outlineLevel="1"/>
    <col min="18" max="22" width="7.33203125" style="56" hidden="1" customWidth="1" outlineLevel="1"/>
    <col min="23" max="23" width="5" style="56" hidden="1" customWidth="1" outlineLevel="1" collapsed="1"/>
    <col min="24" max="24" width="5" style="56" hidden="1" customWidth="1" outlineLevel="1"/>
    <col min="25" max="25" width="7" style="56" hidden="1" customWidth="1" outlineLevel="1"/>
    <col min="26" max="26" width="7.1640625" style="56" hidden="1" customWidth="1" outlineLevel="1"/>
    <col min="27" max="28" width="6.33203125" style="56" hidden="1" customWidth="1" outlineLevel="1"/>
    <col min="29" max="29" width="5.83203125" style="56" hidden="1" customWidth="1" outlineLevel="1"/>
    <col min="30" max="31" width="5.1640625" style="56" hidden="1" customWidth="1" outlineLevel="1"/>
    <col min="32" max="32" width="7" style="56" hidden="1" customWidth="1" outlineLevel="1"/>
    <col min="33" max="33" width="7.1640625" style="56" hidden="1" customWidth="1" outlineLevel="1"/>
    <col min="34" max="35" width="6.33203125" style="56" hidden="1" customWidth="1" outlineLevel="1"/>
    <col min="36" max="36" width="5.83203125" style="56" hidden="1" customWidth="1" outlineLevel="1"/>
    <col min="37" max="43" width="7.33203125" style="56" hidden="1" customWidth="1" outlineLevel="1"/>
    <col min="44" max="44" width="7.5" style="56" customWidth="1" collapsed="1"/>
    <col min="45" max="45" width="6" style="56" customWidth="1"/>
    <col min="46" max="46" width="7" style="56" customWidth="1"/>
    <col min="47" max="47" width="7.1640625" style="56" customWidth="1"/>
    <col min="48" max="48" width="6.1640625" style="56" customWidth="1"/>
    <col min="49" max="49" width="6.33203125" style="56" customWidth="1"/>
    <col min="50" max="50" width="5.83203125" style="56" customWidth="1"/>
    <col min="51" max="51" width="6.83203125" style="56" bestFit="1" customWidth="1"/>
    <col min="52" max="52" width="5.83203125" style="56" bestFit="1" customWidth="1"/>
    <col min="53" max="53" width="7.6640625" style="56" bestFit="1" customWidth="1"/>
    <col min="54" max="54" width="7.5" style="56" bestFit="1" customWidth="1"/>
    <col min="55" max="55" width="6.33203125" style="56" bestFit="1" customWidth="1"/>
    <col min="56" max="56" width="7" style="56" bestFit="1" customWidth="1"/>
    <col min="57" max="57" width="6.6640625" style="56" bestFit="1" customWidth="1"/>
    <col min="58" max="58" width="9.83203125" style="56" bestFit="1" customWidth="1"/>
    <col min="59" max="59" width="5.6640625" style="56" bestFit="1" customWidth="1"/>
    <col min="60" max="60" width="7.1640625" style="56" bestFit="1" customWidth="1"/>
    <col min="61" max="61" width="7.33203125" style="56" bestFit="1" customWidth="1"/>
    <col min="62" max="62" width="6.33203125" style="56" bestFit="1" customWidth="1"/>
    <col min="63" max="63" width="7" style="56" bestFit="1" customWidth="1"/>
    <col min="64" max="64" width="6.6640625" style="56" bestFit="1" customWidth="1"/>
    <col min="65" max="65" width="7.6640625" style="56" bestFit="1" customWidth="1"/>
    <col min="66" max="66" width="5.6640625" style="56" bestFit="1" customWidth="1"/>
    <col min="67" max="67" width="7.1640625" style="56" bestFit="1" customWidth="1"/>
    <col min="68" max="69" width="7.33203125" style="56" bestFit="1" customWidth="1"/>
    <col min="70" max="70" width="7" style="56" bestFit="1" customWidth="1"/>
    <col min="71" max="71" width="6.6640625" style="56" bestFit="1" customWidth="1"/>
    <col min="72" max="73" width="6.33203125" style="56" bestFit="1" customWidth="1"/>
    <col min="74" max="74" width="7.33203125" style="56" bestFit="1" customWidth="1"/>
    <col min="75" max="75" width="7.5" style="56" bestFit="1" customWidth="1"/>
    <col min="76" max="76" width="6.5" style="56" bestFit="1" customWidth="1"/>
    <col min="77" max="77" width="7.1640625" style="56" bestFit="1" customWidth="1"/>
    <col min="78" max="80" width="6.6640625" style="56" bestFit="1" customWidth="1"/>
    <col min="81" max="81" width="7.1640625" style="56" bestFit="1" customWidth="1"/>
    <col min="82" max="82" width="7.33203125" style="56" bestFit="1" customWidth="1"/>
    <col min="83" max="84" width="7" style="56" bestFit="1" customWidth="1"/>
    <col min="85" max="85" width="6.6640625" style="56" bestFit="1" customWidth="1"/>
    <col min="86" max="86" width="6.83203125" style="56" bestFit="1" customWidth="1"/>
    <col min="87" max="87" width="5.6640625" style="56" bestFit="1" customWidth="1"/>
    <col min="88" max="88" width="7.1640625" style="56" bestFit="1" customWidth="1"/>
    <col min="89" max="89" width="7.33203125" style="56" bestFit="1" customWidth="1"/>
    <col min="90" max="91" width="7" style="56" bestFit="1" customWidth="1"/>
    <col min="92" max="92" width="6.6640625" style="56" bestFit="1" customWidth="1"/>
    <col min="93" max="94" width="6.83203125" style="56" bestFit="1" customWidth="1"/>
    <col min="95" max="95" width="7.1640625" style="56" bestFit="1" customWidth="1"/>
    <col min="96" max="96" width="7.33203125" style="56" bestFit="1" customWidth="1"/>
    <col min="97" max="97" width="6.83203125" style="56" bestFit="1" customWidth="1"/>
    <col min="98" max="98" width="7" style="56" bestFit="1" customWidth="1"/>
    <col min="99" max="99" width="6.83203125" style="56" bestFit="1" customWidth="1"/>
    <col min="100" max="101" width="5.6640625" style="56" bestFit="1" customWidth="1"/>
    <col min="102" max="102" width="7.1640625" style="56" bestFit="1" customWidth="1"/>
    <col min="103" max="103" width="7.33203125" style="56" bestFit="1" customWidth="1"/>
    <col min="104" max="104" width="6.33203125" style="56" bestFit="1" customWidth="1"/>
    <col min="105" max="105" width="7" style="56" bestFit="1" customWidth="1"/>
    <col min="106" max="106" width="6.6640625" style="56" bestFit="1" customWidth="1"/>
    <col min="107" max="108" width="6.1640625" style="56" bestFit="1" customWidth="1"/>
    <col min="109" max="109" width="7.1640625" style="56" bestFit="1" customWidth="1"/>
    <col min="110" max="110" width="7.33203125" style="56" bestFit="1" customWidth="1"/>
    <col min="111" max="112" width="7" style="56" bestFit="1" customWidth="1"/>
    <col min="113" max="115" width="6.6640625" style="56" bestFit="1" customWidth="1"/>
    <col min="116" max="116" width="7.1640625" style="56" bestFit="1" customWidth="1"/>
    <col min="117" max="117" width="7.33203125" style="56" bestFit="1" customWidth="1"/>
    <col min="118" max="119" width="7" style="56" bestFit="1" customWidth="1"/>
    <col min="120" max="120" width="6.6640625" style="56" bestFit="1" customWidth="1"/>
    <col min="121" max="122" width="5.6640625" style="56" bestFit="1" customWidth="1"/>
    <col min="123" max="123" width="7.1640625" style="56" bestFit="1" customWidth="1"/>
    <col min="124" max="124" width="7.33203125" style="56" bestFit="1" customWidth="1"/>
    <col min="125" max="125" width="6.33203125" style="56" bestFit="1" customWidth="1"/>
    <col min="126" max="126" width="7" style="56" bestFit="1" customWidth="1"/>
    <col min="127" max="127" width="6.6640625" style="56" bestFit="1" customWidth="1"/>
    <col min="128" max="129" width="5.6640625" style="56" bestFit="1" customWidth="1"/>
    <col min="130" max="130" width="7.1640625" style="56" bestFit="1" customWidth="1"/>
    <col min="131" max="131" width="7.33203125" style="56" bestFit="1" customWidth="1"/>
    <col min="132" max="132" width="6.33203125" style="56" bestFit="1" customWidth="1"/>
    <col min="133" max="133" width="7" style="56" bestFit="1" customWidth="1"/>
    <col min="134" max="134" width="6.6640625" style="56" bestFit="1" customWidth="1"/>
    <col min="135" max="136" width="5.6640625" style="56" bestFit="1" customWidth="1"/>
    <col min="137" max="137" width="7.1640625" style="56" bestFit="1" customWidth="1"/>
    <col min="138" max="138" width="7.33203125" style="56" bestFit="1" customWidth="1"/>
    <col min="139" max="139" width="6.33203125" style="56" bestFit="1" customWidth="1"/>
    <col min="140" max="140" width="7" style="56" bestFit="1" customWidth="1"/>
    <col min="141" max="141" width="6.6640625" style="56" bestFit="1" customWidth="1"/>
    <col min="142" max="143" width="5.6640625" style="56" bestFit="1" customWidth="1"/>
    <col min="144" max="144" width="7.1640625" style="56" bestFit="1" customWidth="1"/>
    <col min="145" max="145" width="7.33203125" style="56" bestFit="1" customWidth="1"/>
    <col min="146" max="147" width="7" style="56" bestFit="1" customWidth="1"/>
    <col min="148" max="148" width="6.6640625" style="56" bestFit="1" customWidth="1"/>
    <col min="149" max="150" width="5.6640625" style="56" bestFit="1" customWidth="1"/>
    <col min="151" max="151" width="7.1640625" style="56" bestFit="1" customWidth="1"/>
    <col min="152" max="152" width="7.33203125" style="56" bestFit="1" customWidth="1"/>
    <col min="153" max="154" width="7" style="56" bestFit="1" customWidth="1"/>
    <col min="155" max="155" width="6.6640625" style="56" bestFit="1" customWidth="1"/>
    <col min="156" max="156" width="3.1640625" style="56" customWidth="1"/>
    <col min="157" max="157" width="4.1640625" style="56" customWidth="1"/>
    <col min="158" max="158" width="8.1640625" style="56" customWidth="1"/>
    <col min="159" max="159" width="7.33203125" style="56" customWidth="1"/>
    <col min="160" max="160" width="4.5" style="56" customWidth="1"/>
    <col min="161" max="161" width="5.1640625" style="56" customWidth="1"/>
    <col min="162" max="162" width="4.1640625" style="56" customWidth="1"/>
    <col min="163" max="164" width="4.6640625" style="56" customWidth="1"/>
    <col min="165" max="165" width="5" style="56" customWidth="1"/>
    <col min="166" max="166" width="4.6640625" style="56" customWidth="1"/>
    <col min="167" max="167" width="5" style="56" customWidth="1"/>
    <col min="168" max="177" width="4.6640625" style="56" customWidth="1"/>
    <col min="178" max="178" width="5.6640625" style="56" customWidth="1"/>
    <col min="179" max="179" width="7.1640625" style="56" customWidth="1"/>
    <col min="180" max="180" width="8.33203125" style="56" bestFit="1" customWidth="1"/>
    <col min="181" max="181" width="3.6640625" style="56" bestFit="1" customWidth="1"/>
    <col min="182" max="182" width="4.6640625" style="56" bestFit="1" customWidth="1"/>
    <col min="183" max="16384" width="10.6640625" style="56"/>
  </cols>
  <sheetData>
    <row r="1" spans="1:182">
      <c r="A1" s="169" t="s">
        <v>220</v>
      </c>
      <c r="B1" s="170"/>
      <c r="C1" s="170"/>
      <c r="D1" s="170"/>
      <c r="E1" s="170"/>
      <c r="F1" s="171"/>
      <c r="G1" s="172"/>
      <c r="H1" s="172"/>
      <c r="I1" s="170"/>
      <c r="J1" s="170"/>
      <c r="K1" s="173"/>
      <c r="L1" s="173"/>
      <c r="M1" s="171"/>
      <c r="N1" s="172"/>
      <c r="O1" s="172"/>
      <c r="P1" s="174"/>
      <c r="Q1" s="174"/>
      <c r="R1" s="172"/>
      <c r="S1" s="172"/>
      <c r="T1" s="175"/>
      <c r="U1" s="172"/>
      <c r="V1" s="172"/>
      <c r="W1" s="176"/>
      <c r="X1" s="176"/>
      <c r="Y1" s="177"/>
      <c r="Z1" s="177"/>
      <c r="AA1" s="178"/>
      <c r="AB1" s="172"/>
      <c r="AC1" s="172"/>
      <c r="AD1" s="172"/>
      <c r="AE1" s="172"/>
      <c r="AF1" s="172"/>
      <c r="AG1" s="177"/>
      <c r="AH1" s="178"/>
      <c r="AI1" s="172"/>
      <c r="AJ1" s="172"/>
      <c r="AK1" s="176"/>
      <c r="AL1" s="176"/>
      <c r="AM1" s="177"/>
      <c r="AN1" s="177"/>
      <c r="AO1" s="178"/>
      <c r="AP1" s="172"/>
      <c r="AQ1" s="172"/>
      <c r="AR1" s="174"/>
      <c r="AS1" s="174"/>
      <c r="AT1" s="172"/>
      <c r="AU1" s="172"/>
      <c r="AV1" s="175"/>
      <c r="AW1" s="172"/>
      <c r="AX1" s="172"/>
      <c r="AY1" s="176"/>
      <c r="AZ1" s="176"/>
      <c r="BA1" s="177"/>
      <c r="BB1" s="176"/>
      <c r="BC1" s="178"/>
      <c r="BD1" s="172"/>
      <c r="BE1" s="172"/>
      <c r="BF1" s="176"/>
      <c r="BG1" s="176"/>
      <c r="BH1" s="177"/>
      <c r="BI1" s="177"/>
      <c r="BJ1" s="178"/>
      <c r="BK1" s="172"/>
      <c r="BL1" s="172"/>
      <c r="BM1" s="172"/>
      <c r="BN1" s="172"/>
      <c r="BO1" s="172"/>
      <c r="BP1" s="172"/>
      <c r="BQ1" s="172"/>
      <c r="BR1" s="172"/>
      <c r="BS1" s="172"/>
      <c r="BT1" s="176"/>
      <c r="BU1" s="176"/>
      <c r="BV1" s="177"/>
      <c r="BW1" s="177"/>
      <c r="BX1" s="178"/>
      <c r="BY1" s="172"/>
      <c r="BZ1" s="172"/>
      <c r="CA1" s="174"/>
      <c r="CB1" s="174"/>
      <c r="CC1" s="172"/>
      <c r="CD1" s="172"/>
      <c r="CE1" s="178"/>
      <c r="CF1" s="172"/>
      <c r="CG1" s="172"/>
      <c r="CH1" s="176"/>
      <c r="CI1" s="176"/>
      <c r="CJ1" s="177"/>
      <c r="CK1" s="177"/>
      <c r="CL1" s="178"/>
      <c r="CM1" s="172"/>
      <c r="CN1" s="172"/>
      <c r="CO1" s="176"/>
      <c r="CP1" s="176"/>
      <c r="CQ1" s="172"/>
      <c r="CR1" s="172"/>
      <c r="CS1" s="178"/>
      <c r="CT1" s="172"/>
      <c r="CU1" s="172"/>
      <c r="CV1" s="176"/>
      <c r="CW1" s="176"/>
      <c r="CX1" s="177"/>
      <c r="CY1" s="177"/>
      <c r="CZ1" s="178"/>
      <c r="DA1" s="172"/>
      <c r="DB1" s="172"/>
      <c r="DC1" s="172"/>
      <c r="DD1" s="172"/>
      <c r="DE1" s="172"/>
      <c r="DF1" s="172"/>
      <c r="DG1" s="175"/>
      <c r="DH1" s="172"/>
      <c r="DI1" s="172"/>
      <c r="DJ1" s="174"/>
      <c r="DK1" s="174"/>
      <c r="DL1" s="172"/>
      <c r="DM1" s="172"/>
      <c r="DN1" s="175"/>
      <c r="DO1" s="172"/>
      <c r="DP1" s="172"/>
      <c r="DQ1" s="176"/>
      <c r="DR1" s="176"/>
      <c r="DS1" s="177"/>
      <c r="DT1" s="177"/>
      <c r="DU1" s="178"/>
      <c r="DV1" s="172"/>
      <c r="DW1" s="172"/>
      <c r="DX1" s="176"/>
      <c r="DY1" s="176"/>
      <c r="DZ1" s="177"/>
      <c r="EA1" s="172"/>
      <c r="EB1" s="178"/>
      <c r="EC1" s="172"/>
      <c r="ED1" s="172"/>
      <c r="EE1" s="176"/>
      <c r="EF1" s="176"/>
      <c r="EG1" s="177"/>
      <c r="EH1" s="177"/>
      <c r="EI1" s="178"/>
      <c r="EJ1" s="172"/>
      <c r="EK1" s="172"/>
      <c r="EL1" s="172"/>
      <c r="EM1" s="172"/>
      <c r="EN1" s="172"/>
      <c r="EO1" s="177"/>
      <c r="EP1" s="172"/>
      <c r="EQ1" s="172"/>
      <c r="ER1" s="172"/>
      <c r="ES1" s="177"/>
      <c r="ET1" s="177"/>
      <c r="EU1" s="172"/>
      <c r="EV1" s="177"/>
      <c r="EW1" s="172"/>
      <c r="EX1" s="172"/>
      <c r="EY1" s="172"/>
      <c r="EZ1" s="172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5"/>
      <c r="FY1" s="172"/>
      <c r="FZ1" s="172"/>
    </row>
    <row r="2" spans="1:182">
      <c r="A2" s="180"/>
      <c r="B2" s="170"/>
      <c r="C2" s="170"/>
      <c r="D2" s="170"/>
      <c r="E2" s="170"/>
      <c r="F2" s="171"/>
      <c r="G2" s="172"/>
      <c r="H2" s="172"/>
      <c r="I2" s="170"/>
      <c r="J2" s="170"/>
      <c r="K2" s="173"/>
      <c r="L2" s="173"/>
      <c r="M2" s="171"/>
      <c r="N2" s="172"/>
      <c r="O2" s="172"/>
      <c r="P2" s="174"/>
      <c r="Q2" s="174"/>
      <c r="R2" s="172"/>
      <c r="S2" s="172"/>
      <c r="T2" s="175"/>
      <c r="U2" s="172"/>
      <c r="V2" s="172"/>
      <c r="W2" s="176"/>
      <c r="X2" s="176"/>
      <c r="Y2" s="177"/>
      <c r="Z2" s="177"/>
      <c r="AA2" s="178"/>
      <c r="AB2" s="172"/>
      <c r="AC2" s="172"/>
      <c r="AD2" s="172"/>
      <c r="AE2" s="172"/>
      <c r="AF2" s="172"/>
      <c r="AG2" s="177"/>
      <c r="AH2" s="178"/>
      <c r="AI2" s="172"/>
      <c r="AJ2" s="172"/>
      <c r="AK2" s="176"/>
      <c r="AL2" s="176"/>
      <c r="AM2" s="177"/>
      <c r="AN2" s="177"/>
      <c r="AO2" s="178"/>
      <c r="AP2" s="172"/>
      <c r="AQ2" s="172"/>
      <c r="AR2" s="174"/>
      <c r="AS2" s="174"/>
      <c r="AT2" s="172"/>
      <c r="AU2" s="172"/>
      <c r="AV2" s="175"/>
      <c r="AW2" s="172"/>
      <c r="AX2" s="172"/>
      <c r="AY2" s="176"/>
      <c r="AZ2" s="176"/>
      <c r="BA2" s="177"/>
      <c r="BB2" s="176"/>
      <c r="BC2" s="178"/>
      <c r="BD2" s="172"/>
      <c r="BE2" s="172"/>
      <c r="BF2" s="176"/>
      <c r="BG2" s="176"/>
      <c r="BH2" s="177"/>
      <c r="BI2" s="177"/>
      <c r="BJ2" s="178"/>
      <c r="BK2" s="172"/>
      <c r="BL2" s="172"/>
      <c r="BM2" s="172"/>
      <c r="BN2" s="172"/>
      <c r="BO2" s="172"/>
      <c r="BP2" s="172"/>
      <c r="BQ2" s="172"/>
      <c r="BR2" s="172"/>
      <c r="BS2" s="172"/>
      <c r="BT2" s="176"/>
      <c r="BU2" s="176"/>
      <c r="BV2" s="177"/>
      <c r="BW2" s="177"/>
      <c r="BX2" s="178"/>
      <c r="BY2" s="172"/>
      <c r="BZ2" s="172"/>
      <c r="CA2" s="174"/>
      <c r="CB2" s="174"/>
      <c r="CC2" s="172"/>
      <c r="CD2" s="172"/>
      <c r="CE2" s="178"/>
      <c r="CF2" s="172"/>
      <c r="CG2" s="172"/>
      <c r="CH2" s="176"/>
      <c r="CI2" s="176"/>
      <c r="CJ2" s="177"/>
      <c r="CK2" s="177"/>
      <c r="CL2" s="178"/>
      <c r="CM2" s="172"/>
      <c r="CN2" s="172"/>
      <c r="CO2" s="176"/>
      <c r="CP2" s="176"/>
      <c r="CQ2" s="172"/>
      <c r="CR2" s="172"/>
      <c r="CS2" s="178"/>
      <c r="CT2" s="172"/>
      <c r="CU2" s="172"/>
      <c r="CV2" s="176"/>
      <c r="CW2" s="176"/>
      <c r="CX2" s="177"/>
      <c r="CY2" s="177"/>
      <c r="CZ2" s="178"/>
      <c r="DA2" s="172"/>
      <c r="DB2" s="172"/>
      <c r="DC2" s="172"/>
      <c r="DD2" s="172"/>
      <c r="DE2" s="172"/>
      <c r="DF2" s="172"/>
      <c r="DG2" s="175"/>
      <c r="DH2" s="172"/>
      <c r="DI2" s="172"/>
      <c r="DJ2" s="174"/>
      <c r="DK2" s="174"/>
      <c r="DL2" s="172"/>
      <c r="DM2" s="172"/>
      <c r="DN2" s="175"/>
      <c r="DO2" s="172"/>
      <c r="DP2" s="172"/>
      <c r="DQ2" s="176"/>
      <c r="DR2" s="176"/>
      <c r="DS2" s="177"/>
      <c r="DT2" s="177"/>
      <c r="DU2" s="178"/>
      <c r="DV2" s="172"/>
      <c r="DW2" s="172"/>
      <c r="DX2" s="176"/>
      <c r="DY2" s="176"/>
      <c r="DZ2" s="177"/>
      <c r="EA2" s="172"/>
      <c r="EB2" s="178"/>
      <c r="EC2" s="172"/>
      <c r="ED2" s="172"/>
      <c r="EE2" s="176"/>
      <c r="EF2" s="176"/>
      <c r="EG2" s="177"/>
      <c r="EH2" s="177"/>
      <c r="EI2" s="178"/>
      <c r="EJ2" s="172"/>
      <c r="EK2" s="172"/>
      <c r="EL2" s="172"/>
      <c r="EM2" s="172"/>
      <c r="EN2" s="172"/>
      <c r="EO2" s="177"/>
      <c r="EP2" s="172"/>
      <c r="EQ2" s="172"/>
      <c r="ER2" s="172"/>
      <c r="ES2" s="177"/>
      <c r="ET2" s="177"/>
      <c r="EU2" s="172"/>
      <c r="EV2" s="177"/>
      <c r="EW2" s="172"/>
      <c r="EX2" s="172"/>
      <c r="EY2" s="172"/>
      <c r="EZ2" s="172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5"/>
      <c r="FY2" s="172"/>
      <c r="FZ2" s="172"/>
    </row>
    <row r="3" spans="1:182">
      <c r="A3" s="181"/>
      <c r="B3" s="170"/>
      <c r="C3" s="170"/>
      <c r="D3" s="170"/>
      <c r="E3" s="170"/>
      <c r="F3" s="171"/>
      <c r="G3" s="172"/>
      <c r="H3" s="172"/>
      <c r="I3" s="170"/>
      <c r="J3" s="170"/>
      <c r="K3" s="173"/>
      <c r="L3" s="173"/>
      <c r="M3" s="171"/>
      <c r="N3" s="172"/>
      <c r="O3" s="172"/>
      <c r="P3" s="174"/>
      <c r="Q3" s="174"/>
      <c r="R3" s="172"/>
      <c r="S3" s="172"/>
      <c r="T3" s="175"/>
      <c r="U3" s="172"/>
      <c r="V3" s="172"/>
      <c r="W3" s="176"/>
      <c r="X3" s="176"/>
      <c r="Y3" s="177"/>
      <c r="Z3" s="177"/>
      <c r="AA3" s="178"/>
      <c r="AB3" s="172"/>
      <c r="AC3" s="172"/>
      <c r="AD3" s="172"/>
      <c r="AE3" s="172"/>
      <c r="AF3" s="172"/>
      <c r="AG3" s="177"/>
      <c r="AH3" s="178"/>
      <c r="AI3" s="172"/>
      <c r="AJ3" s="172"/>
      <c r="AK3" s="176"/>
      <c r="AL3" s="176"/>
      <c r="AM3" s="177"/>
      <c r="AN3" s="177"/>
      <c r="AO3" s="178"/>
      <c r="AP3" s="172"/>
      <c r="AQ3" s="172"/>
      <c r="AR3" s="174"/>
      <c r="AS3" s="174"/>
      <c r="AT3" s="172"/>
      <c r="AU3" s="172"/>
      <c r="AV3" s="175"/>
      <c r="AW3" s="172"/>
      <c r="AX3" s="172"/>
      <c r="AY3" s="176"/>
      <c r="AZ3" s="176"/>
      <c r="BA3" s="177"/>
      <c r="BB3" s="176"/>
      <c r="BC3" s="178"/>
      <c r="BD3" s="172"/>
      <c r="BE3" s="172"/>
      <c r="BF3" s="176"/>
      <c r="BG3" s="176"/>
      <c r="BH3" s="177"/>
      <c r="BI3" s="177"/>
      <c r="BJ3" s="178"/>
      <c r="BK3" s="172"/>
      <c r="BL3" s="172"/>
      <c r="BM3" s="172"/>
      <c r="BN3" s="172"/>
      <c r="BO3" s="172"/>
      <c r="BP3" s="172"/>
      <c r="BQ3" s="172"/>
      <c r="BR3" s="172"/>
      <c r="BS3" s="172"/>
      <c r="BT3" s="176"/>
      <c r="BU3" s="176"/>
      <c r="BV3" s="177"/>
      <c r="BW3" s="177"/>
      <c r="BX3" s="178"/>
      <c r="BY3" s="172"/>
      <c r="BZ3" s="172"/>
      <c r="CA3" s="174"/>
      <c r="CB3" s="174"/>
      <c r="CC3" s="172"/>
      <c r="CD3" s="172"/>
      <c r="CE3" s="178"/>
      <c r="CF3" s="172"/>
      <c r="CG3" s="172"/>
      <c r="CH3" s="176"/>
      <c r="CI3" s="176"/>
      <c r="CJ3" s="177"/>
      <c r="CK3" s="177"/>
      <c r="CL3" s="178"/>
      <c r="CM3" s="172"/>
      <c r="CN3" s="172"/>
      <c r="CO3" s="176"/>
      <c r="CP3" s="176"/>
      <c r="CQ3" s="172"/>
      <c r="CR3" s="172"/>
      <c r="CS3" s="178"/>
      <c r="CT3" s="172"/>
      <c r="CU3" s="172"/>
      <c r="CV3" s="176"/>
      <c r="CW3" s="176"/>
      <c r="CX3" s="177"/>
      <c r="CY3" s="177"/>
      <c r="CZ3" s="178"/>
      <c r="DA3" s="172"/>
      <c r="DB3" s="172"/>
      <c r="DC3" s="172"/>
      <c r="DD3" s="172"/>
      <c r="DE3" s="172"/>
      <c r="DF3" s="172"/>
      <c r="DG3" s="175"/>
      <c r="DH3" s="172"/>
      <c r="DI3" s="172"/>
      <c r="DJ3" s="174"/>
      <c r="DK3" s="174"/>
      <c r="DL3" s="172"/>
      <c r="DM3" s="172"/>
      <c r="DN3" s="175"/>
      <c r="DO3" s="172"/>
      <c r="DP3" s="172"/>
      <c r="DQ3" s="176"/>
      <c r="DR3" s="176"/>
      <c r="DS3" s="177"/>
      <c r="DT3" s="177"/>
      <c r="DU3" s="178"/>
      <c r="DV3" s="172"/>
      <c r="DW3" s="172"/>
      <c r="DX3" s="176"/>
      <c r="DY3" s="176"/>
      <c r="DZ3" s="177"/>
      <c r="EA3" s="172"/>
      <c r="EB3" s="178"/>
      <c r="EC3" s="172"/>
      <c r="ED3" s="172"/>
      <c r="EE3" s="176"/>
      <c r="EF3" s="176"/>
      <c r="EG3" s="177"/>
      <c r="EH3" s="177"/>
      <c r="EI3" s="178"/>
      <c r="EJ3" s="172"/>
      <c r="EK3" s="172"/>
      <c r="EL3" s="172"/>
      <c r="EM3" s="172"/>
      <c r="EN3" s="172"/>
      <c r="EO3" s="177"/>
      <c r="EP3" s="172"/>
      <c r="EQ3" s="172"/>
      <c r="ER3" s="172"/>
      <c r="ES3" s="177"/>
      <c r="ET3" s="177"/>
      <c r="EU3" s="172"/>
      <c r="EV3" s="177"/>
      <c r="EW3" s="172"/>
      <c r="EX3" s="172"/>
      <c r="EY3" s="172"/>
      <c r="EZ3" s="172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5"/>
      <c r="FY3" s="172"/>
      <c r="FZ3" s="172"/>
    </row>
    <row r="4" spans="1:182">
      <c r="A4" s="181"/>
      <c r="B4" s="170"/>
      <c r="C4" s="170"/>
      <c r="D4" s="170"/>
      <c r="E4" s="170"/>
      <c r="F4" s="171"/>
      <c r="G4" s="172"/>
      <c r="H4" s="172"/>
      <c r="I4" s="170"/>
      <c r="J4" s="170"/>
      <c r="K4" s="173"/>
      <c r="L4" s="173"/>
      <c r="M4" s="171"/>
      <c r="N4" s="172"/>
      <c r="O4" s="172"/>
      <c r="P4" s="174"/>
      <c r="Q4" s="174"/>
      <c r="R4" s="172"/>
      <c r="S4" s="172"/>
      <c r="T4" s="175"/>
      <c r="U4" s="172"/>
      <c r="V4" s="172"/>
      <c r="W4" s="176"/>
      <c r="X4" s="176"/>
      <c r="Y4" s="177"/>
      <c r="Z4" s="177"/>
      <c r="AA4" s="178"/>
      <c r="AB4" s="172"/>
      <c r="AC4" s="172"/>
      <c r="AD4" s="172"/>
      <c r="AE4" s="172"/>
      <c r="AF4" s="172"/>
      <c r="AG4" s="177"/>
      <c r="AH4" s="178"/>
      <c r="AI4" s="172"/>
      <c r="AJ4" s="172"/>
      <c r="AK4" s="176"/>
      <c r="AL4" s="176"/>
      <c r="AM4" s="177"/>
      <c r="AN4" s="177"/>
      <c r="AO4" s="178"/>
      <c r="AP4" s="172"/>
      <c r="AQ4" s="172"/>
      <c r="AR4" s="174"/>
      <c r="AS4" s="174"/>
      <c r="AT4" s="172"/>
      <c r="AU4" s="172"/>
      <c r="AV4" s="175"/>
      <c r="AW4" s="172"/>
      <c r="AX4" s="172"/>
      <c r="AY4" s="176"/>
      <c r="AZ4" s="176"/>
      <c r="BA4" s="177"/>
      <c r="BB4" s="176"/>
      <c r="BC4" s="178"/>
      <c r="BD4" s="172"/>
      <c r="BE4" s="172"/>
      <c r="BF4" s="176"/>
      <c r="BG4" s="176"/>
      <c r="BH4" s="177"/>
      <c r="BI4" s="177"/>
      <c r="BJ4" s="178"/>
      <c r="BK4" s="172"/>
      <c r="BL4" s="172"/>
      <c r="BM4" s="172"/>
      <c r="BN4" s="172"/>
      <c r="BO4" s="172"/>
      <c r="BP4" s="172"/>
      <c r="BQ4" s="172"/>
      <c r="BR4" s="172"/>
      <c r="BS4" s="172"/>
      <c r="BT4" s="176"/>
      <c r="BU4" s="176"/>
      <c r="BV4" s="177"/>
      <c r="BW4" s="177"/>
      <c r="BX4" s="178"/>
      <c r="BY4" s="172"/>
      <c r="BZ4" s="172"/>
      <c r="CA4" s="174"/>
      <c r="CB4" s="174"/>
      <c r="CC4" s="172"/>
      <c r="CD4" s="172"/>
      <c r="CE4" s="178"/>
      <c r="CF4" s="172"/>
      <c r="CG4" s="172"/>
      <c r="CH4" s="176"/>
      <c r="CI4" s="176"/>
      <c r="CJ4" s="177"/>
      <c r="CK4" s="177"/>
      <c r="CL4" s="178"/>
      <c r="CM4" s="172"/>
      <c r="CN4" s="172"/>
      <c r="CO4" s="176"/>
      <c r="CP4" s="176"/>
      <c r="CQ4" s="172"/>
      <c r="CR4" s="172"/>
      <c r="CS4" s="178"/>
      <c r="CT4" s="172"/>
      <c r="CU4" s="172"/>
      <c r="CV4" s="176"/>
      <c r="CW4" s="176"/>
      <c r="CX4" s="177"/>
      <c r="CY4" s="177"/>
      <c r="CZ4" s="178"/>
      <c r="DA4" s="172"/>
      <c r="DB4" s="172"/>
      <c r="DC4" s="172"/>
      <c r="DD4" s="172"/>
      <c r="DE4" s="172"/>
      <c r="DF4" s="172"/>
      <c r="DG4" s="175"/>
      <c r="DH4" s="172"/>
      <c r="DI4" s="172"/>
      <c r="DJ4" s="174"/>
      <c r="DK4" s="174"/>
      <c r="DL4" s="172"/>
      <c r="DM4" s="172"/>
      <c r="DN4" s="175"/>
      <c r="DO4" s="172"/>
      <c r="DP4" s="172"/>
      <c r="DQ4" s="176"/>
      <c r="DR4" s="176"/>
      <c r="DS4" s="177"/>
      <c r="DT4" s="177"/>
      <c r="DU4" s="178"/>
      <c r="DV4" s="172"/>
      <c r="DW4" s="172"/>
      <c r="DX4" s="176"/>
      <c r="DY4" s="176"/>
      <c r="DZ4" s="177"/>
      <c r="EA4" s="172"/>
      <c r="EB4" s="178"/>
      <c r="EC4" s="172"/>
      <c r="ED4" s="172"/>
      <c r="EE4" s="176"/>
      <c r="EF4" s="176"/>
      <c r="EG4" s="177"/>
      <c r="EH4" s="177"/>
      <c r="EI4" s="178"/>
      <c r="EJ4" s="172"/>
      <c r="EK4" s="172"/>
      <c r="EL4" s="172"/>
      <c r="EM4" s="172"/>
      <c r="EN4" s="172"/>
      <c r="EO4" s="177"/>
      <c r="EP4" s="172"/>
      <c r="EQ4" s="172"/>
      <c r="ER4" s="172"/>
      <c r="ES4" s="177"/>
      <c r="ET4" s="177"/>
      <c r="EU4" s="172"/>
      <c r="EV4" s="177"/>
      <c r="EW4" s="172"/>
      <c r="EX4" s="172"/>
      <c r="EY4" s="172"/>
      <c r="EZ4" s="172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5"/>
      <c r="FY4" s="172"/>
      <c r="FZ4" s="172"/>
    </row>
    <row r="5" spans="1:182">
      <c r="A5" s="169"/>
      <c r="B5" s="170"/>
      <c r="C5" s="170"/>
      <c r="D5" s="170"/>
      <c r="E5" s="170"/>
      <c r="F5" s="171"/>
      <c r="G5" s="175"/>
      <c r="H5" s="172"/>
      <c r="I5" s="170"/>
      <c r="J5" s="170"/>
      <c r="K5" s="173"/>
      <c r="L5" s="173"/>
      <c r="M5" s="171"/>
      <c r="N5" s="172"/>
      <c r="O5" s="172"/>
      <c r="P5" s="174"/>
      <c r="Q5" s="174"/>
      <c r="R5" s="172"/>
      <c r="S5" s="172"/>
      <c r="T5" s="175"/>
      <c r="U5" s="172"/>
      <c r="V5" s="172"/>
      <c r="W5" s="176"/>
      <c r="X5" s="176"/>
      <c r="Y5" s="177"/>
      <c r="Z5" s="177"/>
      <c r="AA5" s="178"/>
      <c r="AB5" s="172"/>
      <c r="AC5" s="172"/>
      <c r="AD5" s="172"/>
      <c r="AE5" s="172"/>
      <c r="AF5" s="172"/>
      <c r="AG5" s="177"/>
      <c r="AH5" s="178"/>
      <c r="AI5" s="172"/>
      <c r="AJ5" s="172"/>
      <c r="AK5" s="176"/>
      <c r="AL5" s="176"/>
      <c r="AM5" s="177"/>
      <c r="AN5" s="177"/>
      <c r="AO5" s="178"/>
      <c r="AP5" s="172"/>
      <c r="AQ5" s="172"/>
      <c r="AR5" s="174"/>
      <c r="AS5" s="174"/>
      <c r="AT5" s="172"/>
      <c r="AU5" s="172"/>
      <c r="AV5" s="175"/>
      <c r="AW5" s="172"/>
      <c r="AX5" s="172"/>
      <c r="AY5" s="176"/>
      <c r="AZ5" s="176"/>
      <c r="BA5" s="177"/>
      <c r="BB5" s="176"/>
      <c r="BC5" s="178"/>
      <c r="BD5" s="172"/>
      <c r="BE5" s="172"/>
      <c r="BF5" s="176"/>
      <c r="BG5" s="176"/>
      <c r="BH5" s="177"/>
      <c r="BI5" s="177"/>
      <c r="BJ5" s="178"/>
      <c r="BK5" s="172"/>
      <c r="BL5" s="172"/>
      <c r="BM5" s="172"/>
      <c r="BN5" s="172"/>
      <c r="BO5" s="172"/>
      <c r="BP5" s="172"/>
      <c r="BQ5" s="172"/>
      <c r="BR5" s="172"/>
      <c r="BS5" s="172"/>
      <c r="BT5" s="176"/>
      <c r="BU5" s="176"/>
      <c r="BV5" s="177"/>
      <c r="BW5" s="177"/>
      <c r="BX5" s="178"/>
      <c r="BY5" s="172"/>
      <c r="BZ5" s="172"/>
      <c r="CA5" s="174"/>
      <c r="CB5" s="174"/>
      <c r="CC5" s="172"/>
      <c r="CD5" s="172"/>
      <c r="CE5" s="178"/>
      <c r="CF5" s="172"/>
      <c r="CG5" s="172"/>
      <c r="CH5" s="176"/>
      <c r="CI5" s="176"/>
      <c r="CJ5" s="177"/>
      <c r="CK5" s="177"/>
      <c r="CL5" s="178"/>
      <c r="CM5" s="172"/>
      <c r="CN5" s="172"/>
      <c r="CO5" s="176"/>
      <c r="CP5" s="176"/>
      <c r="CQ5" s="172"/>
      <c r="CR5" s="172"/>
      <c r="CS5" s="178"/>
      <c r="CT5" s="172"/>
      <c r="CU5" s="172"/>
      <c r="CV5" s="176"/>
      <c r="CW5" s="176"/>
      <c r="CX5" s="177"/>
      <c r="CY5" s="177"/>
      <c r="CZ5" s="178"/>
      <c r="DA5" s="172"/>
      <c r="DB5" s="172"/>
      <c r="DC5" s="172"/>
      <c r="DD5" s="172"/>
      <c r="DE5" s="172"/>
      <c r="DF5" s="172"/>
      <c r="DG5" s="175"/>
      <c r="DH5" s="172"/>
      <c r="DI5" s="172"/>
      <c r="DJ5" s="174"/>
      <c r="DK5" s="174"/>
      <c r="DL5" s="172"/>
      <c r="DM5" s="172"/>
      <c r="DN5" s="175"/>
      <c r="DO5" s="172"/>
      <c r="DP5" s="172"/>
      <c r="DQ5" s="176"/>
      <c r="DR5" s="176"/>
      <c r="DS5" s="177"/>
      <c r="DT5" s="177"/>
      <c r="DU5" s="178"/>
      <c r="DV5" s="172"/>
      <c r="DW5" s="172"/>
      <c r="DX5" s="176"/>
      <c r="DY5" s="176"/>
      <c r="DZ5" s="177"/>
      <c r="EA5" s="172"/>
      <c r="EB5" s="178"/>
      <c r="EC5" s="172"/>
      <c r="ED5" s="172"/>
      <c r="EE5" s="176"/>
      <c r="EF5" s="176"/>
      <c r="EG5" s="177"/>
      <c r="EH5" s="177"/>
      <c r="EI5" s="178"/>
      <c r="EJ5" s="172"/>
      <c r="EK5" s="172"/>
      <c r="EL5" s="172"/>
      <c r="EM5" s="172"/>
      <c r="EN5" s="172"/>
      <c r="EO5" s="177"/>
      <c r="EP5" s="172"/>
      <c r="EQ5" s="172"/>
      <c r="ER5" s="172"/>
      <c r="ES5" s="177"/>
      <c r="ET5" s="177"/>
      <c r="EU5" s="172"/>
      <c r="EV5" s="182"/>
      <c r="EW5" s="172"/>
      <c r="EX5" s="172"/>
      <c r="EY5" s="172"/>
      <c r="EZ5" s="172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5"/>
      <c r="FY5" s="172"/>
      <c r="FZ5" s="172"/>
    </row>
    <row r="6" spans="1:182">
      <c r="A6" s="169"/>
      <c r="B6" s="170"/>
      <c r="C6" s="170"/>
      <c r="D6" s="170"/>
      <c r="E6" s="170"/>
      <c r="F6" s="171"/>
      <c r="G6" s="172"/>
      <c r="H6" s="172"/>
      <c r="I6" s="170"/>
      <c r="J6" s="170"/>
      <c r="K6" s="173"/>
      <c r="L6" s="173"/>
      <c r="M6" s="171"/>
      <c r="N6" s="172"/>
      <c r="O6" s="172"/>
      <c r="P6" s="174"/>
      <c r="Q6" s="174"/>
      <c r="R6" s="172"/>
      <c r="S6" s="172"/>
      <c r="T6" s="175"/>
      <c r="U6" s="172"/>
      <c r="V6" s="172"/>
      <c r="W6" s="176"/>
      <c r="X6" s="176"/>
      <c r="Y6" s="177"/>
      <c r="Z6" s="177"/>
      <c r="AA6" s="178"/>
      <c r="AB6" s="172"/>
      <c r="AC6" s="172"/>
      <c r="AD6" s="172"/>
      <c r="AE6" s="172"/>
      <c r="AF6" s="172"/>
      <c r="AG6" s="177"/>
      <c r="AH6" s="178"/>
      <c r="AI6" s="172"/>
      <c r="AJ6" s="172"/>
      <c r="AK6" s="176"/>
      <c r="AL6" s="176"/>
      <c r="AM6" s="177"/>
      <c r="AN6" s="177"/>
      <c r="AO6" s="178"/>
      <c r="AP6" s="172"/>
      <c r="AQ6" s="172"/>
      <c r="AR6" s="174"/>
      <c r="AS6" s="174"/>
      <c r="AT6" s="172"/>
      <c r="AU6" s="172"/>
      <c r="AV6" s="175"/>
      <c r="AW6" s="172"/>
      <c r="AX6" s="172"/>
      <c r="AY6" s="176"/>
      <c r="AZ6" s="176"/>
      <c r="BA6" s="177"/>
      <c r="BB6" s="176"/>
      <c r="BC6" s="178"/>
      <c r="BD6" s="172"/>
      <c r="BE6" s="172"/>
      <c r="BF6" s="176"/>
      <c r="BG6" s="176"/>
      <c r="BH6" s="177"/>
      <c r="BI6" s="177"/>
      <c r="BJ6" s="178"/>
      <c r="BK6" s="172"/>
      <c r="BL6" s="172"/>
      <c r="BM6" s="172"/>
      <c r="BN6" s="172"/>
      <c r="BO6" s="172"/>
      <c r="BP6" s="172"/>
      <c r="BQ6" s="172"/>
      <c r="BR6" s="172"/>
      <c r="BS6" s="172"/>
      <c r="BT6" s="176"/>
      <c r="BU6" s="176"/>
      <c r="BV6" s="177"/>
      <c r="BW6" s="177"/>
      <c r="BX6" s="178"/>
      <c r="BY6" s="172"/>
      <c r="BZ6" s="172"/>
      <c r="CA6" s="174"/>
      <c r="CB6" s="174"/>
      <c r="CC6" s="172"/>
      <c r="CD6" s="172"/>
      <c r="CE6" s="178"/>
      <c r="CF6" s="172"/>
      <c r="CG6" s="172"/>
      <c r="CH6" s="176"/>
      <c r="CI6" s="176"/>
      <c r="CJ6" s="177"/>
      <c r="CK6" s="177"/>
      <c r="CL6" s="178"/>
      <c r="CM6" s="172"/>
      <c r="CN6" s="172"/>
      <c r="CO6" s="176"/>
      <c r="CP6" s="176"/>
      <c r="CQ6" s="172"/>
      <c r="CR6" s="172"/>
      <c r="CS6" s="178"/>
      <c r="CT6" s="172"/>
      <c r="CU6" s="172"/>
      <c r="CV6" s="176"/>
      <c r="CW6" s="176"/>
      <c r="CX6" s="177"/>
      <c r="CY6" s="177"/>
      <c r="CZ6" s="178"/>
      <c r="DA6" s="172"/>
      <c r="DB6" s="172"/>
      <c r="DC6" s="172"/>
      <c r="DD6" s="172"/>
      <c r="DE6" s="172"/>
      <c r="DF6" s="172"/>
      <c r="DG6" s="175"/>
      <c r="DH6" s="172"/>
      <c r="DI6" s="172"/>
      <c r="DJ6" s="174"/>
      <c r="DK6" s="174"/>
      <c r="DL6" s="172"/>
      <c r="DM6" s="172"/>
      <c r="DN6" s="175"/>
      <c r="DO6" s="172"/>
      <c r="DP6" s="172"/>
      <c r="DQ6" s="176"/>
      <c r="DR6" s="176"/>
      <c r="DS6" s="177"/>
      <c r="DT6" s="177"/>
      <c r="DU6" s="178"/>
      <c r="DV6" s="172"/>
      <c r="DW6" s="172"/>
      <c r="DX6" s="176"/>
      <c r="DY6" s="176"/>
      <c r="DZ6" s="177"/>
      <c r="EA6" s="172"/>
      <c r="EB6" s="178"/>
      <c r="EC6" s="172"/>
      <c r="ED6" s="172"/>
      <c r="EE6" s="176"/>
      <c r="EF6" s="176"/>
      <c r="EG6" s="177"/>
      <c r="EH6" s="177"/>
      <c r="EI6" s="178"/>
      <c r="EJ6" s="172"/>
      <c r="EK6" s="172"/>
      <c r="EL6" s="172"/>
      <c r="EM6" s="172"/>
      <c r="EN6" s="172"/>
      <c r="EO6" s="177"/>
      <c r="EP6" s="172"/>
      <c r="EQ6" s="172"/>
      <c r="ER6" s="172"/>
      <c r="ES6" s="177"/>
      <c r="ET6" s="177"/>
      <c r="EU6" s="172"/>
      <c r="EV6" s="177"/>
      <c r="EW6" s="172"/>
      <c r="EX6" s="172"/>
      <c r="EY6" s="172"/>
      <c r="EZ6" s="172"/>
      <c r="FA6" s="179" t="s">
        <v>221</v>
      </c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5"/>
      <c r="FY6" s="172"/>
      <c r="FZ6" s="172"/>
    </row>
    <row r="7" spans="1:182">
      <c r="A7" s="181"/>
      <c r="B7" s="170"/>
      <c r="C7" s="170"/>
      <c r="D7" s="170"/>
      <c r="E7" s="170"/>
      <c r="F7" s="171"/>
      <c r="G7" s="172"/>
      <c r="H7" s="172"/>
      <c r="I7" s="170"/>
      <c r="J7" s="170"/>
      <c r="K7" s="173"/>
      <c r="L7" s="173"/>
      <c r="M7" s="171"/>
      <c r="N7" s="172"/>
      <c r="O7" s="172"/>
      <c r="P7" s="174"/>
      <c r="Q7" s="174"/>
      <c r="R7" s="172"/>
      <c r="S7" s="172"/>
      <c r="T7" s="175"/>
      <c r="U7" s="172"/>
      <c r="V7" s="172"/>
      <c r="W7" s="176"/>
      <c r="X7" s="176"/>
      <c r="Y7" s="177"/>
      <c r="Z7" s="177"/>
      <c r="AA7" s="178"/>
      <c r="AB7" s="172"/>
      <c r="AC7" s="172"/>
      <c r="AD7" s="172"/>
      <c r="AE7" s="172"/>
      <c r="AF7" s="172"/>
      <c r="AG7" s="177"/>
      <c r="AH7" s="178"/>
      <c r="AI7" s="172"/>
      <c r="AJ7" s="172"/>
      <c r="AK7" s="176"/>
      <c r="AL7" s="176"/>
      <c r="AM7" s="177"/>
      <c r="AN7" s="177"/>
      <c r="AO7" s="178"/>
      <c r="AP7" s="172"/>
      <c r="AQ7" s="172"/>
      <c r="AR7" s="174"/>
      <c r="AS7" s="174"/>
      <c r="AT7" s="172"/>
      <c r="AU7" s="172"/>
      <c r="AV7" s="175"/>
      <c r="AW7" s="172"/>
      <c r="AX7" s="172"/>
      <c r="AY7" s="176"/>
      <c r="AZ7" s="176"/>
      <c r="BA7" s="177"/>
      <c r="BB7" s="176"/>
      <c r="BC7" s="178"/>
      <c r="BD7" s="172"/>
      <c r="BE7" s="172"/>
      <c r="BF7" s="176"/>
      <c r="BG7" s="176"/>
      <c r="BH7" s="177"/>
      <c r="BI7" s="177"/>
      <c r="BJ7" s="178"/>
      <c r="BK7" s="172"/>
      <c r="BL7" s="172"/>
      <c r="BM7" s="172"/>
      <c r="BN7" s="172"/>
      <c r="BO7" s="172"/>
      <c r="BP7" s="172"/>
      <c r="BQ7" s="172"/>
      <c r="BR7" s="172"/>
      <c r="BS7" s="172"/>
      <c r="BT7" s="176"/>
      <c r="BU7" s="176"/>
      <c r="BV7" s="177"/>
      <c r="BW7" s="177"/>
      <c r="BX7" s="178"/>
      <c r="BY7" s="172"/>
      <c r="BZ7" s="172"/>
      <c r="CA7" s="174"/>
      <c r="CB7" s="174"/>
      <c r="CC7" s="172"/>
      <c r="CD7" s="172"/>
      <c r="CE7" s="178"/>
      <c r="CF7" s="172"/>
      <c r="CG7" s="172"/>
      <c r="CH7" s="176"/>
      <c r="CI7" s="176"/>
      <c r="CJ7" s="177"/>
      <c r="CK7" s="177"/>
      <c r="CL7" s="178"/>
      <c r="CM7" s="172"/>
      <c r="CN7" s="172"/>
      <c r="CO7" s="176"/>
      <c r="CP7" s="176"/>
      <c r="CQ7" s="172"/>
      <c r="CR7" s="172"/>
      <c r="CS7" s="178"/>
      <c r="CT7" s="172"/>
      <c r="CU7" s="172"/>
      <c r="CV7" s="176"/>
      <c r="CW7" s="176"/>
      <c r="CX7" s="177"/>
      <c r="CY7" s="177"/>
      <c r="CZ7" s="178"/>
      <c r="DA7" s="172"/>
      <c r="DB7" s="172"/>
      <c r="DC7" s="172"/>
      <c r="DD7" s="172"/>
      <c r="DE7" s="172"/>
      <c r="DF7" s="172"/>
      <c r="DG7" s="175"/>
      <c r="DH7" s="172"/>
      <c r="DI7" s="172"/>
      <c r="DJ7" s="174"/>
      <c r="DK7" s="174"/>
      <c r="DL7" s="172"/>
      <c r="DM7" s="172"/>
      <c r="DN7" s="175"/>
      <c r="DO7" s="172"/>
      <c r="DP7" s="172"/>
      <c r="DQ7" s="176"/>
      <c r="DR7" s="176"/>
      <c r="DS7" s="177"/>
      <c r="DT7" s="177"/>
      <c r="DU7" s="178"/>
      <c r="DV7" s="172"/>
      <c r="DW7" s="172"/>
      <c r="DX7" s="176"/>
      <c r="DY7" s="176"/>
      <c r="DZ7" s="177"/>
      <c r="EA7" s="172"/>
      <c r="EB7" s="178"/>
      <c r="EC7" s="172"/>
      <c r="ED7" s="172"/>
      <c r="EE7" s="176"/>
      <c r="EF7" s="176"/>
      <c r="EG7" s="177"/>
      <c r="EH7" s="177"/>
      <c r="EI7" s="178"/>
      <c r="EJ7" s="172"/>
      <c r="EK7" s="172"/>
      <c r="EL7" s="172"/>
      <c r="EM7" s="172"/>
      <c r="EN7" s="172"/>
      <c r="EO7" s="177"/>
      <c r="EP7" s="172"/>
      <c r="EQ7" s="172"/>
      <c r="ER7" s="172"/>
      <c r="ES7" s="177"/>
      <c r="ET7" s="183"/>
      <c r="EU7" s="172"/>
      <c r="EV7" s="177"/>
      <c r="EW7" s="172"/>
      <c r="EX7" s="172"/>
      <c r="EY7" s="172"/>
      <c r="EZ7" s="172"/>
      <c r="FA7" s="179" t="s">
        <v>222</v>
      </c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5"/>
      <c r="FY7" s="172"/>
      <c r="FZ7" s="172"/>
    </row>
    <row r="8" spans="1:182">
      <c r="A8" s="181"/>
      <c r="B8" s="170"/>
      <c r="C8" s="170"/>
      <c r="D8" s="170"/>
      <c r="E8" s="170"/>
      <c r="F8" s="171"/>
      <c r="G8" s="172"/>
      <c r="H8" s="172"/>
      <c r="I8" s="170"/>
      <c r="J8" s="170"/>
      <c r="K8" s="173"/>
      <c r="L8" s="173"/>
      <c r="M8" s="171"/>
      <c r="N8" s="172"/>
      <c r="O8" s="172"/>
      <c r="P8" s="174"/>
      <c r="Q8" s="174"/>
      <c r="R8" s="172"/>
      <c r="S8" s="172"/>
      <c r="T8" s="175"/>
      <c r="U8" s="172"/>
      <c r="V8" s="172"/>
      <c r="W8" s="176"/>
      <c r="X8" s="176"/>
      <c r="Y8" s="177"/>
      <c r="Z8" s="177"/>
      <c r="AA8" s="178"/>
      <c r="AB8" s="172"/>
      <c r="AC8" s="172"/>
      <c r="AD8" s="172"/>
      <c r="AE8" s="172"/>
      <c r="AF8" s="172"/>
      <c r="AG8" s="177"/>
      <c r="AH8" s="178"/>
      <c r="AI8" s="172"/>
      <c r="AJ8" s="172"/>
      <c r="AK8" s="176"/>
      <c r="AL8" s="176"/>
      <c r="AM8" s="177"/>
      <c r="AN8" s="177"/>
      <c r="AO8" s="178"/>
      <c r="AP8" s="172"/>
      <c r="AQ8" s="172"/>
      <c r="AR8" s="174"/>
      <c r="AS8" s="174"/>
      <c r="AT8" s="172"/>
      <c r="AU8" s="172"/>
      <c r="AV8" s="175"/>
      <c r="AW8" s="172"/>
      <c r="AX8" s="172"/>
      <c r="AY8" s="176"/>
      <c r="AZ8" s="176"/>
      <c r="BA8" s="177"/>
      <c r="BB8" s="176"/>
      <c r="BC8" s="178"/>
      <c r="BD8" s="172"/>
      <c r="BE8" s="172"/>
      <c r="BF8" s="176"/>
      <c r="BG8" s="176"/>
      <c r="BH8" s="177"/>
      <c r="BI8" s="177"/>
      <c r="BJ8" s="178"/>
      <c r="BK8" s="172"/>
      <c r="BL8" s="172"/>
      <c r="BM8" s="172"/>
      <c r="BN8" s="172"/>
      <c r="BO8" s="172"/>
      <c r="BP8" s="172"/>
      <c r="BQ8" s="172"/>
      <c r="BR8" s="172"/>
      <c r="BS8" s="172"/>
      <c r="BT8" s="176"/>
      <c r="BU8" s="176"/>
      <c r="BV8" s="177"/>
      <c r="BW8" s="177"/>
      <c r="BX8" s="178"/>
      <c r="BY8" s="172"/>
      <c r="BZ8" s="172"/>
      <c r="CA8" s="174"/>
      <c r="CB8" s="174"/>
      <c r="CC8" s="172"/>
      <c r="CD8" s="172"/>
      <c r="CE8" s="178"/>
      <c r="CF8" s="172"/>
      <c r="CG8" s="172"/>
      <c r="CH8" s="176"/>
      <c r="CI8" s="176"/>
      <c r="CJ8" s="177"/>
      <c r="CK8" s="177"/>
      <c r="CL8" s="178"/>
      <c r="CM8" s="172"/>
      <c r="CN8" s="172"/>
      <c r="CO8" s="176"/>
      <c r="CP8" s="176"/>
      <c r="CQ8" s="172"/>
      <c r="CR8" s="172"/>
      <c r="CS8" s="178"/>
      <c r="CT8" s="172"/>
      <c r="CU8" s="172"/>
      <c r="CV8" s="176"/>
      <c r="CW8" s="176"/>
      <c r="CX8" s="177"/>
      <c r="CY8" s="177"/>
      <c r="CZ8" s="178"/>
      <c r="DA8" s="172"/>
      <c r="DB8" s="172"/>
      <c r="DC8" s="172"/>
      <c r="DD8" s="172"/>
      <c r="DE8" s="172"/>
      <c r="DF8" s="172"/>
      <c r="DG8" s="175"/>
      <c r="DH8" s="172"/>
      <c r="DI8" s="172"/>
      <c r="DJ8" s="174"/>
      <c r="DK8" s="174"/>
      <c r="DL8" s="172"/>
      <c r="DM8" s="172"/>
      <c r="DN8" s="175"/>
      <c r="DO8" s="172"/>
      <c r="DP8" s="172"/>
      <c r="DQ8" s="176"/>
      <c r="DR8" s="176"/>
      <c r="DS8" s="177"/>
      <c r="DT8" s="177"/>
      <c r="DU8" s="178"/>
      <c r="DV8" s="172"/>
      <c r="DW8" s="172"/>
      <c r="DX8" s="176"/>
      <c r="DY8" s="176"/>
      <c r="DZ8" s="177"/>
      <c r="EA8" s="172"/>
      <c r="EB8" s="178"/>
      <c r="EC8" s="172"/>
      <c r="ED8" s="172"/>
      <c r="EE8" s="176"/>
      <c r="EF8" s="176"/>
      <c r="EG8" s="177"/>
      <c r="EH8" s="177"/>
      <c r="EI8" s="178"/>
      <c r="EJ8" s="172"/>
      <c r="EK8" s="172"/>
      <c r="EL8" s="172"/>
      <c r="EM8" s="172"/>
      <c r="EN8" s="172"/>
      <c r="EO8" s="177"/>
      <c r="EP8" s="172"/>
      <c r="EQ8" s="172"/>
      <c r="ER8" s="172"/>
      <c r="ES8" s="177"/>
      <c r="ET8" s="177"/>
      <c r="EU8" s="172"/>
      <c r="EV8" s="177"/>
      <c r="EW8" s="172"/>
      <c r="EX8" s="172"/>
      <c r="EY8" s="172"/>
      <c r="EZ8" s="172"/>
      <c r="FA8" s="179" t="s">
        <v>223</v>
      </c>
      <c r="FB8" s="179"/>
      <c r="FC8" s="179"/>
      <c r="FD8" s="179"/>
      <c r="FE8" s="179"/>
      <c r="FF8" s="179"/>
      <c r="FG8" s="179"/>
      <c r="FH8" s="179"/>
      <c r="FI8" s="179" t="s">
        <v>224</v>
      </c>
      <c r="FJ8" s="179"/>
      <c r="FK8" s="179"/>
      <c r="FL8" s="179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5"/>
      <c r="FY8" s="172"/>
      <c r="FZ8" s="172"/>
    </row>
    <row r="9" spans="1:182">
      <c r="A9" s="181"/>
      <c r="B9" s="170" t="s">
        <v>65</v>
      </c>
      <c r="C9" s="170" t="s">
        <v>65</v>
      </c>
      <c r="D9" s="170" t="s">
        <v>65</v>
      </c>
      <c r="E9" s="170" t="s">
        <v>65</v>
      </c>
      <c r="F9" s="170" t="s">
        <v>65</v>
      </c>
      <c r="G9" s="176" t="s">
        <v>65</v>
      </c>
      <c r="H9" s="172"/>
      <c r="I9" s="170"/>
      <c r="J9" s="170"/>
      <c r="K9" s="173"/>
      <c r="L9" s="173"/>
      <c r="M9" s="171"/>
      <c r="N9" s="172"/>
      <c r="O9" s="172"/>
      <c r="P9" s="174"/>
      <c r="Q9" s="174"/>
      <c r="R9" s="172"/>
      <c r="S9" s="172"/>
      <c r="T9" s="175"/>
      <c r="U9" s="172"/>
      <c r="V9" s="172"/>
      <c r="W9" s="176"/>
      <c r="X9" s="176"/>
      <c r="Y9" s="177"/>
      <c r="Z9" s="177"/>
      <c r="AA9" s="178"/>
      <c r="AB9" s="172"/>
      <c r="AC9" s="172"/>
      <c r="AD9" s="172"/>
      <c r="AE9" s="172"/>
      <c r="AF9" s="172"/>
      <c r="AG9" s="177"/>
      <c r="AH9" s="178"/>
      <c r="AI9" s="172"/>
      <c r="AJ9" s="172"/>
      <c r="AK9" s="176"/>
      <c r="AL9" s="176"/>
      <c r="AM9" s="177"/>
      <c r="AN9" s="177"/>
      <c r="AO9" s="178"/>
      <c r="AP9" s="172"/>
      <c r="AQ9" s="172"/>
      <c r="AR9" s="174" t="s">
        <v>225</v>
      </c>
      <c r="AS9" s="174"/>
      <c r="AT9" s="172"/>
      <c r="AU9" s="172"/>
      <c r="AV9" s="175"/>
      <c r="AW9" s="172"/>
      <c r="AX9" s="172"/>
      <c r="AY9" s="184"/>
      <c r="AZ9" s="176"/>
      <c r="BA9" s="177"/>
      <c r="BB9" s="176"/>
      <c r="BC9" s="178"/>
      <c r="BD9" s="172"/>
      <c r="BE9" s="172"/>
      <c r="BF9" s="176" t="s">
        <v>226</v>
      </c>
      <c r="BG9" s="176"/>
      <c r="BH9" s="177"/>
      <c r="BI9" s="177"/>
      <c r="BJ9" s="178"/>
      <c r="BK9" s="172"/>
      <c r="BL9" s="172"/>
      <c r="BM9" s="185" t="s">
        <v>227</v>
      </c>
      <c r="BN9" s="172"/>
      <c r="BO9" s="172"/>
      <c r="BP9" s="172"/>
      <c r="BQ9" s="172"/>
      <c r="BR9" s="172"/>
      <c r="BS9" s="172"/>
      <c r="BT9" s="176"/>
      <c r="BU9" s="176"/>
      <c r="BV9" s="177"/>
      <c r="BW9" s="177"/>
      <c r="BX9" s="178"/>
      <c r="BY9" s="172"/>
      <c r="BZ9" s="172"/>
      <c r="CA9" s="174"/>
      <c r="CB9" s="174"/>
      <c r="CC9" s="172"/>
      <c r="CD9" s="172"/>
      <c r="CE9" s="178"/>
      <c r="CF9" s="172"/>
      <c r="CG9" s="172"/>
      <c r="CH9" s="170"/>
      <c r="CI9" s="176"/>
      <c r="CJ9" s="177"/>
      <c r="CK9" s="177"/>
      <c r="CL9" s="178"/>
      <c r="CM9" s="172"/>
      <c r="CN9" s="172"/>
      <c r="CO9" s="176"/>
      <c r="CP9" s="176"/>
      <c r="CQ9" s="172"/>
      <c r="CR9" s="172"/>
      <c r="CS9" s="178"/>
      <c r="CT9" s="172"/>
      <c r="CU9" s="172"/>
      <c r="CV9" s="176"/>
      <c r="CW9" s="176"/>
      <c r="CX9" s="177"/>
      <c r="CY9" s="177"/>
      <c r="CZ9" s="178"/>
      <c r="DA9" s="172"/>
      <c r="DB9" s="172"/>
      <c r="DC9" s="172"/>
      <c r="DD9" s="172"/>
      <c r="DE9" s="172"/>
      <c r="DF9" s="172"/>
      <c r="DG9" s="175"/>
      <c r="DH9" s="172"/>
      <c r="DI9" s="172"/>
      <c r="DJ9" s="174"/>
      <c r="DK9" s="174"/>
      <c r="DL9" s="172"/>
      <c r="DM9" s="172"/>
      <c r="DN9" s="175"/>
      <c r="DO9" s="172"/>
      <c r="DP9" s="172"/>
      <c r="DQ9" s="176"/>
      <c r="DR9" s="176"/>
      <c r="DS9" s="177"/>
      <c r="DT9" s="177"/>
      <c r="DU9" s="178"/>
      <c r="DV9" s="172"/>
      <c r="DW9" s="172"/>
      <c r="DX9" s="176"/>
      <c r="DY9" s="176"/>
      <c r="DZ9" s="177"/>
      <c r="EA9" s="172"/>
      <c r="EB9" s="178"/>
      <c r="EC9" s="172"/>
      <c r="ED9" s="172"/>
      <c r="EE9" s="176"/>
      <c r="EF9" s="176"/>
      <c r="EG9" s="177"/>
      <c r="EH9" s="177"/>
      <c r="EI9" s="178"/>
      <c r="EJ9" s="172"/>
      <c r="EK9" s="172"/>
      <c r="EL9" s="172"/>
      <c r="EM9" s="172"/>
      <c r="EN9" s="172"/>
      <c r="EO9" s="177"/>
      <c r="EP9" s="172"/>
      <c r="EQ9" s="172"/>
      <c r="ER9" s="172"/>
      <c r="ES9" s="177"/>
      <c r="ET9" s="177"/>
      <c r="EU9" s="172"/>
      <c r="EV9" s="177"/>
      <c r="EW9" s="172"/>
      <c r="EX9" s="172"/>
      <c r="EY9" s="172"/>
      <c r="EZ9" s="172"/>
      <c r="FA9" s="179" t="s">
        <v>228</v>
      </c>
      <c r="FB9" s="179"/>
      <c r="FC9" s="179"/>
      <c r="FD9" s="179"/>
      <c r="FE9" s="179"/>
      <c r="FF9" s="179"/>
      <c r="FG9" s="179"/>
      <c r="FH9" s="179"/>
      <c r="FI9" s="179" t="s">
        <v>229</v>
      </c>
      <c r="FJ9" s="179"/>
      <c r="FK9" s="179"/>
      <c r="FL9" s="179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3"/>
      <c r="FX9" s="175"/>
      <c r="FY9" s="172"/>
      <c r="FZ9" s="172"/>
    </row>
    <row r="10" spans="1:182">
      <c r="A10" s="181"/>
      <c r="B10" s="170" t="s">
        <v>223</v>
      </c>
      <c r="C10" s="170" t="s">
        <v>223</v>
      </c>
      <c r="D10" s="170" t="s">
        <v>223</v>
      </c>
      <c r="E10" s="170" t="s">
        <v>223</v>
      </c>
      <c r="F10" s="170" t="s">
        <v>223</v>
      </c>
      <c r="G10" s="178" t="s">
        <v>223</v>
      </c>
      <c r="H10" s="178" t="s">
        <v>223</v>
      </c>
      <c r="I10" s="170" t="s">
        <v>67</v>
      </c>
      <c r="J10" s="170" t="s">
        <v>67</v>
      </c>
      <c r="K10" s="170" t="s">
        <v>67</v>
      </c>
      <c r="L10" s="170" t="s">
        <v>67</v>
      </c>
      <c r="M10" s="170" t="s">
        <v>67</v>
      </c>
      <c r="N10" s="176" t="s">
        <v>67</v>
      </c>
      <c r="O10" s="176" t="s">
        <v>67</v>
      </c>
      <c r="P10" s="174" t="s">
        <v>230</v>
      </c>
      <c r="Q10" s="174" t="s">
        <v>230</v>
      </c>
      <c r="R10" s="175" t="s">
        <v>230</v>
      </c>
      <c r="S10" s="175" t="s">
        <v>230</v>
      </c>
      <c r="T10" s="175" t="s">
        <v>230</v>
      </c>
      <c r="U10" s="185" t="s">
        <v>230</v>
      </c>
      <c r="V10" s="185" t="s">
        <v>230</v>
      </c>
      <c r="W10" s="176" t="s">
        <v>231</v>
      </c>
      <c r="X10" s="176" t="s">
        <v>231</v>
      </c>
      <c r="Y10" s="176" t="s">
        <v>231</v>
      </c>
      <c r="Z10" s="176" t="s">
        <v>231</v>
      </c>
      <c r="AA10" s="176" t="s">
        <v>231</v>
      </c>
      <c r="AB10" s="176" t="s">
        <v>231</v>
      </c>
      <c r="AC10" s="176" t="s">
        <v>231</v>
      </c>
      <c r="AD10" s="186" t="s">
        <v>232</v>
      </c>
      <c r="AE10" s="186" t="s">
        <v>232</v>
      </c>
      <c r="AF10" s="186" t="s">
        <v>232</v>
      </c>
      <c r="AG10" s="187" t="s">
        <v>232</v>
      </c>
      <c r="AH10" s="188" t="s">
        <v>232</v>
      </c>
      <c r="AI10" s="186" t="s">
        <v>232</v>
      </c>
      <c r="AJ10" s="186" t="s">
        <v>232</v>
      </c>
      <c r="AK10" s="176" t="s">
        <v>233</v>
      </c>
      <c r="AL10" s="176" t="s">
        <v>233</v>
      </c>
      <c r="AM10" s="177" t="s">
        <v>233</v>
      </c>
      <c r="AN10" s="177" t="s">
        <v>233</v>
      </c>
      <c r="AO10" s="178" t="s">
        <v>233</v>
      </c>
      <c r="AP10" s="185" t="s">
        <v>233</v>
      </c>
      <c r="AQ10" s="185" t="s">
        <v>233</v>
      </c>
      <c r="AR10" s="174" t="s">
        <v>69</v>
      </c>
      <c r="AS10" s="174" t="s">
        <v>69</v>
      </c>
      <c r="AT10" s="174" t="s">
        <v>69</v>
      </c>
      <c r="AU10" s="174" t="s">
        <v>69</v>
      </c>
      <c r="AV10" s="174" t="s">
        <v>69</v>
      </c>
      <c r="AW10" s="174" t="s">
        <v>69</v>
      </c>
      <c r="AX10" s="174" t="s">
        <v>69</v>
      </c>
      <c r="AY10" s="176" t="s">
        <v>71</v>
      </c>
      <c r="AZ10" s="176" t="s">
        <v>71</v>
      </c>
      <c r="BA10" s="176" t="s">
        <v>71</v>
      </c>
      <c r="BB10" s="176" t="s">
        <v>71</v>
      </c>
      <c r="BC10" s="176" t="s">
        <v>71</v>
      </c>
      <c r="BD10" s="176" t="s">
        <v>71</v>
      </c>
      <c r="BE10" s="176" t="s">
        <v>71</v>
      </c>
      <c r="BF10" s="176" t="s">
        <v>65</v>
      </c>
      <c r="BG10" s="176" t="s">
        <v>65</v>
      </c>
      <c r="BH10" s="176" t="s">
        <v>65</v>
      </c>
      <c r="BI10" s="176" t="s">
        <v>65</v>
      </c>
      <c r="BJ10" s="176" t="s">
        <v>65</v>
      </c>
      <c r="BK10" s="176" t="s">
        <v>65</v>
      </c>
      <c r="BL10" s="176" t="s">
        <v>65</v>
      </c>
      <c r="BM10" s="185" t="s">
        <v>85</v>
      </c>
      <c r="BN10" s="185" t="s">
        <v>85</v>
      </c>
      <c r="BO10" s="185" t="s">
        <v>85</v>
      </c>
      <c r="BP10" s="185" t="s">
        <v>85</v>
      </c>
      <c r="BQ10" s="185" t="s">
        <v>85</v>
      </c>
      <c r="BR10" s="185" t="s">
        <v>85</v>
      </c>
      <c r="BS10" s="185" t="s">
        <v>85</v>
      </c>
      <c r="BT10" s="176" t="s">
        <v>73</v>
      </c>
      <c r="BU10" s="176" t="s">
        <v>73</v>
      </c>
      <c r="BV10" s="176" t="s">
        <v>73</v>
      </c>
      <c r="BW10" s="176" t="s">
        <v>73</v>
      </c>
      <c r="BX10" s="176" t="s">
        <v>73</v>
      </c>
      <c r="BY10" s="176" t="s">
        <v>73</v>
      </c>
      <c r="BZ10" s="176" t="s">
        <v>73</v>
      </c>
      <c r="CA10" s="174" t="s">
        <v>234</v>
      </c>
      <c r="CB10" s="174" t="s">
        <v>234</v>
      </c>
      <c r="CC10" s="175" t="s">
        <v>234</v>
      </c>
      <c r="CD10" s="175" t="s">
        <v>234</v>
      </c>
      <c r="CE10" s="178" t="s">
        <v>234</v>
      </c>
      <c r="CF10" s="185" t="s">
        <v>234</v>
      </c>
      <c r="CG10" s="185" t="s">
        <v>234</v>
      </c>
      <c r="CH10" s="170" t="s">
        <v>235</v>
      </c>
      <c r="CI10" s="170" t="s">
        <v>235</v>
      </c>
      <c r="CJ10" s="170" t="s">
        <v>235</v>
      </c>
      <c r="CK10" s="170" t="s">
        <v>235</v>
      </c>
      <c r="CL10" s="170" t="s">
        <v>235</v>
      </c>
      <c r="CM10" s="170" t="s">
        <v>235</v>
      </c>
      <c r="CN10" s="170" t="s">
        <v>235</v>
      </c>
      <c r="CO10" s="176" t="s">
        <v>236</v>
      </c>
      <c r="CP10" s="176" t="s">
        <v>236</v>
      </c>
      <c r="CQ10" s="175" t="s">
        <v>236</v>
      </c>
      <c r="CR10" s="175" t="s">
        <v>236</v>
      </c>
      <c r="CS10" s="178" t="s">
        <v>236</v>
      </c>
      <c r="CT10" s="185" t="s">
        <v>236</v>
      </c>
      <c r="CU10" s="185" t="s">
        <v>236</v>
      </c>
      <c r="CV10" s="176" t="s">
        <v>75</v>
      </c>
      <c r="CW10" s="176" t="s">
        <v>75</v>
      </c>
      <c r="CX10" s="176" t="s">
        <v>75</v>
      </c>
      <c r="CY10" s="176" t="s">
        <v>75</v>
      </c>
      <c r="CZ10" s="176" t="s">
        <v>75</v>
      </c>
      <c r="DA10" s="176" t="s">
        <v>75</v>
      </c>
      <c r="DB10" s="176" t="s">
        <v>75</v>
      </c>
      <c r="DC10" s="175" t="s">
        <v>237</v>
      </c>
      <c r="DD10" s="175" t="s">
        <v>237</v>
      </c>
      <c r="DE10" s="175" t="s">
        <v>237</v>
      </c>
      <c r="DF10" s="175" t="s">
        <v>237</v>
      </c>
      <c r="DG10" s="175" t="s">
        <v>237</v>
      </c>
      <c r="DH10" s="185" t="s">
        <v>237</v>
      </c>
      <c r="DI10" s="185" t="s">
        <v>237</v>
      </c>
      <c r="DJ10" s="174" t="s">
        <v>77</v>
      </c>
      <c r="DK10" s="174" t="s">
        <v>77</v>
      </c>
      <c r="DL10" s="174" t="s">
        <v>77</v>
      </c>
      <c r="DM10" s="174" t="s">
        <v>77</v>
      </c>
      <c r="DN10" s="174" t="s">
        <v>77</v>
      </c>
      <c r="DO10" s="174" t="s">
        <v>77</v>
      </c>
      <c r="DP10" s="174" t="s">
        <v>77</v>
      </c>
      <c r="DQ10" s="176" t="s">
        <v>87</v>
      </c>
      <c r="DR10" s="176" t="s">
        <v>87</v>
      </c>
      <c r="DS10" s="176" t="s">
        <v>87</v>
      </c>
      <c r="DT10" s="176" t="s">
        <v>87</v>
      </c>
      <c r="DU10" s="176" t="s">
        <v>87</v>
      </c>
      <c r="DV10" s="176" t="s">
        <v>87</v>
      </c>
      <c r="DW10" s="176" t="s">
        <v>87</v>
      </c>
      <c r="DX10" s="176" t="s">
        <v>79</v>
      </c>
      <c r="DY10" s="176" t="s">
        <v>79</v>
      </c>
      <c r="DZ10" s="177" t="s">
        <v>79</v>
      </c>
      <c r="EA10" s="175" t="s">
        <v>79</v>
      </c>
      <c r="EB10" s="178" t="s">
        <v>79</v>
      </c>
      <c r="EC10" s="185" t="s">
        <v>79</v>
      </c>
      <c r="ED10" s="185" t="s">
        <v>79</v>
      </c>
      <c r="EE10" s="170" t="s">
        <v>81</v>
      </c>
      <c r="EF10" s="170" t="s">
        <v>81</v>
      </c>
      <c r="EG10" s="173" t="s">
        <v>81</v>
      </c>
      <c r="EH10" s="173" t="s">
        <v>81</v>
      </c>
      <c r="EI10" s="171" t="s">
        <v>81</v>
      </c>
      <c r="EJ10" s="185" t="s">
        <v>81</v>
      </c>
      <c r="EK10" s="185" t="s">
        <v>81</v>
      </c>
      <c r="EL10" s="185" t="s">
        <v>88</v>
      </c>
      <c r="EM10" s="185" t="s">
        <v>88</v>
      </c>
      <c r="EN10" s="185" t="s">
        <v>88</v>
      </c>
      <c r="EO10" s="173" t="s">
        <v>88</v>
      </c>
      <c r="EP10" s="185" t="s">
        <v>88</v>
      </c>
      <c r="EQ10" s="185" t="s">
        <v>88</v>
      </c>
      <c r="ER10" s="185" t="s">
        <v>88</v>
      </c>
      <c r="ES10" s="173" t="s">
        <v>89</v>
      </c>
      <c r="ET10" s="173" t="s">
        <v>89</v>
      </c>
      <c r="EU10" s="185" t="s">
        <v>89</v>
      </c>
      <c r="EV10" s="173" t="s">
        <v>89</v>
      </c>
      <c r="EW10" s="185" t="s">
        <v>89</v>
      </c>
      <c r="EX10" s="185" t="s">
        <v>89</v>
      </c>
      <c r="EY10" s="185" t="s">
        <v>89</v>
      </c>
      <c r="EZ10" s="189"/>
      <c r="FA10" s="190" t="s">
        <v>65</v>
      </c>
      <c r="FB10" s="190" t="s">
        <v>67</v>
      </c>
      <c r="FC10" s="190" t="s">
        <v>238</v>
      </c>
      <c r="FD10" s="190" t="s">
        <v>231</v>
      </c>
      <c r="FE10" s="190" t="s">
        <v>232</v>
      </c>
      <c r="FF10" s="190" t="s">
        <v>239</v>
      </c>
      <c r="FG10" s="190" t="s">
        <v>69</v>
      </c>
      <c r="FH10" s="190" t="s">
        <v>71</v>
      </c>
      <c r="FI10" s="190" t="s">
        <v>65</v>
      </c>
      <c r="FJ10" s="190" t="s">
        <v>85</v>
      </c>
      <c r="FK10" s="190" t="s">
        <v>73</v>
      </c>
      <c r="FL10" s="190" t="s">
        <v>234</v>
      </c>
      <c r="FM10" s="173" t="s">
        <v>235</v>
      </c>
      <c r="FN10" s="173" t="s">
        <v>240</v>
      </c>
      <c r="FO10" s="173" t="s">
        <v>75</v>
      </c>
      <c r="FP10" s="173" t="s">
        <v>241</v>
      </c>
      <c r="FQ10" s="173" t="s">
        <v>77</v>
      </c>
      <c r="FR10" s="173" t="s">
        <v>87</v>
      </c>
      <c r="FS10" s="173" t="s">
        <v>79</v>
      </c>
      <c r="FT10" s="173" t="s">
        <v>81</v>
      </c>
      <c r="FU10" s="173" t="s">
        <v>88</v>
      </c>
      <c r="FV10" s="173" t="s">
        <v>89</v>
      </c>
      <c r="FW10" s="173" t="s">
        <v>242</v>
      </c>
      <c r="FX10" s="185" t="s">
        <v>243</v>
      </c>
      <c r="FY10" s="172"/>
      <c r="FZ10" s="172"/>
    </row>
    <row r="11" spans="1:182">
      <c r="A11" s="181" t="s">
        <v>244</v>
      </c>
      <c r="B11" s="170" t="s">
        <v>245</v>
      </c>
      <c r="C11" s="170" t="s">
        <v>246</v>
      </c>
      <c r="D11" s="170" t="s">
        <v>58</v>
      </c>
      <c r="E11" s="170" t="s">
        <v>12</v>
      </c>
      <c r="F11" s="170" t="s">
        <v>247</v>
      </c>
      <c r="G11" s="189" t="s">
        <v>160</v>
      </c>
      <c r="H11" s="189" t="s">
        <v>160</v>
      </c>
      <c r="I11" s="170" t="s">
        <v>245</v>
      </c>
      <c r="J11" s="170" t="s">
        <v>246</v>
      </c>
      <c r="K11" s="173" t="s">
        <v>58</v>
      </c>
      <c r="L11" s="173" t="s">
        <v>12</v>
      </c>
      <c r="M11" s="171" t="s">
        <v>247</v>
      </c>
      <c r="N11" s="189" t="s">
        <v>160</v>
      </c>
      <c r="O11" s="189" t="s">
        <v>160</v>
      </c>
      <c r="P11" s="174" t="s">
        <v>245</v>
      </c>
      <c r="Q11" s="174" t="s">
        <v>246</v>
      </c>
      <c r="R11" s="172" t="s">
        <v>58</v>
      </c>
      <c r="S11" s="172" t="s">
        <v>12</v>
      </c>
      <c r="T11" s="175" t="s">
        <v>247</v>
      </c>
      <c r="U11" s="189" t="s">
        <v>160</v>
      </c>
      <c r="V11" s="189" t="s">
        <v>160</v>
      </c>
      <c r="W11" s="176" t="s">
        <v>245</v>
      </c>
      <c r="X11" s="176" t="s">
        <v>246</v>
      </c>
      <c r="Y11" s="177" t="s">
        <v>58</v>
      </c>
      <c r="Z11" s="177" t="s">
        <v>12</v>
      </c>
      <c r="AA11" s="178" t="s">
        <v>247</v>
      </c>
      <c r="AB11" s="189" t="s">
        <v>160</v>
      </c>
      <c r="AC11" s="189" t="s">
        <v>160</v>
      </c>
      <c r="AD11" s="174" t="s">
        <v>245</v>
      </c>
      <c r="AE11" s="174" t="s">
        <v>246</v>
      </c>
      <c r="AF11" s="172" t="s">
        <v>58</v>
      </c>
      <c r="AG11" s="177" t="s">
        <v>12</v>
      </c>
      <c r="AH11" s="178" t="s">
        <v>247</v>
      </c>
      <c r="AI11" s="189" t="s">
        <v>160</v>
      </c>
      <c r="AJ11" s="189" t="s">
        <v>160</v>
      </c>
      <c r="AK11" s="176" t="s">
        <v>245</v>
      </c>
      <c r="AL11" s="176" t="s">
        <v>246</v>
      </c>
      <c r="AM11" s="177" t="s">
        <v>58</v>
      </c>
      <c r="AN11" s="177" t="s">
        <v>12</v>
      </c>
      <c r="AO11" s="178" t="s">
        <v>247</v>
      </c>
      <c r="AP11" s="189" t="s">
        <v>160</v>
      </c>
      <c r="AQ11" s="189" t="s">
        <v>160</v>
      </c>
      <c r="AR11" s="174" t="s">
        <v>245</v>
      </c>
      <c r="AS11" s="174" t="s">
        <v>246</v>
      </c>
      <c r="AT11" s="172" t="s">
        <v>58</v>
      </c>
      <c r="AU11" s="172" t="s">
        <v>12</v>
      </c>
      <c r="AV11" s="185" t="s">
        <v>247</v>
      </c>
      <c r="AW11" s="189" t="s">
        <v>160</v>
      </c>
      <c r="AX11" s="189" t="s">
        <v>160</v>
      </c>
      <c r="AY11" s="176" t="s">
        <v>245</v>
      </c>
      <c r="AZ11" s="176" t="s">
        <v>246</v>
      </c>
      <c r="BA11" s="177" t="s">
        <v>58</v>
      </c>
      <c r="BB11" s="176" t="s">
        <v>12</v>
      </c>
      <c r="BC11" s="178" t="s">
        <v>247</v>
      </c>
      <c r="BD11" s="189" t="s">
        <v>160</v>
      </c>
      <c r="BE11" s="189" t="s">
        <v>160</v>
      </c>
      <c r="BF11" s="176" t="s">
        <v>245</v>
      </c>
      <c r="BG11" s="176" t="s">
        <v>246</v>
      </c>
      <c r="BH11" s="177" t="s">
        <v>58</v>
      </c>
      <c r="BI11" s="177" t="s">
        <v>12</v>
      </c>
      <c r="BJ11" s="178" t="s">
        <v>247</v>
      </c>
      <c r="BK11" s="189" t="s">
        <v>160</v>
      </c>
      <c r="BL11" s="189" t="s">
        <v>160</v>
      </c>
      <c r="BM11" s="176" t="s">
        <v>245</v>
      </c>
      <c r="BN11" s="176" t="s">
        <v>246</v>
      </c>
      <c r="BO11" s="177" t="s">
        <v>58</v>
      </c>
      <c r="BP11" s="177" t="s">
        <v>12</v>
      </c>
      <c r="BQ11" s="178" t="s">
        <v>247</v>
      </c>
      <c r="BR11" s="189" t="s">
        <v>160</v>
      </c>
      <c r="BS11" s="189" t="s">
        <v>160</v>
      </c>
      <c r="BT11" s="176" t="s">
        <v>245</v>
      </c>
      <c r="BU11" s="176" t="s">
        <v>246</v>
      </c>
      <c r="BV11" s="177" t="s">
        <v>58</v>
      </c>
      <c r="BW11" s="177" t="s">
        <v>12</v>
      </c>
      <c r="BX11" s="178" t="s">
        <v>247</v>
      </c>
      <c r="BY11" s="189" t="s">
        <v>160</v>
      </c>
      <c r="BZ11" s="189" t="s">
        <v>160</v>
      </c>
      <c r="CA11" s="174" t="s">
        <v>245</v>
      </c>
      <c r="CB11" s="174" t="s">
        <v>246</v>
      </c>
      <c r="CC11" s="172" t="s">
        <v>58</v>
      </c>
      <c r="CD11" s="172" t="s">
        <v>12</v>
      </c>
      <c r="CE11" s="178" t="s">
        <v>247</v>
      </c>
      <c r="CF11" s="189" t="s">
        <v>160</v>
      </c>
      <c r="CG11" s="189" t="s">
        <v>160</v>
      </c>
      <c r="CH11" s="170" t="s">
        <v>245</v>
      </c>
      <c r="CI11" s="170" t="s">
        <v>246</v>
      </c>
      <c r="CJ11" s="173" t="s">
        <v>58</v>
      </c>
      <c r="CK11" s="173" t="s">
        <v>12</v>
      </c>
      <c r="CL11" s="171" t="s">
        <v>247</v>
      </c>
      <c r="CM11" s="189" t="s">
        <v>160</v>
      </c>
      <c r="CN11" s="189" t="s">
        <v>160</v>
      </c>
      <c r="CO11" s="176" t="s">
        <v>245</v>
      </c>
      <c r="CP11" s="176" t="s">
        <v>246</v>
      </c>
      <c r="CQ11" s="172" t="s">
        <v>58</v>
      </c>
      <c r="CR11" s="172" t="s">
        <v>12</v>
      </c>
      <c r="CS11" s="178" t="s">
        <v>247</v>
      </c>
      <c r="CT11" s="189" t="s">
        <v>160</v>
      </c>
      <c r="CU11" s="189" t="s">
        <v>160</v>
      </c>
      <c r="CV11" s="176" t="s">
        <v>245</v>
      </c>
      <c r="CW11" s="176" t="s">
        <v>246</v>
      </c>
      <c r="CX11" s="177" t="s">
        <v>58</v>
      </c>
      <c r="CY11" s="177" t="s">
        <v>12</v>
      </c>
      <c r="CZ11" s="178" t="s">
        <v>247</v>
      </c>
      <c r="DA11" s="189" t="s">
        <v>160</v>
      </c>
      <c r="DB11" s="189" t="s">
        <v>160</v>
      </c>
      <c r="DC11" s="172" t="s">
        <v>245</v>
      </c>
      <c r="DD11" s="172" t="s">
        <v>246</v>
      </c>
      <c r="DE11" s="172" t="s">
        <v>58</v>
      </c>
      <c r="DF11" s="172" t="s">
        <v>12</v>
      </c>
      <c r="DG11" s="175" t="s">
        <v>247</v>
      </c>
      <c r="DH11" s="189" t="s">
        <v>160</v>
      </c>
      <c r="DI11" s="189" t="s">
        <v>160</v>
      </c>
      <c r="DJ11" s="174" t="s">
        <v>245</v>
      </c>
      <c r="DK11" s="174" t="s">
        <v>246</v>
      </c>
      <c r="DL11" s="172" t="s">
        <v>58</v>
      </c>
      <c r="DM11" s="172" t="s">
        <v>12</v>
      </c>
      <c r="DN11" s="175" t="s">
        <v>247</v>
      </c>
      <c r="DO11" s="189" t="s">
        <v>160</v>
      </c>
      <c r="DP11" s="189" t="s">
        <v>160</v>
      </c>
      <c r="DQ11" s="176" t="s">
        <v>245</v>
      </c>
      <c r="DR11" s="176" t="s">
        <v>246</v>
      </c>
      <c r="DS11" s="177" t="s">
        <v>58</v>
      </c>
      <c r="DT11" s="177" t="s">
        <v>12</v>
      </c>
      <c r="DU11" s="178" t="s">
        <v>247</v>
      </c>
      <c r="DV11" s="189" t="s">
        <v>160</v>
      </c>
      <c r="DW11" s="189" t="s">
        <v>160</v>
      </c>
      <c r="DX11" s="176" t="s">
        <v>245</v>
      </c>
      <c r="DY11" s="176" t="s">
        <v>246</v>
      </c>
      <c r="DZ11" s="177" t="s">
        <v>58</v>
      </c>
      <c r="EA11" s="172" t="s">
        <v>12</v>
      </c>
      <c r="EB11" s="178" t="s">
        <v>247</v>
      </c>
      <c r="EC11" s="189" t="s">
        <v>160</v>
      </c>
      <c r="ED11" s="189" t="s">
        <v>160</v>
      </c>
      <c r="EE11" s="176" t="s">
        <v>245</v>
      </c>
      <c r="EF11" s="176" t="s">
        <v>246</v>
      </c>
      <c r="EG11" s="177" t="s">
        <v>58</v>
      </c>
      <c r="EH11" s="177" t="s">
        <v>12</v>
      </c>
      <c r="EI11" s="171" t="s">
        <v>247</v>
      </c>
      <c r="EJ11" s="189" t="s">
        <v>160</v>
      </c>
      <c r="EK11" s="189" t="s">
        <v>160</v>
      </c>
      <c r="EL11" s="176" t="s">
        <v>245</v>
      </c>
      <c r="EM11" s="176" t="s">
        <v>246</v>
      </c>
      <c r="EN11" s="177" t="s">
        <v>58</v>
      </c>
      <c r="EO11" s="177" t="s">
        <v>12</v>
      </c>
      <c r="EP11" s="171" t="s">
        <v>247</v>
      </c>
      <c r="EQ11" s="189" t="s">
        <v>160</v>
      </c>
      <c r="ER11" s="189" t="s">
        <v>160</v>
      </c>
      <c r="ES11" s="176" t="s">
        <v>245</v>
      </c>
      <c r="ET11" s="176" t="s">
        <v>246</v>
      </c>
      <c r="EU11" s="177" t="s">
        <v>58</v>
      </c>
      <c r="EV11" s="177" t="s">
        <v>12</v>
      </c>
      <c r="EW11" s="171" t="s">
        <v>247</v>
      </c>
      <c r="EX11" s="189" t="s">
        <v>160</v>
      </c>
      <c r="EY11" s="189" t="s">
        <v>160</v>
      </c>
      <c r="EZ11" s="18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5"/>
      <c r="FY11" s="172"/>
      <c r="FZ11" s="172"/>
    </row>
    <row r="12" spans="1:182">
      <c r="A12" s="181">
        <v>35976</v>
      </c>
      <c r="B12" s="170">
        <v>20</v>
      </c>
      <c r="C12" s="170">
        <v>19.375</v>
      </c>
      <c r="D12" s="170">
        <f t="shared" ref="D12:D75" si="0">AVERAGE(B12:C12)</f>
        <v>19.6875</v>
      </c>
      <c r="E12" s="170">
        <v>1.08</v>
      </c>
      <c r="F12" s="171">
        <v>4.3200000000000002E-2</v>
      </c>
      <c r="G12" s="175">
        <f t="shared" ref="G12:G75" si="1">+((((((E12/4)*(1+F12)^0.25))/(D12*0.95))+(1+F12)^(0.25))^4)-1</f>
        <v>0.10475593810059314</v>
      </c>
      <c r="H12" s="183">
        <f t="shared" ref="H12:H75" si="2">G12*($FA12/$FW12)</f>
        <v>7.3323033017323996E-3</v>
      </c>
      <c r="I12" s="170">
        <v>30.5</v>
      </c>
      <c r="J12" s="170">
        <v>29.25</v>
      </c>
      <c r="K12" s="173">
        <f t="shared" ref="K12:K75" si="3">AVERAGE(I12:J12)</f>
        <v>29.875</v>
      </c>
      <c r="L12" s="173">
        <v>1.06</v>
      </c>
      <c r="M12" s="171">
        <v>8.5300000000000001E-2</v>
      </c>
      <c r="N12" s="175">
        <f t="shared" ref="N12:N75" si="4">+((((((L12/4)*(1+M12)^0.25))/(K12*0.95))+(1+M12)^(0.25))^4)-1</f>
        <v>0.12640569369364707</v>
      </c>
      <c r="O12" s="183">
        <f t="shared" ref="O12:O75" si="5">N12*($FB12/$FW12)</f>
        <v>7.0379110745751429E-3</v>
      </c>
      <c r="P12" s="174">
        <v>15.875</v>
      </c>
      <c r="Q12" s="174">
        <v>15.5</v>
      </c>
      <c r="R12" s="177">
        <f t="shared" ref="R12:R48" si="6">AVERAGE(P12:Q12)</f>
        <v>15.6875</v>
      </c>
      <c r="S12" s="172">
        <v>0.96</v>
      </c>
      <c r="T12" s="175">
        <v>3.3799999999999997E-2</v>
      </c>
      <c r="U12" s="175">
        <f t="shared" ref="U12:U45" si="7">+((((((S12/4)*(1+T12)^0.25))/(R12*0.95))+(1+T12)^(0.25))^4)-1</f>
        <v>0.1020192491872598</v>
      </c>
      <c r="V12" s="183">
        <f t="shared" ref="V12:V45" si="8">U12*($FC12/$FW12)</f>
        <v>1.1360285801919417E-3</v>
      </c>
      <c r="W12" s="176">
        <v>20.4375</v>
      </c>
      <c r="X12" s="176">
        <v>19.75</v>
      </c>
      <c r="Y12" s="177">
        <f t="shared" ref="Y12:Y75" si="9">AVERAGE(W12:X12)</f>
        <v>20.09375</v>
      </c>
      <c r="Z12" s="177">
        <v>0.62</v>
      </c>
      <c r="AA12" s="178">
        <v>8.0500000000000002E-2</v>
      </c>
      <c r="AB12" s="175">
        <f t="shared" ref="AB12:AB75" si="10">+((((((Z12/4)*(1+AA12)^0.25))/(Y12*0.95))+(1+AA12)^(0.25))^4)-1</f>
        <v>0.11602367194377838</v>
      </c>
      <c r="AC12" s="183">
        <f t="shared" ref="AC12:AC75" si="11">AB12*($FD12/$FW12)</f>
        <v>4.2450571019134169E-3</v>
      </c>
      <c r="AD12" s="191">
        <v>28.45</v>
      </c>
      <c r="AE12" s="191">
        <v>25.13</v>
      </c>
      <c r="AF12" s="177">
        <f t="shared" ref="AF12:AF75" si="12">AVERAGE(AD12:AE12)</f>
        <v>26.79</v>
      </c>
      <c r="AG12" s="177">
        <v>1.18</v>
      </c>
      <c r="AH12" s="178">
        <v>8.5599999999999996E-2</v>
      </c>
      <c r="AI12" s="175">
        <f t="shared" ref="AI12:AI75" si="13">+((((((AG12/4)*(1+AH12)^0.25))/(AF12*0.95))+(1+AH12)^(0.25))^4)-1</f>
        <v>0.13681522559100401</v>
      </c>
      <c r="AJ12" s="183">
        <f t="shared" ref="AJ12:AJ75" si="14">AI12*($FE12/$FW12)</f>
        <v>9.1875806163216056E-3</v>
      </c>
      <c r="AK12" s="176">
        <v>30.6875</v>
      </c>
      <c r="AL12" s="176">
        <v>29.25</v>
      </c>
      <c r="AM12" s="177">
        <f t="shared" ref="AM12:AM75" si="15">AVERAGE(AK12:AL12)</f>
        <v>29.96875</v>
      </c>
      <c r="AN12" s="177">
        <v>1.5</v>
      </c>
      <c r="AO12" s="178"/>
      <c r="AP12" s="175"/>
      <c r="AQ12" s="183"/>
      <c r="AR12" s="174">
        <v>24.6875</v>
      </c>
      <c r="AS12" s="174">
        <v>24.25</v>
      </c>
      <c r="AT12" s="177">
        <f t="shared" ref="AT12:AT50" si="16">AVERAGE(AR12:AS12)</f>
        <v>24.46875</v>
      </c>
      <c r="AU12" s="177">
        <v>1.32</v>
      </c>
      <c r="AV12" s="175"/>
      <c r="AW12" s="175"/>
      <c r="AX12" s="183"/>
      <c r="AY12" s="176">
        <v>36</v>
      </c>
      <c r="AZ12" s="176">
        <v>34.8125</v>
      </c>
      <c r="BA12" s="177">
        <f t="shared" ref="BA12:BA75" si="17">AVERAGE(AY12:AZ12)</f>
        <v>35.40625</v>
      </c>
      <c r="BB12" s="176">
        <v>1.64</v>
      </c>
      <c r="BC12" s="178">
        <v>5.8299999999999998E-2</v>
      </c>
      <c r="BD12" s="175">
        <f t="shared" ref="BD12:BD75" si="18">+((((((BB12/4)*(1+BC12)^0.25))/(BA12*0.95))+(1+BC12)^(0.25))^4)-1</f>
        <v>0.11085107338141431</v>
      </c>
      <c r="BE12" s="183">
        <f t="shared" ref="BE12:BE75" si="19">BD12*($FH12/$FW12)</f>
        <v>4.5848205835749322E-3</v>
      </c>
      <c r="BF12" s="176">
        <v>40.3125</v>
      </c>
      <c r="BG12" s="176">
        <v>39.8125</v>
      </c>
      <c r="BH12" s="177">
        <f t="shared" ref="BH12:BH75" si="20">AVERAGE(BF12:BG12)</f>
        <v>40.0625</v>
      </c>
      <c r="BI12" s="177">
        <v>1.48</v>
      </c>
      <c r="BJ12" s="178">
        <v>7.2599999999999998E-2</v>
      </c>
      <c r="BK12" s="175">
        <f t="shared" ref="BK12:BK75" si="21">+((((((BI12/4)*(1+BJ12)^0.25))/(BH12*0.95))+(1+BJ12)^(0.25))^4)-1</f>
        <v>0.11492195932703275</v>
      </c>
      <c r="BL12" s="183">
        <f t="shared" ref="BL12:BL75" si="22">BK12*($FI12/$FW12)</f>
        <v>1.4625209746730122E-2</v>
      </c>
      <c r="BM12" s="183"/>
      <c r="BN12" s="183"/>
      <c r="BO12" s="183"/>
      <c r="BP12" s="183"/>
      <c r="BQ12" s="183"/>
      <c r="BR12" s="183"/>
      <c r="BS12" s="183"/>
      <c r="BT12" s="176">
        <v>28.0625</v>
      </c>
      <c r="BU12" s="176">
        <v>26.375</v>
      </c>
      <c r="BV12" s="177">
        <f t="shared" ref="BV12:BV53" si="23">AVERAGE(BT12:BU12)</f>
        <v>27.21875</v>
      </c>
      <c r="BW12" s="177">
        <v>1.22</v>
      </c>
      <c r="BX12" s="178">
        <v>5.2600000000000001E-2</v>
      </c>
      <c r="BY12" s="175">
        <f t="shared" ref="BY12:BY53" si="24">+((((((BW12/4)*(1+BX12)^0.25))/(BV12*0.95))+(1+BX12)^(0.25))^4)-1</f>
        <v>0.10314843420784103</v>
      </c>
      <c r="BZ12" s="183">
        <f t="shared" ref="BZ12:BZ53" si="25">BY12*($FK12/$FW12)</f>
        <v>4.2662380245289105E-3</v>
      </c>
      <c r="CA12" s="174">
        <v>25.625</v>
      </c>
      <c r="CB12" s="174">
        <v>25</v>
      </c>
      <c r="CC12" s="177">
        <f t="shared" ref="CC12:CC50" si="26">AVERAGE(CA12:CB12)</f>
        <v>25.3125</v>
      </c>
      <c r="CD12" s="172">
        <v>0.98</v>
      </c>
      <c r="CE12" s="178">
        <v>0.106</v>
      </c>
      <c r="CF12" s="175">
        <f t="shared" ref="CF12:CF50" si="27">+((((((CD12/4)*(1+CE12)^0.25))/(CC12*0.95))+(1+CE12)^(0.25))^4)-1</f>
        <v>0.1517671675719261</v>
      </c>
      <c r="CG12" s="183">
        <f t="shared" ref="CG12:CG50" si="28">CF12*($FL12/$FW12)</f>
        <v>3.3799864490282596E-3</v>
      </c>
      <c r="CH12" s="176">
        <v>20.15625</v>
      </c>
      <c r="CI12" s="176">
        <v>19.3125</v>
      </c>
      <c r="CJ12" s="177">
        <f t="shared" ref="CJ12:CJ75" si="29">AVERAGE(CH12:CI12)</f>
        <v>19.734375</v>
      </c>
      <c r="CK12" s="177">
        <v>0.6</v>
      </c>
      <c r="CL12" s="178">
        <v>7.0000000000000007E-2</v>
      </c>
      <c r="CM12" s="175">
        <f t="shared" ref="CM12:CM34" si="30">+((((((CK12/4)*(1+CL12)^0.25))/(CJ12*0.95))+(1+CL12)^(0.25))^4)-1</f>
        <v>0.104657459841208</v>
      </c>
      <c r="CN12" s="183">
        <f t="shared" ref="CN12:CN34" si="31">CM12*($FM12/$FW12)</f>
        <v>7.9913567991749552E-3</v>
      </c>
      <c r="CO12" s="176">
        <v>39</v>
      </c>
      <c r="CP12" s="176">
        <v>36.75</v>
      </c>
      <c r="CQ12" s="177">
        <f t="shared" ref="CQ12:CQ75" si="32">AVERAGE(CO12:CP12)</f>
        <v>37.875</v>
      </c>
      <c r="CR12" s="177">
        <v>1.92</v>
      </c>
      <c r="CS12" s="178">
        <v>5.6099999999999997E-2</v>
      </c>
      <c r="CT12" s="175">
        <f t="shared" ref="CT12:CT75" si="33">+((((((CR12/4)*(1+CS12)^0.25))/(CQ12*0.95))+(1+CS12)^(0.25))^4)-1</f>
        <v>0.11359242826256666</v>
      </c>
      <c r="CU12" s="183">
        <f t="shared" ref="CU12:CU75" si="34">CT12*($FN12/$FW12)</f>
        <v>9.3964070414458232E-3</v>
      </c>
      <c r="CV12" s="176">
        <v>33.8125</v>
      </c>
      <c r="CW12" s="176">
        <v>32.9375</v>
      </c>
      <c r="CX12" s="177">
        <f t="shared" ref="CX12:CX75" si="35">AVERAGE(CV12:CW12)</f>
        <v>33.375</v>
      </c>
      <c r="CY12" s="177">
        <v>1.3</v>
      </c>
      <c r="CZ12" s="178">
        <v>7.3300000000000004E-2</v>
      </c>
      <c r="DA12" s="175">
        <f t="shared" ref="DA12:DA75" si="36">+((((((CY12/4)*(1+CZ12)^0.25))/(CX12*0.95))+(1+CZ12)^(0.25))^4)-1</f>
        <v>0.11798804364883164</v>
      </c>
      <c r="DB12" s="183">
        <f t="shared" ref="DB12:DB75" si="37">DA12*($FO12/$FW12)</f>
        <v>7.1323178845523463E-3</v>
      </c>
      <c r="DC12" s="179">
        <v>17.75</v>
      </c>
      <c r="DD12" s="179">
        <v>17.375</v>
      </c>
      <c r="DE12" s="179">
        <f t="shared" ref="DE12:DE55" si="38">AVERAGE(DC12:DD12)</f>
        <v>17.5625</v>
      </c>
      <c r="DF12" s="179">
        <v>0.76</v>
      </c>
      <c r="DG12" s="175"/>
      <c r="DH12" s="175"/>
      <c r="DI12" s="183"/>
      <c r="DJ12" s="174">
        <v>27.875</v>
      </c>
      <c r="DK12" s="174">
        <v>27.25</v>
      </c>
      <c r="DL12" s="177">
        <f t="shared" ref="DL12:DL65" si="39">AVERAGE(DJ12:DK12)</f>
        <v>27.5625</v>
      </c>
      <c r="DM12" s="177">
        <v>1.44</v>
      </c>
      <c r="DN12" s="175"/>
      <c r="DO12" s="175"/>
      <c r="DP12" s="183"/>
      <c r="DQ12" s="176">
        <v>25</v>
      </c>
      <c r="DR12" s="176">
        <v>23.875</v>
      </c>
      <c r="DS12" s="177">
        <f t="shared" ref="DS12:DS50" si="40">AVERAGE(DQ12:DR12)</f>
        <v>24.4375</v>
      </c>
      <c r="DT12" s="177">
        <v>0.82</v>
      </c>
      <c r="DU12" s="178">
        <v>4.53E-2</v>
      </c>
      <c r="DV12" s="175">
        <f t="shared" ref="DV12:DV50" si="41">+((((((DT12/4)*(1+DU12)^0.25))/(DS12*0.95))+(1+DU12)^(0.25))^4)-1</f>
        <v>8.2713001588181401E-2</v>
      </c>
      <c r="DW12" s="183">
        <f t="shared" ref="DW12:DW50" si="42">DV12*($FR12/$FW12)</f>
        <v>2.8947133004471933E-3</v>
      </c>
      <c r="DX12" s="176">
        <v>25.125</v>
      </c>
      <c r="DY12" s="176">
        <v>23.75</v>
      </c>
      <c r="DZ12" s="177">
        <f t="shared" ref="DZ12:DZ75" si="43">AVERAGE(DX12:DY12)</f>
        <v>24.4375</v>
      </c>
      <c r="EA12" s="177">
        <v>1.44</v>
      </c>
      <c r="EB12" s="178"/>
      <c r="EC12" s="175"/>
      <c r="ED12" s="183"/>
      <c r="EE12" s="176">
        <v>27.875</v>
      </c>
      <c r="EF12" s="176">
        <v>26.1875</v>
      </c>
      <c r="EG12" s="177">
        <f t="shared" ref="EG12:EG75" si="44">AVERAGE(EE12:EF12)</f>
        <v>27.03125</v>
      </c>
      <c r="EH12" s="177">
        <v>1.2</v>
      </c>
      <c r="EI12" s="178">
        <v>4.6300000000000001E-2</v>
      </c>
      <c r="EJ12" s="175">
        <f t="shared" ref="EJ12:EJ75" si="45">+((((((EH12/4)*(1+EI12)^0.25))/(EG12*0.95))+(1+EI12)^(0.25))^4)-1</f>
        <v>9.605659303448677E-2</v>
      </c>
      <c r="EK12" s="183">
        <f t="shared" ref="EK12:EK75" si="46">EJ12*($FT12/$FW12)</f>
        <v>7.334618182176466E-3</v>
      </c>
      <c r="EL12" s="191">
        <v>41.22</v>
      </c>
      <c r="EM12" s="191">
        <v>38.51</v>
      </c>
      <c r="EN12" s="177">
        <f t="shared" ref="EN12:EN75" si="47">AVERAGE(EL12:EM12)</f>
        <v>39.864999999999995</v>
      </c>
      <c r="EO12" s="192">
        <v>1.8</v>
      </c>
      <c r="EP12" s="178">
        <v>7.4200000000000002E-2</v>
      </c>
      <c r="EQ12" s="175">
        <f t="shared" ref="EQ12:EQ75" si="48">+((((((EO12/4)*(1+EP12)^0.25))/(EN12*0.95))+(1+EP12)^(0.25))^4)-1</f>
        <v>0.12617267743180038</v>
      </c>
      <c r="ER12" s="183">
        <f t="shared" ref="ER12:ER75" si="49">EQ12*($FU12/$FW12)</f>
        <v>1.2639665563812508E-2</v>
      </c>
      <c r="ES12" s="193">
        <v>20.5</v>
      </c>
      <c r="ET12" s="193">
        <v>18.6875</v>
      </c>
      <c r="EU12" s="193">
        <f t="shared" ref="EU12:EU75" si="50">AVERAGE(ES12:ET12)</f>
        <v>19.59375</v>
      </c>
      <c r="EV12" s="192">
        <v>0.66</v>
      </c>
      <c r="EW12" s="178">
        <v>8.7499999999999994E-2</v>
      </c>
      <c r="EX12" s="175">
        <f t="shared" ref="EX12:EX75" si="51">+((((((EV12/4)*(1+EW12)^0.25))/(EU12*0.95))+(1+EW12)^(0.25))^4)-1</f>
        <v>0.12657529657442068</v>
      </c>
      <c r="EY12" s="183">
        <f t="shared" ref="EY12:EY75" si="52">EX12*($FV12/$FW12)</f>
        <v>1.2168934174598509E-2</v>
      </c>
      <c r="EZ12" s="175"/>
      <c r="FA12" s="179">
        <v>1.1000000000000001</v>
      </c>
      <c r="FB12" s="179">
        <v>0.875</v>
      </c>
      <c r="FC12" s="179">
        <v>0.17499999999999999</v>
      </c>
      <c r="FD12" s="179">
        <v>0.57499999999999996</v>
      </c>
      <c r="FE12" s="194">
        <v>1.05535275</v>
      </c>
      <c r="FF12" s="179"/>
      <c r="FG12" s="179"/>
      <c r="FH12" s="179">
        <v>0.65</v>
      </c>
      <c r="FI12" s="179">
        <v>2</v>
      </c>
      <c r="FJ12" s="179"/>
      <c r="FK12" s="179">
        <v>0.65</v>
      </c>
      <c r="FL12" s="179">
        <v>0.35</v>
      </c>
      <c r="FM12" s="177">
        <v>1.2</v>
      </c>
      <c r="FN12" s="177">
        <v>1.3</v>
      </c>
      <c r="FO12" s="177">
        <v>0.95</v>
      </c>
      <c r="FP12" s="177"/>
      <c r="FQ12" s="177"/>
      <c r="FR12" s="177">
        <v>0.55000000000000004</v>
      </c>
      <c r="FS12" s="177"/>
      <c r="FT12" s="177">
        <v>1.2</v>
      </c>
      <c r="FU12" s="195">
        <v>1.5743495999999999</v>
      </c>
      <c r="FV12" s="195">
        <v>1.5108957599999999</v>
      </c>
      <c r="FW12" s="177">
        <f t="shared" ref="FW12:FW75" si="53">SUM(FA12:FV12)</f>
        <v>15.71559811</v>
      </c>
      <c r="FX12" s="175">
        <f t="shared" ref="FX12:FX75" si="54">SUM(H12,O12,V12,AC12,AJ12,AQ12,AX12,BE12,BL12,BS12,BZ12,CG12,CN12,CU12,DB12,DI12,DP12,DW12,ED12,EK12,ER12,EY12)</f>
        <v>0.11535314842480454</v>
      </c>
      <c r="FY12" s="172"/>
      <c r="FZ12" s="172"/>
    </row>
    <row r="13" spans="1:182">
      <c r="A13" s="181">
        <v>36007</v>
      </c>
      <c r="B13" s="170">
        <v>20.5625</v>
      </c>
      <c r="C13" s="170">
        <v>18.5625</v>
      </c>
      <c r="D13" s="170">
        <f t="shared" si="0"/>
        <v>19.5625</v>
      </c>
      <c r="E13" s="170">
        <v>1.08</v>
      </c>
      <c r="F13" s="171">
        <v>4.36E-2</v>
      </c>
      <c r="G13" s="175">
        <f t="shared" si="1"/>
        <v>0.10558157468481455</v>
      </c>
      <c r="H13" s="183">
        <f t="shared" si="2"/>
        <v>7.6414263252735249E-3</v>
      </c>
      <c r="I13" s="170">
        <v>30.9375</v>
      </c>
      <c r="J13" s="170">
        <v>28.25</v>
      </c>
      <c r="K13" s="173">
        <f t="shared" si="3"/>
        <v>29.59375</v>
      </c>
      <c r="L13" s="173">
        <v>1.06</v>
      </c>
      <c r="M13" s="171">
        <v>8.5300000000000001E-2</v>
      </c>
      <c r="N13" s="175">
        <f t="shared" si="4"/>
        <v>0.12680186473504684</v>
      </c>
      <c r="O13" s="183">
        <f t="shared" si="5"/>
        <v>7.5086482496885543E-3</v>
      </c>
      <c r="P13" s="174">
        <v>15.8125</v>
      </c>
      <c r="Q13" s="174">
        <v>14.6875</v>
      </c>
      <c r="R13" s="177">
        <f t="shared" si="6"/>
        <v>15.25</v>
      </c>
      <c r="S13" s="172">
        <v>0.96</v>
      </c>
      <c r="T13" s="175">
        <v>3.3799999999999997E-2</v>
      </c>
      <c r="U13" s="175">
        <f t="shared" si="7"/>
        <v>0.10402487220369849</v>
      </c>
      <c r="V13" s="183">
        <f t="shared" si="8"/>
        <v>1.1977573642152528E-3</v>
      </c>
      <c r="W13" s="176">
        <v>20.75</v>
      </c>
      <c r="X13" s="176">
        <v>17.0625</v>
      </c>
      <c r="Y13" s="177">
        <f t="shared" si="9"/>
        <v>18.90625</v>
      </c>
      <c r="Z13" s="177">
        <v>0.64</v>
      </c>
      <c r="AA13" s="178">
        <v>8.0500000000000002E-2</v>
      </c>
      <c r="AB13" s="175">
        <f t="shared" si="10"/>
        <v>0.11951886069112883</v>
      </c>
      <c r="AC13" s="183">
        <f t="shared" si="11"/>
        <v>4.5216599618697652E-3</v>
      </c>
      <c r="AD13" s="191">
        <v>28.22</v>
      </c>
      <c r="AE13" s="191">
        <v>22.97</v>
      </c>
      <c r="AF13" s="177">
        <f t="shared" si="12"/>
        <v>25.594999999999999</v>
      </c>
      <c r="AG13" s="177">
        <v>1.18</v>
      </c>
      <c r="AH13" s="178">
        <v>0.09</v>
      </c>
      <c r="AI13" s="175">
        <f t="shared" si="13"/>
        <v>0.14386729510562812</v>
      </c>
      <c r="AJ13" s="183">
        <f t="shared" si="14"/>
        <v>8.0655141805903302E-3</v>
      </c>
      <c r="AK13" s="176">
        <v>30.75</v>
      </c>
      <c r="AL13" s="176">
        <v>26.5</v>
      </c>
      <c r="AM13" s="177">
        <f t="shared" si="15"/>
        <v>28.625</v>
      </c>
      <c r="AN13" s="177">
        <v>1.2</v>
      </c>
      <c r="AO13" s="178"/>
      <c r="AP13" s="175"/>
      <c r="AQ13" s="183"/>
      <c r="AR13" s="174">
        <v>25</v>
      </c>
      <c r="AS13" s="174">
        <v>23.0625</v>
      </c>
      <c r="AT13" s="177">
        <f t="shared" si="16"/>
        <v>24.03125</v>
      </c>
      <c r="AU13" s="177">
        <v>1.32</v>
      </c>
      <c r="AV13" s="175"/>
      <c r="AW13" s="175"/>
      <c r="AX13" s="183"/>
      <c r="AY13" s="176">
        <v>36.5</v>
      </c>
      <c r="AZ13" s="176">
        <v>33.625</v>
      </c>
      <c r="BA13" s="177">
        <f t="shared" si="17"/>
        <v>35.0625</v>
      </c>
      <c r="BB13" s="176">
        <v>1.64</v>
      </c>
      <c r="BC13" s="178">
        <v>5.8299999999999998E-2</v>
      </c>
      <c r="BD13" s="175">
        <f t="shared" si="18"/>
        <v>0.1113757734596561</v>
      </c>
      <c r="BE13" s="183">
        <f t="shared" si="19"/>
        <v>4.5799882151278245E-3</v>
      </c>
      <c r="BF13" s="176">
        <v>41</v>
      </c>
      <c r="BG13" s="176">
        <v>37.125</v>
      </c>
      <c r="BH13" s="177">
        <f t="shared" si="20"/>
        <v>39.0625</v>
      </c>
      <c r="BI13" s="177">
        <v>1.48</v>
      </c>
      <c r="BJ13" s="178">
        <v>7.8E-2</v>
      </c>
      <c r="BK13" s="175">
        <f t="shared" si="21"/>
        <v>0.12164018701521062</v>
      </c>
      <c r="BL13" s="183">
        <f t="shared" si="22"/>
        <v>1.5206325768690932E-2</v>
      </c>
      <c r="BM13" s="183"/>
      <c r="BN13" s="183"/>
      <c r="BO13" s="183"/>
      <c r="BP13" s="183"/>
      <c r="BQ13" s="183"/>
      <c r="BR13" s="183"/>
      <c r="BS13" s="183"/>
      <c r="BT13" s="176">
        <v>28</v>
      </c>
      <c r="BU13" s="176">
        <v>26</v>
      </c>
      <c r="BV13" s="177">
        <f t="shared" si="23"/>
        <v>27</v>
      </c>
      <c r="BW13" s="177">
        <v>1.22</v>
      </c>
      <c r="BX13" s="178">
        <v>5.16E-2</v>
      </c>
      <c r="BY13" s="175">
        <f t="shared" si="24"/>
        <v>0.10251684212192047</v>
      </c>
      <c r="BZ13" s="183">
        <f t="shared" si="25"/>
        <v>4.1819662110725384E-3</v>
      </c>
      <c r="CA13" s="174">
        <v>25.9375</v>
      </c>
      <c r="CB13" s="174">
        <v>22.125</v>
      </c>
      <c r="CC13" s="177">
        <f t="shared" si="26"/>
        <v>24.03125</v>
      </c>
      <c r="CD13" s="172">
        <v>0.98</v>
      </c>
      <c r="CE13" s="178">
        <v>0.106</v>
      </c>
      <c r="CF13" s="175">
        <f t="shared" si="27"/>
        <v>0.15424651582040672</v>
      </c>
      <c r="CG13" s="183">
        <f t="shared" si="28"/>
        <v>3.2983165496731828E-3</v>
      </c>
      <c r="CH13" s="176">
        <v>20.46875</v>
      </c>
      <c r="CI13" s="176">
        <v>17</v>
      </c>
      <c r="CJ13" s="177">
        <f t="shared" si="29"/>
        <v>18.734375</v>
      </c>
      <c r="CK13" s="177">
        <v>0.6</v>
      </c>
      <c r="CL13" s="178">
        <v>7.0000000000000007E-2</v>
      </c>
      <c r="CM13" s="175">
        <f t="shared" si="30"/>
        <v>0.10653076152339791</v>
      </c>
      <c r="CN13" s="183">
        <f t="shared" si="31"/>
        <v>8.4110436674523659E-3</v>
      </c>
      <c r="CO13" s="176">
        <v>38.625</v>
      </c>
      <c r="CP13" s="176">
        <v>33.875</v>
      </c>
      <c r="CQ13" s="177">
        <f t="shared" si="32"/>
        <v>36.25</v>
      </c>
      <c r="CR13" s="177">
        <v>1.92</v>
      </c>
      <c r="CS13" s="178">
        <v>5.6099999999999997E-2</v>
      </c>
      <c r="CT13" s="175">
        <f t="shared" si="33"/>
        <v>0.11622345778857501</v>
      </c>
      <c r="CU13" s="183">
        <f t="shared" si="34"/>
        <v>9.9410155813343479E-3</v>
      </c>
      <c r="CV13" s="176">
        <v>34.625</v>
      </c>
      <c r="CW13" s="176">
        <v>28.875</v>
      </c>
      <c r="CX13" s="177">
        <f t="shared" si="35"/>
        <v>31.75</v>
      </c>
      <c r="CY13" s="177">
        <v>1.3</v>
      </c>
      <c r="CZ13" s="178">
        <v>7.3300000000000004E-2</v>
      </c>
      <c r="DA13" s="175">
        <f t="shared" si="36"/>
        <v>0.12031214219800423</v>
      </c>
      <c r="DB13" s="183">
        <f t="shared" si="37"/>
        <v>7.7180517360991305E-3</v>
      </c>
      <c r="DC13" s="179">
        <v>18</v>
      </c>
      <c r="DD13" s="179">
        <v>17</v>
      </c>
      <c r="DE13" s="179">
        <f t="shared" si="38"/>
        <v>17.5</v>
      </c>
      <c r="DF13" s="179">
        <v>0.8</v>
      </c>
      <c r="DG13" s="175"/>
      <c r="DH13" s="175"/>
      <c r="DI13" s="183"/>
      <c r="DJ13" s="174">
        <v>27.875</v>
      </c>
      <c r="DK13" s="174">
        <v>25.5</v>
      </c>
      <c r="DL13" s="177">
        <f t="shared" si="39"/>
        <v>26.6875</v>
      </c>
      <c r="DM13" s="177">
        <v>1.44</v>
      </c>
      <c r="DN13" s="175"/>
      <c r="DO13" s="175"/>
      <c r="DP13" s="183"/>
      <c r="DQ13" s="176">
        <v>24.5</v>
      </c>
      <c r="DR13" s="176">
        <v>22.6875</v>
      </c>
      <c r="DS13" s="177">
        <f t="shared" si="40"/>
        <v>23.59375</v>
      </c>
      <c r="DT13" s="177">
        <v>0.82</v>
      </c>
      <c r="DU13" s="178">
        <v>4.53E-2</v>
      </c>
      <c r="DV13" s="175">
        <f t="shared" si="41"/>
        <v>8.4069281862612755E-2</v>
      </c>
      <c r="DW13" s="183">
        <f t="shared" si="42"/>
        <v>3.45709222234491E-3</v>
      </c>
      <c r="DX13" s="176">
        <v>25.8125</v>
      </c>
      <c r="DY13" s="176">
        <v>23.4375</v>
      </c>
      <c r="DZ13" s="177">
        <f t="shared" si="43"/>
        <v>24.625</v>
      </c>
      <c r="EA13" s="177">
        <v>1.46</v>
      </c>
      <c r="EB13" s="178"/>
      <c r="EC13" s="175"/>
      <c r="ED13" s="183"/>
      <c r="EE13" s="176">
        <v>27.6875</v>
      </c>
      <c r="EF13" s="176">
        <v>23.625</v>
      </c>
      <c r="EG13" s="177">
        <f t="shared" si="44"/>
        <v>25.65625</v>
      </c>
      <c r="EH13" s="177">
        <v>1.2</v>
      </c>
      <c r="EI13" s="178">
        <v>4.7100000000000003E-2</v>
      </c>
      <c r="EJ13" s="175">
        <f t="shared" si="45"/>
        <v>9.9612483162666354E-2</v>
      </c>
      <c r="EK13" s="183">
        <f t="shared" si="46"/>
        <v>7.2094155958306863E-3</v>
      </c>
      <c r="EL13" s="191">
        <v>41.22</v>
      </c>
      <c r="EM13" s="191">
        <v>37.51</v>
      </c>
      <c r="EN13" s="177">
        <f t="shared" si="47"/>
        <v>39.364999999999995</v>
      </c>
      <c r="EO13" s="192">
        <v>1.8</v>
      </c>
      <c r="EP13" s="178">
        <v>8.1000000000000003E-2</v>
      </c>
      <c r="EQ13" s="175">
        <f t="shared" si="48"/>
        <v>0.13397796445413745</v>
      </c>
      <c r="ER13" s="183">
        <f t="shared" si="49"/>
        <v>1.3161318702455184E-2</v>
      </c>
      <c r="ES13" s="193">
        <v>18.55</v>
      </c>
      <c r="ET13" s="193">
        <v>16.850000000000001</v>
      </c>
      <c r="EU13" s="193">
        <f t="shared" si="50"/>
        <v>17.700000000000003</v>
      </c>
      <c r="EV13" s="192">
        <v>0.66</v>
      </c>
      <c r="EW13" s="178">
        <v>8.9499999999999996E-2</v>
      </c>
      <c r="EX13" s="175">
        <f t="shared" si="51"/>
        <v>0.13289716919130568</v>
      </c>
      <c r="EY13" s="183">
        <f t="shared" si="52"/>
        <v>1.2535223265671518E-2</v>
      </c>
      <c r="EZ13" s="175"/>
      <c r="FA13" s="179">
        <v>1.1000000000000001</v>
      </c>
      <c r="FB13" s="179">
        <v>0.9</v>
      </c>
      <c r="FC13" s="179">
        <v>0.17499999999999999</v>
      </c>
      <c r="FD13" s="179">
        <v>0.57499999999999996</v>
      </c>
      <c r="FE13" s="194">
        <v>0.85207214999999992</v>
      </c>
      <c r="FF13" s="179"/>
      <c r="FG13" s="179"/>
      <c r="FH13" s="179">
        <v>0.625</v>
      </c>
      <c r="FI13" s="179">
        <v>1.9</v>
      </c>
      <c r="FJ13" s="179"/>
      <c r="FK13" s="179">
        <v>0.62</v>
      </c>
      <c r="FL13" s="179">
        <v>0.32500000000000001</v>
      </c>
      <c r="FM13" s="177">
        <v>1.2</v>
      </c>
      <c r="FN13" s="177">
        <v>1.3</v>
      </c>
      <c r="FO13" s="177">
        <v>0.97499999999999998</v>
      </c>
      <c r="FP13" s="177"/>
      <c r="FQ13" s="177"/>
      <c r="FR13" s="177">
        <v>0.625</v>
      </c>
      <c r="FS13" s="177"/>
      <c r="FT13" s="177">
        <v>1.1000000000000001</v>
      </c>
      <c r="FU13" s="195">
        <v>1.4930433600000002</v>
      </c>
      <c r="FV13" s="195">
        <v>1.4335826399999998</v>
      </c>
      <c r="FW13" s="177">
        <f t="shared" si="53"/>
        <v>15.198698149999998</v>
      </c>
      <c r="FX13" s="175">
        <f t="shared" si="54"/>
        <v>0.11863476359739006</v>
      </c>
      <c r="FY13" s="172"/>
      <c r="FZ13" s="172"/>
    </row>
    <row r="14" spans="1:182">
      <c r="A14" s="181">
        <v>36038</v>
      </c>
      <c r="B14" s="170">
        <v>19.4375</v>
      </c>
      <c r="C14" s="170">
        <v>17.9375</v>
      </c>
      <c r="D14" s="170">
        <f t="shared" si="0"/>
        <v>18.6875</v>
      </c>
      <c r="E14" s="170">
        <v>1.08</v>
      </c>
      <c r="F14" s="171">
        <v>4.4299999999999999E-2</v>
      </c>
      <c r="G14" s="175">
        <f t="shared" si="1"/>
        <v>0.10929335970923582</v>
      </c>
      <c r="H14" s="183">
        <f t="shared" si="2"/>
        <v>6.0605076489488171E-3</v>
      </c>
      <c r="I14" s="170">
        <v>30.5</v>
      </c>
      <c r="J14" s="170">
        <v>27.625</v>
      </c>
      <c r="K14" s="173">
        <f t="shared" si="3"/>
        <v>29.0625</v>
      </c>
      <c r="L14" s="173">
        <v>1.06</v>
      </c>
      <c r="M14" s="171">
        <v>8.5300000000000001E-2</v>
      </c>
      <c r="N14" s="175">
        <f t="shared" si="4"/>
        <v>0.12757140712027759</v>
      </c>
      <c r="O14" s="183">
        <f t="shared" si="5"/>
        <v>5.7878650602448609E-3</v>
      </c>
      <c r="P14" s="174">
        <v>16.3125</v>
      </c>
      <c r="Q14" s="174">
        <v>14.625</v>
      </c>
      <c r="R14" s="177">
        <f t="shared" si="6"/>
        <v>15.46875</v>
      </c>
      <c r="S14" s="172">
        <v>0.96</v>
      </c>
      <c r="T14" s="175">
        <v>3.3799999999999997E-2</v>
      </c>
      <c r="U14" s="175">
        <f t="shared" si="7"/>
        <v>0.10300753770222526</v>
      </c>
      <c r="V14" s="183">
        <f t="shared" si="8"/>
        <v>9.0871897487472899E-4</v>
      </c>
      <c r="W14" s="176">
        <v>19.25</v>
      </c>
      <c r="X14" s="176">
        <v>15.25</v>
      </c>
      <c r="Y14" s="177">
        <f t="shared" si="9"/>
        <v>17.25</v>
      </c>
      <c r="Z14" s="177">
        <v>0.64</v>
      </c>
      <c r="AA14" s="178">
        <v>8.0500000000000002E-2</v>
      </c>
      <c r="AB14" s="175">
        <f t="shared" si="10"/>
        <v>0.12332005218919773</v>
      </c>
      <c r="AC14" s="183">
        <f t="shared" si="11"/>
        <v>3.5745723078036648E-3</v>
      </c>
      <c r="AD14" s="191">
        <v>23.49</v>
      </c>
      <c r="AE14" s="191">
        <v>20.3</v>
      </c>
      <c r="AF14" s="177">
        <f t="shared" si="12"/>
        <v>21.895</v>
      </c>
      <c r="AG14" s="177">
        <v>1.18</v>
      </c>
      <c r="AH14" s="178">
        <v>8.4400000000000003E-2</v>
      </c>
      <c r="AI14" s="175">
        <f t="shared" si="13"/>
        <v>0.14723924745995065</v>
      </c>
      <c r="AJ14" s="183">
        <f t="shared" si="14"/>
        <v>5.6891889510433495E-3</v>
      </c>
      <c r="AK14" s="176">
        <v>30.25</v>
      </c>
      <c r="AL14" s="176">
        <v>26.6875</v>
      </c>
      <c r="AM14" s="177">
        <f t="shared" si="15"/>
        <v>28.46875</v>
      </c>
      <c r="AN14" s="177">
        <v>1.2</v>
      </c>
      <c r="AO14" s="178">
        <v>7.8799999999999995E-2</v>
      </c>
      <c r="AP14" s="175">
        <f t="shared" ref="AP14:AP77" si="55">+((((((AN14/4)*(1+AO14)^0.25))/(AM14*0.95))+(1+AO14)^(0.25))^4)-1</f>
        <v>0.12746867705066456</v>
      </c>
      <c r="AQ14" s="183">
        <f t="shared" ref="AQ14:AQ77" si="56">AP14*($FF14/$FW14)</f>
        <v>3.1486334179185352E-2</v>
      </c>
      <c r="AR14" s="174">
        <v>23.8125</v>
      </c>
      <c r="AS14" s="174">
        <v>22.375</v>
      </c>
      <c r="AT14" s="177">
        <f t="shared" si="16"/>
        <v>23.09375</v>
      </c>
      <c r="AU14" s="177">
        <v>1.32</v>
      </c>
      <c r="AV14" s="175"/>
      <c r="AW14" s="175"/>
      <c r="AX14" s="183"/>
      <c r="AY14" s="176">
        <v>34.4375</v>
      </c>
      <c r="AZ14" s="176">
        <v>31.5</v>
      </c>
      <c r="BA14" s="177">
        <f t="shared" si="17"/>
        <v>32.96875</v>
      </c>
      <c r="BB14" s="176">
        <v>1.64</v>
      </c>
      <c r="BC14" s="178">
        <v>5.8299999999999998E-2</v>
      </c>
      <c r="BD14" s="175">
        <f t="shared" si="18"/>
        <v>0.11481254455955026</v>
      </c>
      <c r="BE14" s="183">
        <f t="shared" si="19"/>
        <v>3.6173614129273771E-3</v>
      </c>
      <c r="BF14" s="176">
        <v>39.75</v>
      </c>
      <c r="BG14" s="176">
        <v>37.375</v>
      </c>
      <c r="BH14" s="177">
        <f t="shared" si="20"/>
        <v>38.5625</v>
      </c>
      <c r="BI14" s="177">
        <v>1.48</v>
      </c>
      <c r="BJ14" s="178">
        <v>7.2599999999999998E-2</v>
      </c>
      <c r="BK14" s="175">
        <f t="shared" si="21"/>
        <v>0.11659309960023867</v>
      </c>
      <c r="BL14" s="183">
        <f t="shared" si="22"/>
        <v>1.1167320771623423E-2</v>
      </c>
      <c r="BM14" s="183"/>
      <c r="BN14" s="183"/>
      <c r="BO14" s="183"/>
      <c r="BP14" s="183"/>
      <c r="BQ14" s="183"/>
      <c r="BR14" s="183"/>
      <c r="BS14" s="183"/>
      <c r="BT14" s="176">
        <v>27.25</v>
      </c>
      <c r="BU14" s="176">
        <v>24.25</v>
      </c>
      <c r="BV14" s="177">
        <f t="shared" si="23"/>
        <v>25.75</v>
      </c>
      <c r="BW14" s="177">
        <v>1.22</v>
      </c>
      <c r="BX14" s="178">
        <v>5.16E-2</v>
      </c>
      <c r="BY14" s="175">
        <f t="shared" si="24"/>
        <v>0.10503468370450686</v>
      </c>
      <c r="BZ14" s="183">
        <f t="shared" si="25"/>
        <v>3.282819190209731E-3</v>
      </c>
      <c r="CA14" s="174">
        <v>22.4375</v>
      </c>
      <c r="CB14" s="174">
        <v>20.3125</v>
      </c>
      <c r="CC14" s="177">
        <f t="shared" si="26"/>
        <v>21.375</v>
      </c>
      <c r="CD14" s="172">
        <v>0.98</v>
      </c>
      <c r="CE14" s="178">
        <v>0.106</v>
      </c>
      <c r="CF14" s="175">
        <f t="shared" si="27"/>
        <v>0.16035046760283111</v>
      </c>
      <c r="CG14" s="183">
        <f t="shared" si="28"/>
        <v>2.6270971527005394E-3</v>
      </c>
      <c r="CH14" s="176">
        <v>17.59375</v>
      </c>
      <c r="CI14" s="176">
        <v>14.875</v>
      </c>
      <c r="CJ14" s="177">
        <f t="shared" si="29"/>
        <v>16.234375</v>
      </c>
      <c r="CK14" s="177">
        <v>0.6</v>
      </c>
      <c r="CL14" s="178">
        <v>7.0000000000000007E-2</v>
      </c>
      <c r="CM14" s="175">
        <f t="shared" si="30"/>
        <v>0.11223831209150004</v>
      </c>
      <c r="CN14" s="183">
        <f t="shared" si="31"/>
        <v>6.7896113467157803E-3</v>
      </c>
      <c r="CO14" s="176">
        <v>37</v>
      </c>
      <c r="CP14" s="176">
        <v>33.0625</v>
      </c>
      <c r="CQ14" s="177">
        <f t="shared" si="32"/>
        <v>35.03125</v>
      </c>
      <c r="CR14" s="177">
        <v>1.92</v>
      </c>
      <c r="CS14" s="178">
        <v>5.6099999999999997E-2</v>
      </c>
      <c r="CT14" s="175">
        <f t="shared" si="33"/>
        <v>0.11836033598376594</v>
      </c>
      <c r="CU14" s="183">
        <f t="shared" si="34"/>
        <v>7.7566122831846549E-3</v>
      </c>
      <c r="CV14" s="176">
        <v>30.875</v>
      </c>
      <c r="CW14" s="176">
        <v>27.875</v>
      </c>
      <c r="CX14" s="177">
        <f t="shared" si="35"/>
        <v>29.375</v>
      </c>
      <c r="CY14" s="177">
        <v>1.3</v>
      </c>
      <c r="CZ14" s="178">
        <v>7.3300000000000004E-2</v>
      </c>
      <c r="DA14" s="175">
        <f t="shared" si="36"/>
        <v>0.12417944115061386</v>
      </c>
      <c r="DB14" s="183">
        <f t="shared" si="37"/>
        <v>6.103470625581673E-3</v>
      </c>
      <c r="DC14" s="179">
        <v>17.25</v>
      </c>
      <c r="DD14" s="179">
        <v>13.5</v>
      </c>
      <c r="DE14" s="179">
        <f t="shared" si="38"/>
        <v>15.375</v>
      </c>
      <c r="DF14" s="179">
        <v>0.8</v>
      </c>
      <c r="DG14" s="175"/>
      <c r="DH14" s="175"/>
      <c r="DI14" s="183"/>
      <c r="DJ14" s="174">
        <v>26.375</v>
      </c>
      <c r="DK14" s="174">
        <v>22.75</v>
      </c>
      <c r="DL14" s="177">
        <f t="shared" si="39"/>
        <v>24.5625</v>
      </c>
      <c r="DM14" s="177">
        <v>1.44</v>
      </c>
      <c r="DN14" s="175"/>
      <c r="DO14" s="175"/>
      <c r="DP14" s="183"/>
      <c r="DQ14" s="176">
        <v>23.9375</v>
      </c>
      <c r="DR14" s="176">
        <v>17.375</v>
      </c>
      <c r="DS14" s="177">
        <f t="shared" si="40"/>
        <v>20.65625</v>
      </c>
      <c r="DT14" s="177">
        <v>0.82</v>
      </c>
      <c r="DU14" s="178">
        <v>8.1799999999999998E-2</v>
      </c>
      <c r="DV14" s="175">
        <f t="shared" si="41"/>
        <v>0.12771823305890617</v>
      </c>
      <c r="DW14" s="183">
        <f t="shared" si="42"/>
        <v>4.0239767332647522E-3</v>
      </c>
      <c r="DX14" s="176">
        <v>24.0625</v>
      </c>
      <c r="DY14" s="176">
        <v>21.875</v>
      </c>
      <c r="DZ14" s="177">
        <f t="shared" si="43"/>
        <v>22.96875</v>
      </c>
      <c r="EA14" s="177">
        <v>1.46</v>
      </c>
      <c r="EB14" s="178"/>
      <c r="EC14" s="175"/>
      <c r="ED14" s="183"/>
      <c r="EE14" s="176">
        <v>25.5625</v>
      </c>
      <c r="EF14" s="176">
        <v>23.0625</v>
      </c>
      <c r="EG14" s="177">
        <f t="shared" si="44"/>
        <v>24.3125</v>
      </c>
      <c r="EH14" s="177">
        <v>1.2</v>
      </c>
      <c r="EI14" s="178">
        <v>4.7100000000000003E-2</v>
      </c>
      <c r="EJ14" s="175">
        <f t="shared" si="45"/>
        <v>0.10257129850589108</v>
      </c>
      <c r="EK14" s="183">
        <f t="shared" si="46"/>
        <v>5.6877576168521266E-3</v>
      </c>
      <c r="EL14" s="191">
        <v>42.22</v>
      </c>
      <c r="EM14" s="191">
        <v>37.869999999999997</v>
      </c>
      <c r="EN14" s="177">
        <f t="shared" si="47"/>
        <v>40.045000000000002</v>
      </c>
      <c r="EO14" s="192">
        <v>1.8</v>
      </c>
      <c r="EP14" s="178">
        <v>8.1000000000000003E-2</v>
      </c>
      <c r="EQ14" s="175">
        <f t="shared" si="48"/>
        <v>0.13306242384365352</v>
      </c>
      <c r="ER14" s="183">
        <f t="shared" si="49"/>
        <v>9.9686809329159048E-3</v>
      </c>
      <c r="ES14" s="193">
        <v>17.489999999999998</v>
      </c>
      <c r="ET14" s="193">
        <v>15.35</v>
      </c>
      <c r="EU14" s="193">
        <f t="shared" si="50"/>
        <v>16.419999999999998</v>
      </c>
      <c r="EV14" s="192">
        <v>0.66000002639999999</v>
      </c>
      <c r="EW14" s="178">
        <v>9.1499999999999998E-2</v>
      </c>
      <c r="EX14" s="175">
        <f t="shared" si="51"/>
        <v>0.13841972827086813</v>
      </c>
      <c r="EY14" s="183">
        <f t="shared" si="52"/>
        <v>8.8230566885153724E-3</v>
      </c>
      <c r="EZ14" s="175"/>
      <c r="FA14" s="179">
        <v>1.1000000000000001</v>
      </c>
      <c r="FB14" s="179">
        <v>0.9</v>
      </c>
      <c r="FC14" s="179">
        <v>0.17499999999999999</v>
      </c>
      <c r="FD14" s="179">
        <v>0.57499999999999996</v>
      </c>
      <c r="FE14" s="194">
        <v>0.766486</v>
      </c>
      <c r="FF14" s="179">
        <v>4.9000000000000004</v>
      </c>
      <c r="FG14" s="179"/>
      <c r="FH14" s="179">
        <v>0.625</v>
      </c>
      <c r="FI14" s="179">
        <v>1.9</v>
      </c>
      <c r="FJ14" s="179"/>
      <c r="FK14" s="179">
        <v>0.62</v>
      </c>
      <c r="FL14" s="179">
        <v>0.32500000000000001</v>
      </c>
      <c r="FM14" s="177">
        <v>1.2</v>
      </c>
      <c r="FN14" s="177">
        <v>1.3</v>
      </c>
      <c r="FO14" s="177">
        <v>0.97499999999999998</v>
      </c>
      <c r="FP14" s="177"/>
      <c r="FQ14" s="177"/>
      <c r="FR14" s="177">
        <v>0.625</v>
      </c>
      <c r="FS14" s="177"/>
      <c r="FT14" s="177">
        <v>1.1000000000000001</v>
      </c>
      <c r="FU14" s="195">
        <v>1.48614</v>
      </c>
      <c r="FV14" s="195">
        <v>1.2644408999999999</v>
      </c>
      <c r="FW14" s="177">
        <f t="shared" si="53"/>
        <v>19.8370669</v>
      </c>
      <c r="FX14" s="175">
        <f t="shared" si="54"/>
        <v>0.12335495187659209</v>
      </c>
      <c r="FY14" s="172"/>
      <c r="FZ14" s="172"/>
    </row>
    <row r="15" spans="1:182">
      <c r="A15" s="181">
        <v>36068</v>
      </c>
      <c r="B15" s="170">
        <v>19.5625</v>
      </c>
      <c r="C15" s="170">
        <v>17.6875</v>
      </c>
      <c r="D15" s="170">
        <f t="shared" si="0"/>
        <v>18.625</v>
      </c>
      <c r="E15" s="170">
        <v>1.08</v>
      </c>
      <c r="F15" s="171">
        <v>4.5400000000000003E-2</v>
      </c>
      <c r="G15" s="175">
        <f t="shared" si="1"/>
        <v>0.11068513251225598</v>
      </c>
      <c r="H15" s="183">
        <f t="shared" si="2"/>
        <v>5.9601335118573398E-3</v>
      </c>
      <c r="I15" s="170">
        <v>28.875</v>
      </c>
      <c r="J15" s="170">
        <v>24.75</v>
      </c>
      <c r="K15" s="173">
        <f t="shared" si="3"/>
        <v>26.8125</v>
      </c>
      <c r="L15" s="173">
        <v>1.06</v>
      </c>
      <c r="M15" s="171">
        <v>8.5300000000000001E-2</v>
      </c>
      <c r="N15" s="175">
        <f t="shared" si="4"/>
        <v>0.13117395420698275</v>
      </c>
      <c r="O15" s="183">
        <f t="shared" si="5"/>
        <v>5.7791522208999477E-3</v>
      </c>
      <c r="P15" s="174">
        <v>16.5</v>
      </c>
      <c r="Q15" s="174">
        <v>15.1875</v>
      </c>
      <c r="R15" s="177">
        <f t="shared" si="6"/>
        <v>15.84375</v>
      </c>
      <c r="S15" s="172">
        <v>0.96</v>
      </c>
      <c r="T15" s="175">
        <v>3.3799999999999997E-2</v>
      </c>
      <c r="U15" s="175">
        <f t="shared" si="7"/>
        <v>0.10133043016835552</v>
      </c>
      <c r="V15" s="183">
        <f t="shared" si="8"/>
        <v>8.6806440616445254E-4</v>
      </c>
      <c r="W15" s="176">
        <v>19.125</v>
      </c>
      <c r="X15" s="176">
        <v>15.125</v>
      </c>
      <c r="Y15" s="177">
        <f t="shared" si="9"/>
        <v>17.125</v>
      </c>
      <c r="Z15" s="177">
        <v>0.64</v>
      </c>
      <c r="AA15" s="178">
        <v>8.0500000000000002E-2</v>
      </c>
      <c r="AB15" s="175">
        <f t="shared" si="10"/>
        <v>0.12363721079894718</v>
      </c>
      <c r="AC15" s="183">
        <f t="shared" si="11"/>
        <v>3.4800946640681893E-3</v>
      </c>
      <c r="AD15" s="191">
        <v>24.43</v>
      </c>
      <c r="AE15" s="191">
        <v>19.420000000000002</v>
      </c>
      <c r="AF15" s="177">
        <f t="shared" si="12"/>
        <v>21.925000000000001</v>
      </c>
      <c r="AG15" s="177">
        <v>1.18</v>
      </c>
      <c r="AH15" s="178">
        <v>8.4400000000000003E-2</v>
      </c>
      <c r="AI15" s="175">
        <f t="shared" si="13"/>
        <v>0.1471514422037834</v>
      </c>
      <c r="AJ15" s="183">
        <f t="shared" si="14"/>
        <v>6.4192671415842732E-3</v>
      </c>
      <c r="AK15" s="176">
        <v>29.25</v>
      </c>
      <c r="AL15" s="176">
        <v>25.375</v>
      </c>
      <c r="AM15" s="177">
        <f t="shared" si="15"/>
        <v>27.3125</v>
      </c>
      <c r="AN15" s="177">
        <v>1.2</v>
      </c>
      <c r="AO15" s="178">
        <v>9.5000000000000001E-2</v>
      </c>
      <c r="AP15" s="175">
        <f t="shared" si="55"/>
        <v>0.14652701576444804</v>
      </c>
      <c r="AQ15" s="183">
        <f t="shared" si="56"/>
        <v>3.5146962546473301E-2</v>
      </c>
      <c r="AR15" s="174">
        <v>24.3125</v>
      </c>
      <c r="AS15" s="174">
        <v>22.375</v>
      </c>
      <c r="AT15" s="177">
        <f t="shared" si="16"/>
        <v>23.34375</v>
      </c>
      <c r="AU15" s="177">
        <v>1.32</v>
      </c>
      <c r="AV15" s="175"/>
      <c r="AW15" s="175"/>
      <c r="AX15" s="183"/>
      <c r="AY15" s="176">
        <v>37.1875</v>
      </c>
      <c r="AZ15" s="176">
        <v>33.375</v>
      </c>
      <c r="BA15" s="177">
        <f t="shared" si="17"/>
        <v>35.28125</v>
      </c>
      <c r="BB15" s="176">
        <v>1.64</v>
      </c>
      <c r="BC15" s="178">
        <v>5.8299999999999998E-2</v>
      </c>
      <c r="BD15" s="175">
        <f t="shared" si="18"/>
        <v>0.11104066897227738</v>
      </c>
      <c r="BE15" s="183">
        <f t="shared" si="19"/>
        <v>3.3973172228779335E-3</v>
      </c>
      <c r="BF15" s="176">
        <v>41.9375</v>
      </c>
      <c r="BG15" s="176">
        <v>37.125</v>
      </c>
      <c r="BH15" s="177">
        <f t="shared" si="20"/>
        <v>39.53125</v>
      </c>
      <c r="BI15" s="177">
        <v>1.48</v>
      </c>
      <c r="BJ15" s="178">
        <v>7.2599999999999998E-2</v>
      </c>
      <c r="BK15" s="175">
        <f t="shared" si="21"/>
        <v>0.11549910513777695</v>
      </c>
      <c r="BL15" s="183">
        <f t="shared" si="22"/>
        <v>1.074252156745336E-2</v>
      </c>
      <c r="BM15" s="183"/>
      <c r="BN15" s="183"/>
      <c r="BO15" s="183"/>
      <c r="BP15" s="183"/>
      <c r="BQ15" s="183"/>
      <c r="BR15" s="183"/>
      <c r="BS15" s="183"/>
      <c r="BT15" s="176">
        <v>27.75</v>
      </c>
      <c r="BU15" s="176">
        <v>24.5</v>
      </c>
      <c r="BV15" s="177">
        <f t="shared" si="23"/>
        <v>26.125</v>
      </c>
      <c r="BW15" s="177">
        <v>1.22</v>
      </c>
      <c r="BX15" s="178">
        <v>5.16E-2</v>
      </c>
      <c r="BY15" s="175">
        <f t="shared" si="24"/>
        <v>0.10425357157065362</v>
      </c>
      <c r="BZ15" s="183">
        <f t="shared" si="25"/>
        <v>3.1641469549979853E-3</v>
      </c>
      <c r="CA15" s="174">
        <v>23.4375</v>
      </c>
      <c r="CB15" s="174">
        <v>20.625</v>
      </c>
      <c r="CC15" s="177">
        <f t="shared" si="26"/>
        <v>22.03125</v>
      </c>
      <c r="CD15" s="172">
        <v>0.98</v>
      </c>
      <c r="CE15" s="178">
        <v>0.106</v>
      </c>
      <c r="CF15" s="175">
        <f t="shared" si="27"/>
        <v>0.15870315562984061</v>
      </c>
      <c r="CG15" s="183">
        <f t="shared" si="28"/>
        <v>2.5248927608864701E-3</v>
      </c>
      <c r="CH15" s="176">
        <v>18.625</v>
      </c>
      <c r="CI15" s="176">
        <v>14.96875</v>
      </c>
      <c r="CJ15" s="177">
        <f t="shared" si="29"/>
        <v>16.796875</v>
      </c>
      <c r="CK15" s="177">
        <v>0.6</v>
      </c>
      <c r="CL15" s="178">
        <v>7.0000000000000007E-2</v>
      </c>
      <c r="CM15" s="175">
        <f t="shared" si="30"/>
        <v>0.11080391201429274</v>
      </c>
      <c r="CN15" s="183">
        <f t="shared" si="31"/>
        <v>6.5089412815532311E-3</v>
      </c>
      <c r="CO15" s="176">
        <v>38</v>
      </c>
      <c r="CP15" s="176">
        <v>32.125</v>
      </c>
      <c r="CQ15" s="177">
        <f t="shared" si="32"/>
        <v>35.0625</v>
      </c>
      <c r="CR15" s="177">
        <v>1.92</v>
      </c>
      <c r="CS15" s="178">
        <v>5.6099999999999997E-2</v>
      </c>
      <c r="CT15" s="175">
        <f t="shared" si="33"/>
        <v>0.11830364898626722</v>
      </c>
      <c r="CU15" s="183">
        <f t="shared" si="34"/>
        <v>7.5286222438721417E-3</v>
      </c>
      <c r="CV15" s="176">
        <v>34.5</v>
      </c>
      <c r="CW15" s="176">
        <v>28.0625</v>
      </c>
      <c r="CX15" s="177">
        <f t="shared" si="35"/>
        <v>31.28125</v>
      </c>
      <c r="CY15" s="177">
        <v>1.3</v>
      </c>
      <c r="CZ15" s="178">
        <v>7.3300000000000004E-2</v>
      </c>
      <c r="DA15" s="175">
        <f t="shared" si="36"/>
        <v>0.12102815671016853</v>
      </c>
      <c r="DB15" s="183">
        <f t="shared" si="37"/>
        <v>5.7765036024932008E-3</v>
      </c>
      <c r="DC15" s="179">
        <v>15.75</v>
      </c>
      <c r="DD15" s="179">
        <v>13.125</v>
      </c>
      <c r="DE15" s="179">
        <f t="shared" si="38"/>
        <v>14.4375</v>
      </c>
      <c r="DF15" s="179">
        <v>0.8</v>
      </c>
      <c r="DG15" s="175"/>
      <c r="DH15" s="175"/>
      <c r="DI15" s="183"/>
      <c r="DJ15" s="174">
        <v>26.3125</v>
      </c>
      <c r="DK15" s="174">
        <v>22</v>
      </c>
      <c r="DL15" s="177">
        <f t="shared" si="39"/>
        <v>24.15625</v>
      </c>
      <c r="DM15" s="177">
        <v>1.44</v>
      </c>
      <c r="DN15" s="175"/>
      <c r="DO15" s="175"/>
      <c r="DP15" s="183"/>
      <c r="DQ15" s="176">
        <v>20.6875</v>
      </c>
      <c r="DR15" s="176">
        <v>18.0625</v>
      </c>
      <c r="DS15" s="177">
        <f t="shared" si="40"/>
        <v>19.375</v>
      </c>
      <c r="DT15" s="177">
        <v>0.82</v>
      </c>
      <c r="DU15" s="178">
        <v>8.1799999999999998E-2</v>
      </c>
      <c r="DV15" s="175">
        <f t="shared" si="41"/>
        <v>0.13080542396412342</v>
      </c>
      <c r="DW15" s="183">
        <f t="shared" si="42"/>
        <v>4.0020248778410471E-3</v>
      </c>
      <c r="DX15" s="176">
        <v>23.75</v>
      </c>
      <c r="DY15" s="176">
        <v>20.5</v>
      </c>
      <c r="DZ15" s="177">
        <f t="shared" si="43"/>
        <v>22.125</v>
      </c>
      <c r="EA15" s="177">
        <v>1.46</v>
      </c>
      <c r="EB15" s="178"/>
      <c r="EC15" s="175"/>
      <c r="ED15" s="183"/>
      <c r="EE15" s="176">
        <v>27.875</v>
      </c>
      <c r="EF15" s="176">
        <v>23.75</v>
      </c>
      <c r="EG15" s="177">
        <f t="shared" si="44"/>
        <v>25.8125</v>
      </c>
      <c r="EH15" s="177">
        <v>1.2</v>
      </c>
      <c r="EI15" s="178">
        <v>4.7100000000000003E-2</v>
      </c>
      <c r="EJ15" s="175">
        <f t="shared" si="45"/>
        <v>9.9288790199599797E-2</v>
      </c>
      <c r="EK15" s="183">
        <f t="shared" si="46"/>
        <v>5.3464673383742953E-3</v>
      </c>
      <c r="EL15" s="191">
        <v>44.72</v>
      </c>
      <c r="EM15" s="191">
        <v>38.450000000000003</v>
      </c>
      <c r="EN15" s="177">
        <f t="shared" si="47"/>
        <v>41.585000000000001</v>
      </c>
      <c r="EO15" s="192">
        <v>1.8</v>
      </c>
      <c r="EP15" s="178">
        <v>7.6999999999999999E-2</v>
      </c>
      <c r="EQ15" s="175">
        <f t="shared" si="48"/>
        <v>0.12691616159361607</v>
      </c>
      <c r="ER15" s="183">
        <f t="shared" si="49"/>
        <v>1.0681786648127344E-2</v>
      </c>
      <c r="ES15" s="193">
        <v>18.54</v>
      </c>
      <c r="ET15" s="193">
        <v>14.94</v>
      </c>
      <c r="EU15" s="193">
        <f t="shared" si="50"/>
        <v>16.739999999999998</v>
      </c>
      <c r="EV15" s="192">
        <v>0.66000002639999999</v>
      </c>
      <c r="EW15" s="178">
        <v>9.06E-2</v>
      </c>
      <c r="EX15" s="175">
        <f t="shared" si="51"/>
        <v>0.13657094724427843</v>
      </c>
      <c r="EY15" s="183">
        <f t="shared" si="52"/>
        <v>1.0011896926291425E-2</v>
      </c>
      <c r="EZ15" s="175"/>
      <c r="FA15" s="179">
        <v>1.1000000000000001</v>
      </c>
      <c r="FB15" s="179">
        <v>0.9</v>
      </c>
      <c r="FC15" s="179">
        <v>0.17499999999999999</v>
      </c>
      <c r="FD15" s="179">
        <v>0.57499999999999996</v>
      </c>
      <c r="FE15" s="194">
        <v>0.89114199999999999</v>
      </c>
      <c r="FF15" s="179">
        <v>4.9000000000000004</v>
      </c>
      <c r="FG15" s="179"/>
      <c r="FH15" s="179">
        <v>0.625</v>
      </c>
      <c r="FI15" s="179">
        <v>1.9</v>
      </c>
      <c r="FJ15" s="179"/>
      <c r="FK15" s="179">
        <v>0.62</v>
      </c>
      <c r="FL15" s="179">
        <v>0.32500000000000001</v>
      </c>
      <c r="FM15" s="177">
        <v>1.2</v>
      </c>
      <c r="FN15" s="177">
        <v>1.3</v>
      </c>
      <c r="FO15" s="177">
        <v>0.97499999999999998</v>
      </c>
      <c r="FP15" s="177"/>
      <c r="FQ15" s="177"/>
      <c r="FR15" s="177">
        <v>0.625</v>
      </c>
      <c r="FS15" s="177"/>
      <c r="FT15" s="177">
        <v>1.1000000000000001</v>
      </c>
      <c r="FU15" s="195">
        <v>1.7193051199999998</v>
      </c>
      <c r="FV15" s="195">
        <v>1.4975593200000001</v>
      </c>
      <c r="FW15" s="177">
        <f t="shared" si="53"/>
        <v>20.428006440000004</v>
      </c>
      <c r="FX15" s="175">
        <f t="shared" si="54"/>
        <v>0.12733879591581593</v>
      </c>
      <c r="FY15" s="172"/>
      <c r="FZ15" s="172"/>
    </row>
    <row r="16" spans="1:182">
      <c r="A16" s="181">
        <v>36098</v>
      </c>
      <c r="B16" s="170">
        <v>21.1875</v>
      </c>
      <c r="C16" s="170">
        <v>18.8125</v>
      </c>
      <c r="D16" s="170">
        <f t="shared" si="0"/>
        <v>20</v>
      </c>
      <c r="E16" s="170">
        <v>1.08</v>
      </c>
      <c r="F16" s="171">
        <v>4.5400000000000003E-2</v>
      </c>
      <c r="G16" s="175">
        <f t="shared" si="1"/>
        <v>0.10610142179286064</v>
      </c>
      <c r="H16" s="183">
        <f t="shared" si="2"/>
        <v>5.9471058930321702E-3</v>
      </c>
      <c r="I16" s="170">
        <v>30.9375</v>
      </c>
      <c r="J16" s="170">
        <v>28.125</v>
      </c>
      <c r="K16" s="173">
        <f t="shared" si="3"/>
        <v>29.53125</v>
      </c>
      <c r="L16" s="173">
        <v>1.1000000000000001</v>
      </c>
      <c r="M16" s="171">
        <v>8.5300000000000001E-2</v>
      </c>
      <c r="N16" s="175">
        <f t="shared" si="4"/>
        <v>0.12848345660115101</v>
      </c>
      <c r="O16" s="183">
        <f t="shared" si="5"/>
        <v>5.532172374692116E-3</v>
      </c>
      <c r="P16" s="174">
        <v>17.5625</v>
      </c>
      <c r="Q16" s="174">
        <v>16</v>
      </c>
      <c r="R16" s="177">
        <f t="shared" si="6"/>
        <v>16.78125</v>
      </c>
      <c r="S16" s="172">
        <v>0.96</v>
      </c>
      <c r="T16" s="175">
        <v>3.3799999999999997E-2</v>
      </c>
      <c r="U16" s="175">
        <f t="shared" si="7"/>
        <v>9.7472869689956276E-2</v>
      </c>
      <c r="V16" s="183">
        <f t="shared" si="8"/>
        <v>8.6918772358659754E-4</v>
      </c>
      <c r="W16" s="176">
        <v>19.125</v>
      </c>
      <c r="X16" s="176">
        <v>17.6875</v>
      </c>
      <c r="Y16" s="177">
        <f t="shared" si="9"/>
        <v>18.40625</v>
      </c>
      <c r="Z16" s="177">
        <v>0.64</v>
      </c>
      <c r="AA16" s="178">
        <v>8.0500000000000002E-2</v>
      </c>
      <c r="AB16" s="175">
        <f t="shared" si="10"/>
        <v>0.12059332417578061</v>
      </c>
      <c r="AC16" s="183">
        <f t="shared" si="11"/>
        <v>3.226074206704759E-3</v>
      </c>
      <c r="AD16" s="191">
        <v>27.5</v>
      </c>
      <c r="AE16" s="191">
        <v>23.61</v>
      </c>
      <c r="AF16" s="177">
        <f t="shared" si="12"/>
        <v>25.555</v>
      </c>
      <c r="AG16" s="177">
        <v>1.18</v>
      </c>
      <c r="AH16" s="178">
        <v>7.4200000000000002E-2</v>
      </c>
      <c r="AI16" s="175">
        <f t="shared" si="13"/>
        <v>0.12737107153607519</v>
      </c>
      <c r="AJ16" s="183">
        <f t="shared" si="14"/>
        <v>6.3231169806119893E-3</v>
      </c>
      <c r="AK16" s="176">
        <v>32.25</v>
      </c>
      <c r="AL16" s="176">
        <v>28.6875</v>
      </c>
      <c r="AM16" s="177">
        <f t="shared" si="15"/>
        <v>30.46875</v>
      </c>
      <c r="AN16" s="177">
        <v>1.78</v>
      </c>
      <c r="AO16" s="178">
        <v>9.5000000000000001E-2</v>
      </c>
      <c r="AP16" s="175">
        <f t="shared" si="55"/>
        <v>0.1639061524275911</v>
      </c>
      <c r="AQ16" s="183">
        <f t="shared" si="56"/>
        <v>3.4242928194157675E-2</v>
      </c>
      <c r="AR16" s="174">
        <v>26</v>
      </c>
      <c r="AS16" s="174">
        <v>23</v>
      </c>
      <c r="AT16" s="177">
        <f t="shared" si="16"/>
        <v>24.5</v>
      </c>
      <c r="AU16" s="177">
        <v>1.32</v>
      </c>
      <c r="AV16" s="175"/>
      <c r="AW16" s="175"/>
      <c r="AX16" s="183"/>
      <c r="AY16" s="176">
        <v>40.25</v>
      </c>
      <c r="AZ16" s="176">
        <v>35.75</v>
      </c>
      <c r="BA16" s="177">
        <f t="shared" si="17"/>
        <v>38</v>
      </c>
      <c r="BB16" s="176">
        <v>1.64</v>
      </c>
      <c r="BC16" s="178">
        <v>5.8799999999999998E-2</v>
      </c>
      <c r="BD16" s="175">
        <f t="shared" si="18"/>
        <v>0.10772627400840262</v>
      </c>
      <c r="BE16" s="183">
        <f t="shared" si="19"/>
        <v>3.4307844976198295E-3</v>
      </c>
      <c r="BF16" s="176">
        <v>44.25</v>
      </c>
      <c r="BG16" s="176">
        <v>40.4375</v>
      </c>
      <c r="BH16" s="177">
        <f t="shared" si="20"/>
        <v>42.34375</v>
      </c>
      <c r="BI16" s="177">
        <v>1.48</v>
      </c>
      <c r="BJ16" s="178">
        <v>6.83E-2</v>
      </c>
      <c r="BK16" s="175">
        <f t="shared" si="21"/>
        <v>0.10815008796727121</v>
      </c>
      <c r="BL16" s="183">
        <f t="shared" si="22"/>
        <v>1.0470616679488957E-2</v>
      </c>
      <c r="BM16" s="183"/>
      <c r="BN16" s="183"/>
      <c r="BO16" s="183"/>
      <c r="BP16" s="183"/>
      <c r="BQ16" s="183"/>
      <c r="BR16" s="183"/>
      <c r="BS16" s="183"/>
      <c r="BT16" s="176">
        <v>29.25</v>
      </c>
      <c r="BU16" s="176">
        <v>26.25</v>
      </c>
      <c r="BV16" s="177">
        <f t="shared" si="23"/>
        <v>27.75</v>
      </c>
      <c r="BW16" s="177">
        <v>1.22</v>
      </c>
      <c r="BX16" s="178">
        <v>5.1799999999999999E-2</v>
      </c>
      <c r="BY16" s="175">
        <f t="shared" si="24"/>
        <v>0.10132630027737455</v>
      </c>
      <c r="BZ16" s="183">
        <f t="shared" si="25"/>
        <v>3.33022581446542E-3</v>
      </c>
      <c r="CA16" s="174">
        <v>23.4375</v>
      </c>
      <c r="CB16" s="174">
        <v>21.5625</v>
      </c>
      <c r="CC16" s="177">
        <f t="shared" si="26"/>
        <v>22.5</v>
      </c>
      <c r="CD16" s="172">
        <v>0.98</v>
      </c>
      <c r="CE16" s="178">
        <v>0.1027</v>
      </c>
      <c r="CF16" s="175">
        <f t="shared" si="27"/>
        <v>0.1541324166905218</v>
      </c>
      <c r="CG16" s="183">
        <f t="shared" si="28"/>
        <v>2.356172188283543E-3</v>
      </c>
      <c r="CH16" s="176">
        <v>18.15625</v>
      </c>
      <c r="CI16" s="176">
        <v>16.5</v>
      </c>
      <c r="CJ16" s="177">
        <f t="shared" si="29"/>
        <v>17.328125</v>
      </c>
      <c r="CK16" s="177">
        <v>0.6</v>
      </c>
      <c r="CL16" s="178">
        <v>7.6700000000000004E-2</v>
      </c>
      <c r="CM16" s="175">
        <f t="shared" si="30"/>
        <v>0.1164834284728864</v>
      </c>
      <c r="CN16" s="183">
        <f t="shared" si="31"/>
        <v>6.5290292269986061E-3</v>
      </c>
      <c r="CO16" s="176">
        <v>38.1875</v>
      </c>
      <c r="CP16" s="176">
        <v>35.5</v>
      </c>
      <c r="CQ16" s="177">
        <f t="shared" si="32"/>
        <v>36.84375</v>
      </c>
      <c r="CR16" s="177">
        <v>1.92</v>
      </c>
      <c r="CS16" s="178">
        <v>4.8099999999999997E-2</v>
      </c>
      <c r="CT16" s="175">
        <f t="shared" si="33"/>
        <v>0.10678671884534308</v>
      </c>
      <c r="CU16" s="183">
        <f t="shared" si="34"/>
        <v>7.0737934984964335E-3</v>
      </c>
      <c r="CV16" s="176">
        <v>35.4375</v>
      </c>
      <c r="CW16" s="176">
        <v>32.375</v>
      </c>
      <c r="CX16" s="177">
        <f t="shared" si="35"/>
        <v>33.90625</v>
      </c>
      <c r="CY16" s="177">
        <v>1.3</v>
      </c>
      <c r="CZ16" s="178">
        <v>7.3300000000000004E-2</v>
      </c>
      <c r="DA16" s="175">
        <f t="shared" si="36"/>
        <v>0.11727728485259736</v>
      </c>
      <c r="DB16" s="183">
        <f t="shared" si="37"/>
        <v>5.9759325308342505E-3</v>
      </c>
      <c r="DC16" s="179">
        <v>17.25</v>
      </c>
      <c r="DD16" s="179">
        <v>14.5</v>
      </c>
      <c r="DE16" s="179">
        <f t="shared" si="38"/>
        <v>15.875</v>
      </c>
      <c r="DF16" s="179">
        <v>0.8</v>
      </c>
      <c r="DG16" s="175"/>
      <c r="DH16" s="175"/>
      <c r="DI16" s="183"/>
      <c r="DJ16" s="174">
        <v>27</v>
      </c>
      <c r="DK16" s="174">
        <v>25.4375</v>
      </c>
      <c r="DL16" s="177">
        <f t="shared" si="39"/>
        <v>26.21875</v>
      </c>
      <c r="DM16" s="177">
        <v>1.44</v>
      </c>
      <c r="DN16" s="175"/>
      <c r="DO16" s="175"/>
      <c r="DP16" s="183"/>
      <c r="DQ16" s="176">
        <v>24.125</v>
      </c>
      <c r="DR16" s="176">
        <v>20.1875</v>
      </c>
      <c r="DS16" s="177">
        <f t="shared" si="40"/>
        <v>22.15625</v>
      </c>
      <c r="DT16" s="177">
        <v>0.82</v>
      </c>
      <c r="DU16" s="178">
        <v>8.1799999999999998E-2</v>
      </c>
      <c r="DV16" s="175">
        <f t="shared" si="41"/>
        <v>0.12456420924681044</v>
      </c>
      <c r="DW16" s="183">
        <f t="shared" si="42"/>
        <v>3.6496641605573837E-3</v>
      </c>
      <c r="DX16" s="176">
        <v>23.875</v>
      </c>
      <c r="DY16" s="176">
        <v>22.1875</v>
      </c>
      <c r="DZ16" s="177">
        <f t="shared" si="43"/>
        <v>23.03125</v>
      </c>
      <c r="EA16" s="177">
        <v>1.46</v>
      </c>
      <c r="EB16" s="178"/>
      <c r="EC16" s="175"/>
      <c r="ED16" s="183"/>
      <c r="EE16" s="176">
        <v>28.75</v>
      </c>
      <c r="EF16" s="176">
        <v>26.125</v>
      </c>
      <c r="EG16" s="177">
        <f t="shared" si="44"/>
        <v>27.4375</v>
      </c>
      <c r="EH16" s="177">
        <v>1.2</v>
      </c>
      <c r="EI16" s="178">
        <v>4.7100000000000003E-2</v>
      </c>
      <c r="EJ16" s="175">
        <f t="shared" si="45"/>
        <v>9.6144656865255307E-2</v>
      </c>
      <c r="EK16" s="183">
        <f t="shared" si="46"/>
        <v>5.8789285582364938E-3</v>
      </c>
      <c r="EL16" s="191">
        <v>47.22</v>
      </c>
      <c r="EM16" s="191">
        <v>44.06</v>
      </c>
      <c r="EN16" s="177">
        <f t="shared" si="47"/>
        <v>45.64</v>
      </c>
      <c r="EO16" s="192">
        <v>1.8</v>
      </c>
      <c r="EP16" s="178">
        <v>7.6999999999999999E-2</v>
      </c>
      <c r="EQ16" s="175">
        <f t="shared" si="48"/>
        <v>0.12241237157289486</v>
      </c>
      <c r="ER16" s="183">
        <f t="shared" si="49"/>
        <v>1.0781881610800058E-2</v>
      </c>
      <c r="ES16" s="193">
        <v>19.25</v>
      </c>
      <c r="ET16" s="193">
        <v>17.829999999999998</v>
      </c>
      <c r="EU16" s="193">
        <f t="shared" si="50"/>
        <v>18.54</v>
      </c>
      <c r="EV16" s="192">
        <v>0.66000002639999999</v>
      </c>
      <c r="EW16" s="178">
        <v>9.11E-2</v>
      </c>
      <c r="EX16" s="175">
        <f t="shared" si="51"/>
        <v>0.13256418406614401</v>
      </c>
      <c r="EY16" s="183">
        <f t="shared" si="52"/>
        <v>1.0349540907091847E-2</v>
      </c>
      <c r="EZ16" s="175"/>
      <c r="FA16" s="179">
        <v>1.1000000000000001</v>
      </c>
      <c r="FB16" s="179">
        <v>0.84499999999999997</v>
      </c>
      <c r="FC16" s="179">
        <v>0.17499999999999999</v>
      </c>
      <c r="FD16" s="179">
        <v>0.52500000000000002</v>
      </c>
      <c r="FE16" s="194">
        <v>0.97424599999999995</v>
      </c>
      <c r="FF16" s="179">
        <v>4.0999999999999996</v>
      </c>
      <c r="FG16" s="179"/>
      <c r="FH16" s="179">
        <v>0.625</v>
      </c>
      <c r="FI16" s="179">
        <v>1.9</v>
      </c>
      <c r="FJ16" s="179"/>
      <c r="FK16" s="179">
        <v>0.64500000000000002</v>
      </c>
      <c r="FL16" s="179">
        <v>0.3</v>
      </c>
      <c r="FM16" s="177">
        <v>1.1000000000000001</v>
      </c>
      <c r="FN16" s="177">
        <v>1.3</v>
      </c>
      <c r="FO16" s="177">
        <v>1</v>
      </c>
      <c r="FP16" s="177"/>
      <c r="FQ16" s="177"/>
      <c r="FR16" s="177">
        <v>0.57499999999999996</v>
      </c>
      <c r="FS16" s="177"/>
      <c r="FT16" s="177">
        <v>1.2</v>
      </c>
      <c r="FU16" s="195">
        <v>1.7285321600000001</v>
      </c>
      <c r="FV16" s="195">
        <v>1.5321564000000001</v>
      </c>
      <c r="FW16" s="177">
        <f t="shared" si="53"/>
        <v>19.624934560000003</v>
      </c>
      <c r="FX16" s="175">
        <f t="shared" si="54"/>
        <v>0.12596715504565811</v>
      </c>
      <c r="FY16" s="172"/>
      <c r="FZ16" s="172"/>
    </row>
    <row r="17" spans="1:182">
      <c r="A17" s="181">
        <v>36129</v>
      </c>
      <c r="B17" s="170">
        <v>22</v>
      </c>
      <c r="C17" s="170">
        <v>20.3125</v>
      </c>
      <c r="D17" s="170">
        <f t="shared" si="0"/>
        <v>21.15625</v>
      </c>
      <c r="E17" s="170">
        <v>1.08</v>
      </c>
      <c r="F17" s="171">
        <v>4.5400000000000003E-2</v>
      </c>
      <c r="G17" s="175">
        <f t="shared" si="1"/>
        <v>0.10271725964004386</v>
      </c>
      <c r="H17" s="183">
        <f t="shared" si="2"/>
        <v>5.7584098010480577E-3</v>
      </c>
      <c r="I17" s="170">
        <v>32.25</v>
      </c>
      <c r="J17" s="170">
        <v>29.1875</v>
      </c>
      <c r="K17" s="173">
        <f t="shared" si="3"/>
        <v>30.71875</v>
      </c>
      <c r="L17" s="173">
        <v>1.1000000000000001</v>
      </c>
      <c r="M17" s="171">
        <v>8.4500000000000006E-2</v>
      </c>
      <c r="N17" s="175">
        <f t="shared" si="4"/>
        <v>0.12595997134305148</v>
      </c>
      <c r="O17" s="183">
        <f t="shared" si="5"/>
        <v>5.4244501315689189E-3</v>
      </c>
      <c r="P17" s="174">
        <v>18.3125</v>
      </c>
      <c r="Q17" s="174">
        <v>16.125</v>
      </c>
      <c r="R17" s="177">
        <f t="shared" si="6"/>
        <v>17.21875</v>
      </c>
      <c r="S17" s="172">
        <v>0.96</v>
      </c>
      <c r="T17" s="175">
        <v>3.3799999999999997E-2</v>
      </c>
      <c r="U17" s="175">
        <f t="shared" si="7"/>
        <v>9.5819542756787168E-2</v>
      </c>
      <c r="V17" s="183">
        <f t="shared" si="8"/>
        <v>8.5459156446750196E-4</v>
      </c>
      <c r="W17" s="176">
        <v>19.4375</v>
      </c>
      <c r="X17" s="176">
        <v>17.4375</v>
      </c>
      <c r="Y17" s="177">
        <f t="shared" si="9"/>
        <v>18.4375</v>
      </c>
      <c r="Z17" s="177">
        <v>0.64</v>
      </c>
      <c r="AA17" s="178">
        <v>8.0500000000000002E-2</v>
      </c>
      <c r="AB17" s="175">
        <f t="shared" si="10"/>
        <v>0.12052443971787241</v>
      </c>
      <c r="AC17" s="183">
        <f t="shared" si="11"/>
        <v>3.2247858797396526E-3</v>
      </c>
      <c r="AD17" s="191">
        <v>28.15</v>
      </c>
      <c r="AE17" s="191">
        <v>25.49</v>
      </c>
      <c r="AF17" s="177">
        <f t="shared" si="12"/>
        <v>26.82</v>
      </c>
      <c r="AG17" s="177">
        <v>1.18</v>
      </c>
      <c r="AH17" s="178">
        <v>7.4200000000000002E-2</v>
      </c>
      <c r="AI17" s="175">
        <f t="shared" si="13"/>
        <v>0.12481974043102628</v>
      </c>
      <c r="AJ17" s="183">
        <f t="shared" si="14"/>
        <v>6.6358505473438165E-3</v>
      </c>
      <c r="AK17" s="176">
        <v>30.75</v>
      </c>
      <c r="AL17" s="176">
        <v>29.5625</v>
      </c>
      <c r="AM17" s="177">
        <f t="shared" si="15"/>
        <v>30.15625</v>
      </c>
      <c r="AN17" s="177">
        <v>1.78</v>
      </c>
      <c r="AO17" s="178">
        <v>7.8799999999999995E-2</v>
      </c>
      <c r="AP17" s="175">
        <f t="shared" si="55"/>
        <v>0.14740655811578529</v>
      </c>
      <c r="AQ17" s="183">
        <f t="shared" si="56"/>
        <v>3.0801163443185835E-2</v>
      </c>
      <c r="AR17" s="174">
        <v>26.0625</v>
      </c>
      <c r="AS17" s="174">
        <v>24.4375</v>
      </c>
      <c r="AT17" s="177">
        <f t="shared" si="16"/>
        <v>25.25</v>
      </c>
      <c r="AU17" s="177">
        <v>1.32</v>
      </c>
      <c r="AV17" s="175"/>
      <c r="AW17" s="175"/>
      <c r="AX17" s="183"/>
      <c r="AY17" s="176">
        <v>40</v>
      </c>
      <c r="AZ17" s="176">
        <v>38</v>
      </c>
      <c r="BA17" s="177">
        <f t="shared" si="17"/>
        <v>39</v>
      </c>
      <c r="BB17" s="176">
        <v>1.64</v>
      </c>
      <c r="BC17" s="178">
        <v>5.8799999999999998E-2</v>
      </c>
      <c r="BD17" s="175">
        <f t="shared" si="18"/>
        <v>0.10645097423679806</v>
      </c>
      <c r="BE17" s="183">
        <f t="shared" si="19"/>
        <v>3.390752703124153E-3</v>
      </c>
      <c r="BF17" s="176">
        <v>44.4375</v>
      </c>
      <c r="BG17" s="176">
        <v>42</v>
      </c>
      <c r="BH17" s="177">
        <f t="shared" si="20"/>
        <v>43.21875</v>
      </c>
      <c r="BI17" s="177">
        <v>1.48</v>
      </c>
      <c r="BJ17" s="178">
        <v>6.83E-2</v>
      </c>
      <c r="BK17" s="175">
        <f t="shared" si="21"/>
        <v>0.10733240173902603</v>
      </c>
      <c r="BL17" s="183">
        <f t="shared" si="22"/>
        <v>1.0393238832932685E-2</v>
      </c>
      <c r="BM17" s="183"/>
      <c r="BN17" s="183"/>
      <c r="BO17" s="183"/>
      <c r="BP17" s="183"/>
      <c r="BQ17" s="183"/>
      <c r="BR17" s="183"/>
      <c r="BS17" s="183"/>
      <c r="BT17" s="176">
        <v>29.625</v>
      </c>
      <c r="BU17" s="176">
        <v>27.125</v>
      </c>
      <c r="BV17" s="177">
        <f t="shared" si="23"/>
        <v>28.375</v>
      </c>
      <c r="BW17" s="177">
        <v>1.22</v>
      </c>
      <c r="BX17" s="178">
        <v>4.4200000000000003E-2</v>
      </c>
      <c r="BY17" s="175">
        <f t="shared" si="24"/>
        <v>9.2267090881887226E-2</v>
      </c>
      <c r="BZ17" s="183">
        <f t="shared" si="25"/>
        <v>3.0330041274126869E-3</v>
      </c>
      <c r="CA17" s="174">
        <v>25.9375</v>
      </c>
      <c r="CB17" s="174">
        <v>23.3125</v>
      </c>
      <c r="CC17" s="177">
        <f t="shared" si="26"/>
        <v>24.625</v>
      </c>
      <c r="CD17" s="172">
        <v>0.98</v>
      </c>
      <c r="CE17" s="178">
        <v>0.1027</v>
      </c>
      <c r="CF17" s="175">
        <f t="shared" si="27"/>
        <v>0.14962454417003657</v>
      </c>
      <c r="CG17" s="183">
        <f t="shared" si="28"/>
        <v>2.2876551294444486E-3</v>
      </c>
      <c r="CH17" s="176">
        <v>18.96875</v>
      </c>
      <c r="CI17" s="176">
        <v>17.125</v>
      </c>
      <c r="CJ17" s="177">
        <f t="shared" si="29"/>
        <v>18.046875</v>
      </c>
      <c r="CK17" s="177">
        <v>0.6</v>
      </c>
      <c r="CL17" s="178">
        <v>7.6700000000000004E-2</v>
      </c>
      <c r="CM17" s="175">
        <f t="shared" si="30"/>
        <v>0.11487822338908527</v>
      </c>
      <c r="CN17" s="183">
        <f t="shared" si="31"/>
        <v>6.4401629269401559E-3</v>
      </c>
      <c r="CO17" s="176">
        <v>39.5</v>
      </c>
      <c r="CP17" s="176">
        <v>37.125</v>
      </c>
      <c r="CQ17" s="177">
        <f t="shared" si="32"/>
        <v>38.3125</v>
      </c>
      <c r="CR17" s="177">
        <v>1.92</v>
      </c>
      <c r="CS17" s="178">
        <v>4.8099999999999997E-2</v>
      </c>
      <c r="CT17" s="175">
        <f t="shared" si="33"/>
        <v>0.10449251524871728</v>
      </c>
      <c r="CU17" s="183">
        <f t="shared" si="34"/>
        <v>6.923010565550774E-3</v>
      </c>
      <c r="CV17" s="176">
        <v>35.5</v>
      </c>
      <c r="CW17" s="176">
        <v>32.75</v>
      </c>
      <c r="CX17" s="177">
        <f t="shared" si="35"/>
        <v>34.125</v>
      </c>
      <c r="CY17" s="177">
        <v>1.3</v>
      </c>
      <c r="CZ17" s="178">
        <v>6.7500000000000004E-2</v>
      </c>
      <c r="DA17" s="175">
        <f t="shared" si="36"/>
        <v>0.11095504506160658</v>
      </c>
      <c r="DB17" s="183">
        <f t="shared" si="37"/>
        <v>5.6547513506979598E-3</v>
      </c>
      <c r="DC17" s="179">
        <v>17.5</v>
      </c>
      <c r="DD17" s="179">
        <v>15.75</v>
      </c>
      <c r="DE17" s="179">
        <f t="shared" si="38"/>
        <v>16.625</v>
      </c>
      <c r="DF17" s="179">
        <v>0.8</v>
      </c>
      <c r="DG17" s="175"/>
      <c r="DH17" s="175"/>
      <c r="DI17" s="183"/>
      <c r="DJ17" s="174">
        <v>26.125</v>
      </c>
      <c r="DK17" s="174">
        <v>25</v>
      </c>
      <c r="DL17" s="177">
        <f t="shared" si="39"/>
        <v>25.5625</v>
      </c>
      <c r="DM17" s="177">
        <v>1.44</v>
      </c>
      <c r="DN17" s="175"/>
      <c r="DO17" s="175"/>
      <c r="DP17" s="183"/>
      <c r="DQ17" s="176">
        <v>24.9375</v>
      </c>
      <c r="DR17" s="176">
        <v>22</v>
      </c>
      <c r="DS17" s="177">
        <f t="shared" si="40"/>
        <v>23.46875</v>
      </c>
      <c r="DT17" s="177">
        <v>0.82</v>
      </c>
      <c r="DU17" s="178">
        <v>8.1799999999999998E-2</v>
      </c>
      <c r="DV17" s="175">
        <f t="shared" si="41"/>
        <v>0.12213968317384061</v>
      </c>
      <c r="DW17" s="183">
        <f t="shared" si="42"/>
        <v>3.5792422450022466E-3</v>
      </c>
      <c r="DX17" s="176">
        <v>25.75</v>
      </c>
      <c r="DY17" s="176">
        <v>22.875</v>
      </c>
      <c r="DZ17" s="177">
        <f t="shared" si="43"/>
        <v>24.3125</v>
      </c>
      <c r="EA17" s="177">
        <v>1.46</v>
      </c>
      <c r="EB17" s="178"/>
      <c r="EC17" s="175"/>
      <c r="ED17" s="183"/>
      <c r="EE17" s="176">
        <v>26.625</v>
      </c>
      <c r="EF17" s="176">
        <v>24.9375</v>
      </c>
      <c r="EG17" s="177">
        <f t="shared" si="44"/>
        <v>25.78125</v>
      </c>
      <c r="EH17" s="177">
        <v>1.2</v>
      </c>
      <c r="EI17" s="178">
        <v>4.8300000000000003E-2</v>
      </c>
      <c r="EJ17" s="175">
        <f t="shared" si="45"/>
        <v>0.10061309255654716</v>
      </c>
      <c r="EK17" s="183">
        <f t="shared" si="46"/>
        <v>6.1532166010059477E-3</v>
      </c>
      <c r="EL17" s="191">
        <v>46.86</v>
      </c>
      <c r="EM17" s="191">
        <v>42.7</v>
      </c>
      <c r="EN17" s="177">
        <f t="shared" si="47"/>
        <v>44.78</v>
      </c>
      <c r="EO17" s="192">
        <v>1.8</v>
      </c>
      <c r="EP17" s="178">
        <v>7.4999999999999997E-2</v>
      </c>
      <c r="EQ17" s="175">
        <f t="shared" si="48"/>
        <v>0.12121235567376631</v>
      </c>
      <c r="ER17" s="183">
        <f t="shared" si="49"/>
        <v>1.0381146465614145E-2</v>
      </c>
      <c r="ES17" s="193">
        <v>19.170000000000002</v>
      </c>
      <c r="ET17" s="193">
        <v>18.010000000000002</v>
      </c>
      <c r="EU17" s="193">
        <f t="shared" si="50"/>
        <v>18.590000000000003</v>
      </c>
      <c r="EV17" s="192">
        <v>0.66000002639999999</v>
      </c>
      <c r="EW17" s="178">
        <v>9.11E-2</v>
      </c>
      <c r="EX17" s="175">
        <f t="shared" si="51"/>
        <v>0.13245110083031397</v>
      </c>
      <c r="EY17" s="183">
        <f t="shared" si="52"/>
        <v>1.0178992416457752E-2</v>
      </c>
      <c r="EZ17" s="175"/>
      <c r="FA17" s="179">
        <v>1.1000000000000001</v>
      </c>
      <c r="FB17" s="179">
        <v>0.84499999999999997</v>
      </c>
      <c r="FC17" s="179">
        <v>0.17499999999999999</v>
      </c>
      <c r="FD17" s="179">
        <v>0.52500000000000002</v>
      </c>
      <c r="FE17" s="194">
        <v>1.0431502399999999</v>
      </c>
      <c r="FF17" s="179">
        <v>4.0999999999999996</v>
      </c>
      <c r="FG17" s="179"/>
      <c r="FH17" s="179">
        <v>0.625</v>
      </c>
      <c r="FI17" s="179">
        <v>1.9</v>
      </c>
      <c r="FJ17" s="179"/>
      <c r="FK17" s="179">
        <v>0.64500000000000002</v>
      </c>
      <c r="FL17" s="179">
        <v>0.3</v>
      </c>
      <c r="FM17" s="177">
        <v>1.1000000000000001</v>
      </c>
      <c r="FN17" s="177">
        <v>1.3</v>
      </c>
      <c r="FO17" s="177">
        <v>1</v>
      </c>
      <c r="FP17" s="177"/>
      <c r="FQ17" s="177"/>
      <c r="FR17" s="177">
        <v>0.57499999999999996</v>
      </c>
      <c r="FS17" s="177"/>
      <c r="FT17" s="177">
        <v>1.2</v>
      </c>
      <c r="FU17" s="195">
        <v>1.6804746600000002</v>
      </c>
      <c r="FV17" s="195">
        <v>1.50793548</v>
      </c>
      <c r="FW17" s="177">
        <f t="shared" si="53"/>
        <v>19.621560380000002</v>
      </c>
      <c r="FX17" s="175">
        <f t="shared" si="54"/>
        <v>0.12111442473153675</v>
      </c>
      <c r="FY17" s="172"/>
      <c r="FZ17" s="172"/>
    </row>
    <row r="18" spans="1:182">
      <c r="A18" s="181">
        <v>36160</v>
      </c>
      <c r="B18" s="170">
        <v>23.375</v>
      </c>
      <c r="C18" s="170">
        <v>21.1875</v>
      </c>
      <c r="D18" s="170">
        <f t="shared" si="0"/>
        <v>22.28125</v>
      </c>
      <c r="E18" s="170">
        <v>1.08</v>
      </c>
      <c r="F18" s="171">
        <v>4.5400000000000003E-2</v>
      </c>
      <c r="G18" s="175">
        <f t="shared" si="1"/>
        <v>9.9768039769129624E-2</v>
      </c>
      <c r="H18" s="183">
        <f t="shared" si="2"/>
        <v>5.5940569967961639E-3</v>
      </c>
      <c r="I18" s="170">
        <v>32.25</v>
      </c>
      <c r="J18" s="170">
        <v>27.625</v>
      </c>
      <c r="K18" s="173">
        <f t="shared" si="3"/>
        <v>29.9375</v>
      </c>
      <c r="L18" s="173">
        <v>1.1000000000000001</v>
      </c>
      <c r="M18" s="171">
        <v>8.9499999999999996E-2</v>
      </c>
      <c r="N18" s="175">
        <f t="shared" si="4"/>
        <v>0.13225379037452911</v>
      </c>
      <c r="O18" s="183">
        <f t="shared" si="5"/>
        <v>5.6964934081778816E-3</v>
      </c>
      <c r="P18" s="174">
        <v>18.6875</v>
      </c>
      <c r="Q18" s="174">
        <v>17.3125</v>
      </c>
      <c r="R18" s="177">
        <f t="shared" si="6"/>
        <v>18</v>
      </c>
      <c r="S18" s="172">
        <v>0.96</v>
      </c>
      <c r="T18" s="175">
        <v>3.3799999999999997E-2</v>
      </c>
      <c r="U18" s="175">
        <f t="shared" si="7"/>
        <v>9.307121778496219E-2</v>
      </c>
      <c r="V18" s="183">
        <f t="shared" si="8"/>
        <v>8.3022576618401996E-4</v>
      </c>
      <c r="W18" s="176">
        <v>19.5</v>
      </c>
      <c r="X18" s="176">
        <v>17.8125</v>
      </c>
      <c r="Y18" s="177">
        <f t="shared" si="9"/>
        <v>18.65625</v>
      </c>
      <c r="Z18" s="177">
        <v>0.64</v>
      </c>
      <c r="AA18" s="178">
        <v>8.0500000000000002E-2</v>
      </c>
      <c r="AB18" s="175">
        <f t="shared" si="10"/>
        <v>0.12004879673494662</v>
      </c>
      <c r="AC18" s="183">
        <f t="shared" si="11"/>
        <v>3.2126238364803372E-3</v>
      </c>
      <c r="AD18" s="191">
        <v>28.57</v>
      </c>
      <c r="AE18" s="191">
        <v>25.52</v>
      </c>
      <c r="AF18" s="177">
        <f t="shared" si="12"/>
        <v>27.045000000000002</v>
      </c>
      <c r="AG18" s="177">
        <v>1.18</v>
      </c>
      <c r="AH18" s="178">
        <v>7.5800000000000006E-2</v>
      </c>
      <c r="AI18" s="175">
        <f t="shared" si="13"/>
        <v>0.12606613190625326</v>
      </c>
      <c r="AJ18" s="183">
        <f t="shared" si="14"/>
        <v>6.6316998208388643E-3</v>
      </c>
      <c r="AK18" s="176">
        <v>31.25</v>
      </c>
      <c r="AL18" s="176">
        <v>29.1875</v>
      </c>
      <c r="AM18" s="177">
        <f t="shared" si="15"/>
        <v>30.21875</v>
      </c>
      <c r="AN18" s="177">
        <v>1.78</v>
      </c>
      <c r="AO18" s="178">
        <v>7.8799999999999995E-2</v>
      </c>
      <c r="AP18" s="175">
        <f t="shared" si="55"/>
        <v>0.14726137196026357</v>
      </c>
      <c r="AQ18" s="183">
        <f t="shared" si="56"/>
        <v>3.077623301666475E-2</v>
      </c>
      <c r="AR18" s="174">
        <v>27</v>
      </c>
      <c r="AS18" s="174">
        <v>24.625</v>
      </c>
      <c r="AT18" s="177">
        <f t="shared" si="16"/>
        <v>25.8125</v>
      </c>
      <c r="AU18" s="177">
        <v>1.32</v>
      </c>
      <c r="AV18" s="175"/>
      <c r="AW18" s="175"/>
      <c r="AX18" s="183"/>
      <c r="AY18" s="176">
        <v>39.625</v>
      </c>
      <c r="AZ18" s="176">
        <v>37.625</v>
      </c>
      <c r="BA18" s="177">
        <f t="shared" si="17"/>
        <v>38.625</v>
      </c>
      <c r="BB18" s="176">
        <v>1.64</v>
      </c>
      <c r="BC18" s="178">
        <v>5.8799999999999998E-2</v>
      </c>
      <c r="BD18" s="175">
        <f t="shared" si="18"/>
        <v>0.10692134492348737</v>
      </c>
      <c r="BE18" s="183">
        <f t="shared" si="19"/>
        <v>3.406333712703808E-3</v>
      </c>
      <c r="BF18" s="176">
        <v>42.9375</v>
      </c>
      <c r="BG18" s="176">
        <v>40.375</v>
      </c>
      <c r="BH18" s="177">
        <f t="shared" si="20"/>
        <v>41.65625</v>
      </c>
      <c r="BI18" s="177">
        <v>1.48</v>
      </c>
      <c r="BJ18" s="178">
        <v>5.4800000000000001E-2</v>
      </c>
      <c r="BK18" s="175">
        <f t="shared" si="21"/>
        <v>9.4804980128532002E-2</v>
      </c>
      <c r="BL18" s="183">
        <f t="shared" si="22"/>
        <v>9.1817933690638096E-3</v>
      </c>
      <c r="BM18" s="183"/>
      <c r="BN18" s="183"/>
      <c r="BO18" s="183"/>
      <c r="BP18" s="183"/>
      <c r="BQ18" s="183"/>
      <c r="BR18" s="183"/>
      <c r="BS18" s="183"/>
      <c r="BT18" s="176">
        <v>30.25</v>
      </c>
      <c r="BU18" s="176">
        <v>25.75</v>
      </c>
      <c r="BV18" s="177">
        <f t="shared" si="23"/>
        <v>28</v>
      </c>
      <c r="BW18" s="177">
        <v>1.22</v>
      </c>
      <c r="BX18" s="178">
        <v>4.4200000000000003E-2</v>
      </c>
      <c r="BY18" s="175">
        <f t="shared" si="24"/>
        <v>9.2921898556953986E-2</v>
      </c>
      <c r="BZ18" s="183">
        <f t="shared" si="25"/>
        <v>3.0550656821539479E-3</v>
      </c>
      <c r="CA18" s="174">
        <v>27</v>
      </c>
      <c r="CB18" s="174">
        <v>23.8125</v>
      </c>
      <c r="CC18" s="177">
        <f t="shared" si="26"/>
        <v>25.40625</v>
      </c>
      <c r="CD18" s="172">
        <v>0.98</v>
      </c>
      <c r="CE18" s="178">
        <v>0.1027</v>
      </c>
      <c r="CF18" s="175">
        <f t="shared" si="27"/>
        <v>0.14815967299204669</v>
      </c>
      <c r="CG18" s="183">
        <f t="shared" si="28"/>
        <v>2.2656562997951618E-3</v>
      </c>
      <c r="CH18" s="176">
        <v>18.46875</v>
      </c>
      <c r="CI18" s="176">
        <v>16.1875</v>
      </c>
      <c r="CJ18" s="177">
        <f t="shared" si="29"/>
        <v>17.328125</v>
      </c>
      <c r="CK18" s="177">
        <v>0.6</v>
      </c>
      <c r="CL18" s="178">
        <v>7.0000000000000007E-2</v>
      </c>
      <c r="CM18" s="175">
        <f t="shared" si="30"/>
        <v>0.1095358674338156</v>
      </c>
      <c r="CN18" s="183">
        <f t="shared" si="31"/>
        <v>6.1417452626734998E-3</v>
      </c>
      <c r="CO18" s="176">
        <v>40.125</v>
      </c>
      <c r="CP18" s="176">
        <v>37.1875</v>
      </c>
      <c r="CQ18" s="177">
        <f t="shared" si="32"/>
        <v>38.65625</v>
      </c>
      <c r="CR18" s="177">
        <v>1.92</v>
      </c>
      <c r="CS18" s="178">
        <v>4.36E-2</v>
      </c>
      <c r="CT18" s="175">
        <f t="shared" si="33"/>
        <v>9.924131164639971E-2</v>
      </c>
      <c r="CU18" s="183">
        <f t="shared" si="34"/>
        <v>6.5762544761819568E-3</v>
      </c>
      <c r="CV18" s="176">
        <v>36.125</v>
      </c>
      <c r="CW18" s="176">
        <v>33.75</v>
      </c>
      <c r="CX18" s="177">
        <f t="shared" si="35"/>
        <v>34.9375</v>
      </c>
      <c r="CY18" s="177">
        <v>1.3</v>
      </c>
      <c r="CZ18" s="178">
        <v>6.7500000000000004E-2</v>
      </c>
      <c r="DA18" s="175">
        <f t="shared" si="36"/>
        <v>0.10992964676120853</v>
      </c>
      <c r="DB18" s="183">
        <f t="shared" si="37"/>
        <v>5.6034770165868915E-3</v>
      </c>
      <c r="DC18" s="179">
        <v>17.25</v>
      </c>
      <c r="DD18" s="179">
        <v>15.5</v>
      </c>
      <c r="DE18" s="179">
        <f t="shared" si="38"/>
        <v>16.375</v>
      </c>
      <c r="DF18" s="179">
        <v>0.8</v>
      </c>
      <c r="DG18" s="175"/>
      <c r="DH18" s="175"/>
      <c r="DI18" s="183"/>
      <c r="DJ18" s="174">
        <v>26.25</v>
      </c>
      <c r="DK18" s="174">
        <v>25.0625</v>
      </c>
      <c r="DL18" s="177">
        <f t="shared" si="39"/>
        <v>25.65625</v>
      </c>
      <c r="DM18" s="177">
        <v>1.44</v>
      </c>
      <c r="DN18" s="175"/>
      <c r="DO18" s="175"/>
      <c r="DP18" s="183"/>
      <c r="DQ18" s="176">
        <v>26.875</v>
      </c>
      <c r="DR18" s="176">
        <v>23.1875</v>
      </c>
      <c r="DS18" s="177">
        <f t="shared" si="40"/>
        <v>25.03125</v>
      </c>
      <c r="DT18" s="177">
        <v>0.82</v>
      </c>
      <c r="DU18" s="178">
        <v>4.8300000000000003E-2</v>
      </c>
      <c r="DV18" s="175">
        <f t="shared" si="41"/>
        <v>8.4918890092415378E-2</v>
      </c>
      <c r="DW18" s="183">
        <f t="shared" si="42"/>
        <v>2.488942802807472E-3</v>
      </c>
      <c r="DX18" s="176">
        <v>24.625</v>
      </c>
      <c r="DY18" s="176">
        <v>21.625</v>
      </c>
      <c r="DZ18" s="177">
        <f t="shared" si="43"/>
        <v>23.125</v>
      </c>
      <c r="EA18" s="177">
        <v>1.46</v>
      </c>
      <c r="EB18" s="178"/>
      <c r="EC18" s="175"/>
      <c r="ED18" s="183"/>
      <c r="EE18" s="176">
        <v>27.125</v>
      </c>
      <c r="EF18" s="176">
        <v>25.125</v>
      </c>
      <c r="EG18" s="177">
        <f t="shared" si="44"/>
        <v>26.125</v>
      </c>
      <c r="EH18" s="177">
        <v>1.2</v>
      </c>
      <c r="EI18" s="178">
        <v>4.8300000000000003E-2</v>
      </c>
      <c r="EJ18" s="175">
        <f t="shared" si="45"/>
        <v>9.9912309233740615E-2</v>
      </c>
      <c r="EK18" s="183">
        <f t="shared" si="46"/>
        <v>6.1114323019505661E-3</v>
      </c>
      <c r="EL18" s="191">
        <v>44.66</v>
      </c>
      <c r="EM18" s="191">
        <v>42.94</v>
      </c>
      <c r="EN18" s="177">
        <f t="shared" si="47"/>
        <v>43.8</v>
      </c>
      <c r="EO18" s="192">
        <v>1.8</v>
      </c>
      <c r="EP18" s="178">
        <v>7.4999999999999997E-2</v>
      </c>
      <c r="EQ18" s="175">
        <f t="shared" si="48"/>
        <v>0.12226307655398627</v>
      </c>
      <c r="ER18" s="183">
        <f t="shared" si="49"/>
        <v>1.0428385424093184E-2</v>
      </c>
      <c r="ES18" s="193">
        <v>18.690000000000001</v>
      </c>
      <c r="ET18" s="193">
        <v>16.55</v>
      </c>
      <c r="EU18" s="193">
        <f t="shared" si="50"/>
        <v>17.62</v>
      </c>
      <c r="EV18" s="192">
        <v>0.66000002639999999</v>
      </c>
      <c r="EW18" s="178">
        <v>9.11E-2</v>
      </c>
      <c r="EX18" s="175">
        <f t="shared" si="51"/>
        <v>0.13476114064361155</v>
      </c>
      <c r="EY18" s="183">
        <f t="shared" si="52"/>
        <v>1.046033770972743E-2</v>
      </c>
      <c r="EZ18" s="175"/>
      <c r="FA18" s="179">
        <v>1.1000000000000001</v>
      </c>
      <c r="FB18" s="179">
        <v>0.84499999999999997</v>
      </c>
      <c r="FC18" s="179">
        <v>0.17499999999999999</v>
      </c>
      <c r="FD18" s="179">
        <v>0.52500000000000002</v>
      </c>
      <c r="FE18" s="194">
        <v>1.0320094399999999</v>
      </c>
      <c r="FF18" s="179">
        <v>4.0999999999999996</v>
      </c>
      <c r="FG18" s="179"/>
      <c r="FH18" s="179">
        <v>0.625</v>
      </c>
      <c r="FI18" s="179">
        <v>1.9</v>
      </c>
      <c r="FJ18" s="179"/>
      <c r="FK18" s="179">
        <v>0.64500000000000002</v>
      </c>
      <c r="FL18" s="179">
        <v>0.3</v>
      </c>
      <c r="FM18" s="177">
        <v>1.1000000000000001</v>
      </c>
      <c r="FN18" s="177">
        <v>1.3</v>
      </c>
      <c r="FO18" s="177">
        <v>1</v>
      </c>
      <c r="FP18" s="177"/>
      <c r="FQ18" s="177"/>
      <c r="FR18" s="177">
        <v>0.57499999999999996</v>
      </c>
      <c r="FS18" s="177"/>
      <c r="FT18" s="177">
        <v>1.2</v>
      </c>
      <c r="FU18" s="195">
        <v>1.6733199599999999</v>
      </c>
      <c r="FV18" s="195">
        <v>1.5227838600000001</v>
      </c>
      <c r="FW18" s="177">
        <f t="shared" si="53"/>
        <v>19.618113260000001</v>
      </c>
      <c r="FX18" s="175">
        <f t="shared" si="54"/>
        <v>0.11846075690287976</v>
      </c>
      <c r="FY18" s="172"/>
      <c r="FZ18" s="172"/>
    </row>
    <row r="19" spans="1:182">
      <c r="A19" s="181">
        <v>36189</v>
      </c>
      <c r="B19" s="170">
        <v>23.375</v>
      </c>
      <c r="C19" s="170">
        <v>19.8125</v>
      </c>
      <c r="D19" s="170">
        <f t="shared" si="0"/>
        <v>21.59375</v>
      </c>
      <c r="E19" s="170">
        <v>1.08</v>
      </c>
      <c r="F19" s="171">
        <v>4.5400000000000003E-2</v>
      </c>
      <c r="G19" s="175">
        <f t="shared" si="1"/>
        <v>0.1015331136730766</v>
      </c>
      <c r="H19" s="183">
        <f t="shared" si="2"/>
        <v>6.673899439932433E-3</v>
      </c>
      <c r="I19" s="170">
        <v>33</v>
      </c>
      <c r="J19" s="170">
        <v>28.875</v>
      </c>
      <c r="K19" s="173">
        <f t="shared" si="3"/>
        <v>30.9375</v>
      </c>
      <c r="L19" s="173">
        <v>1.1000000000000001</v>
      </c>
      <c r="M19" s="171">
        <v>8.9499999999999996E-2</v>
      </c>
      <c r="N19" s="175">
        <f t="shared" si="4"/>
        <v>0.1308524897335821</v>
      </c>
      <c r="O19" s="183">
        <f t="shared" si="5"/>
        <v>5.9546069690870019E-3</v>
      </c>
      <c r="P19" s="174">
        <v>18.125</v>
      </c>
      <c r="Q19" s="174">
        <v>15.875</v>
      </c>
      <c r="R19" s="177">
        <f t="shared" si="6"/>
        <v>17</v>
      </c>
      <c r="S19" s="172">
        <v>0.96</v>
      </c>
      <c r="T19" s="175">
        <v>3.3799999999999997E-2</v>
      </c>
      <c r="U19" s="175">
        <f t="shared" si="7"/>
        <v>9.6635335368319808E-2</v>
      </c>
      <c r="V19" s="183">
        <f t="shared" si="8"/>
        <v>9.772249697449103E-4</v>
      </c>
      <c r="W19" s="176">
        <v>19.75</v>
      </c>
      <c r="X19" s="176">
        <v>16.375</v>
      </c>
      <c r="Y19" s="177">
        <f t="shared" si="9"/>
        <v>18.0625</v>
      </c>
      <c r="Z19" s="177">
        <v>0.64</v>
      </c>
      <c r="AA19" s="178">
        <v>8.0500000000000002E-2</v>
      </c>
      <c r="AB19" s="175">
        <f t="shared" si="10"/>
        <v>0.12136700267187006</v>
      </c>
      <c r="AC19" s="183">
        <f t="shared" si="11"/>
        <v>3.221725477412092E-3</v>
      </c>
      <c r="AD19" s="191">
        <v>28.39</v>
      </c>
      <c r="AE19" s="191">
        <v>24.33</v>
      </c>
      <c r="AF19" s="177">
        <f t="shared" si="12"/>
        <v>26.36</v>
      </c>
      <c r="AG19" s="177">
        <v>1.18</v>
      </c>
      <c r="AH19" s="178">
        <v>7.5800000000000006E-2</v>
      </c>
      <c r="AI19" s="175">
        <f t="shared" si="13"/>
        <v>0.12739540602627231</v>
      </c>
      <c r="AJ19" s="183">
        <f t="shared" si="14"/>
        <v>5.9491275071791522E-3</v>
      </c>
      <c r="AK19" s="176">
        <v>31.3125</v>
      </c>
      <c r="AL19" s="176">
        <v>27.0625</v>
      </c>
      <c r="AM19" s="177">
        <f t="shared" si="15"/>
        <v>29.1875</v>
      </c>
      <c r="AN19" s="177">
        <v>1.78</v>
      </c>
      <c r="AO19" s="178">
        <v>7.8799999999999995E-2</v>
      </c>
      <c r="AP19" s="175">
        <f t="shared" si="55"/>
        <v>0.1497383393992382</v>
      </c>
      <c r="AQ19" s="183">
        <f t="shared" si="56"/>
        <v>3.2555927271055572E-2</v>
      </c>
      <c r="AR19" s="174">
        <v>27</v>
      </c>
      <c r="AS19" s="174">
        <v>23.4375</v>
      </c>
      <c r="AT19" s="177">
        <f t="shared" si="16"/>
        <v>25.21875</v>
      </c>
      <c r="AU19" s="177">
        <v>1.32</v>
      </c>
      <c r="AV19" s="175"/>
      <c r="AW19" s="175"/>
      <c r="AX19" s="183"/>
      <c r="AY19" s="176">
        <v>40.125</v>
      </c>
      <c r="AZ19" s="176">
        <v>36</v>
      </c>
      <c r="BA19" s="177">
        <f t="shared" si="17"/>
        <v>38.0625</v>
      </c>
      <c r="BB19" s="176">
        <v>1.68</v>
      </c>
      <c r="BC19" s="178">
        <v>5.8799999999999998E-2</v>
      </c>
      <c r="BD19" s="175">
        <f t="shared" si="18"/>
        <v>0.10885662286884346</v>
      </c>
      <c r="BE19" s="183">
        <f t="shared" si="19"/>
        <v>3.715243056241233E-3</v>
      </c>
      <c r="BF19" s="176">
        <v>42.9375</v>
      </c>
      <c r="BG19" s="176">
        <v>38.125</v>
      </c>
      <c r="BH19" s="177">
        <f t="shared" si="20"/>
        <v>40.53125</v>
      </c>
      <c r="BI19" s="177">
        <v>1.48</v>
      </c>
      <c r="BJ19" s="178">
        <v>5.4800000000000001E-2</v>
      </c>
      <c r="BK19" s="175">
        <f t="shared" si="21"/>
        <v>9.593135526606722E-2</v>
      </c>
      <c r="BL19" s="183">
        <f t="shared" si="22"/>
        <v>9.2160067143818008E-3</v>
      </c>
      <c r="BM19" s="183"/>
      <c r="BN19" s="183"/>
      <c r="BO19" s="183"/>
      <c r="BP19" s="183"/>
      <c r="BQ19" s="183"/>
      <c r="BR19" s="183"/>
      <c r="BS19" s="183"/>
      <c r="BT19" s="176">
        <v>27</v>
      </c>
      <c r="BU19" s="176">
        <v>23.375</v>
      </c>
      <c r="BV19" s="177">
        <f t="shared" si="23"/>
        <v>25.1875</v>
      </c>
      <c r="BW19" s="177">
        <v>1.22</v>
      </c>
      <c r="BX19" s="178">
        <v>4.4200000000000003E-2</v>
      </c>
      <c r="BY19" s="175">
        <f t="shared" si="24"/>
        <v>9.8466214302812771E-2</v>
      </c>
      <c r="BZ19" s="183">
        <f t="shared" si="25"/>
        <v>3.3606216077790127E-3</v>
      </c>
      <c r="CA19" s="174">
        <v>27.0625</v>
      </c>
      <c r="CB19" s="174">
        <v>22.1875</v>
      </c>
      <c r="CC19" s="177">
        <f t="shared" si="26"/>
        <v>24.625</v>
      </c>
      <c r="CD19" s="172">
        <v>0.98</v>
      </c>
      <c r="CE19" s="178">
        <v>0.1027</v>
      </c>
      <c r="CF19" s="175">
        <f t="shared" si="27"/>
        <v>0.14962454417003657</v>
      </c>
      <c r="CG19" s="183">
        <f t="shared" si="28"/>
        <v>2.2696176314651864E-3</v>
      </c>
      <c r="CH19" s="176">
        <v>18.59375</v>
      </c>
      <c r="CI19" s="176">
        <v>14.25</v>
      </c>
      <c r="CJ19" s="177">
        <f t="shared" si="29"/>
        <v>16.421875</v>
      </c>
      <c r="CK19" s="177">
        <v>0.62</v>
      </c>
      <c r="CL19" s="178">
        <v>7.0000000000000007E-2</v>
      </c>
      <c r="CM19" s="175">
        <f t="shared" si="30"/>
        <v>0.11316145159210778</v>
      </c>
      <c r="CN19" s="183">
        <f t="shared" si="31"/>
        <v>5.7217267207125945E-3</v>
      </c>
      <c r="CO19" s="176">
        <v>40.25</v>
      </c>
      <c r="CP19" s="176">
        <v>33.5625</v>
      </c>
      <c r="CQ19" s="177">
        <f t="shared" si="32"/>
        <v>36.90625</v>
      </c>
      <c r="CR19" s="177">
        <v>1.92</v>
      </c>
      <c r="CS19" s="178">
        <v>4.36E-2</v>
      </c>
      <c r="CT19" s="175">
        <f t="shared" si="33"/>
        <v>0.10193376290475431</v>
      </c>
      <c r="CU19" s="183">
        <f t="shared" si="34"/>
        <v>6.7002346185374428E-3</v>
      </c>
      <c r="CV19" s="176">
        <v>36.625</v>
      </c>
      <c r="CW19" s="176">
        <v>30</v>
      </c>
      <c r="CX19" s="177">
        <f t="shared" si="35"/>
        <v>33.3125</v>
      </c>
      <c r="CY19" s="177">
        <v>1.3</v>
      </c>
      <c r="CZ19" s="178">
        <v>6.7500000000000004E-2</v>
      </c>
      <c r="DA19" s="175">
        <f t="shared" si="36"/>
        <v>0.11203122593092307</v>
      </c>
      <c r="DB19" s="183">
        <f t="shared" si="37"/>
        <v>5.6645796774831966E-3</v>
      </c>
      <c r="DC19" s="179">
        <v>17.5</v>
      </c>
      <c r="DD19" s="179">
        <v>15.875</v>
      </c>
      <c r="DE19" s="179">
        <f t="shared" si="38"/>
        <v>16.6875</v>
      </c>
      <c r="DF19" s="179">
        <v>0.8</v>
      </c>
      <c r="DG19" s="175"/>
      <c r="DH19" s="175"/>
      <c r="DI19" s="183"/>
      <c r="DJ19" s="174">
        <v>26.6875</v>
      </c>
      <c r="DK19" s="174">
        <v>25.5</v>
      </c>
      <c r="DL19" s="177">
        <f t="shared" si="39"/>
        <v>26.09375</v>
      </c>
      <c r="DM19" s="177">
        <v>1.44</v>
      </c>
      <c r="DN19" s="175"/>
      <c r="DO19" s="175"/>
      <c r="DP19" s="183"/>
      <c r="DQ19" s="176">
        <v>26.6875</v>
      </c>
      <c r="DR19" s="176">
        <v>25.8125</v>
      </c>
      <c r="DS19" s="177">
        <f t="shared" si="40"/>
        <v>26.25</v>
      </c>
      <c r="DT19" s="177">
        <v>0.82</v>
      </c>
      <c r="DU19" s="178">
        <v>4.8300000000000003E-2</v>
      </c>
      <c r="DV19" s="175">
        <f t="shared" si="41"/>
        <v>8.3197798989859573E-2</v>
      </c>
      <c r="DW19" s="183">
        <f t="shared" si="42"/>
        <v>3.3653514541374437E-3</v>
      </c>
      <c r="DX19" s="176">
        <v>24.375</v>
      </c>
      <c r="DY19" s="176">
        <v>21.375</v>
      </c>
      <c r="DZ19" s="177">
        <f t="shared" si="43"/>
        <v>22.875</v>
      </c>
      <c r="EA19" s="177">
        <v>1.46</v>
      </c>
      <c r="EB19" s="178"/>
      <c r="EC19" s="175"/>
      <c r="ED19" s="183"/>
      <c r="EE19" s="176">
        <v>27.375</v>
      </c>
      <c r="EF19" s="176">
        <v>23.4375</v>
      </c>
      <c r="EG19" s="177">
        <f t="shared" si="44"/>
        <v>25.40625</v>
      </c>
      <c r="EH19" s="177">
        <v>1.2</v>
      </c>
      <c r="EI19" s="178">
        <v>4.7100000000000003E-2</v>
      </c>
      <c r="EJ19" s="175">
        <f t="shared" si="45"/>
        <v>0.10013882589384315</v>
      </c>
      <c r="EK19" s="183">
        <f t="shared" si="46"/>
        <v>5.5695971253456773E-3</v>
      </c>
      <c r="EL19" s="191">
        <v>44.68</v>
      </c>
      <c r="EM19" s="191">
        <v>40.6</v>
      </c>
      <c r="EN19" s="177">
        <f t="shared" si="47"/>
        <v>42.64</v>
      </c>
      <c r="EO19" s="192">
        <v>1.8</v>
      </c>
      <c r="EP19" s="178">
        <v>7.4999999999999997E-2</v>
      </c>
      <c r="EQ19" s="175">
        <f t="shared" si="48"/>
        <v>0.12357023522800148</v>
      </c>
      <c r="ER19" s="183">
        <f t="shared" si="49"/>
        <v>9.792654519982508E-3</v>
      </c>
      <c r="ES19" s="193">
        <v>18.46</v>
      </c>
      <c r="ET19" s="193">
        <v>15.84</v>
      </c>
      <c r="EU19" s="193">
        <f t="shared" si="50"/>
        <v>17.149999999999999</v>
      </c>
      <c r="EV19" s="192">
        <v>0.66000002639999999</v>
      </c>
      <c r="EW19" s="178">
        <v>8.8300000000000003E-2</v>
      </c>
      <c r="EX19" s="175">
        <f t="shared" si="51"/>
        <v>0.13306067357071805</v>
      </c>
      <c r="EY19" s="183">
        <f t="shared" si="52"/>
        <v>8.824335505304556E-3</v>
      </c>
      <c r="EZ19" s="175"/>
      <c r="FA19" s="179">
        <v>1.3</v>
      </c>
      <c r="FB19" s="179">
        <v>0.9</v>
      </c>
      <c r="FC19" s="179">
        <v>0.2</v>
      </c>
      <c r="FD19" s="179">
        <v>0.52500000000000002</v>
      </c>
      <c r="FE19" s="194">
        <v>0.92357232000000011</v>
      </c>
      <c r="FF19" s="179">
        <v>4.3</v>
      </c>
      <c r="FG19" s="179"/>
      <c r="FH19" s="179">
        <v>0.67500000000000004</v>
      </c>
      <c r="FI19" s="179">
        <v>1.9</v>
      </c>
      <c r="FJ19" s="179"/>
      <c r="FK19" s="179">
        <v>0.67500000000000004</v>
      </c>
      <c r="FL19" s="179">
        <v>0.3</v>
      </c>
      <c r="FM19" s="177">
        <v>1</v>
      </c>
      <c r="FN19" s="177">
        <v>1.3</v>
      </c>
      <c r="FO19" s="177">
        <v>1</v>
      </c>
      <c r="FP19" s="177"/>
      <c r="FQ19" s="177"/>
      <c r="FR19" s="177">
        <v>0.8</v>
      </c>
      <c r="FS19" s="177"/>
      <c r="FT19" s="177">
        <v>1.1000000000000001</v>
      </c>
      <c r="FU19" s="195">
        <v>1.5673210199999998</v>
      </c>
      <c r="FV19" s="195">
        <v>1.3116069000000001</v>
      </c>
      <c r="FW19" s="177">
        <f t="shared" si="53"/>
        <v>19.777500240000006</v>
      </c>
      <c r="FX19" s="175">
        <f t="shared" si="54"/>
        <v>0.11953248026578181</v>
      </c>
      <c r="FY19" s="172"/>
      <c r="FZ19" s="172"/>
    </row>
    <row r="20" spans="1:182">
      <c r="A20" s="181">
        <v>36217</v>
      </c>
      <c r="B20" s="170">
        <v>20.0625</v>
      </c>
      <c r="C20" s="170">
        <v>18.3125</v>
      </c>
      <c r="D20" s="170">
        <f t="shared" si="0"/>
        <v>19.1875</v>
      </c>
      <c r="E20" s="170">
        <v>1.08</v>
      </c>
      <c r="F20" s="171">
        <v>4.5900000000000003E-2</v>
      </c>
      <c r="G20" s="175">
        <f t="shared" si="1"/>
        <v>0.10925912478113342</v>
      </c>
      <c r="H20" s="183">
        <f t="shared" si="2"/>
        <v>7.166314280308163E-3</v>
      </c>
      <c r="I20" s="170">
        <v>29.6875</v>
      </c>
      <c r="J20" s="170">
        <v>23.25</v>
      </c>
      <c r="K20" s="173">
        <f t="shared" si="3"/>
        <v>26.46875</v>
      </c>
      <c r="L20" s="173">
        <v>1.1000000000000001</v>
      </c>
      <c r="M20" s="171">
        <v>8.9499999999999996E-2</v>
      </c>
      <c r="N20" s="175">
        <f t="shared" si="4"/>
        <v>0.13794854815590107</v>
      </c>
      <c r="O20" s="183">
        <f t="shared" si="5"/>
        <v>6.264038585898476E-3</v>
      </c>
      <c r="P20" s="174">
        <v>16.75</v>
      </c>
      <c r="Q20" s="174">
        <v>15.0625</v>
      </c>
      <c r="R20" s="177">
        <f t="shared" si="6"/>
        <v>15.90625</v>
      </c>
      <c r="S20" s="172">
        <v>0.96</v>
      </c>
      <c r="T20" s="175">
        <v>3.3799999999999997E-2</v>
      </c>
      <c r="U20" s="175">
        <f t="shared" si="7"/>
        <v>0.10105878058269457</v>
      </c>
      <c r="V20" s="183">
        <f t="shared" si="8"/>
        <v>1.019762012683208E-3</v>
      </c>
      <c r="W20" s="176">
        <v>17.25</v>
      </c>
      <c r="X20" s="176">
        <v>13.25</v>
      </c>
      <c r="Y20" s="177">
        <f t="shared" si="9"/>
        <v>15.25</v>
      </c>
      <c r="Z20" s="177">
        <v>0.64</v>
      </c>
      <c r="AA20" s="178">
        <v>7.5499999999999998E-2</v>
      </c>
      <c r="AB20" s="175">
        <f t="shared" si="10"/>
        <v>0.12380418629027301</v>
      </c>
      <c r="AC20" s="183">
        <f t="shared" si="11"/>
        <v>3.2793624100530337E-3</v>
      </c>
      <c r="AD20" s="191">
        <v>25.39</v>
      </c>
      <c r="AE20" s="191">
        <v>23.4</v>
      </c>
      <c r="AF20" s="177">
        <f t="shared" si="12"/>
        <v>24.395</v>
      </c>
      <c r="AG20" s="177">
        <v>1.18</v>
      </c>
      <c r="AH20" s="178">
        <v>7.9299999999999995E-2</v>
      </c>
      <c r="AI20" s="175">
        <f t="shared" si="13"/>
        <v>0.13531226238335803</v>
      </c>
      <c r="AJ20" s="183">
        <f t="shared" si="14"/>
        <v>6.3306106143495144E-3</v>
      </c>
      <c r="AK20" s="176">
        <v>28.9375</v>
      </c>
      <c r="AL20" s="176">
        <v>26.5</v>
      </c>
      <c r="AM20" s="177">
        <f t="shared" si="15"/>
        <v>27.71875</v>
      </c>
      <c r="AN20" s="177">
        <v>1.78</v>
      </c>
      <c r="AO20" s="178">
        <v>7.8799999999999995E-2</v>
      </c>
      <c r="AP20" s="175">
        <f t="shared" si="55"/>
        <v>0.1535922658093809</v>
      </c>
      <c r="AQ20" s="183">
        <f t="shared" si="56"/>
        <v>3.3322116891198135E-2</v>
      </c>
      <c r="AR20" s="174">
        <v>24.1875</v>
      </c>
      <c r="AS20" s="174">
        <v>22.375</v>
      </c>
      <c r="AT20" s="177">
        <f t="shared" si="16"/>
        <v>23.28125</v>
      </c>
      <c r="AU20" s="177">
        <v>1.32</v>
      </c>
      <c r="AV20" s="175"/>
      <c r="AW20" s="175"/>
      <c r="AX20" s="183"/>
      <c r="AY20" s="176">
        <v>36.375</v>
      </c>
      <c r="AZ20" s="176">
        <v>33.625</v>
      </c>
      <c r="BA20" s="177">
        <f t="shared" si="17"/>
        <v>35</v>
      </c>
      <c r="BB20" s="176">
        <v>1.68</v>
      </c>
      <c r="BC20" s="178">
        <v>0.06</v>
      </c>
      <c r="BD20" s="175">
        <f t="shared" si="18"/>
        <v>0.11458124841173412</v>
      </c>
      <c r="BE20" s="183">
        <f t="shared" si="19"/>
        <v>3.9022231705206491E-3</v>
      </c>
      <c r="BF20" s="176">
        <v>38.625</v>
      </c>
      <c r="BG20" s="176">
        <v>36.5</v>
      </c>
      <c r="BH20" s="177">
        <f t="shared" si="20"/>
        <v>37.5625</v>
      </c>
      <c r="BI20" s="177">
        <v>1.48</v>
      </c>
      <c r="BJ20" s="178">
        <v>5.4800000000000001E-2</v>
      </c>
      <c r="BK20" s="175">
        <f t="shared" si="21"/>
        <v>9.9232672823708068E-2</v>
      </c>
      <c r="BL20" s="183">
        <f t="shared" si="22"/>
        <v>9.5126840142150861E-3</v>
      </c>
      <c r="BM20" s="183"/>
      <c r="BN20" s="183"/>
      <c r="BO20" s="183"/>
      <c r="BP20" s="183"/>
      <c r="BQ20" s="183"/>
      <c r="BR20" s="183"/>
      <c r="BS20" s="183"/>
      <c r="BT20" s="176">
        <v>24.8125</v>
      </c>
      <c r="BU20" s="176">
        <v>22.125</v>
      </c>
      <c r="BV20" s="177">
        <f t="shared" si="23"/>
        <v>23.46875</v>
      </c>
      <c r="BW20" s="177">
        <v>1.22</v>
      </c>
      <c r="BX20" s="178">
        <v>4.4200000000000003E-2</v>
      </c>
      <c r="BY20" s="175">
        <f t="shared" si="24"/>
        <v>0.10252186258571028</v>
      </c>
      <c r="BZ20" s="183">
        <f t="shared" si="25"/>
        <v>3.4915240775638358E-3</v>
      </c>
      <c r="CA20" s="174">
        <v>23.25</v>
      </c>
      <c r="CB20" s="174">
        <v>20.375</v>
      </c>
      <c r="CC20" s="177">
        <f t="shared" si="26"/>
        <v>21.8125</v>
      </c>
      <c r="CD20" s="172">
        <v>0.98</v>
      </c>
      <c r="CE20" s="178">
        <v>0.1027</v>
      </c>
      <c r="CF20" s="175">
        <f t="shared" si="27"/>
        <v>0.1557821963837418</v>
      </c>
      <c r="CG20" s="183">
        <f t="shared" si="28"/>
        <v>2.3579460172859852E-3</v>
      </c>
      <c r="CH20" s="176">
        <v>15.4375</v>
      </c>
      <c r="CI20" s="176">
        <v>13</v>
      </c>
      <c r="CJ20" s="177">
        <f t="shared" si="29"/>
        <v>14.21875</v>
      </c>
      <c r="CK20" s="177">
        <v>0.62</v>
      </c>
      <c r="CL20" s="178">
        <v>7.0000000000000007E-2</v>
      </c>
      <c r="CM20" s="175">
        <f t="shared" si="30"/>
        <v>0.11996413860506316</v>
      </c>
      <c r="CN20" s="183">
        <f t="shared" si="31"/>
        <v>6.0526591914297897E-3</v>
      </c>
      <c r="CO20" s="176">
        <v>34.75</v>
      </c>
      <c r="CP20" s="176">
        <v>31.75</v>
      </c>
      <c r="CQ20" s="177">
        <f t="shared" si="32"/>
        <v>33.25</v>
      </c>
      <c r="CR20" s="177">
        <v>1.92</v>
      </c>
      <c r="CS20" s="178">
        <v>4.36E-2</v>
      </c>
      <c r="CT20" s="175">
        <f t="shared" si="33"/>
        <v>0.10849430023671824</v>
      </c>
      <c r="CU20" s="183">
        <f t="shared" si="34"/>
        <v>7.1161493804377668E-3</v>
      </c>
      <c r="CV20" s="176">
        <v>34.8125</v>
      </c>
      <c r="CW20" s="176">
        <v>28.625</v>
      </c>
      <c r="CX20" s="177">
        <f t="shared" si="35"/>
        <v>31.71875</v>
      </c>
      <c r="CY20" s="177">
        <v>1.3</v>
      </c>
      <c r="CZ20" s="178">
        <v>6.7500000000000004E-2</v>
      </c>
      <c r="DA20" s="175">
        <f t="shared" si="36"/>
        <v>0.11430490456328624</v>
      </c>
      <c r="DB20" s="183">
        <f t="shared" si="37"/>
        <v>5.7671287375982497E-3</v>
      </c>
      <c r="DC20" s="179">
        <v>16.375</v>
      </c>
      <c r="DD20" s="179">
        <v>14.75</v>
      </c>
      <c r="DE20" s="179">
        <f t="shared" si="38"/>
        <v>15.5625</v>
      </c>
      <c r="DF20" s="179">
        <v>0.8</v>
      </c>
      <c r="DG20" s="175"/>
      <c r="DH20" s="175"/>
      <c r="DI20" s="183"/>
      <c r="DJ20" s="174">
        <v>25.5</v>
      </c>
      <c r="DK20" s="174">
        <v>21.5</v>
      </c>
      <c r="DL20" s="177">
        <f t="shared" si="39"/>
        <v>23.5</v>
      </c>
      <c r="DM20" s="177">
        <v>1.44</v>
      </c>
      <c r="DN20" s="175"/>
      <c r="DO20" s="175"/>
      <c r="DP20" s="183"/>
      <c r="DQ20" s="176">
        <v>29</v>
      </c>
      <c r="DR20" s="176">
        <v>25.25</v>
      </c>
      <c r="DS20" s="177">
        <f t="shared" si="40"/>
        <v>27.125</v>
      </c>
      <c r="DT20" s="177">
        <v>0.82</v>
      </c>
      <c r="DU20" s="178">
        <v>4.53E-2</v>
      </c>
      <c r="DV20" s="175">
        <f t="shared" si="41"/>
        <v>7.8962041357110158E-2</v>
      </c>
      <c r="DW20" s="183">
        <f t="shared" si="42"/>
        <v>3.1871546343867174E-3</v>
      </c>
      <c r="DX20" s="176">
        <v>22.4375</v>
      </c>
      <c r="DY20" s="176">
        <v>19.5625</v>
      </c>
      <c r="DZ20" s="177">
        <f t="shared" si="43"/>
        <v>21</v>
      </c>
      <c r="EA20" s="177">
        <v>1.46</v>
      </c>
      <c r="EB20" s="178"/>
      <c r="EC20" s="175"/>
      <c r="ED20" s="183"/>
      <c r="EE20" s="176">
        <v>24.75</v>
      </c>
      <c r="EF20" s="176">
        <v>22.25</v>
      </c>
      <c r="EG20" s="177">
        <f t="shared" si="44"/>
        <v>23.5</v>
      </c>
      <c r="EH20" s="177">
        <v>1.2</v>
      </c>
      <c r="EI20" s="178">
        <v>4.7100000000000003E-2</v>
      </c>
      <c r="EJ20" s="175">
        <f t="shared" si="45"/>
        <v>0.10452777380461487</v>
      </c>
      <c r="EK20" s="183">
        <f t="shared" si="46"/>
        <v>5.8012177477231794E-3</v>
      </c>
      <c r="EL20" s="191">
        <v>41.2</v>
      </c>
      <c r="EM20" s="191">
        <v>38.549999999999997</v>
      </c>
      <c r="EN20" s="177">
        <f t="shared" si="47"/>
        <v>39.875</v>
      </c>
      <c r="EO20" s="192">
        <v>1.8</v>
      </c>
      <c r="EP20" s="178">
        <v>8.0699999999999994E-2</v>
      </c>
      <c r="EQ20" s="175">
        <f t="shared" si="48"/>
        <v>0.13297381891573412</v>
      </c>
      <c r="ER20" s="183">
        <f t="shared" si="49"/>
        <v>1.0061998596163675E-2</v>
      </c>
      <c r="ES20" s="193">
        <v>17.309999999999999</v>
      </c>
      <c r="ET20" s="193">
        <v>15.36</v>
      </c>
      <c r="EU20" s="193">
        <f t="shared" si="50"/>
        <v>16.335000000000001</v>
      </c>
      <c r="EV20" s="192">
        <v>0.66000002639999999</v>
      </c>
      <c r="EW20" s="178">
        <v>8.8300000000000003E-2</v>
      </c>
      <c r="EX20" s="175">
        <f t="shared" si="51"/>
        <v>0.13532948067749717</v>
      </c>
      <c r="EY20" s="183">
        <f t="shared" si="52"/>
        <v>9.6821017205120929E-3</v>
      </c>
      <c r="EZ20" s="175"/>
      <c r="FA20" s="179">
        <v>1.3</v>
      </c>
      <c r="FB20" s="179">
        <v>0.9</v>
      </c>
      <c r="FC20" s="179">
        <v>0.2</v>
      </c>
      <c r="FD20" s="179">
        <v>0.52500000000000002</v>
      </c>
      <c r="FE20" s="194">
        <v>0.92728591999999987</v>
      </c>
      <c r="FF20" s="179">
        <v>4.3</v>
      </c>
      <c r="FG20" s="179"/>
      <c r="FH20" s="179">
        <v>0.67500000000000004</v>
      </c>
      <c r="FI20" s="179">
        <v>1.9</v>
      </c>
      <c r="FJ20" s="179"/>
      <c r="FK20" s="179">
        <v>0.67500000000000004</v>
      </c>
      <c r="FL20" s="179">
        <v>0.3</v>
      </c>
      <c r="FM20" s="177">
        <v>1</v>
      </c>
      <c r="FN20" s="177">
        <v>1.3</v>
      </c>
      <c r="FO20" s="177">
        <v>1</v>
      </c>
      <c r="FP20" s="177"/>
      <c r="FQ20" s="177"/>
      <c r="FR20" s="177">
        <v>0.8</v>
      </c>
      <c r="FS20" s="177"/>
      <c r="FT20" s="177">
        <v>1.1000000000000001</v>
      </c>
      <c r="FU20" s="195">
        <v>1.4997654000000002</v>
      </c>
      <c r="FV20" s="195">
        <v>1.4180202900000001</v>
      </c>
      <c r="FW20" s="177">
        <f t="shared" si="53"/>
        <v>19.820071610000007</v>
      </c>
      <c r="FX20" s="175">
        <f t="shared" si="54"/>
        <v>0.12431499208232756</v>
      </c>
      <c r="FY20" s="172"/>
      <c r="FZ20" s="172"/>
    </row>
    <row r="21" spans="1:182">
      <c r="A21" s="181">
        <v>36250</v>
      </c>
      <c r="B21" s="170">
        <v>20</v>
      </c>
      <c r="C21" s="170">
        <v>17.5</v>
      </c>
      <c r="D21" s="170">
        <f t="shared" si="0"/>
        <v>18.75</v>
      </c>
      <c r="E21" s="170">
        <v>1.08</v>
      </c>
      <c r="F21" s="171">
        <v>4.6600000000000003E-2</v>
      </c>
      <c r="G21" s="175">
        <f t="shared" si="1"/>
        <v>0.11151445780087132</v>
      </c>
      <c r="H21" s="183">
        <f t="shared" si="2"/>
        <v>7.0805135986307345E-3</v>
      </c>
      <c r="I21" s="170">
        <v>26.25</v>
      </c>
      <c r="J21" s="170">
        <v>22.75</v>
      </c>
      <c r="K21" s="173">
        <f t="shared" si="3"/>
        <v>24.5</v>
      </c>
      <c r="L21" s="173">
        <v>1.1000000000000001</v>
      </c>
      <c r="M21" s="171">
        <v>8.9499999999999996E-2</v>
      </c>
      <c r="N21" s="175">
        <f t="shared" si="4"/>
        <v>0.14191064583973789</v>
      </c>
      <c r="O21" s="183">
        <f t="shared" si="5"/>
        <v>6.2380337162385203E-3</v>
      </c>
      <c r="P21" s="174">
        <v>16.625</v>
      </c>
      <c r="Q21" s="174">
        <v>14.875</v>
      </c>
      <c r="R21" s="177">
        <f t="shared" si="6"/>
        <v>15.75</v>
      </c>
      <c r="S21" s="172">
        <v>0.96</v>
      </c>
      <c r="T21" s="175">
        <v>3.3799999999999997E-2</v>
      </c>
      <c r="U21" s="175">
        <f t="shared" si="7"/>
        <v>0.10174204269663734</v>
      </c>
      <c r="V21" s="183">
        <f t="shared" si="8"/>
        <v>9.9384962972850262E-4</v>
      </c>
      <c r="W21" s="176">
        <v>15.75</v>
      </c>
      <c r="X21" s="176">
        <v>13.125</v>
      </c>
      <c r="Y21" s="177">
        <f t="shared" si="9"/>
        <v>14.4375</v>
      </c>
      <c r="Z21" s="177">
        <v>0.64</v>
      </c>
      <c r="AA21" s="178">
        <v>7.2400000000000006E-2</v>
      </c>
      <c r="AB21" s="175">
        <f t="shared" si="10"/>
        <v>0.1233228984664414</v>
      </c>
      <c r="AC21" s="183">
        <f t="shared" si="11"/>
        <v>3.1622285737503636E-3</v>
      </c>
      <c r="AD21" s="191">
        <v>25.94</v>
      </c>
      <c r="AE21" s="191">
        <v>24.67</v>
      </c>
      <c r="AF21" s="177">
        <f t="shared" si="12"/>
        <v>25.305</v>
      </c>
      <c r="AG21" s="177">
        <v>1.18</v>
      </c>
      <c r="AH21" s="178">
        <v>7.5600000000000001E-2</v>
      </c>
      <c r="AI21" s="175">
        <f t="shared" si="13"/>
        <v>0.12937601845844049</v>
      </c>
      <c r="AJ21" s="183">
        <f t="shared" si="14"/>
        <v>5.9016999536237883E-3</v>
      </c>
      <c r="AK21" s="176">
        <v>28.125</v>
      </c>
      <c r="AL21" s="176">
        <v>25.125</v>
      </c>
      <c r="AM21" s="177">
        <f t="shared" si="15"/>
        <v>26.625</v>
      </c>
      <c r="AN21" s="177">
        <v>1.78</v>
      </c>
      <c r="AO21" s="178">
        <v>7.8799999999999995E-2</v>
      </c>
      <c r="AP21" s="175">
        <f t="shared" si="55"/>
        <v>0.15674560282125416</v>
      </c>
      <c r="AQ21" s="183">
        <f t="shared" si="56"/>
        <v>3.2919562422038889E-2</v>
      </c>
      <c r="AR21" s="174">
        <v>23.6875</v>
      </c>
      <c r="AS21" s="174">
        <v>20.625</v>
      </c>
      <c r="AT21" s="177">
        <f t="shared" si="16"/>
        <v>22.15625</v>
      </c>
      <c r="AU21" s="177">
        <v>1.32</v>
      </c>
      <c r="AV21" s="175"/>
      <c r="AW21" s="175"/>
      <c r="AX21" s="183"/>
      <c r="AY21" s="176">
        <v>37.875</v>
      </c>
      <c r="AZ21" s="176">
        <v>34.6875</v>
      </c>
      <c r="BA21" s="177">
        <f t="shared" si="17"/>
        <v>36.28125</v>
      </c>
      <c r="BB21" s="176">
        <v>1.68</v>
      </c>
      <c r="BC21" s="178">
        <v>0.06</v>
      </c>
      <c r="BD21" s="175">
        <f t="shared" si="18"/>
        <v>0.11261859977888378</v>
      </c>
      <c r="BE21" s="183">
        <f t="shared" si="19"/>
        <v>3.7128219927010367E-3</v>
      </c>
      <c r="BF21" s="176">
        <v>38.8125</v>
      </c>
      <c r="BG21" s="176">
        <v>34.6875</v>
      </c>
      <c r="BH21" s="177">
        <f t="shared" si="20"/>
        <v>36.75</v>
      </c>
      <c r="BI21" s="177">
        <v>1.48</v>
      </c>
      <c r="BJ21" s="178">
        <v>5.7000000000000002E-2</v>
      </c>
      <c r="BK21" s="175">
        <f t="shared" si="21"/>
        <v>0.10252537398567729</v>
      </c>
      <c r="BL21" s="183">
        <f t="shared" si="22"/>
        <v>9.5142639325020029E-3</v>
      </c>
      <c r="BM21" s="183"/>
      <c r="BN21" s="183"/>
      <c r="BO21" s="183"/>
      <c r="BP21" s="183"/>
      <c r="BQ21" s="183"/>
      <c r="BR21" s="183"/>
      <c r="BS21" s="183"/>
      <c r="BT21" s="176">
        <v>25.5</v>
      </c>
      <c r="BU21" s="176">
        <v>21</v>
      </c>
      <c r="BV21" s="177">
        <f t="shared" si="23"/>
        <v>23.25</v>
      </c>
      <c r="BW21" s="177">
        <v>1.22</v>
      </c>
      <c r="BX21" s="178">
        <v>4.4200000000000003E-2</v>
      </c>
      <c r="BY21" s="175">
        <f t="shared" si="24"/>
        <v>0.10308193014193257</v>
      </c>
      <c r="BZ21" s="183">
        <f t="shared" si="25"/>
        <v>3.3984160523437873E-3</v>
      </c>
      <c r="CA21" s="174">
        <v>22.9375</v>
      </c>
      <c r="CB21" s="174">
        <v>20.75</v>
      </c>
      <c r="CC21" s="177">
        <f t="shared" si="26"/>
        <v>21.84375</v>
      </c>
      <c r="CD21" s="172">
        <v>0.98</v>
      </c>
      <c r="CE21" s="178">
        <v>9.7000000000000003E-2</v>
      </c>
      <c r="CF21" s="175">
        <f t="shared" si="27"/>
        <v>0.14973092472842442</v>
      </c>
      <c r="CG21" s="183">
        <f t="shared" si="28"/>
        <v>2.1939311442363421E-3</v>
      </c>
      <c r="CH21" s="176">
        <v>14.9375</v>
      </c>
      <c r="CI21" s="176">
        <v>12.25</v>
      </c>
      <c r="CJ21" s="177">
        <f t="shared" si="29"/>
        <v>13.59375</v>
      </c>
      <c r="CK21" s="177">
        <v>0.62</v>
      </c>
      <c r="CL21" s="178">
        <v>6.5000000000000002E-2</v>
      </c>
      <c r="CM21" s="175">
        <f t="shared" si="30"/>
        <v>0.11705822751028294</v>
      </c>
      <c r="CN21" s="183">
        <f t="shared" si="31"/>
        <v>5.7173157224026626E-3</v>
      </c>
      <c r="CO21" s="176">
        <v>36</v>
      </c>
      <c r="CP21" s="176">
        <v>32.0625</v>
      </c>
      <c r="CQ21" s="177">
        <f t="shared" si="32"/>
        <v>34.03125</v>
      </c>
      <c r="CR21" s="177">
        <v>1.92</v>
      </c>
      <c r="CS21" s="178">
        <v>4.6399999999999997E-2</v>
      </c>
      <c r="CT21" s="175">
        <f t="shared" si="33"/>
        <v>0.10994147455476422</v>
      </c>
      <c r="CU21" s="183">
        <f t="shared" si="34"/>
        <v>6.9806383942481089E-3</v>
      </c>
      <c r="CV21" s="176">
        <v>35</v>
      </c>
      <c r="CW21" s="176">
        <v>32.875</v>
      </c>
      <c r="CX21" s="177">
        <f t="shared" si="35"/>
        <v>33.9375</v>
      </c>
      <c r="CY21" s="177">
        <v>1.3</v>
      </c>
      <c r="CZ21" s="178">
        <v>6.6000000000000003E-2</v>
      </c>
      <c r="DA21" s="175">
        <f t="shared" si="36"/>
        <v>0.10963734898049426</v>
      </c>
      <c r="DB21" s="183">
        <f t="shared" si="37"/>
        <v>5.3548678501360667E-3</v>
      </c>
      <c r="DC21" s="179">
        <v>15.9375</v>
      </c>
      <c r="DD21" s="179">
        <v>14.25</v>
      </c>
      <c r="DE21" s="179">
        <f t="shared" si="38"/>
        <v>15.09375</v>
      </c>
      <c r="DF21" s="179">
        <v>0.8</v>
      </c>
      <c r="DG21" s="175"/>
      <c r="DH21" s="175"/>
      <c r="DI21" s="183"/>
      <c r="DJ21" s="174">
        <v>25</v>
      </c>
      <c r="DK21" s="174">
        <v>21.625</v>
      </c>
      <c r="DL21" s="177">
        <f t="shared" si="39"/>
        <v>23.3125</v>
      </c>
      <c r="DM21" s="177">
        <v>1.44</v>
      </c>
      <c r="DN21" s="175"/>
      <c r="DO21" s="175"/>
      <c r="DP21" s="183"/>
      <c r="DQ21" s="176">
        <v>28.9375</v>
      </c>
      <c r="DR21" s="176">
        <v>26.5</v>
      </c>
      <c r="DS21" s="177">
        <f t="shared" si="40"/>
        <v>27.71875</v>
      </c>
      <c r="DT21" s="177">
        <v>0.82</v>
      </c>
      <c r="DU21" s="178">
        <v>4.9000000000000002E-2</v>
      </c>
      <c r="DV21" s="175">
        <f t="shared" si="41"/>
        <v>8.2049145011529045E-2</v>
      </c>
      <c r="DW21" s="183">
        <f t="shared" si="42"/>
        <v>3.2059317948780861E-3</v>
      </c>
      <c r="DX21" s="176">
        <v>20.375</v>
      </c>
      <c r="DY21" s="176">
        <v>15</v>
      </c>
      <c r="DZ21" s="177">
        <f t="shared" si="43"/>
        <v>17.6875</v>
      </c>
      <c r="EA21" s="177">
        <v>1.46</v>
      </c>
      <c r="EB21" s="178">
        <v>0.06</v>
      </c>
      <c r="EC21" s="175">
        <f t="shared" ref="EC21:EC34" si="57">+((((((EA21/4)*(1+EB21)^0.25))/(DZ21*0.95))+(1+EB21)^(0.25))^4)-1</f>
        <v>0.15514658744705301</v>
      </c>
      <c r="ED21" s="183">
        <f t="shared" ref="ED21:ED34" si="58">EC21*($FS21/$FW21)</f>
        <v>5.6832102443006545E-3</v>
      </c>
      <c r="EE21" s="176">
        <v>25</v>
      </c>
      <c r="EF21" s="176">
        <v>21.3125</v>
      </c>
      <c r="EG21" s="177">
        <f t="shared" si="44"/>
        <v>23.15625</v>
      </c>
      <c r="EH21" s="177">
        <v>1.2</v>
      </c>
      <c r="EI21" s="178">
        <v>4.7500000000000001E-2</v>
      </c>
      <c r="EJ21" s="175">
        <f t="shared" si="45"/>
        <v>0.10581994930282868</v>
      </c>
      <c r="EK21" s="183">
        <f t="shared" si="46"/>
        <v>5.6852617713158632E-3</v>
      </c>
      <c r="EL21" s="191">
        <v>42.52</v>
      </c>
      <c r="EM21" s="191">
        <v>38.119999999999997</v>
      </c>
      <c r="EN21" s="177">
        <f t="shared" si="47"/>
        <v>40.32</v>
      </c>
      <c r="EO21" s="192">
        <v>1.8</v>
      </c>
      <c r="EP21" s="178">
        <v>7.8100000000000003E-2</v>
      </c>
      <c r="EQ21" s="175">
        <f t="shared" si="48"/>
        <v>0.12966239226172416</v>
      </c>
      <c r="ER21" s="183">
        <f t="shared" si="49"/>
        <v>9.3194323632314943E-3</v>
      </c>
      <c r="ES21" s="193">
        <v>17.79</v>
      </c>
      <c r="ET21" s="193">
        <v>16.11</v>
      </c>
      <c r="EU21" s="193">
        <f t="shared" si="50"/>
        <v>16.95</v>
      </c>
      <c r="EV21" s="192">
        <v>0.66000002639999999</v>
      </c>
      <c r="EW21" s="178">
        <v>8.6099999999999996E-2</v>
      </c>
      <c r="EX21" s="175">
        <f t="shared" si="51"/>
        <v>0.13130535985055225</v>
      </c>
      <c r="EY21" s="183">
        <f t="shared" si="52"/>
        <v>8.6178779416901455E-3</v>
      </c>
      <c r="EZ21" s="175"/>
      <c r="FA21" s="179">
        <v>1.3</v>
      </c>
      <c r="FB21" s="179">
        <v>0.9</v>
      </c>
      <c r="FC21" s="179">
        <v>0.2</v>
      </c>
      <c r="FD21" s="179">
        <v>0.52500000000000002</v>
      </c>
      <c r="FE21" s="194">
        <v>0.93397039999999987</v>
      </c>
      <c r="FF21" s="179">
        <v>4.3</v>
      </c>
      <c r="FG21" s="179"/>
      <c r="FH21" s="179">
        <v>0.67500000000000004</v>
      </c>
      <c r="FI21" s="179">
        <v>1.9</v>
      </c>
      <c r="FJ21" s="179"/>
      <c r="FK21" s="179">
        <v>0.67500000000000004</v>
      </c>
      <c r="FL21" s="179">
        <v>0.3</v>
      </c>
      <c r="FM21" s="177">
        <v>1</v>
      </c>
      <c r="FN21" s="177">
        <v>1.3</v>
      </c>
      <c r="FO21" s="177">
        <v>1</v>
      </c>
      <c r="FP21" s="177"/>
      <c r="FQ21" s="177"/>
      <c r="FR21" s="177">
        <v>0.8</v>
      </c>
      <c r="FS21" s="177">
        <v>0.75</v>
      </c>
      <c r="FT21" s="177">
        <v>1.1000000000000001</v>
      </c>
      <c r="FU21" s="195">
        <v>1.47158448</v>
      </c>
      <c r="FV21" s="195">
        <v>1.34377839</v>
      </c>
      <c r="FW21" s="177">
        <f t="shared" si="53"/>
        <v>20.474333270000006</v>
      </c>
      <c r="FX21" s="175">
        <f t="shared" si="54"/>
        <v>0.12567985709799706</v>
      </c>
      <c r="FY21" s="172"/>
      <c r="FZ21" s="172"/>
    </row>
    <row r="22" spans="1:182">
      <c r="A22" s="181">
        <v>36280</v>
      </c>
      <c r="B22" s="170">
        <v>18.9375</v>
      </c>
      <c r="C22" s="170">
        <v>16.8125</v>
      </c>
      <c r="D22" s="170">
        <f t="shared" si="0"/>
        <v>17.875</v>
      </c>
      <c r="E22" s="170">
        <v>1.08</v>
      </c>
      <c r="F22" s="171">
        <v>4.6600000000000003E-2</v>
      </c>
      <c r="G22" s="175">
        <f t="shared" si="1"/>
        <v>0.11476771590482748</v>
      </c>
      <c r="H22" s="183">
        <f t="shared" si="2"/>
        <v>6.4503138778961074E-3</v>
      </c>
      <c r="I22" s="170">
        <v>27.375</v>
      </c>
      <c r="J22" s="170">
        <v>23.875</v>
      </c>
      <c r="K22" s="173">
        <f t="shared" si="3"/>
        <v>25.625</v>
      </c>
      <c r="L22" s="173">
        <v>1.1000000000000001</v>
      </c>
      <c r="M22" s="171">
        <v>8.1199999999999994E-2</v>
      </c>
      <c r="N22" s="175">
        <f t="shared" si="4"/>
        <v>0.13088934492440663</v>
      </c>
      <c r="O22" s="183">
        <f t="shared" si="5"/>
        <v>4.6813461906302697E-3</v>
      </c>
      <c r="P22" s="174">
        <v>16.25</v>
      </c>
      <c r="Q22" s="174">
        <v>14.375</v>
      </c>
      <c r="R22" s="177">
        <f t="shared" si="6"/>
        <v>15.3125</v>
      </c>
      <c r="S22" s="172">
        <v>0.96</v>
      </c>
      <c r="T22" s="175">
        <v>3.3799999999999997E-2</v>
      </c>
      <c r="U22" s="175">
        <f t="shared" si="7"/>
        <v>0.10373116699787999</v>
      </c>
      <c r="V22" s="183">
        <f t="shared" si="8"/>
        <v>9.2750388458970898E-4</v>
      </c>
      <c r="W22" s="176">
        <v>17.4375</v>
      </c>
      <c r="X22" s="176">
        <v>14.5</v>
      </c>
      <c r="Y22" s="177">
        <f t="shared" si="9"/>
        <v>15.96875</v>
      </c>
      <c r="Z22" s="177">
        <v>0.64</v>
      </c>
      <c r="AA22" s="178">
        <v>7.2400000000000006E-2</v>
      </c>
      <c r="AB22" s="175">
        <f t="shared" si="10"/>
        <v>0.11836283952431526</v>
      </c>
      <c r="AC22" s="183">
        <f t="shared" si="11"/>
        <v>2.7214246475328998E-3</v>
      </c>
      <c r="AD22" s="191">
        <v>26</v>
      </c>
      <c r="AE22" s="191">
        <v>22.44</v>
      </c>
      <c r="AF22" s="177">
        <f t="shared" si="12"/>
        <v>24.22</v>
      </c>
      <c r="AG22" s="177">
        <v>1.18</v>
      </c>
      <c r="AH22" s="178">
        <v>7.2099999999999997E-2</v>
      </c>
      <c r="AI22" s="175">
        <f t="shared" si="13"/>
        <v>0.12814833327312503</v>
      </c>
      <c r="AJ22" s="183">
        <f t="shared" si="14"/>
        <v>5.9637334195087851E-3</v>
      </c>
      <c r="AK22" s="176">
        <v>26.875</v>
      </c>
      <c r="AL22" s="176">
        <v>24.625</v>
      </c>
      <c r="AM22" s="177">
        <f t="shared" si="15"/>
        <v>25.75</v>
      </c>
      <c r="AN22" s="177">
        <v>1.78</v>
      </c>
      <c r="AO22" s="178">
        <v>7.8799999999999995E-2</v>
      </c>
      <c r="AP22" s="175">
        <f t="shared" si="55"/>
        <v>0.15946632330865018</v>
      </c>
      <c r="AQ22" s="183">
        <f t="shared" si="56"/>
        <v>3.0961429390456718E-2</v>
      </c>
      <c r="AR22" s="174">
        <v>21.3125</v>
      </c>
      <c r="AS22" s="174">
        <v>20</v>
      </c>
      <c r="AT22" s="177">
        <f t="shared" si="16"/>
        <v>20.65625</v>
      </c>
      <c r="AU22" s="177">
        <v>1.34</v>
      </c>
      <c r="AV22" s="175"/>
      <c r="AW22" s="175"/>
      <c r="AX22" s="183"/>
      <c r="AY22" s="176">
        <v>38</v>
      </c>
      <c r="AZ22" s="176">
        <v>35.4375</v>
      </c>
      <c r="BA22" s="177">
        <f t="shared" si="17"/>
        <v>36.71875</v>
      </c>
      <c r="BB22" s="176">
        <v>1.68</v>
      </c>
      <c r="BC22" s="178">
        <v>0.06</v>
      </c>
      <c r="BD22" s="175">
        <f t="shared" si="18"/>
        <v>0.11198035633458026</v>
      </c>
      <c r="BE22" s="183">
        <f t="shared" si="19"/>
        <v>3.7189781474877659E-3</v>
      </c>
      <c r="BF22" s="176">
        <v>37.625</v>
      </c>
      <c r="BG22" s="176">
        <v>34.125</v>
      </c>
      <c r="BH22" s="177">
        <f t="shared" si="20"/>
        <v>35.875</v>
      </c>
      <c r="BI22" s="177">
        <v>1.56</v>
      </c>
      <c r="BJ22" s="178">
        <v>5.7000000000000002E-2</v>
      </c>
      <c r="BK22" s="175">
        <f t="shared" si="21"/>
        <v>0.10621885279059784</v>
      </c>
      <c r="BL22" s="183">
        <f t="shared" si="22"/>
        <v>9.7688296488567701E-3</v>
      </c>
      <c r="BM22" s="183"/>
      <c r="BN22" s="183"/>
      <c r="BO22" s="183"/>
      <c r="BP22" s="183"/>
      <c r="BQ22" s="183"/>
      <c r="BR22" s="183"/>
      <c r="BS22" s="183"/>
      <c r="BT22" s="176">
        <v>23.4375</v>
      </c>
      <c r="BU22" s="176">
        <v>19.5</v>
      </c>
      <c r="BV22" s="177">
        <f t="shared" si="23"/>
        <v>21.46875</v>
      </c>
      <c r="BW22" s="177">
        <v>1.22</v>
      </c>
      <c r="BX22" s="178">
        <v>4.4200000000000003E-2</v>
      </c>
      <c r="BY22" s="175">
        <f t="shared" si="24"/>
        <v>0.10807674343770479</v>
      </c>
      <c r="BZ22" s="183">
        <f t="shared" si="25"/>
        <v>3.3132325944922134E-3</v>
      </c>
      <c r="CA22" s="174">
        <v>22.75</v>
      </c>
      <c r="CB22" s="174">
        <v>20.8125</v>
      </c>
      <c r="CC22" s="177">
        <f t="shared" si="26"/>
        <v>21.78125</v>
      </c>
      <c r="CD22" s="172">
        <v>0.98</v>
      </c>
      <c r="CE22" s="178">
        <v>9.7000000000000003E-2</v>
      </c>
      <c r="CF22" s="175">
        <f t="shared" si="27"/>
        <v>0.14988491494110789</v>
      </c>
      <c r="CG22" s="183">
        <f t="shared" si="28"/>
        <v>2.2974581293329441E-3</v>
      </c>
      <c r="CH22" s="176">
        <v>14.53125</v>
      </c>
      <c r="CI22" s="176">
        <v>12.25</v>
      </c>
      <c r="CJ22" s="177">
        <f t="shared" si="29"/>
        <v>13.390625</v>
      </c>
      <c r="CK22" s="177">
        <v>0.62</v>
      </c>
      <c r="CL22" s="178">
        <v>6.5000000000000002E-2</v>
      </c>
      <c r="CM22" s="175">
        <f t="shared" si="30"/>
        <v>0.11786231405390635</v>
      </c>
      <c r="CN22" s="183">
        <f t="shared" si="31"/>
        <v>5.2692819957363725E-3</v>
      </c>
      <c r="CO22" s="176">
        <v>38.4375</v>
      </c>
      <c r="CP22" s="176">
        <v>32.125</v>
      </c>
      <c r="CQ22" s="177">
        <f t="shared" si="32"/>
        <v>35.28125</v>
      </c>
      <c r="CR22" s="177">
        <v>1.96</v>
      </c>
      <c r="CS22" s="178">
        <v>4.6399999999999997E-2</v>
      </c>
      <c r="CT22" s="175">
        <f t="shared" si="33"/>
        <v>0.1089457965521512</v>
      </c>
      <c r="CU22" s="183">
        <f t="shared" si="34"/>
        <v>7.2363948446015096E-3</v>
      </c>
      <c r="CV22" s="176">
        <v>35.875</v>
      </c>
      <c r="CW22" s="176">
        <v>31.125</v>
      </c>
      <c r="CX22" s="177">
        <f t="shared" si="35"/>
        <v>33.5</v>
      </c>
      <c r="CY22" s="177">
        <v>1.38</v>
      </c>
      <c r="CZ22" s="178">
        <v>6.0999999999999999E-2</v>
      </c>
      <c r="DA22" s="175">
        <f t="shared" si="36"/>
        <v>0.1077607626901238</v>
      </c>
      <c r="DB22" s="183">
        <f t="shared" si="37"/>
        <v>6.0565006246982118E-3</v>
      </c>
      <c r="DC22" s="179">
        <v>16.875</v>
      </c>
      <c r="DD22" s="179">
        <v>14</v>
      </c>
      <c r="DE22" s="179">
        <f t="shared" si="38"/>
        <v>15.4375</v>
      </c>
      <c r="DF22" s="179">
        <v>0.8</v>
      </c>
      <c r="DG22" s="175">
        <v>0.1217</v>
      </c>
      <c r="DH22" s="175">
        <v>0.18415106170213136</v>
      </c>
      <c r="DI22" s="183">
        <f t="shared" ref="DI22:DI27" si="59">DH22*($FP22/$FW22)</f>
        <v>2.3522455762091912E-3</v>
      </c>
      <c r="DJ22" s="174">
        <v>24.8125</v>
      </c>
      <c r="DK22" s="174">
        <v>21.625</v>
      </c>
      <c r="DL22" s="177">
        <f t="shared" si="39"/>
        <v>23.21875</v>
      </c>
      <c r="DM22" s="177">
        <v>1.44</v>
      </c>
      <c r="DN22" s="175"/>
      <c r="DO22" s="175"/>
      <c r="DP22" s="183"/>
      <c r="DQ22" s="176">
        <v>29.5</v>
      </c>
      <c r="DR22" s="176">
        <v>26.875</v>
      </c>
      <c r="DS22" s="177">
        <f t="shared" si="40"/>
        <v>28.1875</v>
      </c>
      <c r="DT22" s="177">
        <v>0.82</v>
      </c>
      <c r="DU22" s="178">
        <v>4.9000000000000002E-2</v>
      </c>
      <c r="DV22" s="175">
        <f t="shared" si="41"/>
        <v>8.1493244910927354E-2</v>
      </c>
      <c r="DW22" s="183">
        <f t="shared" si="42"/>
        <v>3.4351363826020226E-3</v>
      </c>
      <c r="DX22" s="176">
        <v>17.9375</v>
      </c>
      <c r="DY22" s="176">
        <v>16.5625</v>
      </c>
      <c r="DZ22" s="177">
        <f t="shared" si="43"/>
        <v>17.25</v>
      </c>
      <c r="EA22" s="177">
        <v>1.46</v>
      </c>
      <c r="EB22" s="178">
        <v>0.06</v>
      </c>
      <c r="EC22" s="175">
        <f t="shared" si="57"/>
        <v>0.15764007552111647</v>
      </c>
      <c r="ED22" s="183">
        <f t="shared" si="58"/>
        <v>4.4299390243579687E-3</v>
      </c>
      <c r="EE22" s="176">
        <v>24.4375</v>
      </c>
      <c r="EF22" s="176">
        <v>21</v>
      </c>
      <c r="EG22" s="177">
        <f t="shared" si="44"/>
        <v>22.71875</v>
      </c>
      <c r="EH22" s="177">
        <v>1.22</v>
      </c>
      <c r="EI22" s="178">
        <v>4.7500000000000001E-2</v>
      </c>
      <c r="EJ22" s="175">
        <f t="shared" si="45"/>
        <v>0.1079784644199393</v>
      </c>
      <c r="EK22" s="183">
        <f t="shared" si="46"/>
        <v>6.0687361604322802E-3</v>
      </c>
      <c r="EL22" s="191">
        <v>42.74</v>
      </c>
      <c r="EM22" s="191">
        <v>36.42</v>
      </c>
      <c r="EN22" s="177">
        <f t="shared" si="47"/>
        <v>39.58</v>
      </c>
      <c r="EO22" s="192">
        <v>1.8</v>
      </c>
      <c r="EP22" s="178">
        <v>7.4999999999999997E-2</v>
      </c>
      <c r="EQ22" s="175">
        <f t="shared" si="48"/>
        <v>0.12739260704457278</v>
      </c>
      <c r="ER22" s="183">
        <f t="shared" si="49"/>
        <v>1.0676568434076808E-2</v>
      </c>
      <c r="ES22" s="193">
        <v>18.09</v>
      </c>
      <c r="ET22" s="193">
        <v>15.21</v>
      </c>
      <c r="EU22" s="193">
        <f t="shared" si="50"/>
        <v>16.649999999999999</v>
      </c>
      <c r="EV22" s="192">
        <v>0.66000002639999999</v>
      </c>
      <c r="EW22" s="178">
        <v>8.5500000000000007E-2</v>
      </c>
      <c r="EX22" s="175">
        <f t="shared" si="51"/>
        <v>0.13150716510605176</v>
      </c>
      <c r="EY22" s="183">
        <f t="shared" si="52"/>
        <v>9.7141107587364779E-3</v>
      </c>
      <c r="EZ22" s="175"/>
      <c r="FA22" s="179">
        <v>1.1000000000000001</v>
      </c>
      <c r="FB22" s="179">
        <v>0.7</v>
      </c>
      <c r="FC22" s="179">
        <v>0.17499999999999999</v>
      </c>
      <c r="FD22" s="179">
        <v>0.45</v>
      </c>
      <c r="FE22" s="194">
        <v>0.91082896999999996</v>
      </c>
      <c r="FF22" s="179">
        <v>3.8</v>
      </c>
      <c r="FG22" s="179"/>
      <c r="FH22" s="179">
        <v>0.65</v>
      </c>
      <c r="FI22" s="179">
        <v>1.8</v>
      </c>
      <c r="FJ22" s="179"/>
      <c r="FK22" s="179">
        <v>0.6</v>
      </c>
      <c r="FL22" s="179">
        <v>0.3</v>
      </c>
      <c r="FM22" s="177">
        <v>0.875</v>
      </c>
      <c r="FN22" s="177">
        <v>1.3</v>
      </c>
      <c r="FO22" s="177">
        <v>1.1000000000000001</v>
      </c>
      <c r="FP22" s="177">
        <v>0.25</v>
      </c>
      <c r="FQ22" s="177"/>
      <c r="FR22" s="177">
        <v>0.82499999999999996</v>
      </c>
      <c r="FS22" s="177">
        <v>0.55000000000000004</v>
      </c>
      <c r="FT22" s="177">
        <v>1.1000000000000001</v>
      </c>
      <c r="FU22" s="195">
        <v>1.6402839599999999</v>
      </c>
      <c r="FV22" s="195">
        <v>1.4457233999999999</v>
      </c>
      <c r="FW22" s="177">
        <f t="shared" si="53"/>
        <v>19.571836330000004</v>
      </c>
      <c r="FX22" s="175">
        <f t="shared" si="54"/>
        <v>0.12604316373223504</v>
      </c>
      <c r="FY22" s="172"/>
      <c r="FZ22" s="172"/>
    </row>
    <row r="23" spans="1:182">
      <c r="A23" s="181">
        <v>36311</v>
      </c>
      <c r="B23" s="170">
        <v>19.0625</v>
      </c>
      <c r="C23" s="170">
        <v>17.875</v>
      </c>
      <c r="D23" s="170">
        <f t="shared" si="0"/>
        <v>18.46875</v>
      </c>
      <c r="E23" s="170">
        <v>1.08</v>
      </c>
      <c r="F23" s="171">
        <v>4.6600000000000003E-2</v>
      </c>
      <c r="G23" s="175">
        <f t="shared" si="1"/>
        <v>0.11252576605316267</v>
      </c>
      <c r="H23" s="183">
        <f t="shared" si="2"/>
        <v>6.2077381663111558E-3</v>
      </c>
      <c r="I23" s="170">
        <v>25.9375</v>
      </c>
      <c r="J23" s="170">
        <v>23.75</v>
      </c>
      <c r="K23" s="173">
        <f t="shared" si="3"/>
        <v>24.84375</v>
      </c>
      <c r="L23" s="173">
        <v>1.1000000000000001</v>
      </c>
      <c r="M23" s="171">
        <v>8.1199999999999994E-2</v>
      </c>
      <c r="N23" s="175">
        <f t="shared" si="4"/>
        <v>0.1324791669289167</v>
      </c>
      <c r="O23" s="183">
        <f t="shared" si="5"/>
        <v>4.650871664507502E-3</v>
      </c>
      <c r="P23" s="174">
        <v>16.9375</v>
      </c>
      <c r="Q23" s="174">
        <v>15.625</v>
      </c>
      <c r="R23" s="177">
        <f t="shared" si="6"/>
        <v>16.28125</v>
      </c>
      <c r="S23" s="172">
        <v>0.96</v>
      </c>
      <c r="T23" s="175">
        <v>3.4500000000000003E-2</v>
      </c>
      <c r="U23" s="175">
        <f t="shared" si="7"/>
        <v>0.10021815240406795</v>
      </c>
      <c r="V23" s="183">
        <f t="shared" si="8"/>
        <v>8.7957558929900766E-4</v>
      </c>
      <c r="W23" s="176">
        <v>19.8125</v>
      </c>
      <c r="X23" s="176">
        <v>17</v>
      </c>
      <c r="Y23" s="177">
        <f t="shared" si="9"/>
        <v>18.40625</v>
      </c>
      <c r="Z23" s="177">
        <v>0.64</v>
      </c>
      <c r="AA23" s="178">
        <v>7.2400000000000006E-2</v>
      </c>
      <c r="AB23" s="175">
        <f t="shared" si="10"/>
        <v>0.11219276339297268</v>
      </c>
      <c r="AC23" s="183">
        <f t="shared" si="11"/>
        <v>2.5320139044764014E-3</v>
      </c>
      <c r="AD23" s="191">
        <v>31.15</v>
      </c>
      <c r="AE23" s="191">
        <v>25.51</v>
      </c>
      <c r="AF23" s="177">
        <f t="shared" si="12"/>
        <v>28.33</v>
      </c>
      <c r="AG23" s="177">
        <v>1.18</v>
      </c>
      <c r="AH23" s="178">
        <v>6.7900000000000002E-2</v>
      </c>
      <c r="AI23" s="175">
        <f t="shared" si="13"/>
        <v>0.11549664058913134</v>
      </c>
      <c r="AJ23" s="183">
        <f t="shared" si="14"/>
        <v>6.0829085824766786E-3</v>
      </c>
      <c r="AK23" s="176">
        <v>27.625</v>
      </c>
      <c r="AL23" s="176">
        <v>26.5</v>
      </c>
      <c r="AM23" s="177">
        <f t="shared" si="15"/>
        <v>27.0625</v>
      </c>
      <c r="AN23" s="177">
        <v>1.78</v>
      </c>
      <c r="AO23" s="178">
        <v>7.8799999999999995E-2</v>
      </c>
      <c r="AP23" s="175">
        <f t="shared" si="55"/>
        <v>0.1554529006773806</v>
      </c>
      <c r="AQ23" s="183">
        <f t="shared" si="56"/>
        <v>2.9625872820038642E-2</v>
      </c>
      <c r="AR23" s="174">
        <v>22.375</v>
      </c>
      <c r="AS23" s="174">
        <v>20.125</v>
      </c>
      <c r="AT23" s="177">
        <f t="shared" si="16"/>
        <v>21.25</v>
      </c>
      <c r="AU23" s="177">
        <v>1.34</v>
      </c>
      <c r="AV23" s="175"/>
      <c r="AW23" s="175"/>
      <c r="AX23" s="183"/>
      <c r="AY23" s="176">
        <v>38.1875</v>
      </c>
      <c r="AZ23" s="176">
        <v>35</v>
      </c>
      <c r="BA23" s="177">
        <f t="shared" si="17"/>
        <v>36.59375</v>
      </c>
      <c r="BB23" s="176">
        <v>1.68</v>
      </c>
      <c r="BC23" s="178">
        <v>0.06</v>
      </c>
      <c r="BD23" s="175">
        <f t="shared" si="18"/>
        <v>0.11216112646071008</v>
      </c>
      <c r="BE23" s="183">
        <f t="shared" si="19"/>
        <v>3.6563220904322689E-3</v>
      </c>
      <c r="BF23" s="176">
        <v>38.625</v>
      </c>
      <c r="BG23" s="176">
        <v>36.375</v>
      </c>
      <c r="BH23" s="177">
        <f t="shared" si="20"/>
        <v>37.5</v>
      </c>
      <c r="BI23" s="177">
        <v>1.56</v>
      </c>
      <c r="BJ23" s="178">
        <v>5.7000000000000002E-2</v>
      </c>
      <c r="BK23" s="175">
        <f t="shared" si="21"/>
        <v>0.10405109214195307</v>
      </c>
      <c r="BL23" s="183">
        <f t="shared" si="22"/>
        <v>9.3930768478025523E-3</v>
      </c>
      <c r="BM23" s="183"/>
      <c r="BN23" s="183"/>
      <c r="BO23" s="183"/>
      <c r="BP23" s="183"/>
      <c r="BQ23" s="183"/>
      <c r="BR23" s="183"/>
      <c r="BS23" s="183"/>
      <c r="BT23" s="176">
        <v>27</v>
      </c>
      <c r="BU23" s="176">
        <v>21.3125</v>
      </c>
      <c r="BV23" s="177">
        <f t="shared" si="23"/>
        <v>24.15625</v>
      </c>
      <c r="BW23" s="177">
        <v>1.22</v>
      </c>
      <c r="BX23" s="178">
        <v>4.4200000000000003E-2</v>
      </c>
      <c r="BY23" s="175">
        <f t="shared" si="24"/>
        <v>0.10082898495757275</v>
      </c>
      <c r="BZ23" s="183">
        <f t="shared" si="25"/>
        <v>3.0340684391866593E-3</v>
      </c>
      <c r="CA23" s="174">
        <v>25</v>
      </c>
      <c r="CB23" s="174">
        <v>21.6875</v>
      </c>
      <c r="CC23" s="177">
        <f t="shared" si="26"/>
        <v>23.34375</v>
      </c>
      <c r="CD23" s="172">
        <v>0.98</v>
      </c>
      <c r="CE23" s="178">
        <v>9.7000000000000003E-2</v>
      </c>
      <c r="CF23" s="175">
        <f t="shared" si="27"/>
        <v>0.14628658285583351</v>
      </c>
      <c r="CG23" s="183">
        <f t="shared" si="28"/>
        <v>2.2009717954916985E-3</v>
      </c>
      <c r="CH23" s="176">
        <v>15.25</v>
      </c>
      <c r="CI23" s="176">
        <v>13.71875</v>
      </c>
      <c r="CJ23" s="177">
        <f t="shared" si="29"/>
        <v>14.484375</v>
      </c>
      <c r="CK23" s="177">
        <v>0.62</v>
      </c>
      <c r="CL23" s="178">
        <v>6.5000000000000002E-2</v>
      </c>
      <c r="CM23" s="175">
        <f t="shared" si="30"/>
        <v>0.11380328675226248</v>
      </c>
      <c r="CN23" s="183">
        <f t="shared" si="31"/>
        <v>4.9940350429580529E-3</v>
      </c>
      <c r="CO23" s="176">
        <v>39.875</v>
      </c>
      <c r="CP23" s="176">
        <v>37</v>
      </c>
      <c r="CQ23" s="177">
        <f t="shared" si="32"/>
        <v>38.4375</v>
      </c>
      <c r="CR23" s="177">
        <v>1.96</v>
      </c>
      <c r="CS23" s="178">
        <v>4.6399999999999997E-2</v>
      </c>
      <c r="CT23" s="175">
        <f t="shared" si="33"/>
        <v>0.10370688454072963</v>
      </c>
      <c r="CU23" s="183">
        <f t="shared" si="34"/>
        <v>6.7614473007099633E-3</v>
      </c>
      <c r="CV23" s="176">
        <v>33.9375</v>
      </c>
      <c r="CW23" s="176">
        <v>31.0625</v>
      </c>
      <c r="CX23" s="177">
        <f t="shared" si="35"/>
        <v>32.5</v>
      </c>
      <c r="CY23" s="177">
        <v>1.38</v>
      </c>
      <c r="CZ23" s="178">
        <v>6.0999999999999999E-2</v>
      </c>
      <c r="DA23" s="175">
        <f t="shared" si="36"/>
        <v>0.10922363223352516</v>
      </c>
      <c r="DB23" s="183">
        <f t="shared" si="37"/>
        <v>6.0255684920985323E-3</v>
      </c>
      <c r="DC23" s="179">
        <v>15</v>
      </c>
      <c r="DD23" s="179">
        <v>13.25</v>
      </c>
      <c r="DE23" s="179">
        <f t="shared" si="38"/>
        <v>14.125</v>
      </c>
      <c r="DF23" s="179">
        <v>0.8</v>
      </c>
      <c r="DG23" s="175">
        <v>0.1217</v>
      </c>
      <c r="DH23" s="175">
        <v>0.19008357997765368</v>
      </c>
      <c r="DI23" s="183">
        <f t="shared" si="59"/>
        <v>2.3832705077335057E-3</v>
      </c>
      <c r="DJ23" s="174">
        <v>30</v>
      </c>
      <c r="DK23" s="174">
        <v>23.0625</v>
      </c>
      <c r="DL23" s="177">
        <f t="shared" si="39"/>
        <v>26.53125</v>
      </c>
      <c r="DM23" s="177">
        <v>1.44</v>
      </c>
      <c r="DN23" s="175"/>
      <c r="DO23" s="175"/>
      <c r="DP23" s="183"/>
      <c r="DQ23" s="176">
        <v>29.5</v>
      </c>
      <c r="DR23" s="176">
        <v>28.125</v>
      </c>
      <c r="DS23" s="177">
        <f t="shared" si="40"/>
        <v>28.8125</v>
      </c>
      <c r="DT23" s="177">
        <v>0.82</v>
      </c>
      <c r="DU23" s="178">
        <v>4.9000000000000002E-2</v>
      </c>
      <c r="DV23" s="175">
        <f t="shared" si="41"/>
        <v>8.0780495063589086E-2</v>
      </c>
      <c r="DW23" s="183">
        <f t="shared" si="42"/>
        <v>3.342328916446805E-3</v>
      </c>
      <c r="DX23" s="176">
        <v>21</v>
      </c>
      <c r="DY23" s="176">
        <v>17.0625</v>
      </c>
      <c r="DZ23" s="177">
        <f t="shared" si="43"/>
        <v>19.03125</v>
      </c>
      <c r="EA23" s="177">
        <v>1.46</v>
      </c>
      <c r="EB23" s="178">
        <v>0.06</v>
      </c>
      <c r="EC23" s="175">
        <f t="shared" si="57"/>
        <v>0.14822604360639424</v>
      </c>
      <c r="ED23" s="183">
        <f t="shared" si="58"/>
        <v>4.0886123259182795E-3</v>
      </c>
      <c r="EE23" s="176">
        <v>25.375</v>
      </c>
      <c r="EF23" s="176">
        <v>23.25</v>
      </c>
      <c r="EG23" s="177">
        <f t="shared" si="44"/>
        <v>24.3125</v>
      </c>
      <c r="EH23" s="177">
        <v>1.22</v>
      </c>
      <c r="EI23" s="178">
        <v>4.7500000000000001E-2</v>
      </c>
      <c r="EJ23" s="175">
        <f t="shared" si="45"/>
        <v>0.10393564577396841</v>
      </c>
      <c r="EK23" s="183">
        <f t="shared" si="46"/>
        <v>5.7338447694409303E-3</v>
      </c>
      <c r="EL23" s="191">
        <v>46.93</v>
      </c>
      <c r="EM23" s="191">
        <v>42.43</v>
      </c>
      <c r="EN23" s="177">
        <f t="shared" si="47"/>
        <v>44.68</v>
      </c>
      <c r="EO23" s="192">
        <v>1.8</v>
      </c>
      <c r="EP23" s="178">
        <v>7.3599999999999999E-2</v>
      </c>
      <c r="EQ23" s="175">
        <f t="shared" si="48"/>
        <v>0.11985710680292216</v>
      </c>
      <c r="ER23" s="183">
        <f t="shared" si="49"/>
        <v>1.0733770235502123E-2</v>
      </c>
      <c r="ES23" s="193">
        <v>18.82</v>
      </c>
      <c r="ET23" s="193">
        <v>17.309999999999999</v>
      </c>
      <c r="EU23" s="193">
        <f t="shared" si="50"/>
        <v>18.064999999999998</v>
      </c>
      <c r="EV23" s="192">
        <v>0.66000002639999999</v>
      </c>
      <c r="EW23" s="178">
        <v>8.5500000000000007E-2</v>
      </c>
      <c r="EX23" s="175">
        <f t="shared" si="51"/>
        <v>0.12785165320920666</v>
      </c>
      <c r="EY23" s="183">
        <f t="shared" si="52"/>
        <v>9.8010593737304016E-3</v>
      </c>
      <c r="EZ23" s="175"/>
      <c r="FA23" s="179">
        <v>1.1000000000000001</v>
      </c>
      <c r="FB23" s="179">
        <v>0.7</v>
      </c>
      <c r="FC23" s="179">
        <v>0.17499999999999999</v>
      </c>
      <c r="FD23" s="179">
        <v>0.45</v>
      </c>
      <c r="FE23" s="194">
        <v>1.0501545299999999</v>
      </c>
      <c r="FF23" s="179">
        <v>3.8</v>
      </c>
      <c r="FG23" s="179"/>
      <c r="FH23" s="179">
        <v>0.65</v>
      </c>
      <c r="FI23" s="179">
        <v>1.8</v>
      </c>
      <c r="FJ23" s="179"/>
      <c r="FK23" s="179">
        <v>0.6</v>
      </c>
      <c r="FL23" s="179">
        <v>0.3</v>
      </c>
      <c r="FM23" s="177">
        <v>0.875</v>
      </c>
      <c r="FN23" s="177">
        <v>1.3</v>
      </c>
      <c r="FO23" s="177">
        <v>1.1000000000000001</v>
      </c>
      <c r="FP23" s="177">
        <v>0.25</v>
      </c>
      <c r="FQ23" s="177"/>
      <c r="FR23" s="177">
        <v>0.82499999999999996</v>
      </c>
      <c r="FS23" s="177">
        <v>0.55000000000000004</v>
      </c>
      <c r="FT23" s="177">
        <v>1.1000000000000001</v>
      </c>
      <c r="FU23" s="195">
        <v>1.7856641400000002</v>
      </c>
      <c r="FV23" s="195">
        <v>1.5285439999999999</v>
      </c>
      <c r="FW23" s="177">
        <f t="shared" si="53"/>
        <v>19.939362670000005</v>
      </c>
      <c r="FX23" s="175">
        <f t="shared" si="54"/>
        <v>0.12212735686456117</v>
      </c>
      <c r="FY23" s="172"/>
      <c r="FZ23" s="172"/>
    </row>
    <row r="24" spans="1:182">
      <c r="A24" s="181">
        <v>36341</v>
      </c>
      <c r="B24" s="170">
        <v>19.4375</v>
      </c>
      <c r="C24" s="170">
        <v>18.4375</v>
      </c>
      <c r="D24" s="170">
        <f t="shared" si="0"/>
        <v>18.9375</v>
      </c>
      <c r="E24" s="170">
        <v>1.08</v>
      </c>
      <c r="F24" s="171">
        <v>4.6600000000000003E-2</v>
      </c>
      <c r="G24" s="175">
        <f t="shared" si="1"/>
        <v>0.11085731051964731</v>
      </c>
      <c r="H24" s="183">
        <f t="shared" si="2"/>
        <v>6.0353080536484681E-3</v>
      </c>
      <c r="I24" s="170">
        <v>26.3125</v>
      </c>
      <c r="J24" s="170">
        <v>24.375</v>
      </c>
      <c r="K24" s="173">
        <f t="shared" si="3"/>
        <v>25.34375</v>
      </c>
      <c r="L24" s="173">
        <v>1.1000000000000001</v>
      </c>
      <c r="M24" s="171">
        <v>8.1199999999999994E-2</v>
      </c>
      <c r="N24" s="175">
        <f t="shared" si="4"/>
        <v>0.13145019813148462</v>
      </c>
      <c r="O24" s="183">
        <f t="shared" si="5"/>
        <v>4.554090995667984E-3</v>
      </c>
      <c r="P24" s="174">
        <v>19.75</v>
      </c>
      <c r="Q24" s="174">
        <v>16.375</v>
      </c>
      <c r="R24" s="177">
        <f t="shared" si="6"/>
        <v>18.0625</v>
      </c>
      <c r="S24" s="172">
        <v>0.96</v>
      </c>
      <c r="T24" s="175">
        <v>3.4500000000000003E-2</v>
      </c>
      <c r="U24" s="175">
        <f t="shared" si="7"/>
        <v>9.3601826287258882E-2</v>
      </c>
      <c r="V24" s="183">
        <f t="shared" si="8"/>
        <v>8.1070861880044799E-4</v>
      </c>
      <c r="W24" s="176">
        <v>19.9375</v>
      </c>
      <c r="X24" s="176">
        <v>18.125</v>
      </c>
      <c r="Y24" s="177">
        <f t="shared" si="9"/>
        <v>19.03125</v>
      </c>
      <c r="Z24" s="177">
        <v>0.64</v>
      </c>
      <c r="AA24" s="178">
        <v>7.2400000000000006E-2</v>
      </c>
      <c r="AB24" s="175">
        <f t="shared" si="10"/>
        <v>0.11086862304992828</v>
      </c>
      <c r="AC24" s="183">
        <f t="shared" si="11"/>
        <v>2.4692416084991561E-3</v>
      </c>
      <c r="AD24" s="191">
        <v>36.82</v>
      </c>
      <c r="AE24" s="191">
        <v>30.54</v>
      </c>
      <c r="AF24" s="177">
        <f t="shared" si="12"/>
        <v>33.68</v>
      </c>
      <c r="AG24" s="177">
        <v>1.18</v>
      </c>
      <c r="AH24" s="178">
        <v>6.7900000000000002E-2</v>
      </c>
      <c r="AI24" s="175">
        <f t="shared" si="13"/>
        <v>0.10783176236214764</v>
      </c>
      <c r="AJ24" s="183">
        <f t="shared" si="14"/>
        <v>6.7021852484470106E-3</v>
      </c>
      <c r="AK24" s="176">
        <v>27.6875</v>
      </c>
      <c r="AL24" s="176">
        <v>25.875</v>
      </c>
      <c r="AM24" s="177">
        <f t="shared" si="15"/>
        <v>26.78125</v>
      </c>
      <c r="AN24" s="177">
        <v>1.78</v>
      </c>
      <c r="AO24" s="178">
        <v>7.8799999999999995E-2</v>
      </c>
      <c r="AP24" s="175">
        <f t="shared" si="55"/>
        <v>0.15627895001810121</v>
      </c>
      <c r="AQ24" s="183">
        <f t="shared" si="56"/>
        <v>2.9391821421832321E-2</v>
      </c>
      <c r="AR24" s="174">
        <v>23.625</v>
      </c>
      <c r="AS24" s="174">
        <v>21.5</v>
      </c>
      <c r="AT24" s="177">
        <f t="shared" si="16"/>
        <v>22.5625</v>
      </c>
      <c r="AU24" s="177">
        <v>1.34</v>
      </c>
      <c r="AV24" s="175"/>
      <c r="AW24" s="175"/>
      <c r="AX24" s="183"/>
      <c r="AY24" s="176">
        <v>39.5</v>
      </c>
      <c r="AZ24" s="176">
        <v>37</v>
      </c>
      <c r="BA24" s="177">
        <f t="shared" si="17"/>
        <v>38.25</v>
      </c>
      <c r="BB24" s="176">
        <v>1.68</v>
      </c>
      <c r="BC24" s="178">
        <v>0.06</v>
      </c>
      <c r="BD24" s="175">
        <f t="shared" si="18"/>
        <v>0.10986345080333204</v>
      </c>
      <c r="BE24" s="183">
        <f t="shared" si="19"/>
        <v>3.5343455811672835E-3</v>
      </c>
      <c r="BF24" s="176">
        <v>39.5</v>
      </c>
      <c r="BG24" s="176">
        <v>36.8125</v>
      </c>
      <c r="BH24" s="177">
        <f t="shared" si="20"/>
        <v>38.15625</v>
      </c>
      <c r="BI24" s="177">
        <v>1.56</v>
      </c>
      <c r="BJ24" s="178">
        <v>5.7000000000000002E-2</v>
      </c>
      <c r="BK24" s="175">
        <f t="shared" si="21"/>
        <v>0.10322882553779134</v>
      </c>
      <c r="BL24" s="183">
        <f t="shared" si="22"/>
        <v>9.1963588688072744E-3</v>
      </c>
      <c r="BM24" s="183"/>
      <c r="BN24" s="183"/>
      <c r="BO24" s="183"/>
      <c r="BP24" s="183"/>
      <c r="BQ24" s="183"/>
      <c r="BR24" s="183"/>
      <c r="BS24" s="183"/>
      <c r="BT24" s="176">
        <v>26.375</v>
      </c>
      <c r="BU24" s="176">
        <v>22.625</v>
      </c>
      <c r="BV24" s="177">
        <f t="shared" si="23"/>
        <v>24.5</v>
      </c>
      <c r="BW24" s="177">
        <v>1.22</v>
      </c>
      <c r="BX24" s="178">
        <v>4.4200000000000003E-2</v>
      </c>
      <c r="BY24" s="175">
        <f t="shared" si="24"/>
        <v>0.10001886513357094</v>
      </c>
      <c r="BZ24" s="183">
        <f t="shared" si="25"/>
        <v>2.970130912650356E-3</v>
      </c>
      <c r="CA24" s="174">
        <v>25.625</v>
      </c>
      <c r="CB24" s="174">
        <v>23.25</v>
      </c>
      <c r="CC24" s="177">
        <f t="shared" si="26"/>
        <v>24.4375</v>
      </c>
      <c r="CD24" s="172">
        <v>0.98</v>
      </c>
      <c r="CE24" s="178">
        <v>9.7000000000000003E-2</v>
      </c>
      <c r="CF24" s="175">
        <f t="shared" si="27"/>
        <v>0.14404581897562152</v>
      </c>
      <c r="CG24" s="183">
        <f t="shared" si="28"/>
        <v>2.1387712168408199E-3</v>
      </c>
      <c r="CH24" s="176">
        <v>16.0625</v>
      </c>
      <c r="CI24" s="176">
        <v>14.5</v>
      </c>
      <c r="CJ24" s="177">
        <f t="shared" si="29"/>
        <v>15.28125</v>
      </c>
      <c r="CK24" s="177">
        <v>0.62</v>
      </c>
      <c r="CL24" s="178">
        <v>6.5000000000000002E-2</v>
      </c>
      <c r="CM24" s="175">
        <f t="shared" si="30"/>
        <v>0.1112176649514558</v>
      </c>
      <c r="CN24" s="183">
        <f t="shared" si="31"/>
        <v>4.8164188197724854E-3</v>
      </c>
      <c r="CO24" s="176">
        <v>39.9375</v>
      </c>
      <c r="CP24" s="176">
        <v>37.625</v>
      </c>
      <c r="CQ24" s="177">
        <f t="shared" si="32"/>
        <v>38.78125</v>
      </c>
      <c r="CR24" s="177">
        <v>1.96</v>
      </c>
      <c r="CS24" s="178">
        <v>4.6399999999999997E-2</v>
      </c>
      <c r="CT24" s="175">
        <f t="shared" si="33"/>
        <v>0.10318881683144632</v>
      </c>
      <c r="CU24" s="183">
        <f t="shared" si="34"/>
        <v>6.6392405504714291E-3</v>
      </c>
      <c r="CV24" s="176">
        <v>33.875</v>
      </c>
      <c r="CW24" s="176">
        <v>30.75</v>
      </c>
      <c r="CX24" s="177">
        <f t="shared" si="35"/>
        <v>32.3125</v>
      </c>
      <c r="CY24" s="177">
        <v>1.38</v>
      </c>
      <c r="CZ24" s="178">
        <v>6.0999999999999999E-2</v>
      </c>
      <c r="DA24" s="175">
        <f t="shared" si="36"/>
        <v>0.10950816860277279</v>
      </c>
      <c r="DB24" s="183">
        <f t="shared" si="37"/>
        <v>5.9618578947166004E-3</v>
      </c>
      <c r="DC24" s="179">
        <v>15.5625</v>
      </c>
      <c r="DD24" s="179">
        <v>13.25</v>
      </c>
      <c r="DE24" s="179">
        <f t="shared" si="38"/>
        <v>14.40625</v>
      </c>
      <c r="DF24" s="179">
        <v>0.8</v>
      </c>
      <c r="DG24" s="175">
        <v>0.1217</v>
      </c>
      <c r="DH24" s="175">
        <v>0.18871935809687823</v>
      </c>
      <c r="DI24" s="183">
        <f t="shared" si="59"/>
        <v>2.335064484045577E-3</v>
      </c>
      <c r="DJ24" s="174">
        <v>28.6875</v>
      </c>
      <c r="DK24" s="174">
        <v>26.8125</v>
      </c>
      <c r="DL24" s="177">
        <f t="shared" si="39"/>
        <v>27.75</v>
      </c>
      <c r="DM24" s="177">
        <v>1.44</v>
      </c>
      <c r="DN24" s="175"/>
      <c r="DO24" s="175"/>
      <c r="DP24" s="183"/>
      <c r="DQ24" s="176">
        <v>28.6875</v>
      </c>
      <c r="DR24" s="176">
        <v>28</v>
      </c>
      <c r="DS24" s="177">
        <f t="shared" si="40"/>
        <v>28.34375</v>
      </c>
      <c r="DT24" s="177">
        <v>0.82</v>
      </c>
      <c r="DU24" s="178">
        <v>4.9000000000000002E-2</v>
      </c>
      <c r="DV24" s="175">
        <f t="shared" si="41"/>
        <v>8.1312077177069897E-2</v>
      </c>
      <c r="DW24" s="183">
        <f t="shared" si="42"/>
        <v>3.3201019757646993E-3</v>
      </c>
      <c r="DX24" s="176">
        <v>20.4375</v>
      </c>
      <c r="DY24" s="176">
        <v>19.3125</v>
      </c>
      <c r="DZ24" s="177">
        <f t="shared" si="43"/>
        <v>19.875</v>
      </c>
      <c r="EA24" s="177">
        <v>1.46</v>
      </c>
      <c r="EB24" s="178">
        <v>0.06</v>
      </c>
      <c r="EC24" s="175">
        <f t="shared" si="57"/>
        <v>0.14437242895150959</v>
      </c>
      <c r="ED24" s="183">
        <f t="shared" si="58"/>
        <v>3.9299712355073341E-3</v>
      </c>
      <c r="EE24" s="176">
        <v>27.0625</v>
      </c>
      <c r="EF24" s="176">
        <v>24.0625</v>
      </c>
      <c r="EG24" s="177">
        <f t="shared" si="44"/>
        <v>25.5625</v>
      </c>
      <c r="EH24" s="177">
        <v>1.22</v>
      </c>
      <c r="EI24" s="178">
        <v>4.7500000000000001E-2</v>
      </c>
      <c r="EJ24" s="175">
        <f t="shared" si="45"/>
        <v>0.10112410476410805</v>
      </c>
      <c r="EK24" s="183">
        <f t="shared" si="46"/>
        <v>5.505411605603098E-3</v>
      </c>
      <c r="EL24" s="191">
        <v>48.57</v>
      </c>
      <c r="EM24" s="191">
        <v>45.29</v>
      </c>
      <c r="EN24" s="177">
        <f t="shared" si="47"/>
        <v>46.93</v>
      </c>
      <c r="EO24" s="192">
        <v>1.86</v>
      </c>
      <c r="EP24" s="178">
        <v>7.3599999999999999E-2</v>
      </c>
      <c r="EQ24" s="175">
        <f t="shared" si="48"/>
        <v>0.11909563928848321</v>
      </c>
      <c r="ER24" s="183">
        <f t="shared" si="49"/>
        <v>1.0849314828779186E-2</v>
      </c>
      <c r="ES24" s="193">
        <v>19.350000000000001</v>
      </c>
      <c r="ET24" s="193">
        <v>17.89</v>
      </c>
      <c r="EU24" s="193">
        <f t="shared" si="50"/>
        <v>18.62</v>
      </c>
      <c r="EV24" s="192">
        <v>0.66000002639999999</v>
      </c>
      <c r="EW24" s="178">
        <v>8.5500000000000007E-2</v>
      </c>
      <c r="EX24" s="175">
        <f t="shared" si="51"/>
        <v>0.1265716613187966</v>
      </c>
      <c r="EY24" s="183">
        <f t="shared" si="52"/>
        <v>9.6064535597131812E-3</v>
      </c>
      <c r="EZ24" s="175"/>
      <c r="FA24" s="179">
        <v>1.1000000000000001</v>
      </c>
      <c r="FB24" s="179">
        <v>0.7</v>
      </c>
      <c r="FC24" s="179">
        <v>0.17499999999999999</v>
      </c>
      <c r="FD24" s="179">
        <v>0.45</v>
      </c>
      <c r="FE24" s="194">
        <v>1.25581974</v>
      </c>
      <c r="FF24" s="179">
        <v>3.8</v>
      </c>
      <c r="FG24" s="179"/>
      <c r="FH24" s="179">
        <v>0.65</v>
      </c>
      <c r="FI24" s="179">
        <v>1.8</v>
      </c>
      <c r="FJ24" s="179"/>
      <c r="FK24" s="179">
        <v>0.6</v>
      </c>
      <c r="FL24" s="179">
        <v>0.3</v>
      </c>
      <c r="FM24" s="177">
        <v>0.875</v>
      </c>
      <c r="FN24" s="177">
        <v>1.3</v>
      </c>
      <c r="FO24" s="177">
        <v>1.1000000000000001</v>
      </c>
      <c r="FP24" s="177">
        <v>0.25</v>
      </c>
      <c r="FQ24" s="177"/>
      <c r="FR24" s="177">
        <v>0.82499999999999996</v>
      </c>
      <c r="FS24" s="177">
        <v>0.55000000000000004</v>
      </c>
      <c r="FT24" s="177">
        <v>1.1000000000000001</v>
      </c>
      <c r="FU24" s="195">
        <v>1.8406195600000002</v>
      </c>
      <c r="FV24" s="195">
        <v>1.53350144</v>
      </c>
      <c r="FW24" s="177">
        <f t="shared" si="53"/>
        <v>20.204940740000001</v>
      </c>
      <c r="FX24" s="175">
        <f t="shared" si="54"/>
        <v>0.12076679748073471</v>
      </c>
      <c r="FY24" s="172"/>
      <c r="FZ24" s="172"/>
    </row>
    <row r="25" spans="1:182">
      <c r="A25" s="181">
        <v>36371</v>
      </c>
      <c r="B25" s="170">
        <v>20.75</v>
      </c>
      <c r="C25" s="170">
        <v>18.5</v>
      </c>
      <c r="D25" s="170">
        <f t="shared" si="0"/>
        <v>19.625</v>
      </c>
      <c r="E25" s="170">
        <v>1.08</v>
      </c>
      <c r="F25" s="171">
        <v>4.6100000000000002E-2</v>
      </c>
      <c r="G25" s="175">
        <f t="shared" si="1"/>
        <v>0.10802790095842352</v>
      </c>
      <c r="H25" s="183">
        <f t="shared" si="2"/>
        <v>5.7207490865925368E-3</v>
      </c>
      <c r="I25" s="170">
        <v>26.25</v>
      </c>
      <c r="J25" s="170">
        <v>24.125</v>
      </c>
      <c r="K25" s="173">
        <f t="shared" si="3"/>
        <v>25.1875</v>
      </c>
      <c r="L25" s="173">
        <v>1.1000000000000001</v>
      </c>
      <c r="M25" s="171">
        <v>8.1199999999999994E-2</v>
      </c>
      <c r="N25" s="175">
        <f t="shared" si="4"/>
        <v>0.13176728765584578</v>
      </c>
      <c r="O25" s="183">
        <f t="shared" si="5"/>
        <v>5.0748343466636434E-3</v>
      </c>
      <c r="P25" s="174">
        <v>18.875</v>
      </c>
      <c r="Q25" s="174">
        <v>17.125</v>
      </c>
      <c r="R25" s="177">
        <f t="shared" si="6"/>
        <v>18</v>
      </c>
      <c r="S25" s="172">
        <v>0.96</v>
      </c>
      <c r="T25" s="175">
        <v>3.4500000000000003E-2</v>
      </c>
      <c r="U25" s="175">
        <f t="shared" si="7"/>
        <v>9.3811351130337561E-2</v>
      </c>
      <c r="V25" s="183">
        <f t="shared" si="8"/>
        <v>9.0325352235107539E-4</v>
      </c>
      <c r="W25" s="176">
        <v>19.3125</v>
      </c>
      <c r="X25" s="176">
        <v>18.375</v>
      </c>
      <c r="Y25" s="177">
        <f t="shared" si="9"/>
        <v>18.84375</v>
      </c>
      <c r="Z25" s="177">
        <v>0.66</v>
      </c>
      <c r="AA25" s="178">
        <v>7.2400000000000006E-2</v>
      </c>
      <c r="AB25" s="175">
        <f t="shared" si="10"/>
        <v>0.11248755172266556</v>
      </c>
      <c r="AC25" s="183">
        <f t="shared" si="11"/>
        <v>3.1138421018190045E-3</v>
      </c>
      <c r="AD25" s="191">
        <v>38.04</v>
      </c>
      <c r="AE25" s="191">
        <v>35.78</v>
      </c>
      <c r="AF25" s="177">
        <f t="shared" si="12"/>
        <v>36.909999999999997</v>
      </c>
      <c r="AG25" s="177">
        <v>1.18</v>
      </c>
      <c r="AH25" s="178">
        <v>7.5800000000000006E-2</v>
      </c>
      <c r="AI25" s="175">
        <f t="shared" si="13"/>
        <v>0.11246254806562384</v>
      </c>
      <c r="AJ25" s="183">
        <f t="shared" si="14"/>
        <v>6.6755033642227719E-3</v>
      </c>
      <c r="AK25" s="176">
        <v>27.9375</v>
      </c>
      <c r="AL25" s="176">
        <v>26.375</v>
      </c>
      <c r="AM25" s="177">
        <f t="shared" si="15"/>
        <v>27.15625</v>
      </c>
      <c r="AN25" s="177">
        <v>1.78</v>
      </c>
      <c r="AO25" s="178">
        <v>8.8800000000000004E-2</v>
      </c>
      <c r="AP25" s="175">
        <f t="shared" si="55"/>
        <v>0.16588947222148498</v>
      </c>
      <c r="AQ25" s="183">
        <f t="shared" si="56"/>
        <v>3.0347764078569473E-2</v>
      </c>
      <c r="AR25" s="174">
        <v>23.75</v>
      </c>
      <c r="AS25" s="174">
        <v>23</v>
      </c>
      <c r="AT25" s="177">
        <f t="shared" si="16"/>
        <v>23.375</v>
      </c>
      <c r="AU25" s="177">
        <v>1.34</v>
      </c>
      <c r="AV25" s="175"/>
      <c r="AW25" s="175"/>
      <c r="AX25" s="183"/>
      <c r="AY25" s="176">
        <v>39.9375</v>
      </c>
      <c r="AZ25" s="176">
        <v>37.5</v>
      </c>
      <c r="BA25" s="177">
        <f t="shared" si="17"/>
        <v>38.71875</v>
      </c>
      <c r="BB25" s="176">
        <v>1.68</v>
      </c>
      <c r="BC25" s="178">
        <v>0.06</v>
      </c>
      <c r="BD25" s="175">
        <f t="shared" si="18"/>
        <v>0.10924945881842896</v>
      </c>
      <c r="BE25" s="183">
        <f t="shared" si="19"/>
        <v>3.6816424725039419E-3</v>
      </c>
      <c r="BF25" s="176">
        <v>39.4375</v>
      </c>
      <c r="BG25" s="176">
        <v>36.75</v>
      </c>
      <c r="BH25" s="177">
        <f t="shared" si="20"/>
        <v>38.09375</v>
      </c>
      <c r="BI25" s="177">
        <v>1.56</v>
      </c>
      <c r="BJ25" s="178">
        <v>5.8200000000000002E-2</v>
      </c>
      <c r="BK25" s="175">
        <f t="shared" si="21"/>
        <v>0.104558467079229</v>
      </c>
      <c r="BL25" s="183">
        <f t="shared" si="22"/>
        <v>9.0605798007060909E-3</v>
      </c>
      <c r="BM25" s="183"/>
      <c r="BN25" s="183"/>
      <c r="BO25" s="183"/>
      <c r="BP25" s="183"/>
      <c r="BQ25" s="183"/>
      <c r="BR25" s="183"/>
      <c r="BS25" s="183"/>
      <c r="BT25" s="176">
        <v>27.875</v>
      </c>
      <c r="BU25" s="176">
        <v>24</v>
      </c>
      <c r="BV25" s="177">
        <f t="shared" si="23"/>
        <v>25.9375</v>
      </c>
      <c r="BW25" s="177">
        <v>1.22</v>
      </c>
      <c r="BX25" s="178">
        <v>4.4200000000000003E-2</v>
      </c>
      <c r="BY25" s="175">
        <f t="shared" si="24"/>
        <v>9.6868006775434612E-2</v>
      </c>
      <c r="BZ25" s="183">
        <f t="shared" si="25"/>
        <v>3.0312237658190731E-3</v>
      </c>
      <c r="CA25" s="174">
        <v>28.0625</v>
      </c>
      <c r="CB25" s="174">
        <v>24.875</v>
      </c>
      <c r="CC25" s="177">
        <f t="shared" si="26"/>
        <v>26.46875</v>
      </c>
      <c r="CD25" s="172">
        <v>0.98</v>
      </c>
      <c r="CE25" s="178">
        <v>9.7000000000000003E-2</v>
      </c>
      <c r="CF25" s="175">
        <f t="shared" si="27"/>
        <v>0.1403828119318653</v>
      </c>
      <c r="CG25" s="183">
        <f t="shared" si="28"/>
        <v>2.1964512846169805E-3</v>
      </c>
      <c r="CH25" s="176">
        <v>16.5625</v>
      </c>
      <c r="CI25" s="176">
        <v>15.40625</v>
      </c>
      <c r="CJ25" s="177">
        <f t="shared" si="29"/>
        <v>15.984375</v>
      </c>
      <c r="CK25" s="177">
        <v>0.62</v>
      </c>
      <c r="CL25" s="178">
        <v>6.6699999999999995E-2</v>
      </c>
      <c r="CM25" s="175">
        <f t="shared" si="30"/>
        <v>0.11092404783507814</v>
      </c>
      <c r="CN25" s="183">
        <f t="shared" si="31"/>
        <v>5.2066046550026997E-3</v>
      </c>
      <c r="CO25" s="176">
        <v>39.5</v>
      </c>
      <c r="CP25" s="176">
        <v>36.5625</v>
      </c>
      <c r="CQ25" s="177">
        <f t="shared" si="32"/>
        <v>38.03125</v>
      </c>
      <c r="CR25" s="177">
        <v>1.96</v>
      </c>
      <c r="CS25" s="178">
        <v>4.6399999999999997E-2</v>
      </c>
      <c r="CT25" s="175">
        <f t="shared" si="33"/>
        <v>0.10433146298866181</v>
      </c>
      <c r="CU25" s="183">
        <f t="shared" si="34"/>
        <v>7.0318178142359054E-3</v>
      </c>
      <c r="CV25" s="176">
        <v>34.375</v>
      </c>
      <c r="CW25" s="176">
        <v>30.6875</v>
      </c>
      <c r="CX25" s="177">
        <f t="shared" si="35"/>
        <v>32.53125</v>
      </c>
      <c r="CY25" s="177">
        <v>1.38</v>
      </c>
      <c r="CZ25" s="178">
        <v>6.0999999999999999E-2</v>
      </c>
      <c r="DA25" s="175">
        <f t="shared" si="36"/>
        <v>0.10917653367054792</v>
      </c>
      <c r="DB25" s="183">
        <f t="shared" si="37"/>
        <v>5.2559784827633967E-3</v>
      </c>
      <c r="DC25" s="179">
        <v>16</v>
      </c>
      <c r="DD25" s="179">
        <v>15.125</v>
      </c>
      <c r="DE25" s="179">
        <f t="shared" si="38"/>
        <v>15.5625</v>
      </c>
      <c r="DF25" s="179">
        <v>0.82</v>
      </c>
      <c r="DG25" s="175">
        <v>0.1217</v>
      </c>
      <c r="DH25" s="175">
        <v>0.18521991476460697</v>
      </c>
      <c r="DI25" s="183">
        <f t="shared" si="59"/>
        <v>2.22921504707166E-3</v>
      </c>
      <c r="DJ25" s="174">
        <v>30.75</v>
      </c>
      <c r="DK25" s="174">
        <v>28.1875</v>
      </c>
      <c r="DL25" s="177">
        <f t="shared" si="39"/>
        <v>29.46875</v>
      </c>
      <c r="DM25" s="177">
        <v>1.44</v>
      </c>
      <c r="DN25" s="175"/>
      <c r="DO25" s="175"/>
      <c r="DP25" s="183"/>
      <c r="DQ25" s="176">
        <v>29.125</v>
      </c>
      <c r="DR25" s="176">
        <v>28.625</v>
      </c>
      <c r="DS25" s="177">
        <f t="shared" si="40"/>
        <v>28.875</v>
      </c>
      <c r="DT25" s="177">
        <v>0.82</v>
      </c>
      <c r="DU25" s="178">
        <v>4.9000000000000002E-2</v>
      </c>
      <c r="DV25" s="175">
        <f t="shared" si="41"/>
        <v>8.0710935981456178E-2</v>
      </c>
      <c r="DW25" s="183">
        <f t="shared" si="42"/>
        <v>3.3027491283428279E-3</v>
      </c>
      <c r="DX25" s="176">
        <v>23.875</v>
      </c>
      <c r="DY25" s="176">
        <v>19.75</v>
      </c>
      <c r="DZ25" s="177">
        <f t="shared" si="43"/>
        <v>21.8125</v>
      </c>
      <c r="EA25" s="177">
        <v>1.46</v>
      </c>
      <c r="EB25" s="178">
        <v>0.06</v>
      </c>
      <c r="EC25" s="175">
        <f t="shared" si="57"/>
        <v>0.13668089700650476</v>
      </c>
      <c r="ED25" s="183">
        <f t="shared" si="58"/>
        <v>4.1125587472785972E-3</v>
      </c>
      <c r="EE25" s="176">
        <v>28.6875</v>
      </c>
      <c r="EF25" s="176">
        <v>25</v>
      </c>
      <c r="EG25" s="177">
        <f t="shared" si="44"/>
        <v>26.84375</v>
      </c>
      <c r="EH25" s="177">
        <v>1.22</v>
      </c>
      <c r="EI25" s="178">
        <v>4.7100000000000003E-2</v>
      </c>
      <c r="EJ25" s="175">
        <f t="shared" si="45"/>
        <v>9.8099347395009362E-2</v>
      </c>
      <c r="EK25" s="183">
        <f t="shared" si="46"/>
        <v>5.6672404782940351E-3</v>
      </c>
      <c r="EL25" s="191">
        <v>48.78</v>
      </c>
      <c r="EM25" s="191">
        <v>45.35</v>
      </c>
      <c r="EN25" s="177">
        <f t="shared" si="47"/>
        <v>47.064999999999998</v>
      </c>
      <c r="EO25" s="192">
        <v>1.86</v>
      </c>
      <c r="EP25" s="178">
        <v>7.5800000000000006E-2</v>
      </c>
      <c r="EQ25" s="175">
        <f t="shared" si="48"/>
        <v>0.12125606585810034</v>
      </c>
      <c r="ER25" s="183">
        <f t="shared" si="49"/>
        <v>1.0396724884740522E-2</v>
      </c>
      <c r="ES25" s="193">
        <v>18.86</v>
      </c>
      <c r="ET25" s="193">
        <v>17.59</v>
      </c>
      <c r="EU25" s="193">
        <f t="shared" si="50"/>
        <v>18.225000000000001</v>
      </c>
      <c r="EV25" s="192">
        <v>0.66000002639999999</v>
      </c>
      <c r="EW25" s="178">
        <v>8.5000000000000006E-2</v>
      </c>
      <c r="EX25" s="175">
        <f t="shared" si="51"/>
        <v>0.12695520140994088</v>
      </c>
      <c r="EY25" s="183">
        <f t="shared" si="52"/>
        <v>9.2160296016840677E-3</v>
      </c>
      <c r="EZ25" s="175"/>
      <c r="FA25" s="179">
        <v>1.1000000000000001</v>
      </c>
      <c r="FB25" s="179">
        <v>0.8</v>
      </c>
      <c r="FC25" s="179">
        <v>0.2</v>
      </c>
      <c r="FD25" s="179">
        <v>0.57499999999999996</v>
      </c>
      <c r="FE25" s="194">
        <v>1.23296805</v>
      </c>
      <c r="FF25" s="179">
        <v>3.8</v>
      </c>
      <c r="FG25" s="179"/>
      <c r="FH25" s="179">
        <v>0.7</v>
      </c>
      <c r="FI25" s="179">
        <v>1.8</v>
      </c>
      <c r="FJ25" s="179"/>
      <c r="FK25" s="179">
        <v>0.65</v>
      </c>
      <c r="FL25" s="179">
        <v>0.32500000000000001</v>
      </c>
      <c r="FM25" s="177">
        <v>0.97499999999999998</v>
      </c>
      <c r="FN25" s="177">
        <v>1.4</v>
      </c>
      <c r="FO25" s="177">
        <v>1</v>
      </c>
      <c r="FP25" s="177">
        <v>0.25</v>
      </c>
      <c r="FQ25" s="177"/>
      <c r="FR25" s="177">
        <v>0.85</v>
      </c>
      <c r="FS25" s="177">
        <v>0.625</v>
      </c>
      <c r="FT25" s="177">
        <v>1.2</v>
      </c>
      <c r="FU25" s="195">
        <v>1.7810200199999999</v>
      </c>
      <c r="FV25" s="195">
        <v>1.5078879999999999</v>
      </c>
      <c r="FW25" s="177">
        <f t="shared" si="53"/>
        <v>20.771876070000001</v>
      </c>
      <c r="FX25" s="175">
        <f t="shared" si="54"/>
        <v>0.12222476266327831</v>
      </c>
      <c r="FY25" s="172"/>
      <c r="FZ25" s="172"/>
    </row>
    <row r="26" spans="1:182">
      <c r="A26" s="181">
        <v>36403</v>
      </c>
      <c r="B26" s="170">
        <v>19.1875</v>
      </c>
      <c r="C26" s="170">
        <v>17.875</v>
      </c>
      <c r="D26" s="170">
        <f t="shared" si="0"/>
        <v>18.53125</v>
      </c>
      <c r="E26" s="170">
        <v>1.08</v>
      </c>
      <c r="F26" s="171">
        <v>4.6600000000000003E-2</v>
      </c>
      <c r="G26" s="175">
        <f t="shared" si="1"/>
        <v>0.11229831791158307</v>
      </c>
      <c r="H26" s="183">
        <f t="shared" si="2"/>
        <v>5.9407860287396946E-3</v>
      </c>
      <c r="I26" s="170">
        <v>26.375</v>
      </c>
      <c r="J26" s="170">
        <v>24.25</v>
      </c>
      <c r="K26" s="173">
        <f t="shared" si="3"/>
        <v>25.3125</v>
      </c>
      <c r="L26" s="173">
        <v>1.1000000000000001</v>
      </c>
      <c r="M26" s="171">
        <v>8.1199999999999994E-2</v>
      </c>
      <c r="N26" s="175">
        <f t="shared" si="4"/>
        <v>0.13151329755024599</v>
      </c>
      <c r="O26" s="183">
        <f t="shared" si="5"/>
        <v>5.0598498402839682E-3</v>
      </c>
      <c r="P26" s="174">
        <v>18.4375</v>
      </c>
      <c r="Q26" s="174">
        <v>16.1875</v>
      </c>
      <c r="R26" s="177">
        <f t="shared" si="6"/>
        <v>17.3125</v>
      </c>
      <c r="S26" s="172">
        <v>0.96</v>
      </c>
      <c r="T26" s="175">
        <v>3.4500000000000003E-2</v>
      </c>
      <c r="U26" s="175">
        <f t="shared" si="7"/>
        <v>9.621812629457982E-2</v>
      </c>
      <c r="V26" s="183">
        <f t="shared" si="8"/>
        <v>9.2547537023403791E-4</v>
      </c>
      <c r="W26" s="176">
        <v>19.3125</v>
      </c>
      <c r="X26" s="176">
        <v>17.5</v>
      </c>
      <c r="Y26" s="177">
        <f t="shared" si="9"/>
        <v>18.40625</v>
      </c>
      <c r="Z26" s="177">
        <v>0.66</v>
      </c>
      <c r="AA26" s="178">
        <v>7.1999999999999995E-2</v>
      </c>
      <c r="AB26" s="175">
        <f t="shared" si="10"/>
        <v>0.11303855160632659</v>
      </c>
      <c r="AC26" s="183">
        <f t="shared" si="11"/>
        <v>3.1258807290645949E-3</v>
      </c>
      <c r="AD26" s="191">
        <v>37.61</v>
      </c>
      <c r="AE26" s="191">
        <v>35.840000000000003</v>
      </c>
      <c r="AF26" s="177">
        <f t="shared" si="12"/>
        <v>36.725000000000001</v>
      </c>
      <c r="AG26" s="177">
        <v>1.18</v>
      </c>
      <c r="AH26" s="178">
        <v>7.4399999999999994E-2</v>
      </c>
      <c r="AI26" s="175">
        <f t="shared" si="13"/>
        <v>0.11120161815058838</v>
      </c>
      <c r="AJ26" s="183">
        <f t="shared" si="14"/>
        <v>6.5481074393326484E-3</v>
      </c>
      <c r="AK26" s="176">
        <v>30</v>
      </c>
      <c r="AL26" s="176">
        <v>26.5625</v>
      </c>
      <c r="AM26" s="177">
        <f t="shared" si="15"/>
        <v>28.28125</v>
      </c>
      <c r="AN26" s="177">
        <v>1.78</v>
      </c>
      <c r="AO26" s="178">
        <v>8.8800000000000004E-2</v>
      </c>
      <c r="AP26" s="175">
        <f t="shared" si="55"/>
        <v>0.16274700214771842</v>
      </c>
      <c r="AQ26" s="183">
        <f t="shared" si="56"/>
        <v>2.9742301263632677E-2</v>
      </c>
      <c r="AR26" s="174">
        <v>23.75</v>
      </c>
      <c r="AS26" s="174">
        <v>21.5625</v>
      </c>
      <c r="AT26" s="177">
        <f t="shared" si="16"/>
        <v>22.65625</v>
      </c>
      <c r="AU26" s="177">
        <v>1.34</v>
      </c>
      <c r="AV26" s="175"/>
      <c r="AW26" s="175"/>
      <c r="AX26" s="183"/>
      <c r="AY26" s="176">
        <v>40.125</v>
      </c>
      <c r="AZ26" s="176">
        <v>38.5625</v>
      </c>
      <c r="BA26" s="177">
        <f t="shared" si="17"/>
        <v>39.34375</v>
      </c>
      <c r="BB26" s="176">
        <v>1.68</v>
      </c>
      <c r="BC26" s="178">
        <v>0.06</v>
      </c>
      <c r="BD26" s="175">
        <f t="shared" si="18"/>
        <v>0.10845394053059287</v>
      </c>
      <c r="BE26" s="183">
        <f t="shared" si="19"/>
        <v>3.651080011733789E-3</v>
      </c>
      <c r="BF26" s="176">
        <v>39.5</v>
      </c>
      <c r="BG26" s="176">
        <v>37.625</v>
      </c>
      <c r="BH26" s="177">
        <f t="shared" si="20"/>
        <v>38.5625</v>
      </c>
      <c r="BI26" s="177">
        <v>1.56</v>
      </c>
      <c r="BJ26" s="178">
        <v>6.13E-2</v>
      </c>
      <c r="BK26" s="175">
        <f t="shared" si="21"/>
        <v>0.1072201012800611</v>
      </c>
      <c r="BL26" s="183">
        <f t="shared" si="22"/>
        <v>9.2816821606363873E-3</v>
      </c>
      <c r="BM26" s="183"/>
      <c r="BN26" s="183"/>
      <c r="BO26" s="183"/>
      <c r="BP26" s="183"/>
      <c r="BQ26" s="183"/>
      <c r="BR26" s="183"/>
      <c r="BS26" s="183"/>
      <c r="BT26" s="176">
        <v>27.6875</v>
      </c>
      <c r="BU26" s="176">
        <v>25</v>
      </c>
      <c r="BV26" s="177">
        <f t="shared" si="23"/>
        <v>26.34375</v>
      </c>
      <c r="BW26" s="177">
        <v>1.22</v>
      </c>
      <c r="BX26" s="178">
        <v>4.4200000000000003E-2</v>
      </c>
      <c r="BY26" s="175">
        <f t="shared" si="24"/>
        <v>9.6040992971777595E-2</v>
      </c>
      <c r="BZ26" s="183">
        <f t="shared" si="25"/>
        <v>3.0022577355356839E-3</v>
      </c>
      <c r="CA26" s="174">
        <v>27</v>
      </c>
      <c r="CB26" s="174">
        <v>24.75</v>
      </c>
      <c r="CC26" s="177">
        <f t="shared" si="26"/>
        <v>25.875</v>
      </c>
      <c r="CD26" s="172">
        <v>0.98</v>
      </c>
      <c r="CE26" s="178">
        <v>9.7000000000000003E-2</v>
      </c>
      <c r="CF26" s="175">
        <f t="shared" si="27"/>
        <v>0.1413931720562176</v>
      </c>
      <c r="CG26" s="183">
        <f t="shared" si="28"/>
        <v>2.2099872743009306E-3</v>
      </c>
      <c r="CH26" s="176">
        <v>16.34375</v>
      </c>
      <c r="CI26" s="176">
        <v>15</v>
      </c>
      <c r="CJ26" s="177">
        <f t="shared" si="29"/>
        <v>15.671875</v>
      </c>
      <c r="CK26" s="177">
        <v>0.62</v>
      </c>
      <c r="CL26" s="178">
        <v>6.6699999999999995E-2</v>
      </c>
      <c r="CM26" s="175">
        <f t="shared" si="30"/>
        <v>0.11181963237267922</v>
      </c>
      <c r="CN26" s="183">
        <f t="shared" si="31"/>
        <v>5.2432510205452166E-3</v>
      </c>
      <c r="CO26" s="176">
        <v>38</v>
      </c>
      <c r="CP26" s="176">
        <v>35.8125</v>
      </c>
      <c r="CQ26" s="177">
        <f t="shared" si="32"/>
        <v>36.90625</v>
      </c>
      <c r="CR26" s="177">
        <v>1.96</v>
      </c>
      <c r="CS26" s="178">
        <v>4.6399999999999997E-2</v>
      </c>
      <c r="CT26" s="175">
        <f t="shared" si="33"/>
        <v>0.10613431130351669</v>
      </c>
      <c r="CU26" s="183">
        <f t="shared" si="34"/>
        <v>7.1459803242482148E-3</v>
      </c>
      <c r="CV26" s="176">
        <v>34.1875</v>
      </c>
      <c r="CW26" s="176">
        <v>32.75</v>
      </c>
      <c r="CX26" s="177">
        <f t="shared" si="35"/>
        <v>33.46875</v>
      </c>
      <c r="CY26" s="177">
        <v>1.38</v>
      </c>
      <c r="CZ26" s="178">
        <v>6.0999999999999999E-2</v>
      </c>
      <c r="DA26" s="175">
        <f t="shared" si="36"/>
        <v>0.1078051328563745</v>
      </c>
      <c r="DB26" s="183">
        <f t="shared" si="37"/>
        <v>5.1846257605311086E-3</v>
      </c>
      <c r="DC26" s="179">
        <v>16</v>
      </c>
      <c r="DD26" s="179">
        <v>14</v>
      </c>
      <c r="DE26" s="179">
        <f t="shared" si="38"/>
        <v>15</v>
      </c>
      <c r="DF26" s="179">
        <v>0.82</v>
      </c>
      <c r="DG26" s="175">
        <v>0.1217</v>
      </c>
      <c r="DH26" s="175">
        <v>0.18765320896892845</v>
      </c>
      <c r="DI26" s="183">
        <f t="shared" si="59"/>
        <v>2.2561812120829496E-3</v>
      </c>
      <c r="DJ26" s="174">
        <v>30.75</v>
      </c>
      <c r="DK26" s="174">
        <v>28.375</v>
      </c>
      <c r="DL26" s="177">
        <f t="shared" si="39"/>
        <v>29.5625</v>
      </c>
      <c r="DM26" s="177">
        <v>1.44</v>
      </c>
      <c r="DN26" s="175"/>
      <c r="DO26" s="175"/>
      <c r="DP26" s="183"/>
      <c r="DQ26" s="176">
        <v>28.9375</v>
      </c>
      <c r="DR26" s="176">
        <v>27.75</v>
      </c>
      <c r="DS26" s="177">
        <f t="shared" si="40"/>
        <v>28.34375</v>
      </c>
      <c r="DT26" s="177">
        <v>0.82</v>
      </c>
      <c r="DU26" s="178">
        <v>4.9000000000000002E-2</v>
      </c>
      <c r="DV26" s="175">
        <f t="shared" si="41"/>
        <v>8.1312077177069897E-2</v>
      </c>
      <c r="DW26" s="183">
        <f t="shared" si="42"/>
        <v>3.3239306606648489E-3</v>
      </c>
      <c r="DX26" s="176">
        <v>24.6875</v>
      </c>
      <c r="DY26" s="176">
        <v>22.8125</v>
      </c>
      <c r="DZ26" s="177">
        <f t="shared" si="43"/>
        <v>23.75</v>
      </c>
      <c r="EA26" s="177">
        <v>1.46</v>
      </c>
      <c r="EB26" s="178">
        <v>0.06</v>
      </c>
      <c r="EC26" s="175">
        <f t="shared" si="57"/>
        <v>0.13027415411069976</v>
      </c>
      <c r="ED26" s="183">
        <f t="shared" si="58"/>
        <v>3.9157616933322347E-3</v>
      </c>
      <c r="EE26" s="176">
        <v>28.875</v>
      </c>
      <c r="EF26" s="176">
        <v>26.5</v>
      </c>
      <c r="EG26" s="177">
        <f t="shared" si="44"/>
        <v>27.6875</v>
      </c>
      <c r="EH26" s="177">
        <v>1.22</v>
      </c>
      <c r="EI26" s="178">
        <v>4.7100000000000003E-2</v>
      </c>
      <c r="EJ26" s="175">
        <f t="shared" si="45"/>
        <v>9.65182205420545E-2</v>
      </c>
      <c r="EK26" s="183">
        <f t="shared" si="46"/>
        <v>5.5701709852681034E-3</v>
      </c>
      <c r="EL26" s="191">
        <v>47.19</v>
      </c>
      <c r="EM26" s="191">
        <v>44.68</v>
      </c>
      <c r="EN26" s="177">
        <f t="shared" si="47"/>
        <v>45.935000000000002</v>
      </c>
      <c r="EO26" s="192">
        <v>1.86</v>
      </c>
      <c r="EP26" s="178">
        <v>7.5800000000000006E-2</v>
      </c>
      <c r="EQ26" s="175">
        <f t="shared" si="48"/>
        <v>0.12239212890281648</v>
      </c>
      <c r="ER26" s="183">
        <f t="shared" si="49"/>
        <v>1.0539317970266946E-2</v>
      </c>
      <c r="ES26" s="193">
        <v>19.03</v>
      </c>
      <c r="ET26" s="193">
        <v>18.010000000000002</v>
      </c>
      <c r="EU26" s="193">
        <f t="shared" si="50"/>
        <v>18.520000000000003</v>
      </c>
      <c r="EV26" s="192">
        <v>0.68000000719999998</v>
      </c>
      <c r="EW26" s="178">
        <v>8.5000000000000006E-2</v>
      </c>
      <c r="EX26" s="175">
        <f t="shared" si="51"/>
        <v>0.12754646004629588</v>
      </c>
      <c r="EY26" s="183">
        <f t="shared" si="52"/>
        <v>9.3746240506113378E-3</v>
      </c>
      <c r="EZ26" s="175"/>
      <c r="FA26" s="179">
        <v>1.1000000000000001</v>
      </c>
      <c r="FB26" s="179">
        <v>0.8</v>
      </c>
      <c r="FC26" s="179">
        <v>0.2</v>
      </c>
      <c r="FD26" s="179">
        <v>0.57499999999999996</v>
      </c>
      <c r="FE26" s="194">
        <v>1.2244095700000002</v>
      </c>
      <c r="FF26" s="179">
        <v>3.8</v>
      </c>
      <c r="FG26" s="179"/>
      <c r="FH26" s="179">
        <v>0.7</v>
      </c>
      <c r="FI26" s="179">
        <v>1.8</v>
      </c>
      <c r="FJ26" s="179"/>
      <c r="FK26" s="179">
        <v>0.65</v>
      </c>
      <c r="FL26" s="179">
        <v>0.32500000000000001</v>
      </c>
      <c r="FM26" s="177">
        <v>0.97499999999999998</v>
      </c>
      <c r="FN26" s="177">
        <v>1.4</v>
      </c>
      <c r="FO26" s="177">
        <v>1</v>
      </c>
      <c r="FP26" s="177">
        <v>0.25</v>
      </c>
      <c r="FQ26" s="177"/>
      <c r="FR26" s="177">
        <v>0.85</v>
      </c>
      <c r="FS26" s="177">
        <v>0.625</v>
      </c>
      <c r="FT26" s="177">
        <v>1.2</v>
      </c>
      <c r="FU26" s="195">
        <v>1.7905276999999999</v>
      </c>
      <c r="FV26" s="195">
        <v>1.5282960000000001</v>
      </c>
      <c r="FW26" s="177">
        <f t="shared" si="53"/>
        <v>20.793233269999998</v>
      </c>
      <c r="FX26" s="175">
        <f t="shared" si="54"/>
        <v>0.12204125153104534</v>
      </c>
      <c r="FY26" s="172"/>
      <c r="FZ26" s="172"/>
    </row>
    <row r="27" spans="1:182">
      <c r="A27" s="181">
        <v>36433</v>
      </c>
      <c r="B27" s="170">
        <v>18.875</v>
      </c>
      <c r="C27" s="170">
        <v>15.625</v>
      </c>
      <c r="D27" s="170">
        <f t="shared" si="0"/>
        <v>17.25</v>
      </c>
      <c r="E27" s="170">
        <v>1.08</v>
      </c>
      <c r="F27" s="171">
        <v>4.6600000000000003E-2</v>
      </c>
      <c r="G27" s="175">
        <f t="shared" si="1"/>
        <v>0.11729845795250049</v>
      </c>
      <c r="H27" s="183">
        <f t="shared" si="2"/>
        <v>6.2059844636425067E-3</v>
      </c>
      <c r="I27" s="170">
        <v>25.5</v>
      </c>
      <c r="J27" s="170">
        <v>23.75</v>
      </c>
      <c r="K27" s="173">
        <f t="shared" si="3"/>
        <v>24.625</v>
      </c>
      <c r="L27" s="173">
        <v>1.1000000000000001</v>
      </c>
      <c r="M27" s="171">
        <v>8.1199999999999994E-2</v>
      </c>
      <c r="N27" s="175">
        <f t="shared" si="4"/>
        <v>0.13294270944963582</v>
      </c>
      <c r="O27" s="183">
        <f t="shared" si="5"/>
        <v>5.1154071808116033E-3</v>
      </c>
      <c r="P27" s="174">
        <v>18.6875</v>
      </c>
      <c r="Q27" s="174">
        <v>17.4375</v>
      </c>
      <c r="R27" s="177">
        <f t="shared" si="6"/>
        <v>18.0625</v>
      </c>
      <c r="S27" s="172">
        <v>0.96</v>
      </c>
      <c r="T27" s="175">
        <v>3.4500000000000003E-2</v>
      </c>
      <c r="U27" s="175">
        <f t="shared" si="7"/>
        <v>9.3601826287258882E-2</v>
      </c>
      <c r="V27" s="183">
        <f t="shared" si="8"/>
        <v>9.0040938745181414E-4</v>
      </c>
      <c r="W27" s="176">
        <v>20.375</v>
      </c>
      <c r="X27" s="176">
        <v>18.8125</v>
      </c>
      <c r="Y27" s="177">
        <f t="shared" si="9"/>
        <v>19.59375</v>
      </c>
      <c r="Z27" s="177">
        <v>0.66</v>
      </c>
      <c r="AA27" s="178">
        <v>7.1999999999999995E-2</v>
      </c>
      <c r="AB27" s="175">
        <f t="shared" si="10"/>
        <v>0.11051836131290038</v>
      </c>
      <c r="AC27" s="183">
        <f t="shared" si="11"/>
        <v>3.0565251783258567E-3</v>
      </c>
      <c r="AD27" s="191">
        <v>37.299999999999997</v>
      </c>
      <c r="AE27" s="191">
        <v>35.33</v>
      </c>
      <c r="AF27" s="177">
        <f t="shared" si="12"/>
        <v>36.314999999999998</v>
      </c>
      <c r="AG27" s="177">
        <v>1.18</v>
      </c>
      <c r="AH27" s="178">
        <v>7.6100000000000001E-2</v>
      </c>
      <c r="AI27" s="175">
        <f t="shared" si="13"/>
        <v>0.11338133038503617</v>
      </c>
      <c r="AJ27" s="183">
        <f t="shared" si="14"/>
        <v>6.8712442085643588E-3</v>
      </c>
      <c r="AK27" s="176">
        <v>31.0625</v>
      </c>
      <c r="AL27" s="176">
        <v>28.3125</v>
      </c>
      <c r="AM27" s="177">
        <f t="shared" si="15"/>
        <v>29.6875</v>
      </c>
      <c r="AN27" s="177">
        <v>1.78</v>
      </c>
      <c r="AO27" s="178">
        <v>8.8800000000000004E-2</v>
      </c>
      <c r="AP27" s="175">
        <f t="shared" si="55"/>
        <v>0.15916162494056119</v>
      </c>
      <c r="AQ27" s="183">
        <f t="shared" si="56"/>
        <v>2.9090263632210754E-2</v>
      </c>
      <c r="AR27" s="174">
        <v>23.375</v>
      </c>
      <c r="AS27" s="174">
        <v>21.25</v>
      </c>
      <c r="AT27" s="177">
        <f t="shared" si="16"/>
        <v>22.3125</v>
      </c>
      <c r="AU27" s="177">
        <v>1.34</v>
      </c>
      <c r="AV27" s="175"/>
      <c r="AW27" s="175"/>
      <c r="AX27" s="183"/>
      <c r="AY27" s="176">
        <v>40.125</v>
      </c>
      <c r="AZ27" s="176">
        <v>37.5</v>
      </c>
      <c r="BA27" s="177">
        <f t="shared" si="17"/>
        <v>38.8125</v>
      </c>
      <c r="BB27" s="176">
        <v>1.68</v>
      </c>
      <c r="BC27" s="178">
        <v>0.06</v>
      </c>
      <c r="BD27" s="175">
        <f t="shared" si="18"/>
        <v>0.10912847016913352</v>
      </c>
      <c r="BE27" s="183">
        <f t="shared" si="19"/>
        <v>3.6741916270891612E-3</v>
      </c>
      <c r="BF27" s="176">
        <v>40</v>
      </c>
      <c r="BG27" s="176">
        <v>35.6875</v>
      </c>
      <c r="BH27" s="177">
        <f t="shared" si="20"/>
        <v>37.84375</v>
      </c>
      <c r="BI27" s="177">
        <v>1.56</v>
      </c>
      <c r="BJ27" s="178">
        <v>6.13E-2</v>
      </c>
      <c r="BK27" s="175">
        <f t="shared" si="21"/>
        <v>0.10810640963286522</v>
      </c>
      <c r="BL27" s="183">
        <f t="shared" si="22"/>
        <v>9.3594352743258096E-3</v>
      </c>
      <c r="BM27" s="183"/>
      <c r="BN27" s="183"/>
      <c r="BO27" s="183"/>
      <c r="BP27" s="183"/>
      <c r="BQ27" s="183"/>
      <c r="BR27" s="183"/>
      <c r="BS27" s="183"/>
      <c r="BT27" s="176">
        <v>27.4375</v>
      </c>
      <c r="BU27" s="176">
        <v>23.3125</v>
      </c>
      <c r="BV27" s="177">
        <f t="shared" si="23"/>
        <v>25.375</v>
      </c>
      <c r="BW27" s="177">
        <v>1.22</v>
      </c>
      <c r="BX27" s="178">
        <v>4.4200000000000003E-2</v>
      </c>
      <c r="BY27" s="175">
        <f t="shared" si="24"/>
        <v>9.8057639341565306E-2</v>
      </c>
      <c r="BZ27" s="183">
        <f t="shared" si="25"/>
        <v>3.0656352877830146E-3</v>
      </c>
      <c r="CA27" s="174">
        <v>26.5625</v>
      </c>
      <c r="CB27" s="174">
        <v>24.625</v>
      </c>
      <c r="CC27" s="177">
        <f t="shared" si="26"/>
        <v>25.59375</v>
      </c>
      <c r="CD27" s="172">
        <v>0.98</v>
      </c>
      <c r="CE27" s="178">
        <v>9.7000000000000003E-2</v>
      </c>
      <c r="CF27" s="175">
        <f t="shared" si="27"/>
        <v>0.14188837073215099</v>
      </c>
      <c r="CG27" s="183">
        <f t="shared" si="28"/>
        <v>2.2179709768830806E-3</v>
      </c>
      <c r="CH27" s="176">
        <v>15.78125</v>
      </c>
      <c r="CI27" s="176">
        <v>14.8125</v>
      </c>
      <c r="CJ27" s="177">
        <f t="shared" si="29"/>
        <v>15.296875</v>
      </c>
      <c r="CK27" s="177">
        <v>0.62</v>
      </c>
      <c r="CL27" s="178">
        <v>6.6699999999999995E-2</v>
      </c>
      <c r="CM27" s="175">
        <f t="shared" si="30"/>
        <v>0.11294340007865311</v>
      </c>
      <c r="CN27" s="183">
        <f t="shared" si="31"/>
        <v>5.2965267437844491E-3</v>
      </c>
      <c r="CO27" s="176">
        <v>37.875</v>
      </c>
      <c r="CP27" s="176">
        <v>34</v>
      </c>
      <c r="CQ27" s="177">
        <f t="shared" si="32"/>
        <v>35.9375</v>
      </c>
      <c r="CR27" s="177">
        <v>1.96</v>
      </c>
      <c r="CS27" s="178">
        <v>4.6399999999999997E-2</v>
      </c>
      <c r="CT27" s="175">
        <f t="shared" si="33"/>
        <v>0.10777913275736628</v>
      </c>
      <c r="CU27" s="183">
        <f t="shared" si="34"/>
        <v>7.257522927578865E-3</v>
      </c>
      <c r="CV27" s="176">
        <v>34</v>
      </c>
      <c r="CW27" s="176">
        <v>30.3125</v>
      </c>
      <c r="CX27" s="177">
        <f t="shared" si="35"/>
        <v>32.15625</v>
      </c>
      <c r="CY27" s="177">
        <v>1.38</v>
      </c>
      <c r="CZ27" s="178">
        <v>6.0999999999999999E-2</v>
      </c>
      <c r="DA27" s="175">
        <f t="shared" si="36"/>
        <v>0.10974785945222276</v>
      </c>
      <c r="DB27" s="183">
        <f t="shared" si="37"/>
        <v>5.27863647661407E-3</v>
      </c>
      <c r="DC27" s="179">
        <v>14.75</v>
      </c>
      <c r="DD27" s="179">
        <v>13</v>
      </c>
      <c r="DE27" s="179">
        <f t="shared" si="38"/>
        <v>13.875</v>
      </c>
      <c r="DF27" s="179">
        <v>0.82</v>
      </c>
      <c r="DG27" s="175">
        <v>0.1217</v>
      </c>
      <c r="DH27" s="175">
        <v>0.19312530797324179</v>
      </c>
      <c r="DI27" s="183">
        <f t="shared" si="59"/>
        <v>2.3222281972357711E-3</v>
      </c>
      <c r="DJ27" s="174">
        <v>30.125</v>
      </c>
      <c r="DK27" s="174">
        <v>26.0625</v>
      </c>
      <c r="DL27" s="177">
        <f t="shared" si="39"/>
        <v>28.09375</v>
      </c>
      <c r="DM27" s="177">
        <v>1.44</v>
      </c>
      <c r="DN27" s="175"/>
      <c r="DO27" s="175"/>
      <c r="DP27" s="183"/>
      <c r="DQ27" s="176">
        <v>28.75</v>
      </c>
      <c r="DR27" s="176">
        <v>26.875</v>
      </c>
      <c r="DS27" s="177">
        <f t="shared" si="40"/>
        <v>27.8125</v>
      </c>
      <c r="DT27" s="177">
        <v>0.82</v>
      </c>
      <c r="DU27" s="178">
        <v>4.9000000000000002E-2</v>
      </c>
      <c r="DV27" s="175">
        <f t="shared" si="41"/>
        <v>8.1936448622027536E-2</v>
      </c>
      <c r="DW27" s="183">
        <f t="shared" si="42"/>
        <v>3.3498222136298431E-3</v>
      </c>
      <c r="DX27" s="176">
        <v>24.1875</v>
      </c>
      <c r="DY27" s="176">
        <v>22.375</v>
      </c>
      <c r="DZ27" s="177">
        <f t="shared" si="43"/>
        <v>23.28125</v>
      </c>
      <c r="EA27" s="177">
        <v>1.46</v>
      </c>
      <c r="EB27" s="178">
        <v>6.6699999999999995E-2</v>
      </c>
      <c r="EC27" s="175">
        <f t="shared" si="57"/>
        <v>0.13887735618555785</v>
      </c>
      <c r="ED27" s="183">
        <f t="shared" si="58"/>
        <v>4.1748142161712725E-3</v>
      </c>
      <c r="EE27" s="176">
        <v>28.125</v>
      </c>
      <c r="EF27" s="176">
        <v>25.375</v>
      </c>
      <c r="EG27" s="177">
        <f t="shared" si="44"/>
        <v>26.75</v>
      </c>
      <c r="EH27" s="177">
        <v>1.22</v>
      </c>
      <c r="EI27" s="178">
        <v>4.7100000000000003E-2</v>
      </c>
      <c r="EJ27" s="175">
        <f t="shared" si="45"/>
        <v>9.8281294763165938E-2</v>
      </c>
      <c r="EK27" s="183">
        <f t="shared" si="46"/>
        <v>5.672543192314989E-3</v>
      </c>
      <c r="EL27" s="191">
        <v>48.11</v>
      </c>
      <c r="EM27" s="191">
        <v>44.19</v>
      </c>
      <c r="EN27" s="177">
        <f t="shared" si="47"/>
        <v>46.15</v>
      </c>
      <c r="EO27" s="192">
        <v>1.86</v>
      </c>
      <c r="EP27" s="178">
        <v>7.5800000000000006E-2</v>
      </c>
      <c r="EQ27" s="175">
        <f t="shared" si="48"/>
        <v>0.12217162223889155</v>
      </c>
      <c r="ER27" s="183">
        <f t="shared" si="49"/>
        <v>1.0653717005803295E-2</v>
      </c>
      <c r="ES27" s="193">
        <v>19.22</v>
      </c>
      <c r="ET27" s="193">
        <v>17.5</v>
      </c>
      <c r="EU27" s="193">
        <f t="shared" si="50"/>
        <v>18.36</v>
      </c>
      <c r="EV27" s="192">
        <v>0.68000000719999998</v>
      </c>
      <c r="EW27" s="178">
        <v>8.5000000000000006E-2</v>
      </c>
      <c r="EX27" s="175">
        <f t="shared" si="51"/>
        <v>0.12792264743563631</v>
      </c>
      <c r="EY27" s="183">
        <f t="shared" si="52"/>
        <v>9.031855939378863E-3</v>
      </c>
      <c r="EZ27" s="175"/>
      <c r="FA27" s="179">
        <v>1.1000000000000001</v>
      </c>
      <c r="FB27" s="179">
        <v>0.8</v>
      </c>
      <c r="FC27" s="179">
        <v>0.2</v>
      </c>
      <c r="FD27" s="179">
        <v>0.57499999999999996</v>
      </c>
      <c r="FE27" s="194">
        <v>1.25999302</v>
      </c>
      <c r="FF27" s="179">
        <v>3.8</v>
      </c>
      <c r="FG27" s="179"/>
      <c r="FH27" s="179">
        <v>0.7</v>
      </c>
      <c r="FI27" s="179">
        <v>1.8</v>
      </c>
      <c r="FJ27" s="179"/>
      <c r="FK27" s="179">
        <v>0.65</v>
      </c>
      <c r="FL27" s="179">
        <v>0.32500000000000001</v>
      </c>
      <c r="FM27" s="177">
        <v>0.97499999999999998</v>
      </c>
      <c r="FN27" s="177">
        <v>1.4</v>
      </c>
      <c r="FO27" s="177">
        <v>1</v>
      </c>
      <c r="FP27" s="177">
        <v>0.25</v>
      </c>
      <c r="FQ27" s="177"/>
      <c r="FR27" s="177">
        <v>0.85</v>
      </c>
      <c r="FS27" s="177">
        <v>0.625</v>
      </c>
      <c r="FT27" s="177">
        <v>1.2</v>
      </c>
      <c r="FU27" s="195">
        <v>1.8130305399999997</v>
      </c>
      <c r="FV27" s="195">
        <v>1.4679249999999999</v>
      </c>
      <c r="FW27" s="177">
        <f t="shared" si="53"/>
        <v>20.79094856</v>
      </c>
      <c r="FX27" s="175">
        <f t="shared" si="54"/>
        <v>0.12259473412959934</v>
      </c>
      <c r="FY27" s="172"/>
      <c r="FZ27" s="172"/>
    </row>
    <row r="28" spans="1:182">
      <c r="A28" s="181">
        <v>36462</v>
      </c>
      <c r="B28" s="170">
        <v>17.875</v>
      </c>
      <c r="C28" s="170">
        <v>15.5625</v>
      </c>
      <c r="D28" s="170">
        <f t="shared" si="0"/>
        <v>16.71875</v>
      </c>
      <c r="E28" s="170">
        <v>1.08</v>
      </c>
      <c r="F28" s="171">
        <v>4.8899999999999999E-2</v>
      </c>
      <c r="G28" s="175">
        <f t="shared" si="1"/>
        <v>0.1220625223908316</v>
      </c>
      <c r="H28" s="183">
        <f t="shared" si="2"/>
        <v>5.8146883830969449E-3</v>
      </c>
      <c r="I28" s="170">
        <v>25</v>
      </c>
      <c r="J28" s="170">
        <v>22.5</v>
      </c>
      <c r="K28" s="173">
        <f t="shared" si="3"/>
        <v>23.75</v>
      </c>
      <c r="L28" s="173">
        <v>1.1399999999999999</v>
      </c>
      <c r="M28" s="171">
        <v>7.9600000000000004E-2</v>
      </c>
      <c r="N28" s="175">
        <f t="shared" si="4"/>
        <v>0.13519048658991384</v>
      </c>
      <c r="O28" s="183">
        <f t="shared" si="5"/>
        <v>4.9910502074996151E-3</v>
      </c>
      <c r="P28" s="174">
        <v>18.375</v>
      </c>
      <c r="Q28" s="174">
        <v>16.8125</v>
      </c>
      <c r="R28" s="177">
        <f t="shared" si="6"/>
        <v>17.59375</v>
      </c>
      <c r="S28" s="172">
        <v>0.96</v>
      </c>
      <c r="T28" s="175">
        <v>3.4500000000000003E-2</v>
      </c>
      <c r="U28" s="175">
        <f t="shared" si="7"/>
        <v>9.5210318915777137E-2</v>
      </c>
      <c r="V28" s="183">
        <f t="shared" si="8"/>
        <v>9.0710616904654149E-4</v>
      </c>
      <c r="W28" s="176">
        <v>21.25</v>
      </c>
      <c r="X28" s="176">
        <v>18.125</v>
      </c>
      <c r="Y28" s="177">
        <f t="shared" si="9"/>
        <v>19.6875</v>
      </c>
      <c r="Z28" s="177">
        <v>0.66</v>
      </c>
      <c r="AA28" s="178">
        <v>7.1999999999999995E-2</v>
      </c>
      <c r="AB28" s="175">
        <f t="shared" si="10"/>
        <v>0.1103325170235101</v>
      </c>
      <c r="AC28" s="183">
        <f t="shared" si="11"/>
        <v>3.1535439008557064E-3</v>
      </c>
      <c r="AD28" s="191">
        <v>37.729999999999997</v>
      </c>
      <c r="AE28" s="191">
        <v>34.72</v>
      </c>
      <c r="AF28" s="177">
        <f t="shared" si="12"/>
        <v>36.224999999999994</v>
      </c>
      <c r="AG28" s="177">
        <v>1.18</v>
      </c>
      <c r="AH28" s="178">
        <v>7.6100000000000001E-2</v>
      </c>
      <c r="AI28" s="175">
        <f t="shared" si="13"/>
        <v>0.11347514409259563</v>
      </c>
      <c r="AJ28" s="183">
        <f t="shared" si="14"/>
        <v>6.5747169406830267E-3</v>
      </c>
      <c r="AK28" s="176">
        <v>29.6875</v>
      </c>
      <c r="AL28" s="176">
        <v>27</v>
      </c>
      <c r="AM28" s="177">
        <f t="shared" si="15"/>
        <v>28.34375</v>
      </c>
      <c r="AN28" s="177">
        <v>1.78</v>
      </c>
      <c r="AO28" s="178">
        <v>8.8800000000000004E-2</v>
      </c>
      <c r="AP28" s="175">
        <f t="shared" si="55"/>
        <v>0.16257991307477759</v>
      </c>
      <c r="AQ28" s="183">
        <f t="shared" si="56"/>
        <v>3.0979255986662391E-2</v>
      </c>
      <c r="AR28" s="174">
        <v>23.4375</v>
      </c>
      <c r="AS28" s="174">
        <v>21</v>
      </c>
      <c r="AT28" s="177">
        <f t="shared" si="16"/>
        <v>22.21875</v>
      </c>
      <c r="AU28" s="177">
        <v>1.34</v>
      </c>
      <c r="AV28" s="175"/>
      <c r="AW28" s="175"/>
      <c r="AX28" s="183"/>
      <c r="AY28" s="176">
        <v>41.125</v>
      </c>
      <c r="AZ28" s="176">
        <v>39.4375</v>
      </c>
      <c r="BA28" s="177">
        <f t="shared" si="17"/>
        <v>40.28125</v>
      </c>
      <c r="BB28" s="176">
        <v>1.68</v>
      </c>
      <c r="BC28" s="178">
        <v>0.06</v>
      </c>
      <c r="BD28" s="175">
        <f t="shared" si="18"/>
        <v>0.1073077033639287</v>
      </c>
      <c r="BE28" s="183">
        <f t="shared" si="19"/>
        <v>3.6549466897871532E-3</v>
      </c>
      <c r="BF28" s="176">
        <v>39.375</v>
      </c>
      <c r="BG28" s="176">
        <v>36.5625</v>
      </c>
      <c r="BH28" s="177">
        <f t="shared" si="20"/>
        <v>37.96875</v>
      </c>
      <c r="BI28" s="177">
        <v>1.56</v>
      </c>
      <c r="BJ28" s="178">
        <v>6.5600000000000006E-2</v>
      </c>
      <c r="BK28" s="175">
        <f t="shared" si="21"/>
        <v>0.1124388279750832</v>
      </c>
      <c r="BL28" s="183">
        <f t="shared" si="22"/>
        <v>9.6412405810872258E-3</v>
      </c>
      <c r="BM28" s="183"/>
      <c r="BN28" s="183"/>
      <c r="BO28" s="183"/>
      <c r="BP28" s="183"/>
      <c r="BQ28" s="183"/>
      <c r="BR28" s="183"/>
      <c r="BS28" s="183"/>
      <c r="BT28" s="176">
        <v>26.375</v>
      </c>
      <c r="BU28" s="176">
        <v>23.75</v>
      </c>
      <c r="BV28" s="177">
        <f t="shared" si="23"/>
        <v>25.0625</v>
      </c>
      <c r="BW28" s="177">
        <v>1.24</v>
      </c>
      <c r="BX28" s="178">
        <v>4.4200000000000003E-2</v>
      </c>
      <c r="BY28" s="175">
        <f t="shared" si="24"/>
        <v>9.9653617403917316E-2</v>
      </c>
      <c r="BZ28" s="183">
        <f t="shared" si="25"/>
        <v>3.0856774714020279E-3</v>
      </c>
      <c r="CA28" s="174">
        <v>25.625</v>
      </c>
      <c r="CB28" s="174">
        <v>23.4375</v>
      </c>
      <c r="CC28" s="177">
        <f t="shared" si="26"/>
        <v>24.53125</v>
      </c>
      <c r="CD28" s="172">
        <v>0.98</v>
      </c>
      <c r="CE28" s="178">
        <v>9.7000000000000003E-2</v>
      </c>
      <c r="CF28" s="175">
        <f t="shared" si="27"/>
        <v>0.14386319595772923</v>
      </c>
      <c r="CG28" s="183">
        <f t="shared" si="28"/>
        <v>2.2272920657329313E-3</v>
      </c>
      <c r="CH28" s="176">
        <v>15.375</v>
      </c>
      <c r="CI28" s="176">
        <v>14</v>
      </c>
      <c r="CJ28" s="177">
        <f t="shared" si="29"/>
        <v>14.6875</v>
      </c>
      <c r="CK28" s="177">
        <v>0.62</v>
      </c>
      <c r="CL28" s="178">
        <v>6.6699999999999995E-2</v>
      </c>
      <c r="CM28" s="175">
        <f t="shared" si="30"/>
        <v>0.11489393051588603</v>
      </c>
      <c r="CN28" s="183">
        <f t="shared" si="31"/>
        <v>5.336368446466901E-3</v>
      </c>
      <c r="CO28" s="176">
        <v>39</v>
      </c>
      <c r="CP28" s="176">
        <v>34.5</v>
      </c>
      <c r="CQ28" s="177">
        <f t="shared" si="32"/>
        <v>36.75</v>
      </c>
      <c r="CR28" s="177">
        <v>1.96</v>
      </c>
      <c r="CS28" s="178">
        <v>4.4400000000000002E-2</v>
      </c>
      <c r="CT28" s="175">
        <f t="shared" si="33"/>
        <v>0.10427895130065279</v>
      </c>
      <c r="CU28" s="183">
        <f t="shared" si="34"/>
        <v>6.4577928860453972E-3</v>
      </c>
      <c r="CV28" s="176">
        <v>32.5</v>
      </c>
      <c r="CW28" s="176">
        <v>30.25</v>
      </c>
      <c r="CX28" s="177">
        <f t="shared" si="35"/>
        <v>31.375</v>
      </c>
      <c r="CY28" s="177">
        <v>1.38</v>
      </c>
      <c r="CZ28" s="178">
        <v>6.0999999999999999E-2</v>
      </c>
      <c r="DA28" s="175">
        <f t="shared" si="36"/>
        <v>0.11098273902831335</v>
      </c>
      <c r="DB28" s="183">
        <f t="shared" si="37"/>
        <v>5.2868811057822764E-3</v>
      </c>
      <c r="DC28" s="179">
        <v>15.375</v>
      </c>
      <c r="DD28" s="179">
        <v>13.625</v>
      </c>
      <c r="DE28" s="179">
        <f t="shared" si="38"/>
        <v>14.5</v>
      </c>
      <c r="DF28" s="179">
        <v>0.82</v>
      </c>
      <c r="DG28" s="175"/>
      <c r="DH28" s="175"/>
      <c r="DI28" s="183"/>
      <c r="DJ28" s="174">
        <v>27.375</v>
      </c>
      <c r="DK28" s="174">
        <v>25.5</v>
      </c>
      <c r="DL28" s="177">
        <f t="shared" si="39"/>
        <v>26.4375</v>
      </c>
      <c r="DM28" s="177">
        <v>1.44</v>
      </c>
      <c r="DN28" s="175">
        <v>3.6700000000000003E-2</v>
      </c>
      <c r="DO28" s="175">
        <f t="shared" ref="DO28:DO65" si="60">+((((((DM28/4)*(1+DN28)^0.25))/(DL28*0.95))+(1+DN28)^(0.25))^4)-1</f>
        <v>9.7429242463534349E-2</v>
      </c>
      <c r="DP28" s="183">
        <f t="shared" ref="DP28:DP65" si="61">DO28*($FQ28/$FW28)</f>
        <v>1.5084009309313641E-3</v>
      </c>
      <c r="DQ28" s="176">
        <v>27.3125</v>
      </c>
      <c r="DR28" s="176">
        <v>22.875</v>
      </c>
      <c r="DS28" s="177">
        <f t="shared" si="40"/>
        <v>25.09375</v>
      </c>
      <c r="DT28" s="177">
        <v>0.82</v>
      </c>
      <c r="DU28" s="178">
        <v>0.05</v>
      </c>
      <c r="DV28" s="175">
        <f t="shared" si="41"/>
        <v>8.6585744221790106E-2</v>
      </c>
      <c r="DW28" s="183">
        <f t="shared" si="42"/>
        <v>3.5059799234507189E-3</v>
      </c>
      <c r="DX28" s="176">
        <v>24</v>
      </c>
      <c r="DY28" s="176">
        <v>22.25</v>
      </c>
      <c r="DZ28" s="177">
        <f t="shared" si="43"/>
        <v>23.125</v>
      </c>
      <c r="EA28" s="177">
        <v>1.5</v>
      </c>
      <c r="EB28" s="178">
        <v>6.6699999999999995E-2</v>
      </c>
      <c r="EC28" s="175">
        <f t="shared" si="57"/>
        <v>0.14141917004497562</v>
      </c>
      <c r="ED28" s="183">
        <f t="shared" si="58"/>
        <v>4.210487733566904E-3</v>
      </c>
      <c r="EE28" s="176">
        <v>27.3125</v>
      </c>
      <c r="EF28" s="176">
        <v>25</v>
      </c>
      <c r="EG28" s="177">
        <f t="shared" si="44"/>
        <v>26.15625</v>
      </c>
      <c r="EH28" s="177">
        <v>1.22</v>
      </c>
      <c r="EI28" s="178">
        <v>4.7100000000000003E-2</v>
      </c>
      <c r="EJ28" s="175">
        <f t="shared" si="45"/>
        <v>9.9464467587706551E-2</v>
      </c>
      <c r="EK28" s="183">
        <f t="shared" si="46"/>
        <v>6.1596412621207804E-3</v>
      </c>
      <c r="EL28" s="191">
        <v>48.59</v>
      </c>
      <c r="EM28" s="191">
        <v>45.56</v>
      </c>
      <c r="EN28" s="177">
        <f t="shared" si="47"/>
        <v>47.075000000000003</v>
      </c>
      <c r="EO28" s="192">
        <v>1.86</v>
      </c>
      <c r="EP28" s="178">
        <v>7.5800000000000006E-2</v>
      </c>
      <c r="EQ28" s="175">
        <f t="shared" si="48"/>
        <v>0.12124625942630773</v>
      </c>
      <c r="ER28" s="183">
        <f t="shared" si="49"/>
        <v>1.0845938920694187E-2</v>
      </c>
      <c r="ES28" s="193">
        <v>18.73</v>
      </c>
      <c r="ET28" s="193">
        <v>17.14</v>
      </c>
      <c r="EU28" s="193">
        <f t="shared" si="50"/>
        <v>17.935000000000002</v>
      </c>
      <c r="EV28" s="192">
        <v>0.68000000719999998</v>
      </c>
      <c r="EW28" s="178">
        <v>8.5000000000000006E-2</v>
      </c>
      <c r="EX28" s="175">
        <f t="shared" si="51"/>
        <v>0.12895497163833203</v>
      </c>
      <c r="EY28" s="183">
        <f t="shared" si="52"/>
        <v>8.9565347883956599E-3</v>
      </c>
      <c r="EZ28" s="175"/>
      <c r="FA28" s="179">
        <v>1</v>
      </c>
      <c r="FB28" s="179">
        <v>0.77500000000000002</v>
      </c>
      <c r="FC28" s="179">
        <v>0.2</v>
      </c>
      <c r="FD28" s="179">
        <v>0.6</v>
      </c>
      <c r="FE28" s="194">
        <v>1.21627621</v>
      </c>
      <c r="FF28" s="179">
        <v>4</v>
      </c>
      <c r="FG28" s="179"/>
      <c r="FH28" s="179">
        <v>0.71499999999999997</v>
      </c>
      <c r="FI28" s="179">
        <v>1.8</v>
      </c>
      <c r="FJ28" s="179"/>
      <c r="FK28" s="179">
        <v>0.65</v>
      </c>
      <c r="FL28" s="179">
        <v>0.32500000000000001</v>
      </c>
      <c r="FM28" s="177">
        <v>0.97499999999999998</v>
      </c>
      <c r="FN28" s="177">
        <v>1.3</v>
      </c>
      <c r="FO28" s="177">
        <v>1</v>
      </c>
      <c r="FP28" s="177"/>
      <c r="FQ28" s="177">
        <v>0.32500000000000001</v>
      </c>
      <c r="FR28" s="177">
        <v>0.85</v>
      </c>
      <c r="FS28" s="177">
        <v>0.625</v>
      </c>
      <c r="FT28" s="177">
        <v>1.3</v>
      </c>
      <c r="FU28" s="195">
        <v>1.8778231999999999</v>
      </c>
      <c r="FV28" s="195">
        <v>1.4580010000000001</v>
      </c>
      <c r="FW28" s="177">
        <f t="shared" si="53"/>
        <v>20.992100409999995</v>
      </c>
      <c r="FX28" s="175">
        <f t="shared" si="54"/>
        <v>0.12329754439330774</v>
      </c>
      <c r="FY28" s="172"/>
      <c r="FZ28" s="172"/>
    </row>
    <row r="29" spans="1:182">
      <c r="A29" s="181">
        <v>36494</v>
      </c>
      <c r="B29" s="170">
        <v>19.1875</v>
      </c>
      <c r="C29" s="170">
        <v>17.1875</v>
      </c>
      <c r="D29" s="170">
        <f t="shared" si="0"/>
        <v>18.1875</v>
      </c>
      <c r="E29" s="170">
        <v>1.08</v>
      </c>
      <c r="F29" s="171">
        <v>5.16E-2</v>
      </c>
      <c r="G29" s="175">
        <f t="shared" si="1"/>
        <v>0.11888901050391554</v>
      </c>
      <c r="H29" s="183">
        <f t="shared" si="2"/>
        <v>5.6872857418788694E-3</v>
      </c>
      <c r="I29" s="170">
        <v>23.625</v>
      </c>
      <c r="J29" s="170">
        <v>22</v>
      </c>
      <c r="K29" s="173">
        <f t="shared" si="3"/>
        <v>22.8125</v>
      </c>
      <c r="L29" s="173">
        <v>1.1399999999999999</v>
      </c>
      <c r="M29" s="171">
        <v>7.3899999999999993E-2</v>
      </c>
      <c r="N29" s="175">
        <f t="shared" si="4"/>
        <v>0.13151420864328345</v>
      </c>
      <c r="O29" s="183">
        <f t="shared" si="5"/>
        <v>4.8757082962370716E-3</v>
      </c>
      <c r="P29" s="174">
        <v>18.0625</v>
      </c>
      <c r="Q29" s="174">
        <v>16.4375</v>
      </c>
      <c r="R29" s="177">
        <f t="shared" si="6"/>
        <v>17.25</v>
      </c>
      <c r="S29" s="172">
        <v>0.96</v>
      </c>
      <c r="T29" s="175">
        <v>4.2000000000000003E-2</v>
      </c>
      <c r="U29" s="175">
        <f t="shared" si="7"/>
        <v>0.10439574873501534</v>
      </c>
      <c r="V29" s="183">
        <f t="shared" si="8"/>
        <v>9.9879450720782598E-4</v>
      </c>
      <c r="W29" s="176">
        <v>19.75</v>
      </c>
      <c r="X29" s="176">
        <v>18.3125</v>
      </c>
      <c r="Y29" s="177">
        <f t="shared" si="9"/>
        <v>19.03125</v>
      </c>
      <c r="Z29" s="177">
        <v>0.66</v>
      </c>
      <c r="AA29" s="178">
        <v>7.1999999999999995E-2</v>
      </c>
      <c r="AB29" s="175">
        <f t="shared" si="10"/>
        <v>0.11167239944026308</v>
      </c>
      <c r="AC29" s="183">
        <f t="shared" si="11"/>
        <v>3.2052391170860643E-3</v>
      </c>
      <c r="AD29" s="191">
        <v>36.68</v>
      </c>
      <c r="AE29" s="191">
        <v>34.32</v>
      </c>
      <c r="AF29" s="177">
        <f t="shared" si="12"/>
        <v>35.5</v>
      </c>
      <c r="AG29" s="177">
        <v>1.18</v>
      </c>
      <c r="AH29" s="178">
        <v>7.8299999999999995E-2</v>
      </c>
      <c r="AI29" s="175">
        <f t="shared" si="13"/>
        <v>0.11652643244932603</v>
      </c>
      <c r="AJ29" s="183">
        <f t="shared" si="14"/>
        <v>6.3550680207443899E-3</v>
      </c>
      <c r="AK29" s="176">
        <v>29.6875</v>
      </c>
      <c r="AL29" s="176">
        <v>24.875</v>
      </c>
      <c r="AM29" s="177">
        <f t="shared" si="15"/>
        <v>27.28125</v>
      </c>
      <c r="AN29" s="177">
        <v>1.78</v>
      </c>
      <c r="AO29" s="178">
        <v>9.0800000000000006E-2</v>
      </c>
      <c r="AP29" s="175">
        <f t="shared" si="55"/>
        <v>0.16766812500664852</v>
      </c>
      <c r="AQ29" s="183">
        <f t="shared" si="56"/>
        <v>3.2082916080337656E-2</v>
      </c>
      <c r="AR29" s="174">
        <v>23</v>
      </c>
      <c r="AS29" s="174">
        <v>21.125</v>
      </c>
      <c r="AT29" s="177">
        <f t="shared" si="16"/>
        <v>22.0625</v>
      </c>
      <c r="AU29" s="177">
        <v>1.34</v>
      </c>
      <c r="AV29" s="175"/>
      <c r="AW29" s="175"/>
      <c r="AX29" s="183"/>
      <c r="AY29" s="176">
        <v>41.125</v>
      </c>
      <c r="AZ29" s="176">
        <v>39</v>
      </c>
      <c r="BA29" s="177">
        <f t="shared" si="17"/>
        <v>40.0625</v>
      </c>
      <c r="BB29" s="176">
        <v>1.68</v>
      </c>
      <c r="BC29" s="178">
        <v>5.8999999999999997E-2</v>
      </c>
      <c r="BD29" s="175">
        <f t="shared" si="18"/>
        <v>0.10652540418653889</v>
      </c>
      <c r="BE29" s="183">
        <f t="shared" si="19"/>
        <v>3.6435318370825684E-3</v>
      </c>
      <c r="BF29" s="176">
        <v>38.6875</v>
      </c>
      <c r="BG29" s="176">
        <v>34.375</v>
      </c>
      <c r="BH29" s="177">
        <f t="shared" si="20"/>
        <v>36.53125</v>
      </c>
      <c r="BI29" s="177">
        <v>1.56</v>
      </c>
      <c r="BJ29" s="178">
        <v>6.4899999999999999E-2</v>
      </c>
      <c r="BK29" s="175">
        <f t="shared" si="21"/>
        <v>0.1135809501013223</v>
      </c>
      <c r="BL29" s="183">
        <f t="shared" si="22"/>
        <v>9.7800559326739114E-3</v>
      </c>
      <c r="BM29" s="183"/>
      <c r="BN29" s="183"/>
      <c r="BO29" s="183"/>
      <c r="BP29" s="183"/>
      <c r="BQ29" s="183"/>
      <c r="BR29" s="183"/>
      <c r="BS29" s="183"/>
      <c r="BT29" s="176">
        <v>27</v>
      </c>
      <c r="BU29" s="176">
        <v>23</v>
      </c>
      <c r="BV29" s="177">
        <f t="shared" si="23"/>
        <v>25</v>
      </c>
      <c r="BW29" s="177">
        <v>1.24</v>
      </c>
      <c r="BX29" s="178">
        <v>4.2799999999999998E-2</v>
      </c>
      <c r="BY29" s="175">
        <f t="shared" si="24"/>
        <v>9.8320421462287921E-2</v>
      </c>
      <c r="BZ29" s="183">
        <f t="shared" si="25"/>
        <v>3.0571758793023506E-3</v>
      </c>
      <c r="CA29" s="174">
        <v>27.15625</v>
      </c>
      <c r="CB29" s="174">
        <v>24</v>
      </c>
      <c r="CC29" s="177">
        <f t="shared" si="26"/>
        <v>25.578125</v>
      </c>
      <c r="CD29" s="172">
        <v>0.98</v>
      </c>
      <c r="CE29" s="178">
        <v>9.7000000000000003E-2</v>
      </c>
      <c r="CF29" s="175">
        <f t="shared" si="27"/>
        <v>0.14191620586073528</v>
      </c>
      <c r="CG29" s="183">
        <f t="shared" si="28"/>
        <v>2.2063717536339109E-3</v>
      </c>
      <c r="CH29" s="176">
        <v>15.0625</v>
      </c>
      <c r="CI29" s="176">
        <v>13.125</v>
      </c>
      <c r="CJ29" s="177">
        <f t="shared" si="29"/>
        <v>14.09375</v>
      </c>
      <c r="CK29" s="177">
        <v>0.62</v>
      </c>
      <c r="CL29" s="178">
        <v>6.6699999999999995E-2</v>
      </c>
      <c r="CM29" s="175">
        <f t="shared" si="30"/>
        <v>0.11695947479037749</v>
      </c>
      <c r="CN29" s="183">
        <f t="shared" si="31"/>
        <v>5.4551081026767518E-3</v>
      </c>
      <c r="CO29" s="176">
        <v>39.4375</v>
      </c>
      <c r="CP29" s="176">
        <v>35.625</v>
      </c>
      <c r="CQ29" s="177">
        <f t="shared" si="32"/>
        <v>37.53125</v>
      </c>
      <c r="CR29" s="177">
        <v>1.96</v>
      </c>
      <c r="CS29" s="178">
        <v>5.1299999999999998E-2</v>
      </c>
      <c r="CT29" s="175">
        <f t="shared" si="33"/>
        <v>0.11029407954135229</v>
      </c>
      <c r="CU29" s="183">
        <f t="shared" si="34"/>
        <v>6.8589697763451933E-3</v>
      </c>
      <c r="CV29" s="176">
        <v>33.1875</v>
      </c>
      <c r="CW29" s="176">
        <v>30.5</v>
      </c>
      <c r="CX29" s="177">
        <f t="shared" si="35"/>
        <v>31.84375</v>
      </c>
      <c r="CY29" s="177">
        <v>1.38</v>
      </c>
      <c r="CZ29" s="178">
        <v>6.0999999999999999E-2</v>
      </c>
      <c r="DA29" s="175">
        <f t="shared" si="36"/>
        <v>0.11023441718124571</v>
      </c>
      <c r="DB29" s="183">
        <f t="shared" si="37"/>
        <v>5.2732765328093812E-3</v>
      </c>
      <c r="DC29" s="179">
        <v>14.25</v>
      </c>
      <c r="DD29" s="179">
        <v>13.125</v>
      </c>
      <c r="DE29" s="179">
        <f t="shared" si="38"/>
        <v>13.6875</v>
      </c>
      <c r="DF29" s="179">
        <v>0.82</v>
      </c>
      <c r="DG29" s="175"/>
      <c r="DH29" s="175"/>
      <c r="DI29" s="183"/>
      <c r="DJ29" s="174">
        <v>30.25</v>
      </c>
      <c r="DK29" s="174">
        <v>26.125</v>
      </c>
      <c r="DL29" s="177">
        <f t="shared" si="39"/>
        <v>28.1875</v>
      </c>
      <c r="DM29" s="177">
        <v>1.44</v>
      </c>
      <c r="DN29" s="175">
        <v>3.6700000000000003E-2</v>
      </c>
      <c r="DO29" s="175">
        <f t="shared" si="60"/>
        <v>9.3583111250232109E-2</v>
      </c>
      <c r="DP29" s="183">
        <f t="shared" si="61"/>
        <v>1.4549369610565362E-3</v>
      </c>
      <c r="DQ29" s="176">
        <v>24.8125</v>
      </c>
      <c r="DR29" s="176">
        <v>22.875</v>
      </c>
      <c r="DS29" s="177">
        <f t="shared" si="40"/>
        <v>23.84375</v>
      </c>
      <c r="DT29" s="177">
        <v>0.82</v>
      </c>
      <c r="DU29" s="178">
        <v>0.05</v>
      </c>
      <c r="DV29" s="175">
        <f t="shared" si="41"/>
        <v>8.8529745859985631E-2</v>
      </c>
      <c r="DW29" s="183">
        <f t="shared" si="42"/>
        <v>3.5997428638983651E-3</v>
      </c>
      <c r="DX29" s="176">
        <v>23.9375</v>
      </c>
      <c r="DY29" s="176">
        <v>19.125</v>
      </c>
      <c r="DZ29" s="177">
        <f t="shared" si="43"/>
        <v>21.53125</v>
      </c>
      <c r="EA29" s="177">
        <v>1.5</v>
      </c>
      <c r="EB29" s="178">
        <v>6.6699999999999995E-2</v>
      </c>
      <c r="EC29" s="175">
        <f t="shared" si="57"/>
        <v>0.1471016840341135</v>
      </c>
      <c r="ED29" s="183">
        <f t="shared" si="58"/>
        <v>4.3980584636648936E-3</v>
      </c>
      <c r="EE29" s="176">
        <v>29.4375</v>
      </c>
      <c r="EF29" s="176">
        <v>26.5</v>
      </c>
      <c r="EG29" s="177">
        <f t="shared" si="44"/>
        <v>27.96875</v>
      </c>
      <c r="EH29" s="177">
        <v>1.22</v>
      </c>
      <c r="EI29" s="178">
        <v>4.7100000000000003E-2</v>
      </c>
      <c r="EJ29" s="175">
        <f t="shared" si="45"/>
        <v>9.601273842602831E-2</v>
      </c>
      <c r="EK29" s="183">
        <f t="shared" si="46"/>
        <v>5.9708415333513624E-3</v>
      </c>
      <c r="EL29" s="191">
        <v>52.43</v>
      </c>
      <c r="EM29" s="191">
        <v>48.47</v>
      </c>
      <c r="EN29" s="177">
        <f t="shared" si="47"/>
        <v>50.45</v>
      </c>
      <c r="EO29" s="192">
        <v>1.86</v>
      </c>
      <c r="EP29" s="178">
        <v>7.1900000000000006E-2</v>
      </c>
      <c r="EQ29" s="175">
        <f t="shared" si="48"/>
        <v>0.11410828128557671</v>
      </c>
      <c r="ER29" s="183">
        <f t="shared" si="49"/>
        <v>1.0500170747717707E-2</v>
      </c>
      <c r="ES29" s="193">
        <v>17.75</v>
      </c>
      <c r="ET29" s="193">
        <v>16.190000000000001</v>
      </c>
      <c r="EU29" s="193">
        <f t="shared" si="50"/>
        <v>16.97</v>
      </c>
      <c r="EV29" s="192">
        <v>0.68000000719999998</v>
      </c>
      <c r="EW29" s="178">
        <v>8.2100000000000006E-2</v>
      </c>
      <c r="EX29" s="175">
        <f t="shared" si="51"/>
        <v>0.12846968771430478</v>
      </c>
      <c r="EY29" s="183">
        <f t="shared" si="52"/>
        <v>8.6079678169835323E-3</v>
      </c>
      <c r="EZ29" s="175"/>
      <c r="FA29" s="179">
        <v>1</v>
      </c>
      <c r="FB29" s="179">
        <v>0.77500000000000002</v>
      </c>
      <c r="FC29" s="179">
        <v>0.2</v>
      </c>
      <c r="FD29" s="179">
        <v>0.6</v>
      </c>
      <c r="FE29" s="194">
        <v>1.1400723599999998</v>
      </c>
      <c r="FF29" s="179">
        <v>4</v>
      </c>
      <c r="FG29" s="179"/>
      <c r="FH29" s="179">
        <v>0.71499999999999997</v>
      </c>
      <c r="FI29" s="179">
        <v>1.8</v>
      </c>
      <c r="FJ29" s="179"/>
      <c r="FK29" s="179">
        <v>0.65</v>
      </c>
      <c r="FL29" s="179">
        <v>0.32500000000000001</v>
      </c>
      <c r="FM29" s="177">
        <v>0.97499999999999998</v>
      </c>
      <c r="FN29" s="177">
        <v>1.3</v>
      </c>
      <c r="FO29" s="177">
        <v>1</v>
      </c>
      <c r="FP29" s="177"/>
      <c r="FQ29" s="177">
        <v>0.32500000000000001</v>
      </c>
      <c r="FR29" s="177">
        <v>0.85</v>
      </c>
      <c r="FS29" s="177">
        <v>0.625</v>
      </c>
      <c r="FT29" s="177">
        <v>1.3</v>
      </c>
      <c r="FU29" s="195">
        <v>1.9236048399999999</v>
      </c>
      <c r="FV29" s="195">
        <v>1.4006725899999999</v>
      </c>
      <c r="FW29" s="177">
        <f t="shared" si="53"/>
        <v>20.904349789999998</v>
      </c>
      <c r="FX29" s="175">
        <f t="shared" si="54"/>
        <v>0.12401121996468834</v>
      </c>
      <c r="FY29" s="172"/>
      <c r="FZ29" s="172"/>
    </row>
    <row r="30" spans="1:182">
      <c r="A30" s="181">
        <v>36525</v>
      </c>
      <c r="B30" s="170">
        <v>19</v>
      </c>
      <c r="C30" s="170">
        <v>16.5625</v>
      </c>
      <c r="D30" s="170">
        <f t="shared" si="0"/>
        <v>17.78125</v>
      </c>
      <c r="E30" s="170">
        <v>1.08</v>
      </c>
      <c r="F30" s="171">
        <v>5.16E-2</v>
      </c>
      <c r="G30" s="175">
        <f t="shared" si="1"/>
        <v>0.12046313880053861</v>
      </c>
      <c r="H30" s="183">
        <f t="shared" si="2"/>
        <v>5.8592337691571496E-3</v>
      </c>
      <c r="I30" s="170">
        <v>22.6875</v>
      </c>
      <c r="J30" s="170">
        <v>19.625</v>
      </c>
      <c r="K30" s="173">
        <f t="shared" si="3"/>
        <v>21.15625</v>
      </c>
      <c r="L30" s="173">
        <v>1.1399999999999999</v>
      </c>
      <c r="M30" s="171">
        <v>7.3899999999999993E-2</v>
      </c>
      <c r="N30" s="175">
        <f t="shared" si="4"/>
        <v>0.13612041559775045</v>
      </c>
      <c r="O30" s="183">
        <f t="shared" si="5"/>
        <v>5.131113478817317E-3</v>
      </c>
      <c r="P30" s="174">
        <v>17.8125</v>
      </c>
      <c r="Q30" s="174">
        <v>15.375</v>
      </c>
      <c r="R30" s="177">
        <f t="shared" si="6"/>
        <v>16.59375</v>
      </c>
      <c r="S30" s="172">
        <v>0.96</v>
      </c>
      <c r="T30" s="175">
        <v>4.2000000000000003E-2</v>
      </c>
      <c r="U30" s="175">
        <f t="shared" si="7"/>
        <v>0.10691961084126778</v>
      </c>
      <c r="V30" s="183">
        <f t="shared" si="8"/>
        <v>1.0400974118125769E-3</v>
      </c>
      <c r="W30" s="176">
        <v>19.25</v>
      </c>
      <c r="X30" s="176">
        <v>15.75</v>
      </c>
      <c r="Y30" s="177">
        <f t="shared" si="9"/>
        <v>17.5</v>
      </c>
      <c r="Z30" s="177">
        <v>0.66</v>
      </c>
      <c r="AA30" s="178">
        <v>7.1999999999999995E-2</v>
      </c>
      <c r="AB30" s="175">
        <f t="shared" si="10"/>
        <v>0.11519536057090884</v>
      </c>
      <c r="AC30" s="183">
        <f t="shared" si="11"/>
        <v>3.3618078696665272E-3</v>
      </c>
      <c r="AD30" s="191">
        <v>35.75</v>
      </c>
      <c r="AE30" s="191">
        <v>32.28</v>
      </c>
      <c r="AF30" s="177">
        <f t="shared" si="12"/>
        <v>34.015000000000001</v>
      </c>
      <c r="AG30" s="177">
        <v>1.18</v>
      </c>
      <c r="AH30" s="178">
        <v>7.8299999999999995E-2</v>
      </c>
      <c r="AI30" s="175">
        <f t="shared" si="13"/>
        <v>0.11821811664663606</v>
      </c>
      <c r="AJ30" s="183">
        <f t="shared" si="14"/>
        <v>6.2838186836897602E-3</v>
      </c>
      <c r="AK30" s="176">
        <v>26.0625</v>
      </c>
      <c r="AL30" s="176">
        <v>22.5</v>
      </c>
      <c r="AM30" s="177">
        <f t="shared" si="15"/>
        <v>24.28125</v>
      </c>
      <c r="AN30" s="177">
        <v>1.78</v>
      </c>
      <c r="AO30" s="178">
        <v>9.0800000000000006E-2</v>
      </c>
      <c r="AP30" s="175">
        <f t="shared" si="55"/>
        <v>0.17743974569171628</v>
      </c>
      <c r="AQ30" s="183">
        <f t="shared" si="56"/>
        <v>3.4522127193415367E-2</v>
      </c>
      <c r="AR30" s="174">
        <v>23</v>
      </c>
      <c r="AS30" s="174">
        <v>20</v>
      </c>
      <c r="AT30" s="177">
        <f t="shared" si="16"/>
        <v>21.5</v>
      </c>
      <c r="AU30" s="177">
        <v>1.34</v>
      </c>
      <c r="AV30" s="175"/>
      <c r="AW30" s="175"/>
      <c r="AX30" s="183"/>
      <c r="AY30" s="176">
        <v>40.5</v>
      </c>
      <c r="AZ30" s="176">
        <v>38.875</v>
      </c>
      <c r="BA30" s="177">
        <f t="shared" si="17"/>
        <v>39.6875</v>
      </c>
      <c r="BB30" s="176">
        <v>1.68</v>
      </c>
      <c r="BC30" s="178">
        <v>5.8999999999999997E-2</v>
      </c>
      <c r="BD30" s="175">
        <f t="shared" si="18"/>
        <v>0.10698195316070191</v>
      </c>
      <c r="BE30" s="183">
        <f t="shared" si="19"/>
        <v>3.7205163289539063E-3</v>
      </c>
      <c r="BF30" s="176">
        <v>34.9375</v>
      </c>
      <c r="BG30" s="176">
        <v>31.1875</v>
      </c>
      <c r="BH30" s="177">
        <f t="shared" si="20"/>
        <v>33.0625</v>
      </c>
      <c r="BI30" s="177">
        <v>1.56</v>
      </c>
      <c r="BJ30" s="178">
        <v>6.4899999999999999E-2</v>
      </c>
      <c r="BK30" s="175">
        <f t="shared" si="21"/>
        <v>0.11878332641223643</v>
      </c>
      <c r="BL30" s="183">
        <f t="shared" si="22"/>
        <v>1.039955219217403E-2</v>
      </c>
      <c r="BM30" s="183"/>
      <c r="BN30" s="183"/>
      <c r="BO30" s="183"/>
      <c r="BP30" s="183"/>
      <c r="BQ30" s="183"/>
      <c r="BR30" s="183"/>
      <c r="BS30" s="183"/>
      <c r="BT30" s="176">
        <v>25.125</v>
      </c>
      <c r="BU30" s="176">
        <v>21.125</v>
      </c>
      <c r="BV30" s="177">
        <f t="shared" si="23"/>
        <v>23.125</v>
      </c>
      <c r="BW30" s="177">
        <v>1.24</v>
      </c>
      <c r="BX30" s="178">
        <v>4.02E-2</v>
      </c>
      <c r="BY30" s="175">
        <f t="shared" si="24"/>
        <v>0.10016732705092557</v>
      </c>
      <c r="BZ30" s="183">
        <f t="shared" si="25"/>
        <v>3.1668397834677614E-3</v>
      </c>
      <c r="CA30" s="174">
        <v>28.1875</v>
      </c>
      <c r="CB30" s="174">
        <v>24.75</v>
      </c>
      <c r="CC30" s="177">
        <f t="shared" si="26"/>
        <v>26.46875</v>
      </c>
      <c r="CD30" s="172">
        <v>0.98</v>
      </c>
      <c r="CE30" s="178">
        <v>9.7000000000000003E-2</v>
      </c>
      <c r="CF30" s="175">
        <f t="shared" si="27"/>
        <v>0.1403828119318653</v>
      </c>
      <c r="CG30" s="183">
        <f t="shared" si="28"/>
        <v>2.2191361536226389E-3</v>
      </c>
      <c r="CH30" s="176">
        <v>14.625</v>
      </c>
      <c r="CI30" s="176">
        <v>12.5</v>
      </c>
      <c r="CJ30" s="177">
        <f t="shared" si="29"/>
        <v>13.5625</v>
      </c>
      <c r="CK30" s="177">
        <v>0.62</v>
      </c>
      <c r="CL30" s="178">
        <v>6.6699999999999995E-2</v>
      </c>
      <c r="CM30" s="175">
        <f t="shared" si="30"/>
        <v>0.11896363004179622</v>
      </c>
      <c r="CN30" s="183">
        <f t="shared" si="31"/>
        <v>5.6416413539301822E-3</v>
      </c>
      <c r="CO30" s="176">
        <v>38</v>
      </c>
      <c r="CP30" s="176">
        <v>33.25</v>
      </c>
      <c r="CQ30" s="177">
        <f t="shared" si="32"/>
        <v>35.625</v>
      </c>
      <c r="CR30" s="177">
        <v>1.96</v>
      </c>
      <c r="CS30" s="178">
        <v>5.1299999999999998E-2</v>
      </c>
      <c r="CT30" s="175">
        <f t="shared" si="33"/>
        <v>0.11351920884259448</v>
      </c>
      <c r="CU30" s="183">
        <f t="shared" si="34"/>
        <v>7.1779323125542391E-3</v>
      </c>
      <c r="CV30" s="176">
        <v>32.875</v>
      </c>
      <c r="CW30" s="176">
        <v>28.9375</v>
      </c>
      <c r="CX30" s="177">
        <f t="shared" si="35"/>
        <v>30.90625</v>
      </c>
      <c r="CY30" s="177">
        <v>1.38</v>
      </c>
      <c r="CZ30" s="178">
        <v>6.0699999999999997E-2</v>
      </c>
      <c r="DA30" s="175">
        <f t="shared" si="36"/>
        <v>0.11143980498823791</v>
      </c>
      <c r="DB30" s="183">
        <f t="shared" si="37"/>
        <v>5.4203458013535634E-3</v>
      </c>
      <c r="DC30" s="179">
        <v>13.875</v>
      </c>
      <c r="DD30" s="179">
        <v>10.9375</v>
      </c>
      <c r="DE30" s="179">
        <f t="shared" si="38"/>
        <v>12.40625</v>
      </c>
      <c r="DF30" s="179">
        <v>0.82</v>
      </c>
      <c r="DG30" s="175"/>
      <c r="DH30" s="175"/>
      <c r="DI30" s="183"/>
      <c r="DJ30" s="174">
        <v>29.5</v>
      </c>
      <c r="DK30" s="174">
        <v>28</v>
      </c>
      <c r="DL30" s="177">
        <f t="shared" si="39"/>
        <v>28.75</v>
      </c>
      <c r="DM30" s="177">
        <v>1.44</v>
      </c>
      <c r="DN30" s="175">
        <v>3.6700000000000003E-2</v>
      </c>
      <c r="DO30" s="175">
        <f t="shared" si="60"/>
        <v>9.2448230980067159E-2</v>
      </c>
      <c r="DP30" s="183">
        <f t="shared" si="61"/>
        <v>1.4613983641095284E-3</v>
      </c>
      <c r="DQ30" s="176">
        <v>23.625</v>
      </c>
      <c r="DR30" s="176">
        <v>20.375</v>
      </c>
      <c r="DS30" s="177">
        <f t="shared" si="40"/>
        <v>22</v>
      </c>
      <c r="DT30" s="177">
        <v>0.82</v>
      </c>
      <c r="DU30" s="178">
        <v>0.05</v>
      </c>
      <c r="DV30" s="175">
        <f t="shared" si="41"/>
        <v>9.1806261336682127E-2</v>
      </c>
      <c r="DW30" s="183">
        <f t="shared" si="42"/>
        <v>3.7955776281442606E-3</v>
      </c>
      <c r="DX30" s="176">
        <v>22.125</v>
      </c>
      <c r="DY30" s="176">
        <v>19.3125</v>
      </c>
      <c r="DZ30" s="177">
        <f t="shared" si="43"/>
        <v>20.71875</v>
      </c>
      <c r="EA30" s="177">
        <v>1.5</v>
      </c>
      <c r="EB30" s="178">
        <v>6.6699999999999995E-2</v>
      </c>
      <c r="EC30" s="175">
        <f t="shared" si="57"/>
        <v>0.15034455849265504</v>
      </c>
      <c r="ED30" s="183">
        <f t="shared" si="58"/>
        <v>4.5704017993617157E-3</v>
      </c>
      <c r="EE30" s="176">
        <v>29.25</v>
      </c>
      <c r="EF30" s="176">
        <v>27.0625</v>
      </c>
      <c r="EG30" s="177">
        <f t="shared" si="44"/>
        <v>28.15625</v>
      </c>
      <c r="EH30" s="177">
        <v>1.22</v>
      </c>
      <c r="EI30" s="178">
        <v>4.6300000000000001E-2</v>
      </c>
      <c r="EJ30" s="175">
        <f t="shared" si="45"/>
        <v>9.4844338480775114E-2</v>
      </c>
      <c r="EK30" s="183">
        <f t="shared" si="46"/>
        <v>5.9971017133141234E-3</v>
      </c>
      <c r="EL30" s="191">
        <v>50.26</v>
      </c>
      <c r="EM30" s="191">
        <v>46.19</v>
      </c>
      <c r="EN30" s="177">
        <f t="shared" si="47"/>
        <v>48.224999999999994</v>
      </c>
      <c r="EO30" s="192">
        <v>1.86</v>
      </c>
      <c r="EP30" s="178">
        <v>7.1900000000000006E-2</v>
      </c>
      <c r="EQ30" s="175">
        <f t="shared" si="48"/>
        <v>0.1160852912742909</v>
      </c>
      <c r="ER30" s="183">
        <f t="shared" si="49"/>
        <v>1.0186526929825688E-2</v>
      </c>
      <c r="ES30" s="193">
        <v>17.05</v>
      </c>
      <c r="ET30" s="193">
        <v>14.58</v>
      </c>
      <c r="EU30" s="193">
        <f t="shared" si="50"/>
        <v>15.815000000000001</v>
      </c>
      <c r="EV30" s="192">
        <v>0.68000000719999998</v>
      </c>
      <c r="EW30" s="178">
        <v>8.5000000000000006E-2</v>
      </c>
      <c r="EX30" s="175">
        <f t="shared" si="51"/>
        <v>0.13494705835255716</v>
      </c>
      <c r="EY30" s="183">
        <f t="shared" si="52"/>
        <v>8.0248047554609715E-3</v>
      </c>
      <c r="EZ30" s="175"/>
      <c r="FA30" s="179">
        <v>1</v>
      </c>
      <c r="FB30" s="179">
        <v>0.77500000000000002</v>
      </c>
      <c r="FC30" s="179">
        <v>0.2</v>
      </c>
      <c r="FD30" s="179">
        <v>0.6</v>
      </c>
      <c r="FE30" s="194">
        <v>1.0928308799999999</v>
      </c>
      <c r="FF30" s="179">
        <v>4</v>
      </c>
      <c r="FG30" s="179"/>
      <c r="FH30" s="179">
        <v>0.71499999999999997</v>
      </c>
      <c r="FI30" s="179">
        <v>1.8</v>
      </c>
      <c r="FJ30" s="179"/>
      <c r="FK30" s="179">
        <v>0.65</v>
      </c>
      <c r="FL30" s="179">
        <v>0.32500000000000001</v>
      </c>
      <c r="FM30" s="177">
        <v>0.97499999999999998</v>
      </c>
      <c r="FN30" s="177">
        <v>1.3</v>
      </c>
      <c r="FO30" s="177">
        <v>1</v>
      </c>
      <c r="FP30" s="177"/>
      <c r="FQ30" s="177">
        <v>0.32500000000000001</v>
      </c>
      <c r="FR30" s="177">
        <v>0.85</v>
      </c>
      <c r="FS30" s="177">
        <v>0.625</v>
      </c>
      <c r="FT30" s="177">
        <v>1.3</v>
      </c>
      <c r="FU30" s="195">
        <v>1.8041069999999999</v>
      </c>
      <c r="FV30" s="195">
        <v>1.2226000299999999</v>
      </c>
      <c r="FW30" s="177">
        <f t="shared" si="53"/>
        <v>20.55953791</v>
      </c>
      <c r="FX30" s="175">
        <f t="shared" si="54"/>
        <v>0.1279799735228313</v>
      </c>
      <c r="FY30" s="172"/>
      <c r="FZ30" s="172"/>
    </row>
    <row r="31" spans="1:182">
      <c r="A31" s="181">
        <v>36556</v>
      </c>
      <c r="B31" s="170">
        <v>18</v>
      </c>
      <c r="C31" s="170">
        <v>16</v>
      </c>
      <c r="D31" s="170">
        <f t="shared" si="0"/>
        <v>17</v>
      </c>
      <c r="E31" s="170">
        <v>1.08</v>
      </c>
      <c r="F31" s="171">
        <v>5.16E-2</v>
      </c>
      <c r="G31" s="175">
        <f t="shared" si="1"/>
        <v>0.12370698872143726</v>
      </c>
      <c r="H31" s="183">
        <f t="shared" si="2"/>
        <v>6.5210750034075185E-3</v>
      </c>
      <c r="I31" s="170">
        <v>20.5</v>
      </c>
      <c r="J31" s="170">
        <v>16.75</v>
      </c>
      <c r="K31" s="173">
        <f t="shared" si="3"/>
        <v>18.625</v>
      </c>
      <c r="L31" s="173">
        <v>1.1399999999999999</v>
      </c>
      <c r="M31" s="171">
        <v>7.3899999999999993E-2</v>
      </c>
      <c r="N31" s="175">
        <f t="shared" si="4"/>
        <v>0.1447806219666794</v>
      </c>
      <c r="O31" s="183">
        <f t="shared" si="5"/>
        <v>5.2278843231106193E-3</v>
      </c>
      <c r="P31" s="174">
        <v>16.4375</v>
      </c>
      <c r="Q31" s="174">
        <v>14.1875</v>
      </c>
      <c r="R31" s="177">
        <f t="shared" si="6"/>
        <v>15.3125</v>
      </c>
      <c r="S31" s="172">
        <v>0.96</v>
      </c>
      <c r="T31" s="175">
        <v>4.2000000000000003E-2</v>
      </c>
      <c r="U31" s="175">
        <f t="shared" si="7"/>
        <v>0.1124858541417979</v>
      </c>
      <c r="V31" s="183">
        <f t="shared" si="8"/>
        <v>1.1266174438473149E-3</v>
      </c>
      <c r="W31" s="176">
        <v>18.9375</v>
      </c>
      <c r="X31" s="176">
        <v>16.125</v>
      </c>
      <c r="Y31" s="177">
        <f t="shared" si="9"/>
        <v>17.53125</v>
      </c>
      <c r="Z31" s="177">
        <v>0.66</v>
      </c>
      <c r="AA31" s="178">
        <v>7.1999999999999995E-2</v>
      </c>
      <c r="AB31" s="175">
        <f t="shared" si="10"/>
        <v>0.11511722119818124</v>
      </c>
      <c r="AC31" s="183">
        <f t="shared" si="11"/>
        <v>2.9127720257393283E-3</v>
      </c>
      <c r="AD31" s="191">
        <v>36.74</v>
      </c>
      <c r="AE31" s="191">
        <v>32.28</v>
      </c>
      <c r="AF31" s="177">
        <f t="shared" si="12"/>
        <v>34.510000000000005</v>
      </c>
      <c r="AG31" s="177">
        <v>1.18</v>
      </c>
      <c r="AH31" s="178">
        <v>7.8299999999999995E-2</v>
      </c>
      <c r="AI31" s="175">
        <f t="shared" si="13"/>
        <v>0.11763782886183316</v>
      </c>
      <c r="AJ31" s="183">
        <f t="shared" si="14"/>
        <v>7.0062482901586927E-3</v>
      </c>
      <c r="AK31" s="176">
        <v>24.25</v>
      </c>
      <c r="AL31" s="176">
        <v>22.0625</v>
      </c>
      <c r="AM31" s="177">
        <f t="shared" si="15"/>
        <v>23.15625</v>
      </c>
      <c r="AN31" s="177">
        <v>1.78</v>
      </c>
      <c r="AO31" s="178">
        <v>9.0800000000000006E-2</v>
      </c>
      <c r="AP31" s="175">
        <f t="shared" si="55"/>
        <v>0.18177634108933605</v>
      </c>
      <c r="AQ31" s="183">
        <f t="shared" si="56"/>
        <v>3.0662834269007049E-2</v>
      </c>
      <c r="AR31" s="174">
        <v>21.875</v>
      </c>
      <c r="AS31" s="174">
        <v>18.875</v>
      </c>
      <c r="AT31" s="177">
        <f t="shared" si="16"/>
        <v>20.375</v>
      </c>
      <c r="AU31" s="177">
        <v>1.34</v>
      </c>
      <c r="AV31" s="175"/>
      <c r="AW31" s="175"/>
      <c r="AX31" s="183"/>
      <c r="AY31" s="176">
        <v>39.75</v>
      </c>
      <c r="AZ31" s="176">
        <v>36.5</v>
      </c>
      <c r="BA31" s="177">
        <f t="shared" si="17"/>
        <v>38.125</v>
      </c>
      <c r="BB31" s="176">
        <v>1.72</v>
      </c>
      <c r="BC31" s="178">
        <v>5.8999999999999997E-2</v>
      </c>
      <c r="BD31" s="175">
        <f t="shared" si="18"/>
        <v>0.11019379460031264</v>
      </c>
      <c r="BE31" s="183">
        <f t="shared" si="19"/>
        <v>4.1242069257133272E-3</v>
      </c>
      <c r="BF31" s="176">
        <v>36.375</v>
      </c>
      <c r="BG31" s="176">
        <v>31.3125</v>
      </c>
      <c r="BH31" s="177">
        <f t="shared" si="20"/>
        <v>33.84375</v>
      </c>
      <c r="BI31" s="177">
        <v>1.56</v>
      </c>
      <c r="BJ31" s="178">
        <v>6.4899999999999999E-2</v>
      </c>
      <c r="BK31" s="175">
        <f t="shared" si="21"/>
        <v>0.11751690245827251</v>
      </c>
      <c r="BL31" s="183">
        <f t="shared" si="22"/>
        <v>9.2921573350736829E-3</v>
      </c>
      <c r="BM31" s="183"/>
      <c r="BN31" s="183"/>
      <c r="BO31" s="183"/>
      <c r="BP31" s="183"/>
      <c r="BQ31" s="183"/>
      <c r="BR31" s="183"/>
      <c r="BS31" s="183"/>
      <c r="BT31" s="176">
        <v>22.25</v>
      </c>
      <c r="BU31" s="176">
        <v>19.1875</v>
      </c>
      <c r="BV31" s="177">
        <f t="shared" si="23"/>
        <v>20.71875</v>
      </c>
      <c r="BW31" s="177">
        <v>1.24</v>
      </c>
      <c r="BX31" s="178">
        <v>4.02E-2</v>
      </c>
      <c r="BY31" s="175">
        <f t="shared" si="24"/>
        <v>0.10729617593924212</v>
      </c>
      <c r="BZ31" s="183">
        <f t="shared" si="25"/>
        <v>3.3935984608961284E-3</v>
      </c>
      <c r="CA31" s="174">
        <v>30.75</v>
      </c>
      <c r="CB31" s="174">
        <v>25.0625</v>
      </c>
      <c r="CC31" s="177">
        <f t="shared" si="26"/>
        <v>27.90625</v>
      </c>
      <c r="CD31" s="172">
        <v>0.98</v>
      </c>
      <c r="CE31" s="178">
        <v>9.7000000000000003E-2</v>
      </c>
      <c r="CF31" s="175">
        <f t="shared" si="27"/>
        <v>0.13811717012709068</v>
      </c>
      <c r="CG31" s="183">
        <f t="shared" si="28"/>
        <v>2.3662247490133102E-3</v>
      </c>
      <c r="CH31" s="176">
        <v>14.125</v>
      </c>
      <c r="CI31" s="176">
        <v>12.1875</v>
      </c>
      <c r="CJ31" s="177">
        <f t="shared" si="29"/>
        <v>13.15625</v>
      </c>
      <c r="CK31" s="177">
        <v>0.62</v>
      </c>
      <c r="CL31" s="178">
        <v>6.6699999999999995E-2</v>
      </c>
      <c r="CM31" s="175">
        <f t="shared" si="30"/>
        <v>0.12060743865504175</v>
      </c>
      <c r="CN31" s="183">
        <f t="shared" si="31"/>
        <v>5.5019412065572615E-3</v>
      </c>
      <c r="CO31" s="176">
        <v>33.6875</v>
      </c>
      <c r="CP31" s="176">
        <v>30.375</v>
      </c>
      <c r="CQ31" s="177">
        <f t="shared" si="32"/>
        <v>32.03125</v>
      </c>
      <c r="CR31" s="177">
        <v>2</v>
      </c>
      <c r="CS31" s="178">
        <v>5.1299999999999998E-2</v>
      </c>
      <c r="CT31" s="175">
        <f t="shared" si="33"/>
        <v>0.12211876067699778</v>
      </c>
      <c r="CU31" s="183">
        <f t="shared" si="34"/>
        <v>7.7248240145049397E-3</v>
      </c>
      <c r="CV31" s="176">
        <v>30.6875</v>
      </c>
      <c r="CW31" s="176">
        <v>28.25</v>
      </c>
      <c r="CX31" s="177">
        <f t="shared" si="35"/>
        <v>29.46875</v>
      </c>
      <c r="CY31" s="177">
        <v>1.38</v>
      </c>
      <c r="CZ31" s="178">
        <v>6.0699999999999997E-2</v>
      </c>
      <c r="DA31" s="175">
        <f t="shared" si="36"/>
        <v>0.11396059664014024</v>
      </c>
      <c r="DB31" s="183">
        <f t="shared" si="37"/>
        <v>5.8571222665674601E-3</v>
      </c>
      <c r="DC31" s="179">
        <v>12.875</v>
      </c>
      <c r="DD31" s="179">
        <v>11.25</v>
      </c>
      <c r="DE31" s="179">
        <f t="shared" si="38"/>
        <v>12.0625</v>
      </c>
      <c r="DF31" s="179">
        <v>0.82</v>
      </c>
      <c r="DG31" s="175">
        <v>8.2500000000000004E-2</v>
      </c>
      <c r="DH31" s="175">
        <v>0.16206406651612748</v>
      </c>
      <c r="DI31" s="183">
        <f t="shared" ref="DI31:DI55" si="62">DH31*($FP31/$FW31)</f>
        <v>1.9221806900897793E-3</v>
      </c>
      <c r="DJ31" s="174">
        <v>29.5</v>
      </c>
      <c r="DK31" s="174">
        <v>28.375</v>
      </c>
      <c r="DL31" s="177">
        <f t="shared" si="39"/>
        <v>28.9375</v>
      </c>
      <c r="DM31" s="177">
        <v>1.46</v>
      </c>
      <c r="DN31" s="175">
        <v>4.3299999999999998E-2</v>
      </c>
      <c r="DO31" s="175">
        <f t="shared" si="60"/>
        <v>9.9821946664693462E-2</v>
      </c>
      <c r="DP31" s="183">
        <f t="shared" si="61"/>
        <v>1.7101505951457022E-3</v>
      </c>
      <c r="DQ31" s="176">
        <v>23</v>
      </c>
      <c r="DR31" s="176">
        <v>19</v>
      </c>
      <c r="DS31" s="177">
        <f t="shared" si="40"/>
        <v>21</v>
      </c>
      <c r="DT31" s="177">
        <v>0.82</v>
      </c>
      <c r="DU31" s="178">
        <v>0.05</v>
      </c>
      <c r="DV31" s="175">
        <f t="shared" si="41"/>
        <v>9.38276791472612E-2</v>
      </c>
      <c r="DW31" s="183">
        <f t="shared" si="42"/>
        <v>3.3385640061337849E-3</v>
      </c>
      <c r="DX31" s="176">
        <v>22.25</v>
      </c>
      <c r="DY31" s="176">
        <v>19.875</v>
      </c>
      <c r="DZ31" s="177">
        <f t="shared" si="43"/>
        <v>21.0625</v>
      </c>
      <c r="EA31" s="177">
        <v>1.5</v>
      </c>
      <c r="EB31" s="178">
        <v>6.6699999999999995E-2</v>
      </c>
      <c r="EC31" s="175">
        <f t="shared" si="57"/>
        <v>0.14894119670950601</v>
      </c>
      <c r="ED31" s="183">
        <f t="shared" si="58"/>
        <v>4.7107607656364462E-3</v>
      </c>
      <c r="EE31" s="176">
        <v>27.5625</v>
      </c>
      <c r="EF31" s="176">
        <v>24.5</v>
      </c>
      <c r="EG31" s="177">
        <f t="shared" si="44"/>
        <v>26.03125</v>
      </c>
      <c r="EH31" s="177">
        <v>1.22</v>
      </c>
      <c r="EI31" s="178">
        <v>4.6300000000000001E-2</v>
      </c>
      <c r="EJ31" s="175">
        <f t="shared" si="45"/>
        <v>9.8880357045755263E-2</v>
      </c>
      <c r="EK31" s="183">
        <f t="shared" si="46"/>
        <v>6.7760770892610874E-3</v>
      </c>
      <c r="EL31" s="191">
        <v>46.75</v>
      </c>
      <c r="EM31" s="191">
        <v>43.12</v>
      </c>
      <c r="EN31" s="177">
        <f t="shared" si="47"/>
        <v>44.935000000000002</v>
      </c>
      <c r="EO31" s="192">
        <v>1.86</v>
      </c>
      <c r="EP31" s="178">
        <v>7.1900000000000006E-2</v>
      </c>
      <c r="EQ31" s="175">
        <f t="shared" si="48"/>
        <v>0.11937319488308851</v>
      </c>
      <c r="ER31" s="183">
        <f t="shared" si="49"/>
        <v>1.092996557974367E-2</v>
      </c>
      <c r="ES31" s="193">
        <v>16.559999999999999</v>
      </c>
      <c r="ET31" s="193">
        <v>14.4</v>
      </c>
      <c r="EU31" s="193">
        <f t="shared" si="50"/>
        <v>15.48</v>
      </c>
      <c r="EV31" s="192">
        <v>0.68000000719999998</v>
      </c>
      <c r="EW31" s="178">
        <v>8.5000000000000006E-2</v>
      </c>
      <c r="EX31" s="175">
        <f t="shared" si="51"/>
        <v>0.13604666367225526</v>
      </c>
      <c r="EY31" s="183">
        <f t="shared" si="52"/>
        <v>8.9512148647836066E-3</v>
      </c>
      <c r="EZ31" s="175"/>
      <c r="FA31" s="179">
        <v>1</v>
      </c>
      <c r="FB31" s="179">
        <v>0.68500000000000005</v>
      </c>
      <c r="FC31" s="179">
        <v>0.19</v>
      </c>
      <c r="FD31" s="179">
        <v>0.48</v>
      </c>
      <c r="FE31" s="194">
        <v>1.1298312000000001</v>
      </c>
      <c r="FF31" s="179">
        <v>3.2</v>
      </c>
      <c r="FG31" s="179"/>
      <c r="FH31" s="179">
        <v>0.71</v>
      </c>
      <c r="FI31" s="179">
        <v>1.5</v>
      </c>
      <c r="FJ31" s="179"/>
      <c r="FK31" s="179">
        <v>0.6</v>
      </c>
      <c r="FL31" s="179">
        <v>0.32500000000000001</v>
      </c>
      <c r="FM31" s="177">
        <v>0.86539999999999995</v>
      </c>
      <c r="FN31" s="177">
        <v>1.2</v>
      </c>
      <c r="FO31" s="177">
        <v>0.97499999999999998</v>
      </c>
      <c r="FP31" s="177">
        <v>0.22500000000000001</v>
      </c>
      <c r="FQ31" s="177">
        <v>0.32500000000000001</v>
      </c>
      <c r="FR31" s="177">
        <v>0.67500000000000004</v>
      </c>
      <c r="FS31" s="177">
        <v>0.6</v>
      </c>
      <c r="FT31" s="177">
        <v>1.3</v>
      </c>
      <c r="FU31" s="195">
        <v>1.7369488</v>
      </c>
      <c r="FV31" s="195">
        <v>1.24815674</v>
      </c>
      <c r="FW31" s="177">
        <f t="shared" si="53"/>
        <v>18.970336739999997</v>
      </c>
      <c r="FX31" s="175">
        <f t="shared" si="54"/>
        <v>0.13005641990439074</v>
      </c>
      <c r="FY31" s="172"/>
      <c r="FZ31" s="172"/>
    </row>
    <row r="32" spans="1:182">
      <c r="A32" s="181">
        <v>36585</v>
      </c>
      <c r="B32" s="170">
        <v>17.4375</v>
      </c>
      <c r="C32" s="170">
        <v>16</v>
      </c>
      <c r="D32" s="170">
        <f t="shared" si="0"/>
        <v>16.71875</v>
      </c>
      <c r="E32" s="170">
        <v>1.08</v>
      </c>
      <c r="F32" s="171">
        <v>5.2400000000000002E-2</v>
      </c>
      <c r="G32" s="175">
        <f t="shared" si="1"/>
        <v>0.12580665322157669</v>
      </c>
      <c r="H32" s="183">
        <f t="shared" si="2"/>
        <v>6.6733997119073161E-3</v>
      </c>
      <c r="I32" s="170">
        <v>18.25</v>
      </c>
      <c r="J32" s="170">
        <v>15.6875</v>
      </c>
      <c r="K32" s="173">
        <f t="shared" si="3"/>
        <v>16.96875</v>
      </c>
      <c r="L32" s="173">
        <v>1.1399999999999999</v>
      </c>
      <c r="M32" s="171">
        <v>7.3400000000000007E-2</v>
      </c>
      <c r="N32" s="175">
        <f t="shared" si="4"/>
        <v>0.15134583679572455</v>
      </c>
      <c r="O32" s="183">
        <f t="shared" si="5"/>
        <v>5.4992641318905352E-3</v>
      </c>
      <c r="P32" s="174">
        <v>15.5</v>
      </c>
      <c r="Q32" s="174">
        <v>13.375</v>
      </c>
      <c r="R32" s="177">
        <f t="shared" si="6"/>
        <v>14.4375</v>
      </c>
      <c r="S32" s="172">
        <v>0.96</v>
      </c>
      <c r="T32" s="175">
        <v>4.2000000000000003E-2</v>
      </c>
      <c r="U32" s="175">
        <f t="shared" si="7"/>
        <v>0.1168696077654936</v>
      </c>
      <c r="V32" s="183">
        <f t="shared" si="8"/>
        <v>1.1778736775524439E-3</v>
      </c>
      <c r="W32" s="176">
        <v>17.75</v>
      </c>
      <c r="X32" s="176">
        <v>14.75</v>
      </c>
      <c r="Y32" s="177">
        <f t="shared" si="9"/>
        <v>16.25</v>
      </c>
      <c r="Z32" s="177">
        <v>0.66</v>
      </c>
      <c r="AA32" s="178">
        <v>7.1999999999999995E-2</v>
      </c>
      <c r="AB32" s="175">
        <f t="shared" si="10"/>
        <v>0.11857128925635463</v>
      </c>
      <c r="AC32" s="183">
        <f t="shared" si="11"/>
        <v>3.0190083108061019E-3</v>
      </c>
      <c r="AD32" s="191">
        <v>37.880000000000003</v>
      </c>
      <c r="AE32" s="191">
        <v>32.25</v>
      </c>
      <c r="AF32" s="177">
        <f t="shared" si="12"/>
        <v>35.064999999999998</v>
      </c>
      <c r="AG32" s="177">
        <v>1.18</v>
      </c>
      <c r="AH32" s="178">
        <v>8.3900000000000002E-2</v>
      </c>
      <c r="AI32" s="175">
        <f t="shared" si="13"/>
        <v>0.12280796127398164</v>
      </c>
      <c r="AJ32" s="183">
        <f t="shared" si="14"/>
        <v>8.1240851044080825E-3</v>
      </c>
      <c r="AK32" s="176">
        <v>23.625</v>
      </c>
      <c r="AL32" s="176">
        <v>20.3125</v>
      </c>
      <c r="AM32" s="177">
        <f t="shared" si="15"/>
        <v>21.96875</v>
      </c>
      <c r="AN32" s="177">
        <v>1.78</v>
      </c>
      <c r="AO32" s="178">
        <v>9.1600000000000001E-2</v>
      </c>
      <c r="AP32" s="175">
        <f t="shared" si="55"/>
        <v>0.18772127444700293</v>
      </c>
      <c r="AQ32" s="183">
        <f t="shared" si="56"/>
        <v>3.1864492167538894E-2</v>
      </c>
      <c r="AR32" s="174">
        <v>20</v>
      </c>
      <c r="AS32" s="174">
        <v>17.5</v>
      </c>
      <c r="AT32" s="177">
        <f t="shared" si="16"/>
        <v>18.75</v>
      </c>
      <c r="AU32" s="177">
        <v>1.34</v>
      </c>
      <c r="AV32" s="175"/>
      <c r="AW32" s="175"/>
      <c r="AX32" s="183"/>
      <c r="AY32" s="176">
        <v>39.3125</v>
      </c>
      <c r="AZ32" s="176">
        <v>36.1875</v>
      </c>
      <c r="BA32" s="177">
        <f t="shared" si="17"/>
        <v>37.75</v>
      </c>
      <c r="BB32" s="176">
        <v>1.72</v>
      </c>
      <c r="BC32" s="178">
        <v>6.0999999999999999E-2</v>
      </c>
      <c r="BD32" s="175">
        <f t="shared" si="18"/>
        <v>0.11280913188414621</v>
      </c>
      <c r="BE32" s="183">
        <f t="shared" si="19"/>
        <v>4.2486028389300944E-3</v>
      </c>
      <c r="BF32" s="176">
        <v>35.6875</v>
      </c>
      <c r="BG32" s="176">
        <v>29.6875</v>
      </c>
      <c r="BH32" s="177">
        <f t="shared" si="20"/>
        <v>32.6875</v>
      </c>
      <c r="BI32" s="177">
        <v>1.56</v>
      </c>
      <c r="BJ32" s="178">
        <v>6.2100000000000002E-2</v>
      </c>
      <c r="BK32" s="175">
        <f t="shared" si="21"/>
        <v>0.11646977840695083</v>
      </c>
      <c r="BL32" s="183">
        <f t="shared" si="22"/>
        <v>9.2671893627667579E-3</v>
      </c>
      <c r="BM32" s="183"/>
      <c r="BN32" s="183"/>
      <c r="BO32" s="183"/>
      <c r="BP32" s="183"/>
      <c r="BQ32" s="183"/>
      <c r="BR32" s="183"/>
      <c r="BS32" s="183"/>
      <c r="BT32" s="176">
        <v>22.5</v>
      </c>
      <c r="BU32" s="176">
        <v>18.5</v>
      </c>
      <c r="BV32" s="177">
        <f t="shared" si="23"/>
        <v>20.5</v>
      </c>
      <c r="BW32" s="177">
        <v>1.24</v>
      </c>
      <c r="BX32" s="178">
        <v>4.02E-2</v>
      </c>
      <c r="BY32" s="175">
        <f t="shared" si="24"/>
        <v>0.10802919214483375</v>
      </c>
      <c r="BZ32" s="183">
        <f t="shared" si="25"/>
        <v>3.4382377780952079E-3</v>
      </c>
      <c r="CA32" s="174">
        <v>27.9375</v>
      </c>
      <c r="CB32" s="174">
        <v>22.9375</v>
      </c>
      <c r="CC32" s="177">
        <f t="shared" si="26"/>
        <v>25.4375</v>
      </c>
      <c r="CD32" s="172">
        <v>0.98</v>
      </c>
      <c r="CE32" s="178">
        <v>0.122</v>
      </c>
      <c r="CF32" s="175">
        <f t="shared" si="27"/>
        <v>0.16819764323588116</v>
      </c>
      <c r="CG32" s="183">
        <f t="shared" si="28"/>
        <v>2.8996581216535065E-3</v>
      </c>
      <c r="CH32" s="176">
        <v>13.34375</v>
      </c>
      <c r="CI32" s="176">
        <v>10.875</v>
      </c>
      <c r="CJ32" s="177">
        <f t="shared" si="29"/>
        <v>12.109375</v>
      </c>
      <c r="CK32" s="177">
        <v>0.62</v>
      </c>
      <c r="CL32" s="178">
        <v>6.6699999999999995E-2</v>
      </c>
      <c r="CM32" s="175">
        <f t="shared" si="30"/>
        <v>0.12536188097252254</v>
      </c>
      <c r="CN32" s="183">
        <f t="shared" si="31"/>
        <v>5.7547428204594627E-3</v>
      </c>
      <c r="CO32" s="176">
        <v>32.875</v>
      </c>
      <c r="CP32" s="176">
        <v>27.4375</v>
      </c>
      <c r="CQ32" s="177">
        <f t="shared" si="32"/>
        <v>30.15625</v>
      </c>
      <c r="CR32" s="177">
        <v>2</v>
      </c>
      <c r="CS32" s="178">
        <v>5.1299999999999998E-2</v>
      </c>
      <c r="CT32" s="175">
        <f t="shared" si="33"/>
        <v>0.12663702825580936</v>
      </c>
      <c r="CU32" s="183">
        <f t="shared" si="34"/>
        <v>8.0609362341817047E-3</v>
      </c>
      <c r="CV32" s="176">
        <v>29.6875</v>
      </c>
      <c r="CW32" s="176">
        <v>23.6875</v>
      </c>
      <c r="CX32" s="177">
        <f t="shared" si="35"/>
        <v>26.6875</v>
      </c>
      <c r="CY32" s="177">
        <v>1.38</v>
      </c>
      <c r="CZ32" s="178">
        <v>6.0699999999999997E-2</v>
      </c>
      <c r="DA32" s="175">
        <f t="shared" si="36"/>
        <v>0.11962432987753435</v>
      </c>
      <c r="DB32" s="183">
        <f t="shared" si="37"/>
        <v>6.1868225916275011E-3</v>
      </c>
      <c r="DC32" s="179">
        <v>14</v>
      </c>
      <c r="DD32" s="179">
        <v>11</v>
      </c>
      <c r="DE32" s="179">
        <f t="shared" si="38"/>
        <v>12.5</v>
      </c>
      <c r="DF32" s="179">
        <v>0.82</v>
      </c>
      <c r="DG32" s="175">
        <v>8.5999999999999993E-2</v>
      </c>
      <c r="DH32" s="175">
        <v>0.16295547925725118</v>
      </c>
      <c r="DI32" s="183">
        <f t="shared" si="62"/>
        <v>1.9448898735355113E-3</v>
      </c>
      <c r="DJ32" s="174">
        <v>29.625</v>
      </c>
      <c r="DK32" s="174">
        <v>28.75</v>
      </c>
      <c r="DL32" s="177">
        <f t="shared" si="39"/>
        <v>29.1875</v>
      </c>
      <c r="DM32" s="177">
        <v>1.46</v>
      </c>
      <c r="DN32" s="175">
        <v>4.3299999999999998E-2</v>
      </c>
      <c r="DO32" s="175">
        <f t="shared" si="60"/>
        <v>9.9328281677140806E-2</v>
      </c>
      <c r="DP32" s="183">
        <f t="shared" si="61"/>
        <v>1.7123786822095398E-3</v>
      </c>
      <c r="DQ32" s="176">
        <v>19.9375</v>
      </c>
      <c r="DR32" s="176">
        <v>17.0625</v>
      </c>
      <c r="DS32" s="177">
        <f t="shared" si="40"/>
        <v>18.5</v>
      </c>
      <c r="DT32" s="177">
        <v>0.82</v>
      </c>
      <c r="DU32" s="178">
        <v>0.05</v>
      </c>
      <c r="DV32" s="175">
        <f t="shared" si="41"/>
        <v>9.98538790193646E-2</v>
      </c>
      <c r="DW32" s="183">
        <f t="shared" si="42"/>
        <v>3.5752979713818468E-3</v>
      </c>
      <c r="DX32" s="176">
        <v>21.25</v>
      </c>
      <c r="DY32" s="176">
        <v>18.5625</v>
      </c>
      <c r="DZ32" s="177">
        <f t="shared" si="43"/>
        <v>19.90625</v>
      </c>
      <c r="EA32" s="177">
        <v>1.5</v>
      </c>
      <c r="EB32" s="178">
        <v>6.6699999999999995E-2</v>
      </c>
      <c r="EC32" s="175">
        <f t="shared" si="57"/>
        <v>0.15385989280863277</v>
      </c>
      <c r="ED32" s="183">
        <f t="shared" si="58"/>
        <v>4.8968883825316924E-3</v>
      </c>
      <c r="EE32" s="176">
        <v>26</v>
      </c>
      <c r="EF32" s="176">
        <v>21.75</v>
      </c>
      <c r="EG32" s="177">
        <f t="shared" si="44"/>
        <v>23.875</v>
      </c>
      <c r="EH32" s="177">
        <v>1.22</v>
      </c>
      <c r="EI32" s="178">
        <v>4.6300000000000001E-2</v>
      </c>
      <c r="EJ32" s="175">
        <f t="shared" si="45"/>
        <v>0.10372476287210808</v>
      </c>
      <c r="EK32" s="183">
        <f t="shared" si="46"/>
        <v>7.1526888318380567E-3</v>
      </c>
      <c r="EL32" s="191">
        <v>45.13</v>
      </c>
      <c r="EM32" s="191">
        <v>39.380000000000003</v>
      </c>
      <c r="EN32" s="177">
        <f t="shared" si="47"/>
        <v>42.255000000000003</v>
      </c>
      <c r="EO32" s="192">
        <v>1.86</v>
      </c>
      <c r="EP32" s="178">
        <v>7.1900000000000006E-2</v>
      </c>
      <c r="EQ32" s="175">
        <f t="shared" si="48"/>
        <v>0.12243640097714392</v>
      </c>
      <c r="ER32" s="183">
        <f t="shared" si="49"/>
        <v>1.0392840477510615E-2</v>
      </c>
      <c r="ES32" s="193">
        <v>15.63</v>
      </c>
      <c r="ET32" s="193">
        <v>13.56</v>
      </c>
      <c r="EU32" s="193">
        <f t="shared" si="50"/>
        <v>14.595000000000001</v>
      </c>
      <c r="EV32" s="192">
        <v>0.68000000719999998</v>
      </c>
      <c r="EW32" s="178">
        <v>8.5000000000000006E-2</v>
      </c>
      <c r="EX32" s="175">
        <f t="shared" si="51"/>
        <v>0.13919883257334109</v>
      </c>
      <c r="EY32" s="183">
        <f t="shared" si="52"/>
        <v>8.4856506265144713E-3</v>
      </c>
      <c r="EZ32" s="175"/>
      <c r="FA32" s="179">
        <v>1</v>
      </c>
      <c r="FB32" s="179">
        <v>0.68500000000000005</v>
      </c>
      <c r="FC32" s="179">
        <v>0.19</v>
      </c>
      <c r="FD32" s="179">
        <v>0.48</v>
      </c>
      <c r="FE32" s="194">
        <v>1.247109</v>
      </c>
      <c r="FF32" s="179">
        <v>3.2</v>
      </c>
      <c r="FG32" s="179"/>
      <c r="FH32" s="179">
        <v>0.71</v>
      </c>
      <c r="FI32" s="179">
        <v>1.5</v>
      </c>
      <c r="FJ32" s="179"/>
      <c r="FK32" s="179">
        <v>0.6</v>
      </c>
      <c r="FL32" s="179">
        <v>0.32500000000000001</v>
      </c>
      <c r="FM32" s="177">
        <v>0.86539999999999995</v>
      </c>
      <c r="FN32" s="177">
        <v>1.2</v>
      </c>
      <c r="FO32" s="177">
        <v>0.97499999999999998</v>
      </c>
      <c r="FP32" s="177">
        <v>0.22500000000000001</v>
      </c>
      <c r="FQ32" s="177">
        <v>0.32500000000000001</v>
      </c>
      <c r="FR32" s="177">
        <v>0.67500000000000004</v>
      </c>
      <c r="FS32" s="177">
        <v>0.6</v>
      </c>
      <c r="FT32" s="177">
        <v>1.3</v>
      </c>
      <c r="FU32" s="195">
        <v>1.6002217799999998</v>
      </c>
      <c r="FV32" s="195">
        <v>1.14922754</v>
      </c>
      <c r="FW32" s="177">
        <f t="shared" si="53"/>
        <v>18.851958319999994</v>
      </c>
      <c r="FX32" s="175">
        <f t="shared" si="54"/>
        <v>0.13437494769733932</v>
      </c>
      <c r="FY32" s="172"/>
      <c r="FZ32" s="172"/>
    </row>
    <row r="33" spans="1:182">
      <c r="A33" s="181">
        <v>36616</v>
      </c>
      <c r="B33" s="170">
        <v>18.375</v>
      </c>
      <c r="C33" s="170">
        <v>16.75</v>
      </c>
      <c r="D33" s="170">
        <f t="shared" si="0"/>
        <v>17.5625</v>
      </c>
      <c r="E33" s="170">
        <v>1.08</v>
      </c>
      <c r="F33" s="171">
        <v>5.2400000000000002E-2</v>
      </c>
      <c r="G33" s="175">
        <f t="shared" si="1"/>
        <v>0.1221946869412418</v>
      </c>
      <c r="H33" s="183">
        <f t="shared" si="2"/>
        <v>6.2460970612766096E-3</v>
      </c>
      <c r="I33" s="170">
        <v>18.875</v>
      </c>
      <c r="J33" s="170">
        <v>15.25</v>
      </c>
      <c r="K33" s="173">
        <f t="shared" si="3"/>
        <v>17.0625</v>
      </c>
      <c r="L33" s="173">
        <v>1.1399999999999999</v>
      </c>
      <c r="M33" s="171">
        <v>7.0900000000000005E-2</v>
      </c>
      <c r="N33" s="175">
        <f t="shared" si="4"/>
        <v>0.14822578681136744</v>
      </c>
      <c r="O33" s="183">
        <f t="shared" si="5"/>
        <v>5.1900404353862443E-3</v>
      </c>
      <c r="P33" s="174">
        <v>16.125</v>
      </c>
      <c r="Q33" s="174">
        <v>13.5</v>
      </c>
      <c r="R33" s="177">
        <f t="shared" si="6"/>
        <v>14.8125</v>
      </c>
      <c r="S33" s="172">
        <v>0.96</v>
      </c>
      <c r="T33" s="175">
        <v>4.2000000000000003E-2</v>
      </c>
      <c r="U33" s="175">
        <f t="shared" si="7"/>
        <v>0.11492584308327825</v>
      </c>
      <c r="V33" s="183">
        <f t="shared" si="8"/>
        <v>1.1161632134427573E-3</v>
      </c>
      <c r="W33" s="176">
        <v>18.6875</v>
      </c>
      <c r="X33" s="176">
        <v>14.6875</v>
      </c>
      <c r="Y33" s="177">
        <f t="shared" si="9"/>
        <v>16.6875</v>
      </c>
      <c r="Z33" s="177">
        <v>0.66</v>
      </c>
      <c r="AA33" s="178">
        <v>7.1999999999999995E-2</v>
      </c>
      <c r="AB33" s="175">
        <f t="shared" si="10"/>
        <v>0.11733129528861741</v>
      </c>
      <c r="AC33" s="183">
        <f t="shared" si="11"/>
        <v>2.8788000933641124E-3</v>
      </c>
      <c r="AD33" s="191">
        <v>46</v>
      </c>
      <c r="AE33" s="191">
        <v>35.81</v>
      </c>
      <c r="AF33" s="177">
        <f t="shared" si="12"/>
        <v>40.905000000000001</v>
      </c>
      <c r="AG33" s="177">
        <v>1.18</v>
      </c>
      <c r="AH33" s="178">
        <v>0.11169999999999999</v>
      </c>
      <c r="AI33" s="175">
        <f t="shared" si="13"/>
        <v>0.14584379693410354</v>
      </c>
      <c r="AJ33" s="183">
        <f t="shared" si="14"/>
        <v>1.0957371746277842E-2</v>
      </c>
      <c r="AK33" s="176">
        <v>27.875</v>
      </c>
      <c r="AL33" s="176">
        <v>20.1875</v>
      </c>
      <c r="AM33" s="177">
        <f t="shared" si="15"/>
        <v>24.03125</v>
      </c>
      <c r="AN33" s="177">
        <v>1.78</v>
      </c>
      <c r="AO33" s="178">
        <v>9.1600000000000001E-2</v>
      </c>
      <c r="AP33" s="175">
        <f t="shared" si="55"/>
        <v>0.17923156138587526</v>
      </c>
      <c r="AQ33" s="183">
        <f t="shared" si="56"/>
        <v>2.9317090800156372E-2</v>
      </c>
      <c r="AR33" s="174">
        <v>21.375</v>
      </c>
      <c r="AS33" s="174">
        <v>18.625</v>
      </c>
      <c r="AT33" s="177">
        <f t="shared" si="16"/>
        <v>20</v>
      </c>
      <c r="AU33" s="177">
        <v>1.34</v>
      </c>
      <c r="AV33" s="175"/>
      <c r="AW33" s="175"/>
      <c r="AX33" s="183"/>
      <c r="AY33" s="176">
        <v>42.875</v>
      </c>
      <c r="AZ33" s="176">
        <v>36.5</v>
      </c>
      <c r="BA33" s="177">
        <f t="shared" si="17"/>
        <v>39.6875</v>
      </c>
      <c r="BB33" s="176">
        <v>1.72</v>
      </c>
      <c r="BC33" s="178">
        <v>6.0999999999999999E-2</v>
      </c>
      <c r="BD33" s="175">
        <f t="shared" si="18"/>
        <v>0.11023670293083798</v>
      </c>
      <c r="BE33" s="183">
        <f t="shared" si="19"/>
        <v>4.0007459084704612E-3</v>
      </c>
      <c r="BF33" s="176">
        <v>33.3125</v>
      </c>
      <c r="BG33" s="176">
        <v>29.375</v>
      </c>
      <c r="BH33" s="177">
        <f t="shared" si="20"/>
        <v>31.34375</v>
      </c>
      <c r="BI33" s="177">
        <v>1.56</v>
      </c>
      <c r="BJ33" s="178">
        <v>6.2100000000000002E-2</v>
      </c>
      <c r="BK33" s="175">
        <f t="shared" si="21"/>
        <v>0.11884639857546642</v>
      </c>
      <c r="BL33" s="183">
        <f t="shared" si="22"/>
        <v>9.1124191992383724E-3</v>
      </c>
      <c r="BM33" s="183"/>
      <c r="BN33" s="183"/>
      <c r="BO33" s="183"/>
      <c r="BP33" s="183"/>
      <c r="BQ33" s="183"/>
      <c r="BR33" s="183"/>
      <c r="BS33" s="183"/>
      <c r="BT33" s="176">
        <v>19.875</v>
      </c>
      <c r="BU33" s="176">
        <v>17.75</v>
      </c>
      <c r="BV33" s="177">
        <f t="shared" si="23"/>
        <v>18.8125</v>
      </c>
      <c r="BW33" s="177">
        <v>1.24</v>
      </c>
      <c r="BX33" s="178">
        <v>4.02E-2</v>
      </c>
      <c r="BY33" s="175">
        <f t="shared" si="24"/>
        <v>0.11427156318051068</v>
      </c>
      <c r="BZ33" s="183">
        <f t="shared" si="25"/>
        <v>3.5046594553451473E-3</v>
      </c>
      <c r="CA33" s="174">
        <v>26.25</v>
      </c>
      <c r="CB33" s="174">
        <v>23.25</v>
      </c>
      <c r="CC33" s="177">
        <f t="shared" si="26"/>
        <v>24.75</v>
      </c>
      <c r="CD33" s="172">
        <v>0.98</v>
      </c>
      <c r="CE33" s="178">
        <v>0.122</v>
      </c>
      <c r="CF33" s="175">
        <f t="shared" si="27"/>
        <v>0.16950093789627507</v>
      </c>
      <c r="CG33" s="183">
        <f t="shared" si="28"/>
        <v>2.8158652752280455E-3</v>
      </c>
      <c r="CH33" s="176">
        <v>12.78125</v>
      </c>
      <c r="CI33" s="176">
        <v>11.15625</v>
      </c>
      <c r="CJ33" s="177">
        <f t="shared" si="29"/>
        <v>11.96875</v>
      </c>
      <c r="CK33" s="177">
        <v>0.62</v>
      </c>
      <c r="CL33" s="178">
        <v>6.6699999999999995E-2</v>
      </c>
      <c r="CM33" s="175">
        <f t="shared" si="30"/>
        <v>0.12606518252315912</v>
      </c>
      <c r="CN33" s="183">
        <f t="shared" si="31"/>
        <v>5.5765866329322176E-3</v>
      </c>
      <c r="CO33" s="176">
        <v>29.5</v>
      </c>
      <c r="CP33" s="176">
        <v>26.1875</v>
      </c>
      <c r="CQ33" s="177">
        <f t="shared" si="32"/>
        <v>27.84375</v>
      </c>
      <c r="CR33" s="177">
        <v>2</v>
      </c>
      <c r="CS33" s="178">
        <v>5.1299999999999998E-2</v>
      </c>
      <c r="CT33" s="175">
        <f t="shared" si="33"/>
        <v>0.13307102326970432</v>
      </c>
      <c r="CU33" s="183">
        <f t="shared" si="34"/>
        <v>8.1624615425609903E-3</v>
      </c>
      <c r="CV33" s="176">
        <v>26.75</v>
      </c>
      <c r="CW33" s="176">
        <v>24</v>
      </c>
      <c r="CX33" s="177">
        <f t="shared" si="35"/>
        <v>25.375</v>
      </c>
      <c r="CY33" s="177">
        <v>1.38</v>
      </c>
      <c r="CZ33" s="178">
        <v>0.06</v>
      </c>
      <c r="DA33" s="175">
        <f t="shared" si="36"/>
        <v>0.12199650672530504</v>
      </c>
      <c r="DB33" s="183">
        <f t="shared" si="37"/>
        <v>6.0800677196924304E-3</v>
      </c>
      <c r="DC33" s="179">
        <v>12.25</v>
      </c>
      <c r="DD33" s="179">
        <v>10.75</v>
      </c>
      <c r="DE33" s="179">
        <f t="shared" si="38"/>
        <v>11.5</v>
      </c>
      <c r="DF33" s="179">
        <v>0.82</v>
      </c>
      <c r="DG33" s="175">
        <v>8.5999999999999993E-2</v>
      </c>
      <c r="DH33" s="175">
        <v>0.16983524041439901</v>
      </c>
      <c r="DI33" s="183">
        <f t="shared" si="62"/>
        <v>1.9532900331978285E-3</v>
      </c>
      <c r="DJ33" s="174">
        <v>29.4375</v>
      </c>
      <c r="DK33" s="174">
        <v>27.5625</v>
      </c>
      <c r="DL33" s="177">
        <f t="shared" si="39"/>
        <v>28.5</v>
      </c>
      <c r="DM33" s="177">
        <v>1.46</v>
      </c>
      <c r="DN33" s="175">
        <v>4.4999999999999998E-2</v>
      </c>
      <c r="DO33" s="175">
        <f t="shared" si="60"/>
        <v>0.10250065814907106</v>
      </c>
      <c r="DP33" s="183">
        <f t="shared" si="61"/>
        <v>1.7028108962241478E-3</v>
      </c>
      <c r="DQ33" s="176">
        <v>19.9375</v>
      </c>
      <c r="DR33" s="176">
        <v>17.5</v>
      </c>
      <c r="DS33" s="177">
        <f t="shared" si="40"/>
        <v>18.71875</v>
      </c>
      <c r="DT33" s="177">
        <v>0.82</v>
      </c>
      <c r="DU33" s="178">
        <v>0.05</v>
      </c>
      <c r="DV33" s="175">
        <f t="shared" si="41"/>
        <v>9.9261225962749222E-2</v>
      </c>
      <c r="DW33" s="183">
        <f t="shared" si="42"/>
        <v>3.4248362627736029E-3</v>
      </c>
      <c r="DX33" s="176">
        <v>22.3125</v>
      </c>
      <c r="DY33" s="176">
        <v>18.1875</v>
      </c>
      <c r="DZ33" s="177">
        <f t="shared" si="43"/>
        <v>20.25</v>
      </c>
      <c r="EA33" s="177">
        <v>1.5</v>
      </c>
      <c r="EB33" s="178">
        <v>6.6699999999999995E-2</v>
      </c>
      <c r="EC33" s="175">
        <f t="shared" si="57"/>
        <v>0.15233722126016858</v>
      </c>
      <c r="ED33" s="183">
        <f t="shared" si="58"/>
        <v>4.6721167369268299E-3</v>
      </c>
      <c r="EE33" s="176">
        <v>27.625</v>
      </c>
      <c r="EF33" s="176">
        <v>23</v>
      </c>
      <c r="EG33" s="177">
        <f t="shared" si="44"/>
        <v>25.3125</v>
      </c>
      <c r="EH33" s="177">
        <v>1.22</v>
      </c>
      <c r="EI33" s="178">
        <v>4.6300000000000001E-2</v>
      </c>
      <c r="EJ33" s="175">
        <f t="shared" si="45"/>
        <v>0.10040173190956381</v>
      </c>
      <c r="EK33" s="183">
        <f t="shared" si="46"/>
        <v>6.6717684035448458E-3</v>
      </c>
      <c r="EL33" s="191">
        <v>44.75</v>
      </c>
      <c r="EM33" s="191">
        <v>39.69</v>
      </c>
      <c r="EN33" s="177">
        <f t="shared" si="47"/>
        <v>42.22</v>
      </c>
      <c r="EO33" s="192">
        <v>1.86</v>
      </c>
      <c r="EP33" s="178">
        <v>7.1900000000000006E-2</v>
      </c>
      <c r="EQ33" s="175">
        <f t="shared" si="48"/>
        <v>0.12247902231786267</v>
      </c>
      <c r="ER33" s="183">
        <f t="shared" si="49"/>
        <v>1.0904245922328233E-2</v>
      </c>
      <c r="ES33" s="193">
        <v>19</v>
      </c>
      <c r="ET33" s="193">
        <v>14</v>
      </c>
      <c r="EU33" s="193">
        <f t="shared" si="50"/>
        <v>16.5</v>
      </c>
      <c r="EV33" s="192">
        <v>0.68000000719999998</v>
      </c>
      <c r="EW33" s="178">
        <v>8.5000000000000006E-2</v>
      </c>
      <c r="EX33" s="175">
        <f t="shared" si="51"/>
        <v>0.13283984125973181</v>
      </c>
      <c r="EY33" s="183">
        <f t="shared" si="52"/>
        <v>1.0161158507754609E-2</v>
      </c>
      <c r="EZ33" s="175"/>
      <c r="FA33" s="179">
        <v>1</v>
      </c>
      <c r="FB33" s="179">
        <v>0.68500000000000005</v>
      </c>
      <c r="FC33" s="179">
        <v>0.19</v>
      </c>
      <c r="FD33" s="179">
        <v>0.48</v>
      </c>
      <c r="FE33" s="194">
        <v>1.4698128100000001</v>
      </c>
      <c r="FF33" s="179">
        <v>3.2</v>
      </c>
      <c r="FG33" s="179"/>
      <c r="FH33" s="179">
        <v>0.71</v>
      </c>
      <c r="FI33" s="179">
        <v>1.5</v>
      </c>
      <c r="FJ33" s="179"/>
      <c r="FK33" s="179">
        <v>0.6</v>
      </c>
      <c r="FL33" s="179">
        <v>0.32500000000000001</v>
      </c>
      <c r="FM33" s="177">
        <v>0.86539999999999995</v>
      </c>
      <c r="FN33" s="177">
        <v>1.2</v>
      </c>
      <c r="FO33" s="177">
        <v>0.97499999999999998</v>
      </c>
      <c r="FP33" s="177">
        <v>0.22500000000000001</v>
      </c>
      <c r="FQ33" s="177">
        <v>0.32500000000000001</v>
      </c>
      <c r="FR33" s="177">
        <v>0.67500000000000004</v>
      </c>
      <c r="FS33" s="177">
        <v>0.6</v>
      </c>
      <c r="FT33" s="177">
        <v>1.3</v>
      </c>
      <c r="FU33" s="195">
        <v>1.7417167200000001</v>
      </c>
      <c r="FV33" s="195">
        <v>1.49643712</v>
      </c>
      <c r="FW33" s="177">
        <f t="shared" si="53"/>
        <v>19.563366649999995</v>
      </c>
      <c r="FX33" s="175">
        <f t="shared" si="54"/>
        <v>0.1344485958461217</v>
      </c>
      <c r="FY33" s="172"/>
      <c r="FZ33" s="172"/>
    </row>
    <row r="34" spans="1:182">
      <c r="A34" s="181">
        <v>36644</v>
      </c>
      <c r="B34" s="170">
        <v>18.3125</v>
      </c>
      <c r="C34" s="170">
        <v>16.875</v>
      </c>
      <c r="D34" s="170">
        <f t="shared" si="0"/>
        <v>17.59375</v>
      </c>
      <c r="E34" s="170">
        <v>1.08</v>
      </c>
      <c r="F34" s="171">
        <v>5.2400000000000002E-2</v>
      </c>
      <c r="G34" s="175">
        <f t="shared" si="1"/>
        <v>0.12206772213410977</v>
      </c>
      <c r="H34" s="183">
        <f t="shared" si="2"/>
        <v>6.7283890114520116E-3</v>
      </c>
      <c r="I34" s="170">
        <v>16.875</v>
      </c>
      <c r="J34" s="170">
        <v>14.25</v>
      </c>
      <c r="K34" s="173">
        <f t="shared" si="3"/>
        <v>15.5625</v>
      </c>
      <c r="L34" s="173">
        <v>1.1399999999999999</v>
      </c>
      <c r="M34" s="171">
        <v>7.0900000000000005E-2</v>
      </c>
      <c r="N34" s="175">
        <f t="shared" si="4"/>
        <v>0.155893978203127</v>
      </c>
      <c r="O34" s="183">
        <f t="shared" si="5"/>
        <v>4.9409156175300286E-3</v>
      </c>
      <c r="P34" s="174">
        <v>16.375</v>
      </c>
      <c r="Q34" s="174">
        <v>14.9375</v>
      </c>
      <c r="R34" s="177">
        <f t="shared" si="6"/>
        <v>15.65625</v>
      </c>
      <c r="S34" s="172">
        <v>0.96</v>
      </c>
      <c r="T34" s="175">
        <v>4.2000000000000003E-2</v>
      </c>
      <c r="U34" s="175">
        <f t="shared" si="7"/>
        <v>0.11090091667111723</v>
      </c>
      <c r="V34" s="183">
        <f t="shared" si="8"/>
        <v>9.1693098229944571E-4</v>
      </c>
      <c r="W34" s="176">
        <v>18.875</v>
      </c>
      <c r="X34" s="176">
        <v>16</v>
      </c>
      <c r="Y34" s="177">
        <f t="shared" si="9"/>
        <v>17.4375</v>
      </c>
      <c r="Z34" s="177">
        <v>0.66</v>
      </c>
      <c r="AA34" s="178">
        <v>7.8899999999999998E-2</v>
      </c>
      <c r="AB34" s="175">
        <f t="shared" si="10"/>
        <v>0.12253153318118182</v>
      </c>
      <c r="AC34" s="183">
        <f t="shared" si="11"/>
        <v>3.0392794520085089E-3</v>
      </c>
      <c r="AD34" s="191">
        <v>47.25</v>
      </c>
      <c r="AE34" s="191">
        <v>41.62</v>
      </c>
      <c r="AF34" s="177">
        <f t="shared" si="12"/>
        <v>44.435000000000002</v>
      </c>
      <c r="AG34" s="177">
        <v>1.18</v>
      </c>
      <c r="AH34" s="178">
        <v>0.11169999999999999</v>
      </c>
      <c r="AI34" s="175">
        <f t="shared" si="13"/>
        <v>0.14310296400777012</v>
      </c>
      <c r="AJ34" s="183">
        <f t="shared" si="14"/>
        <v>1.1999874667500387E-2</v>
      </c>
      <c r="AK34" s="176">
        <v>30.125</v>
      </c>
      <c r="AL34" s="176">
        <v>26</v>
      </c>
      <c r="AM34" s="177">
        <f t="shared" si="15"/>
        <v>28.0625</v>
      </c>
      <c r="AN34" s="177">
        <v>1.78</v>
      </c>
      <c r="AO34" s="178">
        <v>9.4399999999999998E-2</v>
      </c>
      <c r="AP34" s="175">
        <f t="shared" si="55"/>
        <v>0.16932118807510754</v>
      </c>
      <c r="AQ34" s="183">
        <f t="shared" si="56"/>
        <v>2.7065718306734897E-2</v>
      </c>
      <c r="AR34" s="174">
        <v>20.625</v>
      </c>
      <c r="AS34" s="174">
        <v>19.25</v>
      </c>
      <c r="AT34" s="177">
        <f t="shared" si="16"/>
        <v>19.9375</v>
      </c>
      <c r="AU34" s="177">
        <v>1.34</v>
      </c>
      <c r="AV34" s="175"/>
      <c r="AW34" s="175"/>
      <c r="AX34" s="183"/>
      <c r="AY34" s="176">
        <v>42.75</v>
      </c>
      <c r="AZ34" s="176">
        <v>38.5</v>
      </c>
      <c r="BA34" s="177">
        <f t="shared" si="17"/>
        <v>40.625</v>
      </c>
      <c r="BB34" s="176">
        <v>1.72</v>
      </c>
      <c r="BC34" s="178">
        <v>6.0999999999999999E-2</v>
      </c>
      <c r="BD34" s="175">
        <f t="shared" si="18"/>
        <v>0.1090815220042527</v>
      </c>
      <c r="BE34" s="183">
        <f t="shared" si="19"/>
        <v>3.908182161207965E-3</v>
      </c>
      <c r="BF34" s="176">
        <v>34.875</v>
      </c>
      <c r="BG34" s="176">
        <v>32.0625</v>
      </c>
      <c r="BH34" s="177">
        <f t="shared" si="20"/>
        <v>33.46875</v>
      </c>
      <c r="BI34" s="177">
        <v>1.66</v>
      </c>
      <c r="BJ34" s="178">
        <v>6.2100000000000002E-2</v>
      </c>
      <c r="BK34" s="175">
        <f t="shared" si="21"/>
        <v>0.11864624936787904</v>
      </c>
      <c r="BL34" s="183">
        <f t="shared" si="22"/>
        <v>9.8096954691238754E-3</v>
      </c>
      <c r="BM34" s="183"/>
      <c r="BN34" s="183"/>
      <c r="BO34" s="183"/>
      <c r="BP34" s="183"/>
      <c r="BQ34" s="183"/>
      <c r="BR34" s="183"/>
      <c r="BS34" s="183"/>
      <c r="BT34" s="176">
        <v>22</v>
      </c>
      <c r="BU34" s="176">
        <v>18.875</v>
      </c>
      <c r="BV34" s="177">
        <f t="shared" si="23"/>
        <v>20.4375</v>
      </c>
      <c r="BW34" s="177">
        <v>1.24</v>
      </c>
      <c r="BX34" s="178">
        <v>4.02E-2</v>
      </c>
      <c r="BY34" s="175">
        <f t="shared" si="24"/>
        <v>0.10824157541058832</v>
      </c>
      <c r="BZ34" s="183">
        <f t="shared" si="25"/>
        <v>2.8339877370939346E-3</v>
      </c>
      <c r="CA34" s="174">
        <v>27.8125</v>
      </c>
      <c r="CB34" s="174">
        <v>25.25</v>
      </c>
      <c r="CC34" s="177">
        <f t="shared" si="26"/>
        <v>26.53125</v>
      </c>
      <c r="CD34" s="172">
        <v>0.98</v>
      </c>
      <c r="CE34" s="178">
        <v>0.122</v>
      </c>
      <c r="CF34" s="175">
        <f t="shared" si="27"/>
        <v>0.16626543331675214</v>
      </c>
      <c r="CG34" s="183">
        <f t="shared" si="28"/>
        <v>2.9784861293405407E-3</v>
      </c>
      <c r="CH34" s="176">
        <v>13.1875</v>
      </c>
      <c r="CI34" s="176">
        <v>12.0625</v>
      </c>
      <c r="CJ34" s="177">
        <f t="shared" si="29"/>
        <v>12.625</v>
      </c>
      <c r="CK34" s="177">
        <v>0.62</v>
      </c>
      <c r="CL34" s="178">
        <v>6.6699999999999995E-2</v>
      </c>
      <c r="CM34" s="175">
        <f t="shared" si="30"/>
        <v>0.1229197163877418</v>
      </c>
      <c r="CN34" s="183">
        <f t="shared" si="31"/>
        <v>4.5733619571001029E-3</v>
      </c>
      <c r="CO34" s="176">
        <v>32.1875</v>
      </c>
      <c r="CP34" s="176">
        <v>26.625</v>
      </c>
      <c r="CQ34" s="177">
        <f t="shared" si="32"/>
        <v>29.40625</v>
      </c>
      <c r="CR34" s="177">
        <v>2</v>
      </c>
      <c r="CS34" s="178">
        <v>5.1900000000000002E-2</v>
      </c>
      <c r="CT34" s="175">
        <f t="shared" si="33"/>
        <v>0.1292540519876102</v>
      </c>
      <c r="CU34" s="183">
        <f t="shared" si="34"/>
        <v>7.1245004647798576E-3</v>
      </c>
      <c r="CV34" s="176">
        <v>28.25</v>
      </c>
      <c r="CW34" s="176">
        <v>25.1875</v>
      </c>
      <c r="CX34" s="177">
        <f t="shared" si="35"/>
        <v>26.71875</v>
      </c>
      <c r="CY34" s="177">
        <v>1.46</v>
      </c>
      <c r="CZ34" s="178">
        <v>0.06</v>
      </c>
      <c r="DA34" s="175">
        <f t="shared" si="36"/>
        <v>0.12229815748276063</v>
      </c>
      <c r="DB34" s="183">
        <f t="shared" si="37"/>
        <v>5.3928725107119675E-3</v>
      </c>
      <c r="DC34" s="179">
        <v>13.125</v>
      </c>
      <c r="DD34" s="179">
        <v>11.125</v>
      </c>
      <c r="DE34" s="179">
        <f t="shared" si="38"/>
        <v>12.125</v>
      </c>
      <c r="DF34" s="179">
        <v>0.84</v>
      </c>
      <c r="DG34" s="175">
        <v>8.5999999999999993E-2</v>
      </c>
      <c r="DH34" s="175">
        <v>0.16738828924909277</v>
      </c>
      <c r="DI34" s="183">
        <f t="shared" si="62"/>
        <v>1.8452929346743894E-3</v>
      </c>
      <c r="DJ34" s="174">
        <v>28.8125</v>
      </c>
      <c r="DK34" s="174">
        <v>26.5625</v>
      </c>
      <c r="DL34" s="177">
        <f t="shared" si="39"/>
        <v>27.6875</v>
      </c>
      <c r="DM34" s="177">
        <v>1.46</v>
      </c>
      <c r="DN34" s="175">
        <v>0.05</v>
      </c>
      <c r="DO34" s="175">
        <f t="shared" si="60"/>
        <v>0.10950645192720221</v>
      </c>
      <c r="DP34" s="183">
        <f t="shared" si="61"/>
        <v>1.961703293534831E-3</v>
      </c>
      <c r="DQ34" s="176">
        <v>19.375</v>
      </c>
      <c r="DR34" s="176">
        <v>17.75</v>
      </c>
      <c r="DS34" s="177">
        <f t="shared" si="40"/>
        <v>18.5625</v>
      </c>
      <c r="DT34" s="177">
        <v>0.82</v>
      </c>
      <c r="DU34" s="178">
        <v>0.05</v>
      </c>
      <c r="DV34" s="175">
        <f t="shared" si="41"/>
        <v>9.9683099672758901E-2</v>
      </c>
      <c r="DW34" s="183">
        <f t="shared" si="42"/>
        <v>3.2967273939729668E-3</v>
      </c>
      <c r="DX34" s="176">
        <v>22.4375</v>
      </c>
      <c r="DY34" s="176">
        <v>19.75</v>
      </c>
      <c r="DZ34" s="177">
        <f t="shared" si="43"/>
        <v>21.09375</v>
      </c>
      <c r="EA34" s="177">
        <v>1.5</v>
      </c>
      <c r="EB34" s="178">
        <v>6.6699999999999995E-2</v>
      </c>
      <c r="EC34" s="175">
        <f t="shared" si="57"/>
        <v>0.14881594890162275</v>
      </c>
      <c r="ED34" s="183">
        <f t="shared" si="58"/>
        <v>4.3064462771302218E-3</v>
      </c>
      <c r="EE34" s="176">
        <v>26.9375</v>
      </c>
      <c r="EF34" s="176">
        <v>24.875</v>
      </c>
      <c r="EG34" s="177">
        <f t="shared" si="44"/>
        <v>25.90625</v>
      </c>
      <c r="EH34" s="177">
        <v>1.24</v>
      </c>
      <c r="EI34" s="178">
        <v>4.6300000000000001E-2</v>
      </c>
      <c r="EJ34" s="175">
        <f t="shared" si="45"/>
        <v>0.10002131182193152</v>
      </c>
      <c r="EK34" s="183">
        <f t="shared" si="46"/>
        <v>6.0645067505868556E-3</v>
      </c>
      <c r="EL34" s="191">
        <v>48.06</v>
      </c>
      <c r="EM34" s="191">
        <v>43.12</v>
      </c>
      <c r="EN34" s="177">
        <f t="shared" si="47"/>
        <v>45.59</v>
      </c>
      <c r="EO34" s="192">
        <v>1.86</v>
      </c>
      <c r="EP34" s="178">
        <v>7.1900000000000006E-2</v>
      </c>
      <c r="EQ34" s="175">
        <f t="shared" si="48"/>
        <v>0.11868017580293477</v>
      </c>
      <c r="ER34" s="183">
        <f t="shared" si="49"/>
        <v>1.2130129924802183E-2</v>
      </c>
      <c r="ES34" s="193">
        <v>19.309999999999999</v>
      </c>
      <c r="ET34" s="193">
        <v>17.12</v>
      </c>
      <c r="EU34" s="193">
        <f t="shared" si="50"/>
        <v>18.215</v>
      </c>
      <c r="EV34" s="192">
        <v>0.68000000719999998</v>
      </c>
      <c r="EW34" s="178">
        <v>8.5000000000000006E-2</v>
      </c>
      <c r="EX34" s="175">
        <f t="shared" si="51"/>
        <v>0.12826935908940862</v>
      </c>
      <c r="EY34" s="183">
        <f t="shared" si="52"/>
        <v>1.0722658471670641E-2</v>
      </c>
      <c r="EZ34" s="175"/>
      <c r="FA34" s="179">
        <v>1</v>
      </c>
      <c r="FB34" s="179">
        <v>0.57499999999999996</v>
      </c>
      <c r="FC34" s="179">
        <v>0.15</v>
      </c>
      <c r="FD34" s="179">
        <v>0.45</v>
      </c>
      <c r="FE34" s="194">
        <v>1.5213103800000001</v>
      </c>
      <c r="FF34" s="179">
        <v>2.9</v>
      </c>
      <c r="FG34" s="179"/>
      <c r="FH34" s="179">
        <v>0.65</v>
      </c>
      <c r="FI34" s="179">
        <v>1.5</v>
      </c>
      <c r="FJ34" s="179"/>
      <c r="FK34" s="179">
        <v>0.47499999999999998</v>
      </c>
      <c r="FL34" s="179">
        <v>0.32500000000000001</v>
      </c>
      <c r="FM34" s="177">
        <v>0.67500000000000004</v>
      </c>
      <c r="FN34" s="177">
        <v>1</v>
      </c>
      <c r="FO34" s="177">
        <v>0.8</v>
      </c>
      <c r="FP34" s="177">
        <v>0.2</v>
      </c>
      <c r="FQ34" s="177">
        <v>0.32500000000000001</v>
      </c>
      <c r="FR34" s="177">
        <v>0.6</v>
      </c>
      <c r="FS34" s="177">
        <v>0.52500000000000002</v>
      </c>
      <c r="FT34" s="177">
        <v>1.1000000000000001</v>
      </c>
      <c r="FU34" s="195">
        <v>1.8542872799999999</v>
      </c>
      <c r="FV34" s="195">
        <v>1.5165938699999999</v>
      </c>
      <c r="FW34" s="177">
        <f t="shared" si="53"/>
        <v>18.142191530000002</v>
      </c>
      <c r="FX34" s="175">
        <f t="shared" si="54"/>
        <v>0.13163965951325562</v>
      </c>
      <c r="FY34" s="172"/>
      <c r="FZ34" s="172"/>
    </row>
    <row r="35" spans="1:182">
      <c r="A35" s="181">
        <v>36677</v>
      </c>
      <c r="B35" s="170">
        <v>18.4375</v>
      </c>
      <c r="C35" s="170">
        <v>15.75</v>
      </c>
      <c r="D35" s="170">
        <f t="shared" si="0"/>
        <v>17.09375</v>
      </c>
      <c r="E35" s="170">
        <v>1.08</v>
      </c>
      <c r="F35" s="171">
        <v>5.3600000000000002E-2</v>
      </c>
      <c r="G35" s="175">
        <f t="shared" si="1"/>
        <v>0.12543805345651959</v>
      </c>
      <c r="H35" s="183">
        <f t="shared" si="2"/>
        <v>7.2343712058533082E-3</v>
      </c>
      <c r="I35" s="170">
        <v>18.375</v>
      </c>
      <c r="J35" s="170">
        <v>14.9375</v>
      </c>
      <c r="K35" s="173">
        <f t="shared" si="3"/>
        <v>16.65625</v>
      </c>
      <c r="L35" s="173">
        <v>1.1399999999999999</v>
      </c>
      <c r="M35" s="171">
        <v>6.59E-2</v>
      </c>
      <c r="N35" s="175">
        <f t="shared" si="4"/>
        <v>0.14479252183456026</v>
      </c>
      <c r="O35" s="183">
        <f t="shared" si="5"/>
        <v>4.8015942738532848E-3</v>
      </c>
      <c r="P35" s="174">
        <v>17.75</v>
      </c>
      <c r="Q35" s="174">
        <v>15.9375</v>
      </c>
      <c r="R35" s="177">
        <f t="shared" si="6"/>
        <v>16.84375</v>
      </c>
      <c r="S35" s="172">
        <v>0.96</v>
      </c>
      <c r="T35" s="175">
        <v>4.2700000000000002E-2</v>
      </c>
      <c r="U35" s="175">
        <f t="shared" si="7"/>
        <v>0.10667738622878886</v>
      </c>
      <c r="V35" s="183">
        <f t="shared" si="8"/>
        <v>9.2285848271324311E-4</v>
      </c>
      <c r="W35" s="176">
        <v>23.6875</v>
      </c>
      <c r="X35" s="176">
        <v>17.0625</v>
      </c>
      <c r="Y35" s="177">
        <f t="shared" si="9"/>
        <v>20.375</v>
      </c>
      <c r="Z35" s="177">
        <v>0.66</v>
      </c>
      <c r="AA35" s="178">
        <v>7.8899999999999998E-2</v>
      </c>
      <c r="AB35" s="175">
        <f t="shared" si="10"/>
        <v>0.11616087622942928</v>
      </c>
      <c r="AC35" s="183">
        <f t="shared" si="11"/>
        <v>3.0146984410872831E-3</v>
      </c>
      <c r="AD35" s="191">
        <v>50.88</v>
      </c>
      <c r="AE35" s="191">
        <v>46.06</v>
      </c>
      <c r="AF35" s="177">
        <f t="shared" si="12"/>
        <v>48.47</v>
      </c>
      <c r="AG35" s="177">
        <v>1.18</v>
      </c>
      <c r="AH35" s="178">
        <v>0.1222</v>
      </c>
      <c r="AI35" s="175">
        <f t="shared" si="13"/>
        <v>0.15123533957252611</v>
      </c>
      <c r="AJ35" s="183">
        <f t="shared" si="14"/>
        <v>1.426365318117942E-2</v>
      </c>
      <c r="AK35" s="176">
        <v>30.875</v>
      </c>
      <c r="AL35" s="176">
        <v>28.5</v>
      </c>
      <c r="AM35" s="177">
        <f t="shared" si="15"/>
        <v>29.6875</v>
      </c>
      <c r="AN35" s="177">
        <v>1.78</v>
      </c>
      <c r="AO35" s="178">
        <v>9.64E-2</v>
      </c>
      <c r="AP35" s="175">
        <f t="shared" si="55"/>
        <v>0.16725276045631232</v>
      </c>
      <c r="AQ35" s="183">
        <f t="shared" si="56"/>
        <v>2.7973240264093424E-2</v>
      </c>
      <c r="AR35" s="174">
        <v>20.5</v>
      </c>
      <c r="AS35" s="174">
        <v>19.125</v>
      </c>
      <c r="AT35" s="177">
        <f t="shared" si="16"/>
        <v>19.8125</v>
      </c>
      <c r="AU35" s="177">
        <v>1.34</v>
      </c>
      <c r="AV35" s="175"/>
      <c r="AW35" s="175"/>
      <c r="AX35" s="183"/>
      <c r="AY35" s="176">
        <v>41</v>
      </c>
      <c r="AZ35" s="176">
        <v>38.625</v>
      </c>
      <c r="BA35" s="177">
        <f t="shared" si="17"/>
        <v>39.8125</v>
      </c>
      <c r="BB35" s="176">
        <v>1.72</v>
      </c>
      <c r="BC35" s="178">
        <v>6.3799999999999996E-2</v>
      </c>
      <c r="BD35" s="175">
        <f t="shared" si="18"/>
        <v>0.11300900417215454</v>
      </c>
      <c r="BE35" s="183">
        <f t="shared" si="19"/>
        <v>4.2364090570376645E-3</v>
      </c>
      <c r="BF35" s="176">
        <v>37.125</v>
      </c>
      <c r="BG35" s="176">
        <v>32.75</v>
      </c>
      <c r="BH35" s="177">
        <f t="shared" si="20"/>
        <v>34.9375</v>
      </c>
      <c r="BI35" s="177">
        <v>1.66</v>
      </c>
      <c r="BJ35" s="178">
        <v>6.2399999999999997E-2</v>
      </c>
      <c r="BK35" s="175">
        <f t="shared" si="21"/>
        <v>0.11653989997727732</v>
      </c>
      <c r="BL35" s="183">
        <f t="shared" si="22"/>
        <v>1.0081783878536664E-2</v>
      </c>
      <c r="BM35" s="183"/>
      <c r="BN35" s="183"/>
      <c r="BO35" s="183"/>
      <c r="BP35" s="183"/>
      <c r="BQ35" s="183"/>
      <c r="BR35" s="183"/>
      <c r="BS35" s="183"/>
      <c r="BT35" s="176">
        <v>22.5</v>
      </c>
      <c r="BU35" s="176">
        <v>20</v>
      </c>
      <c r="BV35" s="177">
        <f t="shared" si="23"/>
        <v>21.25</v>
      </c>
      <c r="BW35" s="177">
        <v>1.24</v>
      </c>
      <c r="BX35" s="178">
        <v>3.6999999999999998E-2</v>
      </c>
      <c r="BY35" s="175">
        <f t="shared" si="24"/>
        <v>0.102179116595847</v>
      </c>
      <c r="BZ35" s="183">
        <f t="shared" si="25"/>
        <v>2.7991568612666419E-3</v>
      </c>
      <c r="CA35" s="174">
        <v>28.1875</v>
      </c>
      <c r="CB35" s="174">
        <v>25.9375</v>
      </c>
      <c r="CC35" s="177">
        <f t="shared" si="26"/>
        <v>27.0625</v>
      </c>
      <c r="CD35" s="172">
        <v>0.98</v>
      </c>
      <c r="CE35" s="178">
        <v>0.122</v>
      </c>
      <c r="CF35" s="175">
        <f t="shared" si="27"/>
        <v>0.16538408223091294</v>
      </c>
      <c r="CG35" s="183">
        <f t="shared" si="28"/>
        <v>3.0999061932515375E-3</v>
      </c>
      <c r="CH35" s="176">
        <v>14.71875</v>
      </c>
      <c r="CI35" s="176">
        <v>12.34375</v>
      </c>
      <c r="CJ35" s="177">
        <f t="shared" si="29"/>
        <v>13.53125</v>
      </c>
      <c r="CK35" s="177">
        <v>0.62</v>
      </c>
      <c r="CL35" s="178"/>
      <c r="CM35" s="175"/>
      <c r="CN35" s="183"/>
      <c r="CO35" s="176">
        <v>34.375</v>
      </c>
      <c r="CP35" s="176">
        <v>29.875</v>
      </c>
      <c r="CQ35" s="177">
        <f t="shared" si="32"/>
        <v>32.125</v>
      </c>
      <c r="CR35" s="177">
        <v>2</v>
      </c>
      <c r="CS35" s="178">
        <v>5.1900000000000002E-2</v>
      </c>
      <c r="CT35" s="175">
        <f t="shared" si="33"/>
        <v>0.12254732361288756</v>
      </c>
      <c r="CU35" s="183">
        <f t="shared" si="34"/>
        <v>7.0676545503535375E-3</v>
      </c>
      <c r="CV35" s="176">
        <v>30.375</v>
      </c>
      <c r="CW35" s="176">
        <v>27</v>
      </c>
      <c r="CX35" s="177">
        <f t="shared" si="35"/>
        <v>28.6875</v>
      </c>
      <c r="CY35" s="177">
        <v>1.46</v>
      </c>
      <c r="CZ35" s="178">
        <v>5.67E-2</v>
      </c>
      <c r="DA35" s="175">
        <f t="shared" si="36"/>
        <v>0.11445679973553724</v>
      </c>
      <c r="DB35" s="183">
        <f t="shared" si="37"/>
        <v>5.2808407241931926E-3</v>
      </c>
      <c r="DC35" s="179">
        <v>15</v>
      </c>
      <c r="DD35" s="179">
        <v>11.8125</v>
      </c>
      <c r="DE35" s="179">
        <f t="shared" si="38"/>
        <v>13.40625</v>
      </c>
      <c r="DF35" s="179">
        <v>0.84</v>
      </c>
      <c r="DG35" s="175">
        <v>8.5999999999999993E-2</v>
      </c>
      <c r="DH35" s="175">
        <v>0.15941835818680739</v>
      </c>
      <c r="DI35" s="183">
        <f t="shared" si="62"/>
        <v>1.8388225077979421E-3</v>
      </c>
      <c r="DJ35" s="174">
        <v>27</v>
      </c>
      <c r="DK35" s="174">
        <v>25.9375</v>
      </c>
      <c r="DL35" s="177">
        <f t="shared" si="39"/>
        <v>26.46875</v>
      </c>
      <c r="DM35" s="177">
        <v>1.46</v>
      </c>
      <c r="DN35" s="175">
        <v>0.05</v>
      </c>
      <c r="DO35" s="175">
        <f t="shared" si="60"/>
        <v>0.11230596127796533</v>
      </c>
      <c r="DP35" s="183">
        <f t="shared" si="61"/>
        <v>2.1050269179990013E-3</v>
      </c>
      <c r="DQ35" s="176">
        <v>20.1875</v>
      </c>
      <c r="DR35" s="176">
        <v>18</v>
      </c>
      <c r="DS35" s="177">
        <f t="shared" si="40"/>
        <v>19.09375</v>
      </c>
      <c r="DT35" s="177">
        <v>0.82</v>
      </c>
      <c r="DU35" s="178">
        <v>0.05</v>
      </c>
      <c r="DV35" s="175">
        <f t="shared" si="41"/>
        <v>9.8277372017025133E-2</v>
      </c>
      <c r="DW35" s="183">
        <f t="shared" si="42"/>
        <v>3.4007622282819197E-3</v>
      </c>
      <c r="DX35" s="176">
        <v>22.625</v>
      </c>
      <c r="DY35" s="176">
        <v>20.5625</v>
      </c>
      <c r="DZ35" s="177">
        <f t="shared" si="43"/>
        <v>21.59375</v>
      </c>
      <c r="EA35" s="177">
        <v>1.5</v>
      </c>
      <c r="EB35" s="178"/>
      <c r="EC35" s="175"/>
      <c r="ED35" s="183"/>
      <c r="EE35" s="176">
        <v>27.625</v>
      </c>
      <c r="EF35" s="176">
        <v>25.625</v>
      </c>
      <c r="EG35" s="177">
        <f t="shared" si="44"/>
        <v>26.625</v>
      </c>
      <c r="EH35" s="177">
        <v>1.24</v>
      </c>
      <c r="EI35" s="178">
        <v>4.5699999999999998E-2</v>
      </c>
      <c r="EJ35" s="175">
        <f t="shared" si="45"/>
        <v>9.7914531161252594E-2</v>
      </c>
      <c r="EK35" s="183">
        <f t="shared" si="46"/>
        <v>6.2117120752709963E-3</v>
      </c>
      <c r="EL35" s="191">
        <v>51.88</v>
      </c>
      <c r="EM35" s="191">
        <v>46.25</v>
      </c>
      <c r="EN35" s="177">
        <f t="shared" si="47"/>
        <v>49.064999999999998</v>
      </c>
      <c r="EO35" s="192">
        <v>1.86</v>
      </c>
      <c r="EP35" s="178">
        <v>6.7900000000000002E-2</v>
      </c>
      <c r="EQ35" s="175">
        <f t="shared" si="48"/>
        <v>0.11115551282902625</v>
      </c>
      <c r="ER35" s="183">
        <f t="shared" si="49"/>
        <v>1.3007778232692035E-2</v>
      </c>
      <c r="ES35" s="193">
        <v>20.56</v>
      </c>
      <c r="ET35" s="193">
        <v>18</v>
      </c>
      <c r="EU35" s="193">
        <f t="shared" si="50"/>
        <v>19.28</v>
      </c>
      <c r="EV35" s="192">
        <v>0.68000000719999998</v>
      </c>
      <c r="EW35" s="178">
        <v>8.5500000000000007E-2</v>
      </c>
      <c r="EX35" s="175">
        <f t="shared" si="51"/>
        <v>0.12636483489848982</v>
      </c>
      <c r="EY35" s="183">
        <f t="shared" si="52"/>
        <v>1.184095608443626E-2</v>
      </c>
      <c r="EZ35" s="175"/>
      <c r="FA35" s="179">
        <v>1</v>
      </c>
      <c r="FB35" s="179">
        <v>0.57499999999999996</v>
      </c>
      <c r="FC35" s="179">
        <v>0.15</v>
      </c>
      <c r="FD35" s="179">
        <v>0.45</v>
      </c>
      <c r="FE35" s="194">
        <v>1.63533225</v>
      </c>
      <c r="FF35" s="179">
        <v>2.9</v>
      </c>
      <c r="FG35" s="179"/>
      <c r="FH35" s="179">
        <v>0.65</v>
      </c>
      <c r="FI35" s="179">
        <v>1.5</v>
      </c>
      <c r="FJ35" s="179"/>
      <c r="FK35" s="179">
        <v>0.47499999999999998</v>
      </c>
      <c r="FL35" s="179">
        <v>0.32500000000000001</v>
      </c>
      <c r="FM35" s="177"/>
      <c r="FN35" s="177">
        <v>1</v>
      </c>
      <c r="FO35" s="177">
        <v>0.8</v>
      </c>
      <c r="FP35" s="177">
        <v>0.2</v>
      </c>
      <c r="FQ35" s="177">
        <v>0.32500000000000001</v>
      </c>
      <c r="FR35" s="177">
        <v>0.6</v>
      </c>
      <c r="FS35" s="177"/>
      <c r="FT35" s="177">
        <v>1.1000000000000001</v>
      </c>
      <c r="FU35" s="195">
        <v>2.0290868400000002</v>
      </c>
      <c r="FV35" s="195">
        <v>1.62475938</v>
      </c>
      <c r="FW35" s="177">
        <f t="shared" si="53"/>
        <v>17.339178469999997</v>
      </c>
      <c r="FX35" s="175">
        <f t="shared" si="54"/>
        <v>0.12918122515989736</v>
      </c>
      <c r="FY35" s="172"/>
      <c r="FZ35" s="172"/>
    </row>
    <row r="36" spans="1:182">
      <c r="A36" s="181">
        <v>36707</v>
      </c>
      <c r="B36" s="170">
        <v>17.3125</v>
      </c>
      <c r="C36" s="170">
        <v>15.5</v>
      </c>
      <c r="D36" s="170">
        <f t="shared" si="0"/>
        <v>16.40625</v>
      </c>
      <c r="E36" s="170">
        <v>1.08</v>
      </c>
      <c r="F36" s="171">
        <v>5.3600000000000002E-2</v>
      </c>
      <c r="G36" s="175">
        <f t="shared" si="1"/>
        <v>0.12852644780367206</v>
      </c>
      <c r="H36" s="183">
        <f t="shared" si="2"/>
        <v>7.2930058436415542E-3</v>
      </c>
      <c r="I36" s="170">
        <v>20.5625</v>
      </c>
      <c r="J36" s="170">
        <v>17.5</v>
      </c>
      <c r="K36" s="173">
        <f t="shared" si="3"/>
        <v>19.03125</v>
      </c>
      <c r="L36" s="173">
        <v>1.1399999999999999</v>
      </c>
      <c r="M36" s="171">
        <v>7.0900000000000005E-2</v>
      </c>
      <c r="N36" s="175">
        <f t="shared" si="4"/>
        <v>0.1400382182087514</v>
      </c>
      <c r="O36" s="183">
        <f t="shared" si="5"/>
        <v>4.5690770085044536E-3</v>
      </c>
      <c r="P36" s="174">
        <v>18.125</v>
      </c>
      <c r="Q36" s="174">
        <v>15.3125</v>
      </c>
      <c r="R36" s="177">
        <f t="shared" si="6"/>
        <v>16.71875</v>
      </c>
      <c r="S36" s="172">
        <v>0.96</v>
      </c>
      <c r="T36" s="175">
        <v>4.2700000000000002E-2</v>
      </c>
      <c r="U36" s="175">
        <f t="shared" si="7"/>
        <v>0.10716653688665989</v>
      </c>
      <c r="V36" s="183">
        <f t="shared" si="8"/>
        <v>9.1214632448774772E-4</v>
      </c>
      <c r="W36" s="176">
        <v>22.5</v>
      </c>
      <c r="X36" s="176">
        <v>19.5</v>
      </c>
      <c r="Y36" s="177">
        <f t="shared" si="9"/>
        <v>21</v>
      </c>
      <c r="Z36" s="177">
        <v>0.66</v>
      </c>
      <c r="AA36" s="178">
        <v>7.8899999999999998E-2</v>
      </c>
      <c r="AB36" s="175">
        <f t="shared" si="10"/>
        <v>0.11503818597702176</v>
      </c>
      <c r="AC36" s="183">
        <f t="shared" si="11"/>
        <v>2.9374372326406752E-3</v>
      </c>
      <c r="AD36" s="191">
        <v>51.38</v>
      </c>
      <c r="AE36" s="191">
        <v>45.62</v>
      </c>
      <c r="AF36" s="177">
        <f t="shared" si="12"/>
        <v>48.5</v>
      </c>
      <c r="AG36" s="177">
        <v>1.18</v>
      </c>
      <c r="AH36" s="178">
        <v>0.1211</v>
      </c>
      <c r="AI36" s="175">
        <f t="shared" si="13"/>
        <v>0.15008876409651295</v>
      </c>
      <c r="AJ36" s="183">
        <f t="shared" si="14"/>
        <v>1.3513021054241283E-2</v>
      </c>
      <c r="AK36" s="176">
        <v>32.6875</v>
      </c>
      <c r="AL36" s="176">
        <v>30.125</v>
      </c>
      <c r="AM36" s="177">
        <f t="shared" si="15"/>
        <v>31.40625</v>
      </c>
      <c r="AN36" s="177">
        <v>1.78</v>
      </c>
      <c r="AO36" s="178">
        <v>9.64E-2</v>
      </c>
      <c r="AP36" s="175">
        <f t="shared" si="55"/>
        <v>0.16328877986706036</v>
      </c>
      <c r="AQ36" s="183">
        <f t="shared" si="56"/>
        <v>2.6870045300037355E-2</v>
      </c>
      <c r="AR36" s="174">
        <v>19.9375</v>
      </c>
      <c r="AS36" s="174">
        <v>18.75</v>
      </c>
      <c r="AT36" s="177">
        <f t="shared" si="16"/>
        <v>19.34375</v>
      </c>
      <c r="AU36" s="177">
        <v>1.34</v>
      </c>
      <c r="AV36" s="175"/>
      <c r="AW36" s="175"/>
      <c r="AX36" s="183"/>
      <c r="AY36" s="176">
        <v>41.375</v>
      </c>
      <c r="AZ36" s="176">
        <v>37.875</v>
      </c>
      <c r="BA36" s="177">
        <f t="shared" si="17"/>
        <v>39.625</v>
      </c>
      <c r="BB36" s="176">
        <v>1.72</v>
      </c>
      <c r="BC36" s="178">
        <v>6.3799999999999996E-2</v>
      </c>
      <c r="BD36" s="175">
        <f t="shared" si="18"/>
        <v>0.11324583653344011</v>
      </c>
      <c r="BE36" s="183">
        <f t="shared" si="19"/>
        <v>4.1768574882286458E-3</v>
      </c>
      <c r="BF36" s="176">
        <v>37.5</v>
      </c>
      <c r="BG36" s="176">
        <v>32.375</v>
      </c>
      <c r="BH36" s="177">
        <f t="shared" si="20"/>
        <v>34.9375</v>
      </c>
      <c r="BI36" s="177">
        <v>1.66</v>
      </c>
      <c r="BJ36" s="178">
        <v>6.2399999999999997E-2</v>
      </c>
      <c r="BK36" s="175">
        <f t="shared" si="21"/>
        <v>0.11653989997727732</v>
      </c>
      <c r="BL36" s="183">
        <f t="shared" si="22"/>
        <v>9.919275597462706E-3</v>
      </c>
      <c r="BM36" s="183"/>
      <c r="BN36" s="183"/>
      <c r="BO36" s="183"/>
      <c r="BP36" s="183"/>
      <c r="BQ36" s="183"/>
      <c r="BR36" s="183"/>
      <c r="BS36" s="183"/>
      <c r="BT36" s="176">
        <v>23.875</v>
      </c>
      <c r="BU36" s="176">
        <v>21.5</v>
      </c>
      <c r="BV36" s="177">
        <f t="shared" si="23"/>
        <v>22.6875</v>
      </c>
      <c r="BW36" s="177">
        <v>1.24</v>
      </c>
      <c r="BX36" s="178">
        <v>4.0300000000000002E-2</v>
      </c>
      <c r="BY36" s="175">
        <f t="shared" si="24"/>
        <v>0.10145449366432557</v>
      </c>
      <c r="BZ36" s="183">
        <f t="shared" si="25"/>
        <v>2.7345064631112363E-3</v>
      </c>
      <c r="CA36" s="174">
        <v>28.1875</v>
      </c>
      <c r="CB36" s="174">
        <v>26.5625</v>
      </c>
      <c r="CC36" s="177">
        <f t="shared" si="26"/>
        <v>27.375</v>
      </c>
      <c r="CD36" s="172">
        <v>0.98</v>
      </c>
      <c r="CE36" s="178">
        <v>0.122</v>
      </c>
      <c r="CF36" s="175">
        <f t="shared" si="27"/>
        <v>0.16488184341187284</v>
      </c>
      <c r="CG36" s="183">
        <f t="shared" si="28"/>
        <v>3.040676741014063E-3</v>
      </c>
      <c r="CH36" s="176">
        <v>15.625</v>
      </c>
      <c r="CI36" s="176">
        <v>12.875</v>
      </c>
      <c r="CJ36" s="177">
        <f t="shared" si="29"/>
        <v>14.25</v>
      </c>
      <c r="CK36" s="177">
        <v>0.62</v>
      </c>
      <c r="CL36" s="178"/>
      <c r="CM36" s="175"/>
      <c r="CN36" s="183"/>
      <c r="CO36" s="176">
        <v>35.0625</v>
      </c>
      <c r="CP36" s="176">
        <v>32</v>
      </c>
      <c r="CQ36" s="177">
        <f t="shared" si="32"/>
        <v>33.53125</v>
      </c>
      <c r="CR36" s="177">
        <v>2</v>
      </c>
      <c r="CS36" s="178">
        <v>5.1900000000000002E-2</v>
      </c>
      <c r="CT36" s="175">
        <f t="shared" si="33"/>
        <v>0.11951494976619781</v>
      </c>
      <c r="CU36" s="183">
        <f t="shared" si="34"/>
        <v>6.7816643340119194E-3</v>
      </c>
      <c r="CV36" s="176">
        <v>31.3125</v>
      </c>
      <c r="CW36" s="176">
        <v>26.5625</v>
      </c>
      <c r="CX36" s="177">
        <f t="shared" si="35"/>
        <v>28.9375</v>
      </c>
      <c r="CY36" s="177">
        <v>1.46</v>
      </c>
      <c r="CZ36" s="178">
        <v>5.67E-2</v>
      </c>
      <c r="DA36" s="175">
        <f t="shared" si="36"/>
        <v>0.11394790668128185</v>
      </c>
      <c r="DB36" s="183">
        <f t="shared" si="37"/>
        <v>5.1726178603595909E-3</v>
      </c>
      <c r="DC36" s="179">
        <v>13.9375</v>
      </c>
      <c r="DD36" s="179">
        <v>11.5</v>
      </c>
      <c r="DE36" s="179">
        <f t="shared" si="38"/>
        <v>12.71875</v>
      </c>
      <c r="DF36" s="179">
        <v>0.84</v>
      </c>
      <c r="DG36" s="175">
        <v>8.5999999999999993E-2</v>
      </c>
      <c r="DH36" s="175">
        <v>0.16349014830873254</v>
      </c>
      <c r="DI36" s="183">
        <f t="shared" si="62"/>
        <v>1.855391831593661E-3</v>
      </c>
      <c r="DJ36" s="174">
        <v>27.625</v>
      </c>
      <c r="DK36" s="174">
        <v>24.5</v>
      </c>
      <c r="DL36" s="177">
        <f t="shared" si="39"/>
        <v>26.0625</v>
      </c>
      <c r="DM36" s="177">
        <v>1.46</v>
      </c>
      <c r="DN36" s="175">
        <v>0.05</v>
      </c>
      <c r="DO36" s="175">
        <f t="shared" si="60"/>
        <v>0.11329858335204901</v>
      </c>
      <c r="DP36" s="183">
        <f t="shared" si="61"/>
        <v>2.0894014772011669E-3</v>
      </c>
      <c r="DQ36" s="176">
        <v>19.6875</v>
      </c>
      <c r="DR36" s="176">
        <v>17.5</v>
      </c>
      <c r="DS36" s="177">
        <f t="shared" si="40"/>
        <v>18.59375</v>
      </c>
      <c r="DT36" s="177">
        <v>0.82</v>
      </c>
      <c r="DU36" s="178">
        <v>0.05</v>
      </c>
      <c r="DV36" s="175">
        <f t="shared" si="41"/>
        <v>9.95981479440331E-2</v>
      </c>
      <c r="DW36" s="183">
        <f t="shared" si="42"/>
        <v>3.3909123953130373E-3</v>
      </c>
      <c r="DX36" s="176">
        <v>22.25</v>
      </c>
      <c r="DY36" s="176">
        <v>20.125</v>
      </c>
      <c r="DZ36" s="177">
        <f t="shared" si="43"/>
        <v>21.1875</v>
      </c>
      <c r="EA36" s="177">
        <v>1.5</v>
      </c>
      <c r="EB36" s="178">
        <v>6.6699999999999995E-2</v>
      </c>
      <c r="EC36" s="175">
        <f>+((((((EA36/4)*(1+EB36)^0.25))/(DZ36*0.95))+(1+EB36)^(0.25))^4)-1</f>
        <v>0.14844248306059771</v>
      </c>
      <c r="ED36" s="183">
        <f>EC36*($FS36/$FW36)</f>
        <v>4.4221306612404684E-3</v>
      </c>
      <c r="EE36" s="176">
        <v>27.4375</v>
      </c>
      <c r="EF36" s="176">
        <v>24.0625</v>
      </c>
      <c r="EG36" s="177">
        <f t="shared" si="44"/>
        <v>25.75</v>
      </c>
      <c r="EH36" s="177">
        <v>1.24</v>
      </c>
      <c r="EI36" s="178">
        <v>4.6300000000000001E-2</v>
      </c>
      <c r="EJ36" s="175">
        <f t="shared" si="45"/>
        <v>0.10035347414752582</v>
      </c>
      <c r="EK36" s="183">
        <f t="shared" si="46"/>
        <v>6.2638183384338443E-3</v>
      </c>
      <c r="EL36" s="191">
        <v>51.88</v>
      </c>
      <c r="EM36" s="191">
        <v>48</v>
      </c>
      <c r="EN36" s="177">
        <f t="shared" si="47"/>
        <v>49.94</v>
      </c>
      <c r="EO36" s="192">
        <v>1.92</v>
      </c>
      <c r="EP36" s="178">
        <v>7.1900000000000006E-2</v>
      </c>
      <c r="EQ36" s="175">
        <f t="shared" si="48"/>
        <v>0.11594216329513385</v>
      </c>
      <c r="ER36" s="183">
        <f t="shared" si="49"/>
        <v>1.2573677588167437E-2</v>
      </c>
      <c r="ES36" s="193">
        <v>20.62</v>
      </c>
      <c r="ET36" s="193">
        <v>18.88</v>
      </c>
      <c r="EU36" s="193">
        <f t="shared" si="50"/>
        <v>19.75</v>
      </c>
      <c r="EV36" s="192">
        <v>0.68000000719999998</v>
      </c>
      <c r="EW36" s="178">
        <v>8.5500000000000007E-2</v>
      </c>
      <c r="EX36" s="175">
        <f t="shared" si="51"/>
        <v>0.12537916103116431</v>
      </c>
      <c r="EY36" s="183">
        <f t="shared" si="52"/>
        <v>1.1029918881474286E-2</v>
      </c>
      <c r="EZ36" s="175"/>
      <c r="FA36" s="179">
        <v>1</v>
      </c>
      <c r="FB36" s="179">
        <v>0.57499999999999996</v>
      </c>
      <c r="FC36" s="179">
        <v>0.15</v>
      </c>
      <c r="FD36" s="179">
        <v>0.45</v>
      </c>
      <c r="FE36" s="194">
        <v>1.5866831700000001</v>
      </c>
      <c r="FF36" s="179">
        <v>2.9</v>
      </c>
      <c r="FG36" s="179"/>
      <c r="FH36" s="179">
        <v>0.65</v>
      </c>
      <c r="FI36" s="179">
        <v>1.5</v>
      </c>
      <c r="FJ36" s="179"/>
      <c r="FK36" s="179">
        <v>0.47499999999999998</v>
      </c>
      <c r="FL36" s="179">
        <v>0.32500000000000001</v>
      </c>
      <c r="FM36" s="177"/>
      <c r="FN36" s="177">
        <v>1</v>
      </c>
      <c r="FO36" s="177">
        <v>0.8</v>
      </c>
      <c r="FP36" s="177">
        <v>0.2</v>
      </c>
      <c r="FQ36" s="177">
        <v>0.32500000000000001</v>
      </c>
      <c r="FR36" s="177">
        <v>0.6</v>
      </c>
      <c r="FS36" s="177">
        <v>0.52500000000000002</v>
      </c>
      <c r="FT36" s="177">
        <v>1.1000000000000001</v>
      </c>
      <c r="FU36" s="195">
        <v>1.9112031999999999</v>
      </c>
      <c r="FV36" s="195">
        <v>1.55036124</v>
      </c>
      <c r="FW36" s="177">
        <f t="shared" si="53"/>
        <v>17.62324761</v>
      </c>
      <c r="FX36" s="175">
        <f t="shared" si="54"/>
        <v>0.12954558242116515</v>
      </c>
      <c r="FY36" s="172"/>
      <c r="FZ36" s="172"/>
    </row>
    <row r="37" spans="1:182">
      <c r="A37" s="181">
        <v>36738</v>
      </c>
      <c r="B37" s="170">
        <v>18.1875</v>
      </c>
      <c r="C37" s="170">
        <v>16.0625</v>
      </c>
      <c r="D37" s="170">
        <f t="shared" si="0"/>
        <v>17.125</v>
      </c>
      <c r="E37" s="170">
        <v>1.08</v>
      </c>
      <c r="F37" s="171">
        <v>5.96E-2</v>
      </c>
      <c r="G37" s="175">
        <f t="shared" si="1"/>
        <v>0.13171204348081034</v>
      </c>
      <c r="H37" s="183">
        <f t="shared" si="2"/>
        <v>5.5334812038659907E-3</v>
      </c>
      <c r="I37" s="170">
        <v>20.625</v>
      </c>
      <c r="J37" s="170">
        <v>17.75</v>
      </c>
      <c r="K37" s="173">
        <f t="shared" si="3"/>
        <v>19.1875</v>
      </c>
      <c r="L37" s="173">
        <v>1.1399999999999999</v>
      </c>
      <c r="M37" s="171">
        <v>6.8400000000000002E-2</v>
      </c>
      <c r="N37" s="175">
        <f t="shared" si="4"/>
        <v>0.13680197871447364</v>
      </c>
      <c r="O37" s="183">
        <f t="shared" si="5"/>
        <v>3.9410189919310288E-3</v>
      </c>
      <c r="P37" s="174">
        <v>17.0625</v>
      </c>
      <c r="Q37" s="174">
        <v>15.8125</v>
      </c>
      <c r="R37" s="177">
        <f t="shared" si="6"/>
        <v>16.4375</v>
      </c>
      <c r="S37" s="172">
        <v>0.96</v>
      </c>
      <c r="T37" s="175">
        <v>4.2700000000000002E-2</v>
      </c>
      <c r="U37" s="175">
        <f t="shared" si="7"/>
        <v>0.1082949446466297</v>
      </c>
      <c r="V37" s="183">
        <f t="shared" si="8"/>
        <v>1.0399275351449591E-3</v>
      </c>
      <c r="W37" s="176">
        <v>24.5</v>
      </c>
      <c r="X37" s="176">
        <v>21</v>
      </c>
      <c r="Y37" s="177">
        <f t="shared" si="9"/>
        <v>22.75</v>
      </c>
      <c r="Z37" s="177">
        <v>0.68</v>
      </c>
      <c r="AA37" s="178">
        <v>7.8899999999999998E-2</v>
      </c>
      <c r="AB37" s="175">
        <f t="shared" si="10"/>
        <v>0.11324834661464767</v>
      </c>
      <c r="AC37" s="183">
        <f t="shared" si="11"/>
        <v>3.3984179253040299E-3</v>
      </c>
      <c r="AD37" s="191">
        <v>54.44</v>
      </c>
      <c r="AE37" s="191">
        <v>46.81</v>
      </c>
      <c r="AF37" s="177">
        <f t="shared" si="12"/>
        <v>50.625</v>
      </c>
      <c r="AG37" s="177">
        <v>1.18</v>
      </c>
      <c r="AH37" s="178">
        <v>0.12379999999999999</v>
      </c>
      <c r="AI37" s="175">
        <f t="shared" si="13"/>
        <v>0.15162762783275641</v>
      </c>
      <c r="AJ37" s="183">
        <f t="shared" si="14"/>
        <v>1.245834401683623E-2</v>
      </c>
      <c r="AK37" s="176">
        <v>33.1875</v>
      </c>
      <c r="AL37" s="176">
        <v>30.9375</v>
      </c>
      <c r="AM37" s="177">
        <f t="shared" si="15"/>
        <v>32.0625</v>
      </c>
      <c r="AN37" s="177">
        <v>1.78</v>
      </c>
      <c r="AO37" s="178">
        <v>9.64E-2</v>
      </c>
      <c r="AP37" s="175">
        <f t="shared" si="55"/>
        <v>0.16188979116580215</v>
      </c>
      <c r="AQ37" s="183">
        <f t="shared" si="56"/>
        <v>3.2646276267762134E-2</v>
      </c>
      <c r="AR37" s="174">
        <v>20.125</v>
      </c>
      <c r="AS37" s="174">
        <v>19.1875</v>
      </c>
      <c r="AT37" s="177">
        <f t="shared" si="16"/>
        <v>19.65625</v>
      </c>
      <c r="AU37" s="177">
        <v>1.34</v>
      </c>
      <c r="AV37" s="175"/>
      <c r="AW37" s="175"/>
      <c r="AX37" s="183"/>
      <c r="AY37" s="176">
        <v>40.6875</v>
      </c>
      <c r="AZ37" s="176">
        <v>37.625</v>
      </c>
      <c r="BA37" s="177">
        <f t="shared" si="17"/>
        <v>39.15625</v>
      </c>
      <c r="BB37" s="176">
        <v>1.72</v>
      </c>
      <c r="BC37" s="178">
        <v>6.3799999999999996E-2</v>
      </c>
      <c r="BD37" s="175">
        <f t="shared" si="18"/>
        <v>0.11384801072165107</v>
      </c>
      <c r="BE37" s="183">
        <f t="shared" si="19"/>
        <v>3.6897260094245973E-3</v>
      </c>
      <c r="BF37" s="176">
        <v>35.5</v>
      </c>
      <c r="BG37" s="176">
        <v>32.125</v>
      </c>
      <c r="BH37" s="177">
        <f t="shared" si="20"/>
        <v>33.8125</v>
      </c>
      <c r="BI37" s="177">
        <v>1.66</v>
      </c>
      <c r="BJ37" s="178">
        <v>6.2399999999999997E-2</v>
      </c>
      <c r="BK37" s="175">
        <f t="shared" si="21"/>
        <v>0.11837607151646701</v>
      </c>
      <c r="BL37" s="183">
        <f t="shared" si="22"/>
        <v>9.093871310351628E-3</v>
      </c>
      <c r="BM37" s="183"/>
      <c r="BN37" s="183"/>
      <c r="BO37" s="183"/>
      <c r="BP37" s="183"/>
      <c r="BQ37" s="183"/>
      <c r="BR37" s="183"/>
      <c r="BS37" s="183"/>
      <c r="BT37" s="176">
        <v>24</v>
      </c>
      <c r="BU37" s="176">
        <v>21.625</v>
      </c>
      <c r="BV37" s="177">
        <f t="shared" si="23"/>
        <v>22.8125</v>
      </c>
      <c r="BW37" s="177">
        <v>1.24</v>
      </c>
      <c r="BX37" s="178">
        <v>4.53E-2</v>
      </c>
      <c r="BY37" s="175">
        <f t="shared" si="24"/>
        <v>0.10640451080934299</v>
      </c>
      <c r="BZ37" s="183">
        <f t="shared" si="25"/>
        <v>2.9376008309443557E-3</v>
      </c>
      <c r="CA37" s="174">
        <v>28.6875</v>
      </c>
      <c r="CB37" s="174">
        <v>26.1875</v>
      </c>
      <c r="CC37" s="177">
        <f t="shared" si="26"/>
        <v>27.4375</v>
      </c>
      <c r="CD37" s="172">
        <v>0.98</v>
      </c>
      <c r="CE37" s="178">
        <v>0.13159999999999999</v>
      </c>
      <c r="CF37" s="175">
        <f t="shared" si="27"/>
        <v>0.17474884362122656</v>
      </c>
      <c r="CG37" s="183">
        <f t="shared" si="28"/>
        <v>2.936616625240519E-3</v>
      </c>
      <c r="CH37" s="176">
        <v>13.890625</v>
      </c>
      <c r="CI37" s="176">
        <v>12.625</v>
      </c>
      <c r="CJ37" s="177">
        <f t="shared" si="29"/>
        <v>13.2578125</v>
      </c>
      <c r="CK37" s="177">
        <v>0.62</v>
      </c>
      <c r="CL37" s="178">
        <v>6.6699999999999995E-2</v>
      </c>
      <c r="CM37" s="175">
        <f>+((((((CK37/4)*(1+CL37)^0.25))/(CJ37*0.95))+(1+CL37)^(0.25))^4)-1</f>
        <v>0.12018686986123028</v>
      </c>
      <c r="CN37" s="183">
        <f>CM37*($FM37/$FW37)</f>
        <v>4.9050207458205142E-3</v>
      </c>
      <c r="CO37" s="176">
        <v>33.5</v>
      </c>
      <c r="CP37" s="176">
        <v>31.25</v>
      </c>
      <c r="CQ37" s="177">
        <f t="shared" si="32"/>
        <v>32.375</v>
      </c>
      <c r="CR37" s="177">
        <v>2</v>
      </c>
      <c r="CS37" s="178">
        <v>5.4399999999999997E-2</v>
      </c>
      <c r="CT37" s="175">
        <f t="shared" si="33"/>
        <v>0.1246550956180914</v>
      </c>
      <c r="CU37" s="183">
        <f t="shared" si="34"/>
        <v>7.1821782680092251E-3</v>
      </c>
      <c r="CV37" s="176">
        <v>29.125</v>
      </c>
      <c r="CW37" s="176">
        <v>26.875</v>
      </c>
      <c r="CX37" s="177">
        <f t="shared" si="35"/>
        <v>28</v>
      </c>
      <c r="CY37" s="177">
        <v>1.46</v>
      </c>
      <c r="CZ37" s="178">
        <v>5.67E-2</v>
      </c>
      <c r="DA37" s="175">
        <f t="shared" si="36"/>
        <v>0.11590406440698398</v>
      </c>
      <c r="DB37" s="183">
        <f t="shared" si="37"/>
        <v>5.2867304648924404E-3</v>
      </c>
      <c r="DC37" s="179">
        <v>15.1875</v>
      </c>
      <c r="DD37" s="179">
        <v>12.25</v>
      </c>
      <c r="DE37" s="179">
        <f t="shared" si="38"/>
        <v>13.71875</v>
      </c>
      <c r="DF37" s="179">
        <v>0.84</v>
      </c>
      <c r="DG37" s="175">
        <v>8.5999999999999993E-2</v>
      </c>
      <c r="DH37" s="175">
        <v>0.15770566049043189</v>
      </c>
      <c r="DI37" s="183">
        <f t="shared" si="62"/>
        <v>1.7037061770823151E-3</v>
      </c>
      <c r="DJ37" s="174">
        <v>27.5625</v>
      </c>
      <c r="DK37" s="174">
        <v>26.0625</v>
      </c>
      <c r="DL37" s="177">
        <f t="shared" si="39"/>
        <v>26.8125</v>
      </c>
      <c r="DM37" s="177">
        <v>1.46</v>
      </c>
      <c r="DN37" s="175">
        <v>0.05</v>
      </c>
      <c r="DO37" s="175">
        <f t="shared" si="60"/>
        <v>0.11149004191437362</v>
      </c>
      <c r="DP37" s="183">
        <f t="shared" si="61"/>
        <v>1.605913805942801E-3</v>
      </c>
      <c r="DQ37" s="176">
        <v>18.5625</v>
      </c>
      <c r="DR37" s="176">
        <v>16.875</v>
      </c>
      <c r="DS37" s="177">
        <f t="shared" si="40"/>
        <v>17.71875</v>
      </c>
      <c r="DT37" s="177">
        <v>0.82</v>
      </c>
      <c r="DU37" s="178">
        <v>0.05</v>
      </c>
      <c r="DV37" s="175">
        <f t="shared" si="41"/>
        <v>0.10209211150663866</v>
      </c>
      <c r="DW37" s="183">
        <f t="shared" si="42"/>
        <v>2.9410901374004395E-3</v>
      </c>
      <c r="DX37" s="176">
        <v>22.4375</v>
      </c>
      <c r="DY37" s="176">
        <v>20.5625</v>
      </c>
      <c r="DZ37" s="177">
        <f t="shared" si="43"/>
        <v>21.5</v>
      </c>
      <c r="EA37" s="177">
        <v>1.55</v>
      </c>
      <c r="EB37" s="178">
        <v>6.6699999999999995E-2</v>
      </c>
      <c r="EC37" s="175">
        <f>+((((((EA37/4)*(1+EB37)^0.25))/(DZ37*0.95))+(1+EB37)^(0.25))^4)-1</f>
        <v>0.14998198683148067</v>
      </c>
      <c r="ED37" s="183">
        <f>EC37*($FS37/$FW37)</f>
        <v>4.3207113238039616E-3</v>
      </c>
      <c r="EE37" s="176">
        <v>25.5</v>
      </c>
      <c r="EF37" s="176">
        <v>23.9375</v>
      </c>
      <c r="EG37" s="177">
        <f t="shared" si="44"/>
        <v>24.71875</v>
      </c>
      <c r="EH37" s="177">
        <v>1.24</v>
      </c>
      <c r="EI37" s="178">
        <v>4.6300000000000001E-2</v>
      </c>
      <c r="EJ37" s="175">
        <f t="shared" si="45"/>
        <v>0.10265312343043509</v>
      </c>
      <c r="EK37" s="183">
        <f t="shared" si="46"/>
        <v>5.9145037640830934E-3</v>
      </c>
      <c r="EL37" s="191">
        <v>52.38</v>
      </c>
      <c r="EM37" s="191">
        <v>48.12</v>
      </c>
      <c r="EN37" s="177">
        <f t="shared" si="47"/>
        <v>50.25</v>
      </c>
      <c r="EO37" s="192">
        <v>1.92</v>
      </c>
      <c r="EP37" s="178">
        <v>7.1900000000000006E-2</v>
      </c>
      <c r="EQ37" s="175">
        <f t="shared" si="48"/>
        <v>0.11566636962600807</v>
      </c>
      <c r="ER37" s="183">
        <f t="shared" si="49"/>
        <v>1.0724919657100502E-2</v>
      </c>
      <c r="ES37" s="193">
        <v>20.190000000000001</v>
      </c>
      <c r="ET37" s="193">
        <v>18.88</v>
      </c>
      <c r="EU37" s="193">
        <f t="shared" si="50"/>
        <v>19.535</v>
      </c>
      <c r="EV37" s="192">
        <v>0.68000000719999998</v>
      </c>
      <c r="EW37" s="178">
        <v>8.5500000000000007E-2</v>
      </c>
      <c r="EX37" s="175">
        <f t="shared" si="51"/>
        <v>0.12582408852477323</v>
      </c>
      <c r="EY37" s="183">
        <f t="shared" si="52"/>
        <v>9.4241552555032193E-3</v>
      </c>
      <c r="EZ37" s="175"/>
      <c r="FA37" s="179">
        <v>0.875</v>
      </c>
      <c r="FB37" s="179">
        <v>0.6</v>
      </c>
      <c r="FC37" s="179">
        <v>0.2</v>
      </c>
      <c r="FD37" s="179">
        <v>0.625</v>
      </c>
      <c r="FE37" s="194">
        <v>1.7112642600000001</v>
      </c>
      <c r="FF37" s="179">
        <v>4.2</v>
      </c>
      <c r="FG37" s="179"/>
      <c r="FH37" s="179">
        <v>0.67500000000000004</v>
      </c>
      <c r="FI37" s="179">
        <v>1.6</v>
      </c>
      <c r="FJ37" s="179"/>
      <c r="FK37" s="179">
        <v>0.57499999999999996</v>
      </c>
      <c r="FL37" s="179">
        <v>0.35</v>
      </c>
      <c r="FM37" s="177">
        <v>0.85</v>
      </c>
      <c r="FN37" s="177">
        <v>1.2</v>
      </c>
      <c r="FO37" s="177">
        <v>0.95</v>
      </c>
      <c r="FP37" s="177">
        <v>0.22500000000000001</v>
      </c>
      <c r="FQ37" s="177">
        <v>0.3</v>
      </c>
      <c r="FR37" s="177">
        <v>0.6</v>
      </c>
      <c r="FS37" s="177">
        <v>0.6</v>
      </c>
      <c r="FT37" s="177">
        <v>1.2</v>
      </c>
      <c r="FU37" s="195">
        <v>1.93117684</v>
      </c>
      <c r="FV37" s="195">
        <v>1.5599609999999999</v>
      </c>
      <c r="FW37" s="177">
        <f t="shared" si="53"/>
        <v>20.827402099999997</v>
      </c>
      <c r="FX37" s="175">
        <f t="shared" si="54"/>
        <v>0.13168421031644398</v>
      </c>
      <c r="FY37" s="172"/>
      <c r="FZ37" s="172"/>
    </row>
    <row r="38" spans="1:182">
      <c r="A38" s="181">
        <v>36769</v>
      </c>
      <c r="B38" s="170">
        <v>19.5625</v>
      </c>
      <c r="C38" s="170">
        <v>17.90625</v>
      </c>
      <c r="D38" s="170">
        <f t="shared" si="0"/>
        <v>18.734375</v>
      </c>
      <c r="E38" s="170">
        <v>1.08</v>
      </c>
      <c r="F38" s="171">
        <v>5.96E-2</v>
      </c>
      <c r="G38" s="175">
        <f t="shared" si="1"/>
        <v>0.12537682862205157</v>
      </c>
      <c r="H38" s="183">
        <f t="shared" si="2"/>
        <v>5.1607973347335195E-3</v>
      </c>
      <c r="I38" s="170">
        <v>23.25</v>
      </c>
      <c r="J38" s="170">
        <v>20</v>
      </c>
      <c r="K38" s="173">
        <f t="shared" si="3"/>
        <v>21.625</v>
      </c>
      <c r="L38" s="173">
        <v>1.1399999999999999</v>
      </c>
      <c r="M38" s="171">
        <v>6.8400000000000002E-2</v>
      </c>
      <c r="N38" s="175">
        <f t="shared" si="4"/>
        <v>0.12893210268040001</v>
      </c>
      <c r="O38" s="183">
        <f t="shared" si="5"/>
        <v>3.6391820950607192E-3</v>
      </c>
      <c r="P38" s="174">
        <v>17.9375</v>
      </c>
      <c r="Q38" s="174">
        <v>16.375</v>
      </c>
      <c r="R38" s="177">
        <f t="shared" si="6"/>
        <v>17.15625</v>
      </c>
      <c r="S38" s="172">
        <v>0.96</v>
      </c>
      <c r="T38" s="175">
        <v>4.2700000000000002E-2</v>
      </c>
      <c r="U38" s="175">
        <f t="shared" si="7"/>
        <v>0.10548637249243598</v>
      </c>
      <c r="V38" s="183">
        <f t="shared" si="8"/>
        <v>9.9247099847315189E-4</v>
      </c>
      <c r="W38" s="176">
        <v>26.5</v>
      </c>
      <c r="X38" s="176">
        <v>21.5</v>
      </c>
      <c r="Y38" s="177">
        <f t="shared" si="9"/>
        <v>24</v>
      </c>
      <c r="Z38" s="177">
        <v>0.68</v>
      </c>
      <c r="AA38" s="178">
        <v>9.4600000000000004E-2</v>
      </c>
      <c r="AB38" s="175">
        <f t="shared" si="10"/>
        <v>0.12761290256048818</v>
      </c>
      <c r="AC38" s="183">
        <f t="shared" si="11"/>
        <v>3.7520280413278762E-3</v>
      </c>
      <c r="AD38" s="191">
        <v>59.75</v>
      </c>
      <c r="AE38" s="191">
        <v>52.31</v>
      </c>
      <c r="AF38" s="177">
        <f t="shared" si="12"/>
        <v>56.03</v>
      </c>
      <c r="AG38" s="177">
        <v>1.18</v>
      </c>
      <c r="AH38" s="178">
        <v>0.1225</v>
      </c>
      <c r="AI38" s="175">
        <f t="shared" si="13"/>
        <v>0.14759185887644</v>
      </c>
      <c r="AJ38" s="183">
        <f t="shared" si="14"/>
        <v>1.2739248177293164E-2</v>
      </c>
      <c r="AK38" s="176">
        <v>36.9375</v>
      </c>
      <c r="AL38" s="176">
        <v>31.875</v>
      </c>
      <c r="AM38" s="177">
        <f t="shared" si="15"/>
        <v>34.40625</v>
      </c>
      <c r="AN38" s="177">
        <v>1.78</v>
      </c>
      <c r="AO38" s="178">
        <v>9.64E-2</v>
      </c>
      <c r="AP38" s="175">
        <f t="shared" si="55"/>
        <v>0.15733781602089625</v>
      </c>
      <c r="AQ38" s="183">
        <f t="shared" si="56"/>
        <v>3.1086646826118357E-2</v>
      </c>
      <c r="AR38" s="174">
        <v>21.875</v>
      </c>
      <c r="AS38" s="174">
        <v>19.625</v>
      </c>
      <c r="AT38" s="177">
        <f t="shared" si="16"/>
        <v>20.75</v>
      </c>
      <c r="AU38" s="177">
        <v>1.34</v>
      </c>
      <c r="AV38" s="175"/>
      <c r="AW38" s="175"/>
      <c r="AX38" s="183"/>
      <c r="AY38" s="176">
        <v>43.125</v>
      </c>
      <c r="AZ38" s="176">
        <v>39.125</v>
      </c>
      <c r="BA38" s="177">
        <f t="shared" si="17"/>
        <v>41.125</v>
      </c>
      <c r="BB38" s="176">
        <v>1.72</v>
      </c>
      <c r="BC38" s="178">
        <v>6.3799999999999996E-2</v>
      </c>
      <c r="BD38" s="175">
        <f t="shared" si="18"/>
        <v>0.11141263226347409</v>
      </c>
      <c r="BE38" s="183">
        <f t="shared" si="19"/>
        <v>3.5377706876431937E-3</v>
      </c>
      <c r="BF38" s="176">
        <v>40.0625</v>
      </c>
      <c r="BG38" s="176">
        <v>34.8125</v>
      </c>
      <c r="BH38" s="177">
        <f t="shared" si="20"/>
        <v>37.4375</v>
      </c>
      <c r="BI38" s="177">
        <v>1.66</v>
      </c>
      <c r="BJ38" s="178">
        <v>6.2399999999999997E-2</v>
      </c>
      <c r="BK38" s="175">
        <f t="shared" si="21"/>
        <v>0.11286143792914283</v>
      </c>
      <c r="BL38" s="183">
        <f t="shared" si="22"/>
        <v>8.4948757906095577E-3</v>
      </c>
      <c r="BM38" s="183"/>
      <c r="BN38" s="183"/>
      <c r="BO38" s="183"/>
      <c r="BP38" s="183"/>
      <c r="BQ38" s="183"/>
      <c r="BR38" s="183"/>
      <c r="BS38" s="183"/>
      <c r="BT38" s="176">
        <v>23.9375</v>
      </c>
      <c r="BU38" s="176">
        <v>22.125</v>
      </c>
      <c r="BV38" s="177">
        <f t="shared" si="23"/>
        <v>23.03125</v>
      </c>
      <c r="BW38" s="177">
        <v>1.24</v>
      </c>
      <c r="BX38" s="178">
        <v>4.53E-2</v>
      </c>
      <c r="BY38" s="175">
        <f t="shared" si="24"/>
        <v>0.1058118391197751</v>
      </c>
      <c r="BZ38" s="183">
        <f t="shared" si="25"/>
        <v>2.8621578316518092E-3</v>
      </c>
      <c r="CA38" s="174">
        <v>30.3125</v>
      </c>
      <c r="CB38" s="174">
        <v>27.625</v>
      </c>
      <c r="CC38" s="177">
        <f t="shared" si="26"/>
        <v>28.96875</v>
      </c>
      <c r="CD38" s="172">
        <v>0.98</v>
      </c>
      <c r="CE38" s="178">
        <v>0.13159999999999999</v>
      </c>
      <c r="CF38" s="175">
        <f t="shared" si="27"/>
        <v>0.17243765376275633</v>
      </c>
      <c r="CG38" s="183">
        <f t="shared" si="28"/>
        <v>2.8391714600763595E-3</v>
      </c>
      <c r="CH38" s="176">
        <v>16.28125</v>
      </c>
      <c r="CI38" s="176">
        <v>13.3125</v>
      </c>
      <c r="CJ38" s="177">
        <f t="shared" si="29"/>
        <v>14.796875</v>
      </c>
      <c r="CK38" s="177">
        <v>0.62</v>
      </c>
      <c r="CL38" s="178">
        <v>6.6699999999999995E-2</v>
      </c>
      <c r="CM38" s="175">
        <f>+((((((CK38/4)*(1+CL38)^0.25))/(CJ38*0.95))+(1+CL38)^(0.25))^4)-1</f>
        <v>0.11453181169406301</v>
      </c>
      <c r="CN38" s="183">
        <f>CM38*($FM38/$FW38)</f>
        <v>4.5796947036704696E-3</v>
      </c>
      <c r="CO38" s="176">
        <v>35.125</v>
      </c>
      <c r="CP38" s="176">
        <v>31.625</v>
      </c>
      <c r="CQ38" s="177">
        <f t="shared" si="32"/>
        <v>33.375</v>
      </c>
      <c r="CR38" s="177">
        <v>2</v>
      </c>
      <c r="CS38" s="178">
        <v>6.0600000000000001E-2</v>
      </c>
      <c r="CT38" s="175">
        <f t="shared" si="33"/>
        <v>0.12910087342997101</v>
      </c>
      <c r="CU38" s="183">
        <f t="shared" si="34"/>
        <v>7.2878914913480572E-3</v>
      </c>
      <c r="CV38" s="176">
        <v>29.9375</v>
      </c>
      <c r="CW38" s="176">
        <v>26.5</v>
      </c>
      <c r="CX38" s="177">
        <f t="shared" si="35"/>
        <v>28.21875</v>
      </c>
      <c r="CY38" s="177">
        <v>1.46</v>
      </c>
      <c r="CZ38" s="178">
        <v>5.67E-2</v>
      </c>
      <c r="DA38" s="175">
        <f t="shared" si="36"/>
        <v>0.11543576757112106</v>
      </c>
      <c r="DB38" s="183">
        <f t="shared" si="37"/>
        <v>5.1588805432468687E-3</v>
      </c>
      <c r="DC38" s="179">
        <v>16.0625</v>
      </c>
      <c r="DD38" s="179">
        <v>14.25</v>
      </c>
      <c r="DE38" s="179">
        <f t="shared" si="38"/>
        <v>15.15625</v>
      </c>
      <c r="DF38" s="179">
        <v>0.84</v>
      </c>
      <c r="DG38" s="175">
        <v>8.5999999999999993E-2</v>
      </c>
      <c r="DH38" s="175">
        <v>0.15075648309470457</v>
      </c>
      <c r="DI38" s="183">
        <f t="shared" si="62"/>
        <v>1.5956953774127075E-3</v>
      </c>
      <c r="DJ38" s="174">
        <v>27.75</v>
      </c>
      <c r="DK38" s="174">
        <v>26.375</v>
      </c>
      <c r="DL38" s="177">
        <f t="shared" si="39"/>
        <v>27.0625</v>
      </c>
      <c r="DM38" s="177">
        <v>1.46</v>
      </c>
      <c r="DN38" s="175">
        <v>0.05</v>
      </c>
      <c r="DO38" s="175">
        <f t="shared" si="60"/>
        <v>0.1109099383607548</v>
      </c>
      <c r="DP38" s="183">
        <f t="shared" si="61"/>
        <v>1.5652481168605984E-3</v>
      </c>
      <c r="DQ38" s="176">
        <v>19.25</v>
      </c>
      <c r="DR38" s="176">
        <v>17.125</v>
      </c>
      <c r="DS38" s="177">
        <f t="shared" si="40"/>
        <v>18.1875</v>
      </c>
      <c r="DT38" s="177">
        <v>0.82</v>
      </c>
      <c r="DU38" s="178">
        <v>4.7500000000000001E-2</v>
      </c>
      <c r="DV38" s="175">
        <f t="shared" si="41"/>
        <v>9.8104916189828417E-2</v>
      </c>
      <c r="DW38" s="183">
        <f t="shared" si="42"/>
        <v>2.7690671835272082E-3</v>
      </c>
      <c r="DX38" s="176">
        <v>23.3125</v>
      </c>
      <c r="DY38" s="176">
        <v>21.4375</v>
      </c>
      <c r="DZ38" s="177">
        <f t="shared" si="43"/>
        <v>22.375</v>
      </c>
      <c r="EA38" s="177">
        <v>1.55</v>
      </c>
      <c r="EB38" s="178">
        <v>6.6699999999999995E-2</v>
      </c>
      <c r="EC38" s="175">
        <f>+((((((EA38/4)*(1+EB38)^0.25))/(DZ38*0.95))+(1+EB38)^(0.25))^4)-1</f>
        <v>0.14663642432039814</v>
      </c>
      <c r="ED38" s="183">
        <f>EC38*($FS38/$FW38)</f>
        <v>4.1388966655830509E-3</v>
      </c>
      <c r="EE38" s="176">
        <v>27.0625</v>
      </c>
      <c r="EF38" s="176">
        <v>24.5</v>
      </c>
      <c r="EG38" s="177">
        <f t="shared" si="44"/>
        <v>25.78125</v>
      </c>
      <c r="EH38" s="177">
        <v>1.24</v>
      </c>
      <c r="EI38" s="178">
        <v>4.6300000000000001E-2</v>
      </c>
      <c r="EJ38" s="175">
        <f t="shared" si="45"/>
        <v>0.10028671354659702</v>
      </c>
      <c r="EK38" s="183">
        <f t="shared" si="46"/>
        <v>5.661299315282785E-3</v>
      </c>
      <c r="EL38" s="191">
        <v>53.69</v>
      </c>
      <c r="EM38" s="191">
        <v>49.5</v>
      </c>
      <c r="EN38" s="177">
        <f t="shared" si="47"/>
        <v>51.594999999999999</v>
      </c>
      <c r="EO38" s="192">
        <v>1.92</v>
      </c>
      <c r="EP38" s="178">
        <v>7.1900000000000006E-2</v>
      </c>
      <c r="EQ38" s="175">
        <f t="shared" si="48"/>
        <v>0.11450872171895154</v>
      </c>
      <c r="ER38" s="183">
        <f t="shared" si="49"/>
        <v>1.109594256412033E-2</v>
      </c>
      <c r="ES38" s="193">
        <v>22</v>
      </c>
      <c r="ET38" s="193">
        <v>19.559999999999999</v>
      </c>
      <c r="EU38" s="193">
        <f t="shared" si="50"/>
        <v>20.78</v>
      </c>
      <c r="EV38" s="192">
        <v>0.68000000719999998</v>
      </c>
      <c r="EW38" s="178">
        <v>8.5500000000000007E-2</v>
      </c>
      <c r="EX38" s="175">
        <f t="shared" si="51"/>
        <v>0.12337698825742671</v>
      </c>
      <c r="EY38" s="183">
        <f t="shared" si="52"/>
        <v>1.0085411062692829E-2</v>
      </c>
      <c r="EZ38" s="175"/>
      <c r="FA38" s="179">
        <v>0.875</v>
      </c>
      <c r="FB38" s="179">
        <v>0.6</v>
      </c>
      <c r="FC38" s="179">
        <v>0.2</v>
      </c>
      <c r="FD38" s="179">
        <v>0.625</v>
      </c>
      <c r="FE38" s="194">
        <v>1.83480504</v>
      </c>
      <c r="FF38" s="179">
        <v>4.2</v>
      </c>
      <c r="FG38" s="179"/>
      <c r="FH38" s="179">
        <v>0.67500000000000004</v>
      </c>
      <c r="FI38" s="179">
        <v>1.6</v>
      </c>
      <c r="FJ38" s="179"/>
      <c r="FK38" s="179">
        <v>0.57499999999999996</v>
      </c>
      <c r="FL38" s="179">
        <v>0.35</v>
      </c>
      <c r="FM38" s="177">
        <v>0.85</v>
      </c>
      <c r="FN38" s="177">
        <v>1.2</v>
      </c>
      <c r="FO38" s="177">
        <v>0.95</v>
      </c>
      <c r="FP38" s="177">
        <v>0.22500000000000001</v>
      </c>
      <c r="FQ38" s="177">
        <v>0.3</v>
      </c>
      <c r="FR38" s="177">
        <v>0.6</v>
      </c>
      <c r="FS38" s="177">
        <v>0.6</v>
      </c>
      <c r="FT38" s="177">
        <v>1.2</v>
      </c>
      <c r="FU38" s="195">
        <v>2.0598432</v>
      </c>
      <c r="FV38" s="195">
        <v>1.7376726600000001</v>
      </c>
      <c r="FW38" s="177">
        <f t="shared" si="53"/>
        <v>21.257320899999996</v>
      </c>
      <c r="FX38" s="175">
        <f t="shared" si="54"/>
        <v>0.12904237626673259</v>
      </c>
      <c r="FY38" s="172"/>
      <c r="FZ38" s="172"/>
    </row>
    <row r="39" spans="1:182">
      <c r="A39" s="181">
        <v>36798</v>
      </c>
      <c r="B39" s="170">
        <v>20.5</v>
      </c>
      <c r="C39" s="170">
        <v>18.75</v>
      </c>
      <c r="D39" s="170">
        <f t="shared" si="0"/>
        <v>19.625</v>
      </c>
      <c r="E39" s="170">
        <v>1.08</v>
      </c>
      <c r="F39" s="171">
        <v>5.96E-2</v>
      </c>
      <c r="G39" s="175">
        <f t="shared" si="1"/>
        <v>0.12232708522659985</v>
      </c>
      <c r="H39" s="183">
        <f t="shared" si="2"/>
        <v>4.7629021815441827E-3</v>
      </c>
      <c r="I39" s="170">
        <v>22.375</v>
      </c>
      <c r="J39" s="170">
        <v>19.5</v>
      </c>
      <c r="K39" s="173">
        <f t="shared" si="3"/>
        <v>20.9375</v>
      </c>
      <c r="L39" s="173">
        <v>1.1399999999999999</v>
      </c>
      <c r="M39" s="171">
        <v>6.6699999999999995E-2</v>
      </c>
      <c r="N39" s="175">
        <f t="shared" si="4"/>
        <v>0.12916280804275293</v>
      </c>
      <c r="O39" s="183">
        <f t="shared" si="5"/>
        <v>3.4484958695495554E-3</v>
      </c>
      <c r="P39" s="174">
        <v>17.875</v>
      </c>
      <c r="Q39" s="174">
        <v>15.5</v>
      </c>
      <c r="R39" s="177">
        <f t="shared" si="6"/>
        <v>16.6875</v>
      </c>
      <c r="S39" s="172">
        <v>0.96</v>
      </c>
      <c r="T39" s="175">
        <v>4.2700000000000002E-2</v>
      </c>
      <c r="U39" s="175">
        <f t="shared" si="7"/>
        <v>0.10728999518403048</v>
      </c>
      <c r="V39" s="183">
        <f t="shared" si="8"/>
        <v>9.5483911827429029E-4</v>
      </c>
      <c r="W39" s="176">
        <v>30.375</v>
      </c>
      <c r="X39" s="176">
        <v>25.25</v>
      </c>
      <c r="Y39" s="177">
        <f t="shared" si="9"/>
        <v>27.8125</v>
      </c>
      <c r="Z39" s="177">
        <v>0.68</v>
      </c>
      <c r="AA39" s="178">
        <v>9.7000000000000003E-2</v>
      </c>
      <c r="AB39" s="175">
        <f t="shared" si="10"/>
        <v>0.12550631381761956</v>
      </c>
      <c r="AC39" s="183">
        <f t="shared" si="11"/>
        <v>3.4904914077122842E-3</v>
      </c>
      <c r="AD39" s="191">
        <v>63.44</v>
      </c>
      <c r="AE39" s="191">
        <v>56.38</v>
      </c>
      <c r="AF39" s="177">
        <f t="shared" si="12"/>
        <v>59.91</v>
      </c>
      <c r="AG39" s="177">
        <v>1.18</v>
      </c>
      <c r="AH39" s="178">
        <v>0.1225</v>
      </c>
      <c r="AI39" s="175">
        <f t="shared" si="13"/>
        <v>0.14595419478467231</v>
      </c>
      <c r="AJ39" s="183">
        <f t="shared" si="14"/>
        <v>1.3414753962494809E-2</v>
      </c>
      <c r="AK39" s="176">
        <v>40.140625</v>
      </c>
      <c r="AL39" s="176">
        <v>34.1875</v>
      </c>
      <c r="AM39" s="177">
        <f t="shared" si="15"/>
        <v>37.1640625</v>
      </c>
      <c r="AN39" s="177">
        <v>1.78</v>
      </c>
      <c r="AO39" s="178">
        <v>9.6799999999999997E-2</v>
      </c>
      <c r="AP39" s="175">
        <f t="shared" si="55"/>
        <v>0.15315115059924311</v>
      </c>
      <c r="AQ39" s="183">
        <f t="shared" si="56"/>
        <v>2.8622695866011669E-2</v>
      </c>
      <c r="AR39" s="174">
        <v>22.6875</v>
      </c>
      <c r="AS39" s="174">
        <v>20.875</v>
      </c>
      <c r="AT39" s="177">
        <f t="shared" si="16"/>
        <v>21.78125</v>
      </c>
      <c r="AU39" s="177">
        <v>1.34</v>
      </c>
      <c r="AV39" s="175">
        <v>3.6700000000000003E-2</v>
      </c>
      <c r="AW39" s="175">
        <f t="shared" ref="AW39:AW50" si="63">+((((((AU39/4)*(1+AV39)^0.25))/(AT39*0.95))+(1+AV39)^(0.25))^4)-1</f>
        <v>0.10548340518883914</v>
      </c>
      <c r="AX39" s="183">
        <f t="shared" ref="AX39:AX50" si="64">AW39*($FG39/$FW39)</f>
        <v>1.6428320506777943E-3</v>
      </c>
      <c r="AY39" s="176">
        <v>41.75</v>
      </c>
      <c r="AZ39" s="176">
        <v>38.9375</v>
      </c>
      <c r="BA39" s="177">
        <f t="shared" si="17"/>
        <v>40.34375</v>
      </c>
      <c r="BB39" s="176">
        <v>1.72</v>
      </c>
      <c r="BC39" s="178">
        <v>6.3799999999999996E-2</v>
      </c>
      <c r="BD39" s="175">
        <f t="shared" si="18"/>
        <v>0.11235013279038064</v>
      </c>
      <c r="BE39" s="183">
        <f t="shared" si="19"/>
        <v>3.3745692477943844E-3</v>
      </c>
      <c r="BF39" s="176">
        <v>39.375</v>
      </c>
      <c r="BG39" s="176">
        <v>35.25</v>
      </c>
      <c r="BH39" s="177">
        <f t="shared" si="20"/>
        <v>37.3125</v>
      </c>
      <c r="BI39" s="177">
        <v>1.66</v>
      </c>
      <c r="BJ39" s="178">
        <v>6.2399999999999997E-2</v>
      </c>
      <c r="BK39" s="175">
        <f t="shared" si="21"/>
        <v>0.11303345094683803</v>
      </c>
      <c r="BL39" s="183">
        <f t="shared" si="22"/>
        <v>8.0476290787377096E-3</v>
      </c>
      <c r="BM39" s="183"/>
      <c r="BN39" s="183"/>
      <c r="BO39" s="183"/>
      <c r="BP39" s="183"/>
      <c r="BQ39" s="183"/>
      <c r="BR39" s="183"/>
      <c r="BS39" s="183"/>
      <c r="BT39" s="176">
        <v>24.625</v>
      </c>
      <c r="BU39" s="176">
        <v>22.1875</v>
      </c>
      <c r="BV39" s="177">
        <f t="shared" si="23"/>
        <v>23.40625</v>
      </c>
      <c r="BW39" s="177">
        <v>1.24</v>
      </c>
      <c r="BX39" s="178">
        <v>4.53E-2</v>
      </c>
      <c r="BY39" s="175">
        <f t="shared" si="24"/>
        <v>0.10482213506251759</v>
      </c>
      <c r="BZ39" s="183">
        <f t="shared" si="25"/>
        <v>2.6820188609875035E-3</v>
      </c>
      <c r="CA39" s="174">
        <v>32.4375</v>
      </c>
      <c r="CB39" s="174">
        <v>28.625</v>
      </c>
      <c r="CC39" s="177">
        <f t="shared" si="26"/>
        <v>30.53125</v>
      </c>
      <c r="CD39" s="172">
        <v>0.98</v>
      </c>
      <c r="CE39" s="178">
        <v>0.13159999999999999</v>
      </c>
      <c r="CF39" s="175">
        <f t="shared" si="27"/>
        <v>0.17032126953573545</v>
      </c>
      <c r="CG39" s="183">
        <f t="shared" si="28"/>
        <v>2.6526375405165944E-3</v>
      </c>
      <c r="CH39" s="176">
        <v>20</v>
      </c>
      <c r="CI39" s="176">
        <v>15.90625</v>
      </c>
      <c r="CJ39" s="177">
        <f t="shared" si="29"/>
        <v>17.953125</v>
      </c>
      <c r="CK39" s="177">
        <v>0.62</v>
      </c>
      <c r="CL39" s="178">
        <v>6.6699999999999995E-2</v>
      </c>
      <c r="CM39" s="175">
        <f>+((((((CK39/4)*(1+CL39)^0.25))/(CJ39*0.95))+(1+CL39)^(0.25))^4)-1</f>
        <v>0.1060084662843459</v>
      </c>
      <c r="CN39" s="183">
        <f>CM39*($FM39/$FW39)</f>
        <v>4.009594545954352E-3</v>
      </c>
      <c r="CO39" s="176">
        <v>35.375</v>
      </c>
      <c r="CP39" s="176">
        <v>31.5</v>
      </c>
      <c r="CQ39" s="177">
        <f t="shared" si="32"/>
        <v>33.4375</v>
      </c>
      <c r="CR39" s="177">
        <v>2</v>
      </c>
      <c r="CS39" s="178">
        <v>6.0600000000000001E-2</v>
      </c>
      <c r="CT39" s="175">
        <f t="shared" si="33"/>
        <v>0.12896981954695841</v>
      </c>
      <c r="CU39" s="183">
        <f t="shared" si="34"/>
        <v>6.8866866049710623E-3</v>
      </c>
      <c r="CV39" s="176">
        <v>31.1875</v>
      </c>
      <c r="CW39" s="176">
        <v>27.125</v>
      </c>
      <c r="CX39" s="177">
        <f t="shared" si="35"/>
        <v>29.15625</v>
      </c>
      <c r="CY39" s="177">
        <v>1.46</v>
      </c>
      <c r="CZ39" s="178">
        <v>5.67E-2</v>
      </c>
      <c r="DA39" s="175">
        <f t="shared" si="36"/>
        <v>0.11350992375290736</v>
      </c>
      <c r="DB39" s="183">
        <f t="shared" si="37"/>
        <v>4.7984217708005482E-3</v>
      </c>
      <c r="DC39" s="179">
        <v>16.9375</v>
      </c>
      <c r="DD39" s="179">
        <v>14.5</v>
      </c>
      <c r="DE39" s="179">
        <f t="shared" si="38"/>
        <v>15.71875</v>
      </c>
      <c r="DF39" s="179">
        <v>0.84</v>
      </c>
      <c r="DG39" s="175">
        <v>8.5999999999999993E-2</v>
      </c>
      <c r="DH39" s="175">
        <v>0.1483904090096988</v>
      </c>
      <c r="DI39" s="183">
        <f t="shared" si="62"/>
        <v>1.4856938705064429E-3</v>
      </c>
      <c r="DJ39" s="174">
        <v>29.25</v>
      </c>
      <c r="DK39" s="174">
        <v>26.9375</v>
      </c>
      <c r="DL39" s="177">
        <f t="shared" si="39"/>
        <v>28.09375</v>
      </c>
      <c r="DM39" s="177">
        <v>1.46</v>
      </c>
      <c r="DN39" s="175">
        <v>0.05</v>
      </c>
      <c r="DO39" s="175">
        <f t="shared" si="60"/>
        <v>0.1086283499955587</v>
      </c>
      <c r="DP39" s="183">
        <f t="shared" si="61"/>
        <v>1.450124931287006E-3</v>
      </c>
      <c r="DQ39" s="176">
        <v>21.25</v>
      </c>
      <c r="DR39" s="176">
        <v>18.9375</v>
      </c>
      <c r="DS39" s="177">
        <f t="shared" si="40"/>
        <v>20.09375</v>
      </c>
      <c r="DT39" s="177">
        <v>0.82</v>
      </c>
      <c r="DU39" s="178">
        <v>4.7500000000000001E-2</v>
      </c>
      <c r="DV39" s="175">
        <f t="shared" si="41"/>
        <v>9.3227017579776694E-2</v>
      </c>
      <c r="DW39" s="183">
        <f t="shared" si="42"/>
        <v>2.4890523048079712E-3</v>
      </c>
      <c r="DX39" s="176">
        <v>24.3125</v>
      </c>
      <c r="DY39" s="176">
        <v>22.3125</v>
      </c>
      <c r="DZ39" s="177">
        <f t="shared" si="43"/>
        <v>23.3125</v>
      </c>
      <c r="EA39" s="177">
        <v>1.55</v>
      </c>
      <c r="EB39" s="178">
        <v>6.6699999999999995E-2</v>
      </c>
      <c r="EC39" s="175">
        <f>+((((((EA39/4)*(1+EB39)^0.25))/(DZ39*0.95))+(1+EB39)^(0.25))^4)-1</f>
        <v>0.14333775868853871</v>
      </c>
      <c r="ED39" s="183">
        <f>EC39*($FS39/$FW39)</f>
        <v>3.8269504687781586E-3</v>
      </c>
      <c r="EE39" s="176">
        <v>27.75</v>
      </c>
      <c r="EF39" s="176">
        <v>24.9375</v>
      </c>
      <c r="EG39" s="177">
        <f t="shared" si="44"/>
        <v>26.34375</v>
      </c>
      <c r="EH39" s="177">
        <v>1.24</v>
      </c>
      <c r="EI39" s="178">
        <v>4.6300000000000001E-2</v>
      </c>
      <c r="EJ39" s="175">
        <f t="shared" si="45"/>
        <v>9.9112603951846401E-2</v>
      </c>
      <c r="EK39" s="183">
        <f t="shared" si="46"/>
        <v>5.2923811510061144E-3</v>
      </c>
      <c r="EL39" s="191">
        <v>58.81</v>
      </c>
      <c r="EM39" s="191">
        <v>52.38</v>
      </c>
      <c r="EN39" s="177">
        <f t="shared" si="47"/>
        <v>55.594999999999999</v>
      </c>
      <c r="EO39" s="192">
        <v>1.92</v>
      </c>
      <c r="EP39" s="178">
        <v>7.1900000000000006E-2</v>
      </c>
      <c r="EQ39" s="175">
        <f t="shared" si="48"/>
        <v>0.1114013667868381</v>
      </c>
      <c r="ER39" s="183">
        <f t="shared" si="49"/>
        <v>1.091970698706146E-2</v>
      </c>
      <c r="ES39" s="193">
        <v>28</v>
      </c>
      <c r="ET39" s="193">
        <v>21.38</v>
      </c>
      <c r="EU39" s="193">
        <f t="shared" si="50"/>
        <v>24.689999999999998</v>
      </c>
      <c r="EV39" s="192">
        <v>0.68000000719999998</v>
      </c>
      <c r="EW39" s="178">
        <v>8.3900000000000002E-2</v>
      </c>
      <c r="EX39" s="175">
        <f t="shared" si="51"/>
        <v>0.11566669725061041</v>
      </c>
      <c r="EY39" s="183">
        <f t="shared" si="52"/>
        <v>1.1475482075646963E-2</v>
      </c>
      <c r="EZ39" s="175"/>
      <c r="FA39" s="179">
        <v>0.875</v>
      </c>
      <c r="FB39" s="179">
        <v>0.6</v>
      </c>
      <c r="FC39" s="179">
        <v>0.2</v>
      </c>
      <c r="FD39" s="179">
        <v>0.625</v>
      </c>
      <c r="FE39" s="194">
        <v>2.0654997599999998</v>
      </c>
      <c r="FF39" s="179">
        <v>4.2</v>
      </c>
      <c r="FG39" s="179">
        <v>0.35</v>
      </c>
      <c r="FH39" s="179">
        <v>0.67500000000000004</v>
      </c>
      <c r="FI39" s="179">
        <v>1.6</v>
      </c>
      <c r="FJ39" s="179"/>
      <c r="FK39" s="179">
        <v>0.57499999999999996</v>
      </c>
      <c r="FL39" s="179">
        <v>0.35</v>
      </c>
      <c r="FM39" s="177">
        <v>0.85</v>
      </c>
      <c r="FN39" s="177">
        <v>1.2</v>
      </c>
      <c r="FO39" s="177">
        <v>0.95</v>
      </c>
      <c r="FP39" s="177">
        <v>0.22500000000000001</v>
      </c>
      <c r="FQ39" s="177">
        <v>0.3</v>
      </c>
      <c r="FR39" s="177">
        <v>0.6</v>
      </c>
      <c r="FS39" s="177">
        <v>0.6</v>
      </c>
      <c r="FT39" s="177">
        <v>1.2</v>
      </c>
      <c r="FU39" s="195">
        <v>2.2028224000000001</v>
      </c>
      <c r="FV39" s="195">
        <v>2.2295726199999994</v>
      </c>
      <c r="FW39" s="177">
        <f t="shared" si="53"/>
        <v>22.472894779999997</v>
      </c>
      <c r="FX39" s="175">
        <f t="shared" si="54"/>
        <v>0.12572795989512084</v>
      </c>
      <c r="FY39" s="172"/>
      <c r="FZ39" s="172"/>
    </row>
    <row r="40" spans="1:182">
      <c r="A40" s="181">
        <v>36830</v>
      </c>
      <c r="B40" s="170">
        <v>20.9375</v>
      </c>
      <c r="C40" s="170">
        <v>18.8125</v>
      </c>
      <c r="D40" s="170">
        <f t="shared" si="0"/>
        <v>19.875</v>
      </c>
      <c r="E40" s="170">
        <v>1.08</v>
      </c>
      <c r="F40" s="171">
        <v>5.96E-2</v>
      </c>
      <c r="G40" s="175">
        <f t="shared" si="1"/>
        <v>0.1215211846818951</v>
      </c>
      <c r="H40" s="183">
        <f t="shared" si="2"/>
        <v>5.5956122260716881E-3</v>
      </c>
      <c r="I40" s="170">
        <v>23.125</v>
      </c>
      <c r="J40" s="170">
        <v>19.1875</v>
      </c>
      <c r="K40" s="173">
        <f t="shared" si="3"/>
        <v>21.15625</v>
      </c>
      <c r="L40" s="173">
        <v>1.1599999999999999</v>
      </c>
      <c r="M40" s="171">
        <v>6.6699999999999995E-2</v>
      </c>
      <c r="N40" s="175">
        <f t="shared" si="4"/>
        <v>0.12961093885932184</v>
      </c>
      <c r="O40" s="183">
        <f t="shared" si="5"/>
        <v>3.662253138737821E-3</v>
      </c>
      <c r="P40" s="174">
        <v>18.625</v>
      </c>
      <c r="Q40" s="174">
        <v>16.75</v>
      </c>
      <c r="R40" s="177">
        <f t="shared" si="6"/>
        <v>17.6875</v>
      </c>
      <c r="S40" s="172">
        <v>0.96</v>
      </c>
      <c r="T40" s="175">
        <v>4.2700000000000002E-2</v>
      </c>
      <c r="U40" s="175">
        <f t="shared" si="7"/>
        <v>0.10356027311427551</v>
      </c>
      <c r="V40" s="183">
        <f t="shared" si="8"/>
        <v>8.6701400611449817E-4</v>
      </c>
      <c r="W40" s="176">
        <v>33.5625</v>
      </c>
      <c r="X40" s="176">
        <v>26.9375</v>
      </c>
      <c r="Y40" s="177">
        <f t="shared" si="9"/>
        <v>30.25</v>
      </c>
      <c r="Z40" s="177">
        <v>0.68</v>
      </c>
      <c r="AA40" s="178">
        <v>9.7000000000000003E-2</v>
      </c>
      <c r="AB40" s="175">
        <f t="shared" si="10"/>
        <v>0.12318896431140258</v>
      </c>
      <c r="AC40" s="183">
        <f t="shared" si="11"/>
        <v>4.3832239481464714E-3</v>
      </c>
      <c r="AD40" s="191">
        <v>64.38</v>
      </c>
      <c r="AE40" s="191">
        <v>56.5</v>
      </c>
      <c r="AF40" s="177">
        <f t="shared" si="12"/>
        <v>60.44</v>
      </c>
      <c r="AG40" s="177">
        <v>1.18</v>
      </c>
      <c r="AH40" s="178">
        <v>0.1169</v>
      </c>
      <c r="AI40" s="175">
        <f t="shared" si="13"/>
        <v>0.1400309648841318</v>
      </c>
      <c r="AJ40" s="183">
        <f t="shared" si="14"/>
        <v>1.1077950047750359E-2</v>
      </c>
      <c r="AK40" s="176">
        <v>40.625</v>
      </c>
      <c r="AL40" s="176">
        <v>34.9375</v>
      </c>
      <c r="AM40" s="177">
        <f t="shared" si="15"/>
        <v>37.78125</v>
      </c>
      <c r="AN40" s="177">
        <v>1.78</v>
      </c>
      <c r="AO40" s="178">
        <v>9.6799999999999997E-2</v>
      </c>
      <c r="AP40" s="175">
        <f t="shared" si="55"/>
        <v>0.15221352795247922</v>
      </c>
      <c r="AQ40" s="183">
        <f t="shared" si="56"/>
        <v>3.0584220767963563E-2</v>
      </c>
      <c r="AR40" s="174">
        <v>22.9375</v>
      </c>
      <c r="AS40" s="174">
        <v>21.375</v>
      </c>
      <c r="AT40" s="177">
        <f t="shared" si="16"/>
        <v>22.15625</v>
      </c>
      <c r="AU40" s="177">
        <v>1.34</v>
      </c>
      <c r="AV40" s="175">
        <v>3.6700000000000003E-2</v>
      </c>
      <c r="AW40" s="175">
        <f t="shared" si="63"/>
        <v>0.10429151790861768</v>
      </c>
      <c r="AX40" s="183">
        <f t="shared" si="64"/>
        <v>1.855414084536169E-3</v>
      </c>
      <c r="AY40" s="176">
        <v>41.4375</v>
      </c>
      <c r="AZ40" s="176">
        <v>37.625</v>
      </c>
      <c r="BA40" s="177">
        <f t="shared" si="17"/>
        <v>39.53125</v>
      </c>
      <c r="BB40" s="176">
        <v>1.72</v>
      </c>
      <c r="BC40" s="178">
        <v>6.3799999999999996E-2</v>
      </c>
      <c r="BD40" s="175">
        <f t="shared" si="18"/>
        <v>0.11336510950788337</v>
      </c>
      <c r="BE40" s="183">
        <f t="shared" si="19"/>
        <v>3.4404903890459678E-3</v>
      </c>
      <c r="BF40" s="176">
        <v>36.375</v>
      </c>
      <c r="BG40" s="176">
        <v>32.1875</v>
      </c>
      <c r="BH40" s="177">
        <f t="shared" si="20"/>
        <v>34.28125</v>
      </c>
      <c r="BI40" s="177">
        <v>1.66</v>
      </c>
      <c r="BJ40" s="178">
        <v>6.2399999999999997E-2</v>
      </c>
      <c r="BK40" s="175">
        <f t="shared" si="21"/>
        <v>0.11759607775109093</v>
      </c>
      <c r="BL40" s="183">
        <f t="shared" si="22"/>
        <v>7.8761821233760947E-3</v>
      </c>
      <c r="BM40" s="183"/>
      <c r="BN40" s="183"/>
      <c r="BO40" s="183"/>
      <c r="BP40" s="183"/>
      <c r="BQ40" s="183"/>
      <c r="BR40" s="183"/>
      <c r="BS40" s="183"/>
      <c r="BT40" s="176">
        <v>23.4375</v>
      </c>
      <c r="BU40" s="176">
        <v>21.875</v>
      </c>
      <c r="BV40" s="177">
        <f t="shared" si="23"/>
        <v>22.65625</v>
      </c>
      <c r="BW40" s="177">
        <v>1.24</v>
      </c>
      <c r="BX40" s="178">
        <v>4.53E-2</v>
      </c>
      <c r="BY40" s="175">
        <f t="shared" si="24"/>
        <v>0.10683500395865364</v>
      </c>
      <c r="BZ40" s="183">
        <f t="shared" si="25"/>
        <v>2.6832908601903478E-3</v>
      </c>
      <c r="CA40" s="174">
        <v>31.1875</v>
      </c>
      <c r="CB40" s="174">
        <v>27.875</v>
      </c>
      <c r="CC40" s="177">
        <f t="shared" si="26"/>
        <v>29.53125</v>
      </c>
      <c r="CD40" s="172">
        <v>0.98</v>
      </c>
      <c r="CE40" s="178">
        <v>0.13159999999999999</v>
      </c>
      <c r="CF40" s="175">
        <f t="shared" si="27"/>
        <v>0.17164962064172751</v>
      </c>
      <c r="CG40" s="183">
        <f t="shared" si="28"/>
        <v>2.874125777486062E-3</v>
      </c>
      <c r="CH40" s="176">
        <v>22.375</v>
      </c>
      <c r="CI40" s="176">
        <v>19</v>
      </c>
      <c r="CJ40" s="177">
        <f t="shared" si="29"/>
        <v>20.6875</v>
      </c>
      <c r="CK40" s="177">
        <v>0.62</v>
      </c>
      <c r="CL40" s="178">
        <v>6.6699999999999995E-2</v>
      </c>
      <c r="CM40" s="175">
        <f>+((((((CK40/4)*(1+CL40)^0.25))/(CJ40*0.95))+(1+CL40)^(0.25))^4)-1</f>
        <v>0.10075153912705059</v>
      </c>
      <c r="CN40" s="183">
        <f>CM40*($FM40/$FW40)</f>
        <v>4.6392449646588856E-3</v>
      </c>
      <c r="CO40" s="176">
        <v>34.875</v>
      </c>
      <c r="CP40" s="176">
        <v>31.75</v>
      </c>
      <c r="CQ40" s="177">
        <f t="shared" si="32"/>
        <v>33.3125</v>
      </c>
      <c r="CR40" s="177">
        <v>2</v>
      </c>
      <c r="CS40" s="178">
        <v>6.0600000000000001E-2</v>
      </c>
      <c r="CT40" s="175">
        <f t="shared" si="33"/>
        <v>0.1292324305461805</v>
      </c>
      <c r="CU40" s="183">
        <f t="shared" si="34"/>
        <v>6.4916588547879548E-3</v>
      </c>
      <c r="CV40" s="176">
        <v>30.625</v>
      </c>
      <c r="CW40" s="176">
        <v>28.25</v>
      </c>
      <c r="CX40" s="177">
        <f t="shared" si="35"/>
        <v>29.4375</v>
      </c>
      <c r="CY40" s="177">
        <v>1.46</v>
      </c>
      <c r="CZ40" s="178">
        <v>5.67E-2</v>
      </c>
      <c r="DA40" s="175">
        <f t="shared" si="36"/>
        <v>0.11295655231907809</v>
      </c>
      <c r="DB40" s="183">
        <f t="shared" si="37"/>
        <v>4.4919815532558898E-3</v>
      </c>
      <c r="DC40" s="179">
        <v>15.9375</v>
      </c>
      <c r="DD40" s="179">
        <v>13.75</v>
      </c>
      <c r="DE40" s="179">
        <f t="shared" si="38"/>
        <v>14.84375</v>
      </c>
      <c r="DF40" s="179">
        <v>0.84</v>
      </c>
      <c r="DG40" s="175">
        <v>8.5999999999999993E-2</v>
      </c>
      <c r="DH40" s="175">
        <v>0.15215016122541414</v>
      </c>
      <c r="DI40" s="183">
        <f t="shared" si="62"/>
        <v>1.9107180318477081E-3</v>
      </c>
      <c r="DJ40" s="174">
        <v>30.125</v>
      </c>
      <c r="DK40" s="174">
        <v>28.25</v>
      </c>
      <c r="DL40" s="177">
        <f t="shared" si="39"/>
        <v>29.1875</v>
      </c>
      <c r="DM40" s="177">
        <v>1.46</v>
      </c>
      <c r="DN40" s="175">
        <v>5.1999999999999998E-2</v>
      </c>
      <c r="DO40" s="175">
        <f t="shared" si="60"/>
        <v>0.108495497291625</v>
      </c>
      <c r="DP40" s="183">
        <f t="shared" si="61"/>
        <v>1.4760395902842405E-3</v>
      </c>
      <c r="DQ40" s="176">
        <v>22.5</v>
      </c>
      <c r="DR40" s="176">
        <v>20.0625</v>
      </c>
      <c r="DS40" s="177">
        <f t="shared" si="40"/>
        <v>21.28125</v>
      </c>
      <c r="DT40" s="177">
        <v>0.82</v>
      </c>
      <c r="DU40" s="178">
        <v>4.7500000000000001E-2</v>
      </c>
      <c r="DV40" s="175">
        <f t="shared" si="41"/>
        <v>9.0636713399106617E-2</v>
      </c>
      <c r="DW40" s="183">
        <f t="shared" si="42"/>
        <v>2.3713032523852329E-3</v>
      </c>
      <c r="DX40" s="176">
        <v>24.6875</v>
      </c>
      <c r="DY40" s="176">
        <v>21.375</v>
      </c>
      <c r="DZ40" s="177">
        <f t="shared" si="43"/>
        <v>23.03125</v>
      </c>
      <c r="EA40" s="177">
        <v>1.55</v>
      </c>
      <c r="EB40" s="178">
        <v>6.6699999999999995E-2</v>
      </c>
      <c r="EC40" s="175">
        <f>+((((((EA40/4)*(1+EB40)^0.25))/(DZ40*0.95))+(1+EB40)^(0.25))^4)-1</f>
        <v>0.14429842496082634</v>
      </c>
      <c r="ED40" s="183">
        <f>EC40*($FS40/$FW40)</f>
        <v>3.9262493536546149E-3</v>
      </c>
      <c r="EE40" s="176">
        <v>27.5</v>
      </c>
      <c r="EF40" s="176">
        <v>24.8125</v>
      </c>
      <c r="EG40" s="177">
        <f t="shared" si="44"/>
        <v>26.15625</v>
      </c>
      <c r="EH40" s="177">
        <v>1.24</v>
      </c>
      <c r="EI40" s="178">
        <v>4.6300000000000001E-2</v>
      </c>
      <c r="EJ40" s="175">
        <f t="shared" si="45"/>
        <v>9.9498259079136231E-2</v>
      </c>
      <c r="EK40" s="183">
        <f t="shared" si="46"/>
        <v>4.9980392062366173E-3</v>
      </c>
      <c r="EL40" s="191">
        <v>59.62</v>
      </c>
      <c r="EM40" s="191">
        <v>51.12</v>
      </c>
      <c r="EN40" s="177">
        <f t="shared" si="47"/>
        <v>55.37</v>
      </c>
      <c r="EO40" s="192">
        <v>1.92</v>
      </c>
      <c r="EP40" s="178">
        <v>7.4399999999999994E-2</v>
      </c>
      <c r="EQ40" s="175">
        <f t="shared" si="48"/>
        <v>0.11415658606208812</v>
      </c>
      <c r="ER40" s="183">
        <f t="shared" si="49"/>
        <v>1.0064731456733651E-2</v>
      </c>
      <c r="ES40" s="193">
        <v>29.5</v>
      </c>
      <c r="ET40" s="193">
        <v>26</v>
      </c>
      <c r="EU40" s="193">
        <f t="shared" si="50"/>
        <v>27.75</v>
      </c>
      <c r="EV40" s="192">
        <v>0.68000000719999998</v>
      </c>
      <c r="EW40" s="178">
        <v>8.9399999999999993E-2</v>
      </c>
      <c r="EX40" s="175">
        <f t="shared" si="51"/>
        <v>0.1177731974682894</v>
      </c>
      <c r="EY40" s="183">
        <f t="shared" si="52"/>
        <v>1.0687733225915258E-2</v>
      </c>
      <c r="EZ40" s="175"/>
      <c r="FA40" s="179">
        <v>1.1000000000000001</v>
      </c>
      <c r="FB40" s="179">
        <v>0.67500000000000004</v>
      </c>
      <c r="FC40" s="179">
        <v>0.2</v>
      </c>
      <c r="FD40" s="179">
        <v>0.85</v>
      </c>
      <c r="FE40" s="194">
        <v>1.889872</v>
      </c>
      <c r="FF40" s="179">
        <v>4.8</v>
      </c>
      <c r="FG40" s="179">
        <v>0.42499999999999999</v>
      </c>
      <c r="FH40" s="179">
        <v>0.72499999999999998</v>
      </c>
      <c r="FI40" s="179">
        <v>1.6</v>
      </c>
      <c r="FJ40" s="179"/>
      <c r="FK40" s="179">
        <v>0.6</v>
      </c>
      <c r="FL40" s="179">
        <v>0.4</v>
      </c>
      <c r="FM40" s="177">
        <v>1.1000000000000001</v>
      </c>
      <c r="FN40" s="177">
        <v>1.2</v>
      </c>
      <c r="FO40" s="177">
        <v>0.95</v>
      </c>
      <c r="FP40" s="177">
        <v>0.3</v>
      </c>
      <c r="FQ40" s="177">
        <v>0.32500000000000001</v>
      </c>
      <c r="FR40" s="177">
        <v>0.625</v>
      </c>
      <c r="FS40" s="177">
        <v>0.65</v>
      </c>
      <c r="FT40" s="177">
        <v>1.2</v>
      </c>
      <c r="FU40" s="195">
        <v>2.1061936000000001</v>
      </c>
      <c r="FV40" s="195">
        <v>2.1678848399999997</v>
      </c>
      <c r="FW40" s="177">
        <f t="shared" si="53"/>
        <v>23.888950439999999</v>
      </c>
      <c r="FX40" s="175">
        <f t="shared" si="54"/>
        <v>0.1259574768591791</v>
      </c>
      <c r="FY40" s="172"/>
      <c r="FZ40" s="172"/>
    </row>
    <row r="41" spans="1:182">
      <c r="A41" s="181">
        <v>36860</v>
      </c>
      <c r="B41" s="170">
        <v>23</v>
      </c>
      <c r="C41" s="170">
        <v>19.875</v>
      </c>
      <c r="D41" s="170">
        <f t="shared" si="0"/>
        <v>21.4375</v>
      </c>
      <c r="E41" s="170">
        <v>1.08</v>
      </c>
      <c r="F41" s="171">
        <v>5.9499999999999997E-2</v>
      </c>
      <c r="G41" s="175">
        <f t="shared" si="1"/>
        <v>0.11681309780606974</v>
      </c>
      <c r="H41" s="183">
        <f t="shared" si="2"/>
        <v>5.4995247402045717E-3</v>
      </c>
      <c r="I41" s="170">
        <v>25.4375</v>
      </c>
      <c r="J41" s="170">
        <v>23</v>
      </c>
      <c r="K41" s="173">
        <f t="shared" si="3"/>
        <v>24.21875</v>
      </c>
      <c r="L41" s="173">
        <v>1.1599999999999999</v>
      </c>
      <c r="M41" s="171">
        <v>6.9500000000000006E-2</v>
      </c>
      <c r="N41" s="175">
        <f t="shared" si="4"/>
        <v>0.12444975467883768</v>
      </c>
      <c r="O41" s="183">
        <f t="shared" si="5"/>
        <v>3.595329939999236E-3</v>
      </c>
      <c r="P41" s="174">
        <v>20.5</v>
      </c>
      <c r="Q41" s="174">
        <v>17.3125</v>
      </c>
      <c r="R41" s="177">
        <f t="shared" si="6"/>
        <v>18.90625</v>
      </c>
      <c r="S41" s="172">
        <v>0.96</v>
      </c>
      <c r="T41" s="175">
        <v>4.2000000000000003E-2</v>
      </c>
      <c r="U41" s="175">
        <f t="shared" si="7"/>
        <v>9.8820481491481704E-2</v>
      </c>
      <c r="V41" s="183">
        <f t="shared" si="8"/>
        <v>8.4589779899134267E-4</v>
      </c>
      <c r="W41" s="176">
        <v>31.8125</v>
      </c>
      <c r="X41" s="176">
        <v>28</v>
      </c>
      <c r="Y41" s="177">
        <f t="shared" si="9"/>
        <v>29.90625</v>
      </c>
      <c r="Z41" s="177">
        <v>0.68</v>
      </c>
      <c r="AA41" s="178">
        <v>9.7000000000000003E-2</v>
      </c>
      <c r="AB41" s="175">
        <f t="shared" si="10"/>
        <v>0.12349268612739372</v>
      </c>
      <c r="AC41" s="183">
        <f t="shared" si="11"/>
        <v>4.4926345904488093E-3</v>
      </c>
      <c r="AD41" s="191">
        <v>60</v>
      </c>
      <c r="AE41" s="191">
        <v>55.75</v>
      </c>
      <c r="AF41" s="177">
        <f t="shared" si="12"/>
        <v>57.875</v>
      </c>
      <c r="AG41" s="177">
        <v>1.18</v>
      </c>
      <c r="AH41" s="178">
        <v>0.1308</v>
      </c>
      <c r="AI41" s="175">
        <f t="shared" si="13"/>
        <v>0.15526509546363521</v>
      </c>
      <c r="AJ41" s="183">
        <f t="shared" si="14"/>
        <v>1.2090842516359177E-2</v>
      </c>
      <c r="AK41" s="176">
        <v>38.625</v>
      </c>
      <c r="AL41" s="176">
        <v>33.5</v>
      </c>
      <c r="AM41" s="177">
        <f t="shared" si="15"/>
        <v>36.0625</v>
      </c>
      <c r="AN41" s="177">
        <v>1.78</v>
      </c>
      <c r="AO41" s="178">
        <v>9.64E-2</v>
      </c>
      <c r="AP41" s="175">
        <f t="shared" si="55"/>
        <v>0.15448473172165578</v>
      </c>
      <c r="AQ41" s="183">
        <f t="shared" si="56"/>
        <v>3.1737136084053041E-2</v>
      </c>
      <c r="AR41" s="174">
        <v>23.625</v>
      </c>
      <c r="AS41" s="174">
        <v>21.75</v>
      </c>
      <c r="AT41" s="177">
        <f t="shared" si="16"/>
        <v>22.6875</v>
      </c>
      <c r="AU41" s="177">
        <v>1.34</v>
      </c>
      <c r="AV41" s="175">
        <v>3.6700000000000003E-2</v>
      </c>
      <c r="AW41" s="175">
        <f t="shared" si="63"/>
        <v>0.10267200531314491</v>
      </c>
      <c r="AX41" s="183">
        <f t="shared" si="64"/>
        <v>1.867591583783107E-3</v>
      </c>
      <c r="AY41" s="176">
        <v>41.625</v>
      </c>
      <c r="AZ41" s="176">
        <v>37.5</v>
      </c>
      <c r="BA41" s="177">
        <f t="shared" si="17"/>
        <v>39.5625</v>
      </c>
      <c r="BB41" s="176">
        <v>1.72</v>
      </c>
      <c r="BC41" s="178">
        <v>6.5000000000000002E-2</v>
      </c>
      <c r="BD41" s="175">
        <f t="shared" si="18"/>
        <v>0.11458115406482206</v>
      </c>
      <c r="BE41" s="183">
        <f t="shared" si="19"/>
        <v>3.5554299984520365E-3</v>
      </c>
      <c r="BF41" s="176">
        <v>40</v>
      </c>
      <c r="BG41" s="176">
        <v>34.8125</v>
      </c>
      <c r="BH41" s="177">
        <f t="shared" si="20"/>
        <v>37.40625</v>
      </c>
      <c r="BI41" s="177">
        <v>1.66</v>
      </c>
      <c r="BJ41" s="178">
        <v>6.13E-2</v>
      </c>
      <c r="BK41" s="175">
        <f t="shared" si="21"/>
        <v>0.11175203978088311</v>
      </c>
      <c r="BL41" s="183">
        <f t="shared" si="22"/>
        <v>7.6527297221550585E-3</v>
      </c>
      <c r="BM41" s="183"/>
      <c r="BN41" s="183"/>
      <c r="BO41" s="183"/>
      <c r="BP41" s="183"/>
      <c r="BQ41" s="183"/>
      <c r="BR41" s="183"/>
      <c r="BS41" s="183"/>
      <c r="BT41" s="176">
        <v>24.9375</v>
      </c>
      <c r="BU41" s="176">
        <v>22.5625</v>
      </c>
      <c r="BV41" s="177">
        <f t="shared" si="23"/>
        <v>23.75</v>
      </c>
      <c r="BW41" s="177">
        <v>1.24</v>
      </c>
      <c r="BX41" s="178">
        <v>4.4200000000000003E-2</v>
      </c>
      <c r="BY41" s="175">
        <f t="shared" si="24"/>
        <v>0.10278120816207093</v>
      </c>
      <c r="BZ41" s="183">
        <f t="shared" si="25"/>
        <v>2.6394041938399546E-3</v>
      </c>
      <c r="CA41" s="174">
        <v>31</v>
      </c>
      <c r="CB41" s="174">
        <v>28.875</v>
      </c>
      <c r="CC41" s="177">
        <f t="shared" si="26"/>
        <v>29.9375</v>
      </c>
      <c r="CD41" s="172">
        <v>0.98</v>
      </c>
      <c r="CE41" s="178">
        <v>0.1195</v>
      </c>
      <c r="CF41" s="175">
        <f t="shared" si="27"/>
        <v>0.15857678081396931</v>
      </c>
      <c r="CG41" s="183">
        <f t="shared" si="28"/>
        <v>2.7148167634304032E-3</v>
      </c>
      <c r="CH41" s="176">
        <v>21.5625</v>
      </c>
      <c r="CI41" s="176">
        <v>19.8125</v>
      </c>
      <c r="CJ41" s="177">
        <f t="shared" si="29"/>
        <v>20.6875</v>
      </c>
      <c r="CK41" s="177">
        <v>0.62</v>
      </c>
      <c r="CL41" s="178">
        <v>6.6699999999999995E-2</v>
      </c>
      <c r="CM41" s="175">
        <f>+((((((CK41/4)*(1+CL41)^0.25))/(CJ41*0.95))+(1+CL41)^(0.25))^4)-1</f>
        <v>0.10075153912705059</v>
      </c>
      <c r="CN41" s="183">
        <f>CM41*($FM41/$FW41)</f>
        <v>4.743351494391348E-3</v>
      </c>
      <c r="CO41" s="176">
        <v>43</v>
      </c>
      <c r="CP41" s="176">
        <v>34</v>
      </c>
      <c r="CQ41" s="177">
        <f t="shared" si="32"/>
        <v>38.5</v>
      </c>
      <c r="CR41" s="177">
        <v>2</v>
      </c>
      <c r="CS41" s="178">
        <v>6.25E-2</v>
      </c>
      <c r="CT41" s="175">
        <f t="shared" si="33"/>
        <v>0.12180207330770232</v>
      </c>
      <c r="CU41" s="183">
        <f t="shared" si="34"/>
        <v>6.2557136436811765E-3</v>
      </c>
      <c r="CV41" s="176">
        <v>34.375</v>
      </c>
      <c r="CW41" s="176">
        <v>29.1875</v>
      </c>
      <c r="CX41" s="177">
        <f t="shared" si="35"/>
        <v>31.78125</v>
      </c>
      <c r="CY41" s="177">
        <v>1.46</v>
      </c>
      <c r="CZ41" s="178">
        <v>5.67E-2</v>
      </c>
      <c r="DA41" s="175">
        <f t="shared" si="36"/>
        <v>0.10873282155778741</v>
      </c>
      <c r="DB41" s="183">
        <f t="shared" si="37"/>
        <v>4.4210476610402972E-3</v>
      </c>
      <c r="DC41" s="179">
        <v>16.625</v>
      </c>
      <c r="DD41" s="179">
        <v>14.8125</v>
      </c>
      <c r="DE41" s="179">
        <f t="shared" si="38"/>
        <v>15.71875</v>
      </c>
      <c r="DF41" s="179">
        <v>0.84</v>
      </c>
      <c r="DG41" s="175">
        <v>8.5999999999999993E-2</v>
      </c>
      <c r="DH41" s="175">
        <v>0.1483904090096988</v>
      </c>
      <c r="DI41" s="183">
        <f t="shared" si="62"/>
        <v>1.9053204125029895E-3</v>
      </c>
      <c r="DJ41" s="174">
        <v>29.75</v>
      </c>
      <c r="DK41" s="174">
        <v>28.5625</v>
      </c>
      <c r="DL41" s="177">
        <f t="shared" si="39"/>
        <v>29.15625</v>
      </c>
      <c r="DM41" s="177">
        <v>1.46</v>
      </c>
      <c r="DN41" s="175">
        <v>5.2499999999999998E-2</v>
      </c>
      <c r="DO41" s="175">
        <f t="shared" si="60"/>
        <v>0.10908412486981622</v>
      </c>
      <c r="DP41" s="183">
        <f t="shared" si="61"/>
        <v>1.5173502706811949E-3</v>
      </c>
      <c r="DQ41" s="176">
        <v>20.875</v>
      </c>
      <c r="DR41" s="176">
        <v>19.375</v>
      </c>
      <c r="DS41" s="177">
        <f t="shared" si="40"/>
        <v>20.125</v>
      </c>
      <c r="DT41" s="177">
        <v>0.82</v>
      </c>
      <c r="DU41" s="178">
        <v>4.7500000000000001E-2</v>
      </c>
      <c r="DV41" s="175">
        <f t="shared" si="41"/>
        <v>9.3154872966076274E-2</v>
      </c>
      <c r="DW41" s="183">
        <f t="shared" si="42"/>
        <v>2.4918765832375339E-3</v>
      </c>
      <c r="DX41" s="176">
        <v>24</v>
      </c>
      <c r="DY41" s="176">
        <v>22.125</v>
      </c>
      <c r="DZ41" s="177">
        <f t="shared" si="43"/>
        <v>23.0625</v>
      </c>
      <c r="EA41" s="177">
        <v>1.55</v>
      </c>
      <c r="EB41" s="178"/>
      <c r="EC41" s="175"/>
      <c r="ED41" s="183"/>
      <c r="EE41" s="176">
        <v>28.5</v>
      </c>
      <c r="EF41" s="176">
        <v>25.375</v>
      </c>
      <c r="EG41" s="177">
        <f t="shared" si="44"/>
        <v>26.9375</v>
      </c>
      <c r="EH41" s="177">
        <v>1.24</v>
      </c>
      <c r="EI41" s="178">
        <v>4.4299999999999999E-2</v>
      </c>
      <c r="EJ41" s="175">
        <f t="shared" si="45"/>
        <v>9.5828731408231782E-2</v>
      </c>
      <c r="EK41" s="183">
        <f t="shared" si="46"/>
        <v>4.9217315128348123E-3</v>
      </c>
      <c r="EL41" s="191">
        <v>59.19</v>
      </c>
      <c r="EM41" s="191">
        <v>53.5</v>
      </c>
      <c r="EN41" s="177">
        <f t="shared" si="47"/>
        <v>56.344999999999999</v>
      </c>
      <c r="EO41" s="192">
        <v>1.92</v>
      </c>
      <c r="EP41" s="178">
        <v>7.5800000000000006E-2</v>
      </c>
      <c r="EQ41" s="175">
        <f t="shared" si="48"/>
        <v>0.11491029184387291</v>
      </c>
      <c r="ER41" s="183">
        <f t="shared" si="49"/>
        <v>1.0999901677526146E-2</v>
      </c>
      <c r="ES41" s="193">
        <v>31.88</v>
      </c>
      <c r="ET41" s="193">
        <v>27</v>
      </c>
      <c r="EU41" s="193">
        <f t="shared" si="50"/>
        <v>29.439999999999998</v>
      </c>
      <c r="EV41" s="192">
        <v>0.7</v>
      </c>
      <c r="EW41" s="178">
        <v>8.9300000000000004E-2</v>
      </c>
      <c r="EX41" s="175">
        <f t="shared" si="51"/>
        <v>0.11682061680464817</v>
      </c>
      <c r="EY41" s="183">
        <f t="shared" si="52"/>
        <v>1.1167645362907579E-2</v>
      </c>
      <c r="EZ41" s="175"/>
      <c r="FA41" s="179">
        <v>1.1000000000000001</v>
      </c>
      <c r="FB41" s="179">
        <v>0.67500000000000004</v>
      </c>
      <c r="FC41" s="179">
        <v>0.2</v>
      </c>
      <c r="FD41" s="179">
        <v>0.85</v>
      </c>
      <c r="FE41" s="194">
        <v>1.8194570000000001</v>
      </c>
      <c r="FF41" s="179">
        <v>4.8</v>
      </c>
      <c r="FG41" s="179">
        <v>0.42499999999999999</v>
      </c>
      <c r="FH41" s="179">
        <v>0.72499999999999998</v>
      </c>
      <c r="FI41" s="179">
        <v>1.6</v>
      </c>
      <c r="FJ41" s="179"/>
      <c r="FK41" s="179">
        <v>0.6</v>
      </c>
      <c r="FL41" s="179">
        <v>0.4</v>
      </c>
      <c r="FM41" s="177">
        <v>1.1000000000000001</v>
      </c>
      <c r="FN41" s="177">
        <v>1.2</v>
      </c>
      <c r="FO41" s="177">
        <v>0.95</v>
      </c>
      <c r="FP41" s="177">
        <v>0.3</v>
      </c>
      <c r="FQ41" s="177">
        <v>0.32500000000000001</v>
      </c>
      <c r="FR41" s="177">
        <v>0.625</v>
      </c>
      <c r="FS41" s="177"/>
      <c r="FT41" s="177">
        <v>1.2</v>
      </c>
      <c r="FU41" s="195">
        <v>2.2366031999999998</v>
      </c>
      <c r="FV41" s="195">
        <v>2.2335783199999999</v>
      </c>
      <c r="FW41" s="177">
        <f t="shared" si="53"/>
        <v>23.36463852</v>
      </c>
      <c r="FX41" s="175">
        <f t="shared" si="54"/>
        <v>0.12511527655051982</v>
      </c>
      <c r="FY41" s="172"/>
      <c r="FZ41" s="172"/>
    </row>
    <row r="42" spans="1:182">
      <c r="A42" s="181">
        <v>36889</v>
      </c>
      <c r="B42" s="170">
        <v>23.1875</v>
      </c>
      <c r="C42" s="170">
        <v>21.4375</v>
      </c>
      <c r="D42" s="170">
        <f t="shared" si="0"/>
        <v>22.3125</v>
      </c>
      <c r="E42" s="170">
        <v>1.08</v>
      </c>
      <c r="F42" s="171">
        <v>5.9499999999999997E-2</v>
      </c>
      <c r="G42" s="175">
        <f t="shared" si="1"/>
        <v>0.11452269337845222</v>
      </c>
      <c r="H42" s="183">
        <f t="shared" si="2"/>
        <v>5.4661787181282326E-3</v>
      </c>
      <c r="I42" s="170">
        <v>26.25</v>
      </c>
      <c r="J42" s="170">
        <v>21.5625</v>
      </c>
      <c r="K42" s="173">
        <f t="shared" si="3"/>
        <v>23.90625</v>
      </c>
      <c r="L42" s="173">
        <v>1.1599999999999999</v>
      </c>
      <c r="M42" s="171">
        <v>6.3399999999999998E-2</v>
      </c>
      <c r="N42" s="175">
        <f t="shared" si="4"/>
        <v>0.11876419568080143</v>
      </c>
      <c r="O42" s="183">
        <f t="shared" si="5"/>
        <v>3.4784750541932011E-3</v>
      </c>
      <c r="P42" s="174">
        <v>20.875</v>
      </c>
      <c r="Q42" s="174">
        <v>17.375</v>
      </c>
      <c r="R42" s="177">
        <f t="shared" si="6"/>
        <v>19.125</v>
      </c>
      <c r="S42" s="172">
        <v>0.96</v>
      </c>
      <c r="T42" s="175">
        <v>4.2000000000000003E-2</v>
      </c>
      <c r="U42" s="175">
        <f t="shared" si="7"/>
        <v>9.8157727143511009E-2</v>
      </c>
      <c r="V42" s="183">
        <f t="shared" si="8"/>
        <v>8.518322491430821E-4</v>
      </c>
      <c r="W42" s="176">
        <v>33.5</v>
      </c>
      <c r="X42" s="176">
        <v>26.0625</v>
      </c>
      <c r="Y42" s="177">
        <f t="shared" si="9"/>
        <v>29.78125</v>
      </c>
      <c r="Z42" s="177">
        <v>0.68</v>
      </c>
      <c r="AA42" s="178">
        <v>0.11749999999999999</v>
      </c>
      <c r="AB42" s="175">
        <f t="shared" si="10"/>
        <v>0.14460205859715836</v>
      </c>
      <c r="AC42" s="183">
        <f t="shared" si="11"/>
        <v>5.333262868425539E-3</v>
      </c>
      <c r="AD42" s="191">
        <v>66.75</v>
      </c>
      <c r="AE42" s="191">
        <v>55.75</v>
      </c>
      <c r="AF42" s="177">
        <f t="shared" si="12"/>
        <v>61.25</v>
      </c>
      <c r="AG42" s="177">
        <v>1.18</v>
      </c>
      <c r="AH42" s="178">
        <v>0.1308</v>
      </c>
      <c r="AI42" s="175">
        <f t="shared" si="13"/>
        <v>0.15390677827407084</v>
      </c>
      <c r="AJ42" s="183">
        <f t="shared" si="14"/>
        <v>1.454807496130938E-2</v>
      </c>
      <c r="AK42" s="176">
        <v>43.625</v>
      </c>
      <c r="AL42" s="176">
        <v>38</v>
      </c>
      <c r="AM42" s="177">
        <f t="shared" si="15"/>
        <v>40.8125</v>
      </c>
      <c r="AN42" s="177">
        <v>1.78</v>
      </c>
      <c r="AO42" s="178">
        <v>9.64E-2</v>
      </c>
      <c r="AP42" s="175">
        <f t="shared" si="55"/>
        <v>0.14760847523906673</v>
      </c>
      <c r="AQ42" s="183">
        <f t="shared" si="56"/>
        <v>3.0743415875139249E-2</v>
      </c>
      <c r="AR42" s="174">
        <v>24.75</v>
      </c>
      <c r="AS42" s="174">
        <v>22.125</v>
      </c>
      <c r="AT42" s="177">
        <f t="shared" si="16"/>
        <v>23.4375</v>
      </c>
      <c r="AU42" s="177">
        <v>1.34</v>
      </c>
      <c r="AV42" s="175">
        <v>3.6700000000000003E-2</v>
      </c>
      <c r="AW42" s="175">
        <f t="shared" si="63"/>
        <v>0.10051339871601894</v>
      </c>
      <c r="AX42" s="183">
        <f t="shared" si="64"/>
        <v>1.8535848740742944E-3</v>
      </c>
      <c r="AY42" s="176">
        <v>44.625</v>
      </c>
      <c r="AZ42" s="176">
        <v>40.125</v>
      </c>
      <c r="BA42" s="177">
        <f t="shared" si="17"/>
        <v>42.375</v>
      </c>
      <c r="BB42" s="176">
        <v>1.72</v>
      </c>
      <c r="BC42" s="178">
        <v>6.5000000000000002E-2</v>
      </c>
      <c r="BD42" s="175">
        <f t="shared" si="18"/>
        <v>0.11123777207871122</v>
      </c>
      <c r="BE42" s="183">
        <f t="shared" si="19"/>
        <v>3.4993701028080606E-3</v>
      </c>
      <c r="BF42" s="176">
        <v>43.875</v>
      </c>
      <c r="BG42" s="176">
        <v>38</v>
      </c>
      <c r="BH42" s="177">
        <f t="shared" si="20"/>
        <v>40.9375</v>
      </c>
      <c r="BI42" s="177">
        <v>1.66</v>
      </c>
      <c r="BJ42" s="178">
        <v>6.13E-2</v>
      </c>
      <c r="BK42" s="175">
        <f t="shared" si="21"/>
        <v>0.10733059473245676</v>
      </c>
      <c r="BL42" s="183">
        <f t="shared" si="22"/>
        <v>7.4514897256446801E-3</v>
      </c>
      <c r="BM42" s="183"/>
      <c r="BN42" s="183"/>
      <c r="BO42" s="183"/>
      <c r="BP42" s="183"/>
      <c r="BQ42" s="183"/>
      <c r="BR42" s="183"/>
      <c r="BS42" s="183"/>
      <c r="BT42" s="176">
        <v>27.5</v>
      </c>
      <c r="BU42" s="176">
        <v>23.875</v>
      </c>
      <c r="BV42" s="177">
        <f t="shared" si="23"/>
        <v>25.6875</v>
      </c>
      <c r="BW42" s="177">
        <v>1.24</v>
      </c>
      <c r="BX42" s="178">
        <v>4.4200000000000003E-2</v>
      </c>
      <c r="BY42" s="175">
        <f t="shared" si="24"/>
        <v>9.8278733595762668E-2</v>
      </c>
      <c r="BZ42" s="183">
        <f t="shared" si="25"/>
        <v>2.5586471014986201E-3</v>
      </c>
      <c r="CA42" s="174">
        <v>33.9375</v>
      </c>
      <c r="CB42" s="174">
        <v>28</v>
      </c>
      <c r="CC42" s="177">
        <f t="shared" si="26"/>
        <v>30.96875</v>
      </c>
      <c r="CD42" s="172">
        <v>0.98</v>
      </c>
      <c r="CE42" s="178">
        <v>0.1195</v>
      </c>
      <c r="CF42" s="175">
        <f t="shared" si="27"/>
        <v>0.15725930823406786</v>
      </c>
      <c r="CG42" s="183">
        <f t="shared" si="28"/>
        <v>2.7294550134776005E-3</v>
      </c>
      <c r="CH42" s="176">
        <v>25.3125</v>
      </c>
      <c r="CI42" s="176">
        <v>20.40625</v>
      </c>
      <c r="CJ42" s="177">
        <f t="shared" si="29"/>
        <v>22.859375</v>
      </c>
      <c r="CK42" s="177">
        <v>0.62</v>
      </c>
      <c r="CL42" s="178"/>
      <c r="CM42" s="175"/>
      <c r="CN42" s="183"/>
      <c r="CO42" s="176">
        <v>46.9375</v>
      </c>
      <c r="CP42" s="176">
        <v>41.125</v>
      </c>
      <c r="CQ42" s="177">
        <f t="shared" si="32"/>
        <v>44.03125</v>
      </c>
      <c r="CR42" s="177">
        <v>2</v>
      </c>
      <c r="CS42" s="178">
        <v>6.25E-2</v>
      </c>
      <c r="CT42" s="175">
        <f t="shared" si="33"/>
        <v>0.11421937889684597</v>
      </c>
      <c r="CU42" s="183">
        <f t="shared" si="34"/>
        <v>5.9473107163030827E-3</v>
      </c>
      <c r="CV42" s="176">
        <v>39.4375</v>
      </c>
      <c r="CW42" s="176">
        <v>32.5</v>
      </c>
      <c r="CX42" s="177">
        <f t="shared" si="35"/>
        <v>35.96875</v>
      </c>
      <c r="CY42" s="177">
        <v>1.46</v>
      </c>
      <c r="CZ42" s="178">
        <v>5.67E-2</v>
      </c>
      <c r="DA42" s="175">
        <f t="shared" si="36"/>
        <v>0.10257836313974256</v>
      </c>
      <c r="DB42" s="183">
        <f t="shared" si="37"/>
        <v>4.2284281794769136E-3</v>
      </c>
      <c r="DC42" s="179">
        <v>16.125</v>
      </c>
      <c r="DD42" s="179">
        <v>14.5</v>
      </c>
      <c r="DE42" s="179">
        <f t="shared" si="38"/>
        <v>15.3125</v>
      </c>
      <c r="DF42" s="179">
        <v>0.84</v>
      </c>
      <c r="DG42" s="175">
        <v>8.5999999999999993E-2</v>
      </c>
      <c r="DH42" s="175">
        <v>0.15008143095978088</v>
      </c>
      <c r="DI42" s="183">
        <f t="shared" si="62"/>
        <v>1.9536546934634351E-3</v>
      </c>
      <c r="DJ42" s="174">
        <v>29.8125</v>
      </c>
      <c r="DK42" s="174">
        <v>29</v>
      </c>
      <c r="DL42" s="177">
        <f t="shared" si="39"/>
        <v>29.40625</v>
      </c>
      <c r="DM42" s="177">
        <v>1.46</v>
      </c>
      <c r="DN42" s="175">
        <v>5.2499999999999998E-2</v>
      </c>
      <c r="DO42" s="175">
        <f t="shared" si="60"/>
        <v>0.10859366349812216</v>
      </c>
      <c r="DP42" s="183">
        <f t="shared" si="61"/>
        <v>1.5313957380879758E-3</v>
      </c>
      <c r="DQ42" s="176">
        <v>22.4375</v>
      </c>
      <c r="DR42" s="176">
        <v>19.3125</v>
      </c>
      <c r="DS42" s="177">
        <f t="shared" si="40"/>
        <v>20.875</v>
      </c>
      <c r="DT42" s="177">
        <v>0.82</v>
      </c>
      <c r="DU42" s="178">
        <v>4.7500000000000001E-2</v>
      </c>
      <c r="DV42" s="175">
        <f t="shared" si="41"/>
        <v>9.1489196649117366E-2</v>
      </c>
      <c r="DW42" s="183">
        <f t="shared" si="42"/>
        <v>2.4811294288110772E-3</v>
      </c>
      <c r="DX42" s="176">
        <v>26.3125</v>
      </c>
      <c r="DY42" s="176">
        <v>22.375</v>
      </c>
      <c r="DZ42" s="177">
        <f t="shared" si="43"/>
        <v>24.34375</v>
      </c>
      <c r="EA42" s="177">
        <v>1.55</v>
      </c>
      <c r="EB42" s="178"/>
      <c r="EC42" s="175"/>
      <c r="ED42" s="183"/>
      <c r="EE42" s="176">
        <v>31.5</v>
      </c>
      <c r="EF42" s="176">
        <v>27.4375</v>
      </c>
      <c r="EG42" s="177">
        <f t="shared" si="44"/>
        <v>29.46875</v>
      </c>
      <c r="EH42" s="177">
        <v>1.24</v>
      </c>
      <c r="EI42" s="178">
        <v>4.4299999999999999E-2</v>
      </c>
      <c r="EJ42" s="175">
        <f t="shared" si="45"/>
        <v>9.132929972628645E-2</v>
      </c>
      <c r="EK42" s="183">
        <f t="shared" si="46"/>
        <v>4.7554427998172076E-3</v>
      </c>
      <c r="EL42" s="191">
        <v>64.5</v>
      </c>
      <c r="EM42" s="191">
        <v>53.38</v>
      </c>
      <c r="EN42" s="177">
        <f t="shared" si="47"/>
        <v>58.94</v>
      </c>
      <c r="EO42" s="192">
        <v>1.92</v>
      </c>
      <c r="EP42" s="178">
        <v>7.5800000000000006E-2</v>
      </c>
      <c r="EQ42" s="175">
        <f t="shared" si="48"/>
        <v>0.11316624807340614</v>
      </c>
      <c r="ER42" s="183">
        <f t="shared" si="49"/>
        <v>1.2139889218356743E-2</v>
      </c>
      <c r="ES42" s="193">
        <v>31.25</v>
      </c>
      <c r="ET42" s="193">
        <v>26.38</v>
      </c>
      <c r="EU42" s="193">
        <f t="shared" si="50"/>
        <v>28.814999999999998</v>
      </c>
      <c r="EV42" s="192">
        <v>0.7</v>
      </c>
      <c r="EW42" s="178">
        <v>8.9200000000000002E-2</v>
      </c>
      <c r="EX42" s="175">
        <f t="shared" si="51"/>
        <v>0.1173206783233316</v>
      </c>
      <c r="EY42" s="183">
        <f t="shared" si="52"/>
        <v>1.2322053123461041E-2</v>
      </c>
      <c r="EZ42" s="175"/>
      <c r="FA42" s="179">
        <v>1.1000000000000001</v>
      </c>
      <c r="FB42" s="179">
        <v>0.67500000000000004</v>
      </c>
      <c r="FC42" s="179">
        <v>0.2</v>
      </c>
      <c r="FD42" s="179">
        <v>0.85</v>
      </c>
      <c r="FE42" s="194">
        <v>2.1784530000000002</v>
      </c>
      <c r="FF42" s="179">
        <v>4.8</v>
      </c>
      <c r="FG42" s="179">
        <v>0.42499999999999999</v>
      </c>
      <c r="FH42" s="179">
        <v>0.72499999999999998</v>
      </c>
      <c r="FI42" s="179">
        <v>1.6</v>
      </c>
      <c r="FJ42" s="179"/>
      <c r="FK42" s="179">
        <v>0.6</v>
      </c>
      <c r="FL42" s="179">
        <v>0.4</v>
      </c>
      <c r="FM42" s="177"/>
      <c r="FN42" s="177">
        <v>1.2</v>
      </c>
      <c r="FO42" s="177">
        <v>0.95</v>
      </c>
      <c r="FP42" s="177">
        <v>0.3</v>
      </c>
      <c r="FQ42" s="177">
        <v>0.32500000000000001</v>
      </c>
      <c r="FR42" s="177">
        <v>0.625</v>
      </c>
      <c r="FS42" s="177"/>
      <c r="FT42" s="177">
        <v>1.2</v>
      </c>
      <c r="FU42" s="195">
        <v>2.4722831999999997</v>
      </c>
      <c r="FV42" s="195">
        <v>2.4205213799999998</v>
      </c>
      <c r="FW42" s="177">
        <f t="shared" si="53"/>
        <v>23.046257579999999</v>
      </c>
      <c r="FX42" s="175">
        <f t="shared" si="54"/>
        <v>0.12387309044161943</v>
      </c>
      <c r="FY42" s="172"/>
      <c r="FZ42" s="172"/>
    </row>
    <row r="43" spans="1:182">
      <c r="A43" s="181">
        <v>36922</v>
      </c>
      <c r="B43" s="170">
        <v>22.3125</v>
      </c>
      <c r="C43" s="170">
        <v>19.5</v>
      </c>
      <c r="D43" s="170">
        <f t="shared" si="0"/>
        <v>20.90625</v>
      </c>
      <c r="E43" s="170">
        <v>1.08</v>
      </c>
      <c r="F43" s="171">
        <v>5.9499999999999997E-2</v>
      </c>
      <c r="G43" s="175">
        <f t="shared" si="1"/>
        <v>0.11829912247044816</v>
      </c>
      <c r="H43" s="183">
        <f t="shared" si="2"/>
        <v>5.9582015222545449E-3</v>
      </c>
      <c r="I43" s="170">
        <v>25.75</v>
      </c>
      <c r="J43" s="170">
        <v>23.25</v>
      </c>
      <c r="K43" s="173">
        <f t="shared" si="3"/>
        <v>24.5</v>
      </c>
      <c r="L43" s="173">
        <v>1.1599999999999999</v>
      </c>
      <c r="M43" s="171">
        <v>6.9500000000000006E-2</v>
      </c>
      <c r="N43" s="175">
        <f t="shared" si="4"/>
        <v>0.12380719087601566</v>
      </c>
      <c r="O43" s="183">
        <f t="shared" si="5"/>
        <v>3.6374441079044259E-3</v>
      </c>
      <c r="P43" s="174">
        <v>20.6875</v>
      </c>
      <c r="Q43" s="174">
        <v>17.375</v>
      </c>
      <c r="R43" s="177">
        <f t="shared" si="6"/>
        <v>19.03125</v>
      </c>
      <c r="S43" s="172">
        <v>0.96</v>
      </c>
      <c r="T43" s="175">
        <v>4.2000000000000003E-2</v>
      </c>
      <c r="U43" s="175">
        <f t="shared" si="7"/>
        <v>9.8439862461159322E-2</v>
      </c>
      <c r="V43" s="183">
        <f t="shared" si="8"/>
        <v>9.2962102040284309E-4</v>
      </c>
      <c r="W43" s="176">
        <v>32.4375</v>
      </c>
      <c r="X43" s="176">
        <v>27.5</v>
      </c>
      <c r="Y43" s="177">
        <f t="shared" si="9"/>
        <v>29.96875</v>
      </c>
      <c r="Z43" s="177">
        <v>0.68</v>
      </c>
      <c r="AA43" s="178">
        <v>0.11749999999999999</v>
      </c>
      <c r="AB43" s="175">
        <f t="shared" si="10"/>
        <v>0.14443097693565909</v>
      </c>
      <c r="AC43" s="183">
        <f t="shared" si="11"/>
        <v>5.1526624582927246E-3</v>
      </c>
      <c r="AD43" s="191">
        <v>66.69</v>
      </c>
      <c r="AE43" s="191">
        <v>55.38</v>
      </c>
      <c r="AF43" s="177">
        <f t="shared" si="12"/>
        <v>61.034999999999997</v>
      </c>
      <c r="AG43" s="177">
        <v>1.18</v>
      </c>
      <c r="AH43" s="178">
        <v>0.13919999999999999</v>
      </c>
      <c r="AI43" s="175">
        <f t="shared" si="13"/>
        <v>0.16256104906906499</v>
      </c>
      <c r="AJ43" s="183">
        <f t="shared" si="14"/>
        <v>1.306639978451064E-2</v>
      </c>
      <c r="AK43" s="176">
        <v>41.9375</v>
      </c>
      <c r="AL43" s="176">
        <v>35.1875</v>
      </c>
      <c r="AM43" s="177">
        <f t="shared" si="15"/>
        <v>38.5625</v>
      </c>
      <c r="AN43" s="177">
        <v>1.78</v>
      </c>
      <c r="AO43" s="178">
        <v>9.64E-2</v>
      </c>
      <c r="AP43" s="175">
        <f t="shared" si="55"/>
        <v>0.15065068656391234</v>
      </c>
      <c r="AQ43" s="183">
        <f t="shared" si="56"/>
        <v>3.4144227706093946E-2</v>
      </c>
      <c r="AR43" s="174">
        <v>24.625</v>
      </c>
      <c r="AS43" s="174">
        <v>21.25</v>
      </c>
      <c r="AT43" s="177">
        <f t="shared" si="16"/>
        <v>22.9375</v>
      </c>
      <c r="AU43" s="177">
        <v>1.34</v>
      </c>
      <c r="AV43" s="175">
        <v>3.6700000000000003E-2</v>
      </c>
      <c r="AW43" s="175">
        <f t="shared" si="63"/>
        <v>0.10193642881749421</v>
      </c>
      <c r="AX43" s="183">
        <f t="shared" si="64"/>
        <v>1.7755378319670313E-3</v>
      </c>
      <c r="AY43" s="176">
        <v>43.25</v>
      </c>
      <c r="AZ43" s="176">
        <v>37.259998320000001</v>
      </c>
      <c r="BA43" s="177">
        <f t="shared" si="17"/>
        <v>40.254999159999997</v>
      </c>
      <c r="BB43" s="176">
        <v>1.76</v>
      </c>
      <c r="BC43" s="178">
        <v>6.5000000000000002E-2</v>
      </c>
      <c r="BD43" s="175">
        <f t="shared" si="18"/>
        <v>0.11486626120808374</v>
      </c>
      <c r="BE43" s="183">
        <f t="shared" si="19"/>
        <v>3.4952875573497871E-3</v>
      </c>
      <c r="BF43" s="176">
        <v>42.375</v>
      </c>
      <c r="BG43" s="176">
        <v>35.209999080000003</v>
      </c>
      <c r="BH43" s="177">
        <f t="shared" si="20"/>
        <v>38.792499540000001</v>
      </c>
      <c r="BI43" s="177">
        <v>1.66</v>
      </c>
      <c r="BJ43" s="178">
        <v>6.13E-2</v>
      </c>
      <c r="BK43" s="175">
        <f t="shared" si="21"/>
        <v>0.10991875167550424</v>
      </c>
      <c r="BL43" s="183">
        <f t="shared" si="22"/>
        <v>8.3041791842654363E-3</v>
      </c>
      <c r="BM43" s="183"/>
      <c r="BN43" s="183"/>
      <c r="BO43" s="183"/>
      <c r="BP43" s="183"/>
      <c r="BQ43" s="183"/>
      <c r="BR43" s="183"/>
      <c r="BS43" s="183"/>
      <c r="BT43" s="176">
        <v>26.75</v>
      </c>
      <c r="BU43" s="176">
        <v>24</v>
      </c>
      <c r="BV43" s="177">
        <f t="shared" si="23"/>
        <v>25.375</v>
      </c>
      <c r="BW43" s="177">
        <v>1.24</v>
      </c>
      <c r="BX43" s="178">
        <v>4.4200000000000003E-2</v>
      </c>
      <c r="BY43" s="175">
        <f t="shared" si="24"/>
        <v>9.8957548234048565E-2</v>
      </c>
      <c r="BZ43" s="183">
        <f t="shared" si="25"/>
        <v>2.5958605777150032E-3</v>
      </c>
      <c r="CA43" s="174">
        <v>32.3125</v>
      </c>
      <c r="CB43" s="174">
        <v>25.3125</v>
      </c>
      <c r="CC43" s="177">
        <f t="shared" si="26"/>
        <v>28.8125</v>
      </c>
      <c r="CD43" s="172">
        <v>0.98</v>
      </c>
      <c r="CE43" s="178">
        <v>0.1195</v>
      </c>
      <c r="CF43" s="175">
        <f t="shared" si="27"/>
        <v>0.16012301545139196</v>
      </c>
      <c r="CG43" s="183">
        <f t="shared" si="28"/>
        <v>2.5202141573598684E-3</v>
      </c>
      <c r="CH43" s="176">
        <v>24.34375</v>
      </c>
      <c r="CI43" s="176">
        <v>21.4375</v>
      </c>
      <c r="CJ43" s="177">
        <f t="shared" si="29"/>
        <v>22.890625</v>
      </c>
      <c r="CK43" s="177">
        <v>0.62</v>
      </c>
      <c r="CL43" s="178"/>
      <c r="CM43" s="175"/>
      <c r="CN43" s="183"/>
      <c r="CO43" s="176">
        <v>44.625</v>
      </c>
      <c r="CP43" s="176">
        <v>35.875</v>
      </c>
      <c r="CQ43" s="177">
        <f t="shared" si="32"/>
        <v>40.25</v>
      </c>
      <c r="CR43" s="177">
        <v>2.04</v>
      </c>
      <c r="CS43" s="178">
        <v>6.25E-2</v>
      </c>
      <c r="CT43" s="175">
        <f t="shared" si="33"/>
        <v>0.12032938325756182</v>
      </c>
      <c r="CU43" s="183">
        <f t="shared" si="34"/>
        <v>8.0806089910064275E-3</v>
      </c>
      <c r="CV43" s="176">
        <v>38</v>
      </c>
      <c r="CW43" s="176">
        <v>33</v>
      </c>
      <c r="CX43" s="177">
        <f t="shared" si="35"/>
        <v>35.5</v>
      </c>
      <c r="CY43" s="177">
        <v>1.46</v>
      </c>
      <c r="CZ43" s="178">
        <v>5.4300000000000001E-2</v>
      </c>
      <c r="DA43" s="175">
        <f t="shared" si="36"/>
        <v>0.10068837092105554</v>
      </c>
      <c r="DB43" s="183">
        <f t="shared" si="37"/>
        <v>4.6486239824639602E-3</v>
      </c>
      <c r="DC43" s="179">
        <v>15.4375</v>
      </c>
      <c r="DD43" s="179">
        <v>13.1875</v>
      </c>
      <c r="DE43" s="179">
        <f t="shared" si="38"/>
        <v>14.3125</v>
      </c>
      <c r="DF43" s="179">
        <v>0.84</v>
      </c>
      <c r="DG43" s="175">
        <v>8.2500000000000004E-2</v>
      </c>
      <c r="DH43" s="175">
        <v>0.15094098917231213</v>
      </c>
      <c r="DI43" s="183">
        <f t="shared" si="62"/>
        <v>1.7421771148561536E-3</v>
      </c>
      <c r="DJ43" s="174">
        <v>32.25</v>
      </c>
      <c r="DK43" s="174">
        <v>29.1875</v>
      </c>
      <c r="DL43" s="177">
        <f t="shared" si="39"/>
        <v>30.71875</v>
      </c>
      <c r="DM43" s="177">
        <v>1.46</v>
      </c>
      <c r="DN43" s="175">
        <v>5.2499999999999998E-2</v>
      </c>
      <c r="DO43" s="175">
        <f t="shared" si="60"/>
        <v>0.10615213832034698</v>
      </c>
      <c r="DP43" s="183">
        <f t="shared" si="61"/>
        <v>1.492539979299572E-3</v>
      </c>
      <c r="DQ43" s="176">
        <v>22.4375</v>
      </c>
      <c r="DR43" s="176">
        <v>19.5</v>
      </c>
      <c r="DS43" s="177">
        <f t="shared" si="40"/>
        <v>20.96875</v>
      </c>
      <c r="DT43" s="177">
        <v>0.82</v>
      </c>
      <c r="DU43" s="178">
        <v>4.7500000000000001E-2</v>
      </c>
      <c r="DV43" s="175">
        <f t="shared" si="41"/>
        <v>9.128949309837453E-2</v>
      </c>
      <c r="DW43" s="183">
        <f t="shared" si="42"/>
        <v>2.5862886112722975E-3</v>
      </c>
      <c r="DX43" s="176">
        <v>25.375</v>
      </c>
      <c r="DY43" s="176">
        <v>22.5</v>
      </c>
      <c r="DZ43" s="177">
        <f t="shared" si="43"/>
        <v>23.9375</v>
      </c>
      <c r="EA43" s="177">
        <v>1.55</v>
      </c>
      <c r="EB43" s="178"/>
      <c r="EC43" s="175"/>
      <c r="ED43" s="183"/>
      <c r="EE43" s="176">
        <v>30.5</v>
      </c>
      <c r="EF43" s="176">
        <v>27.0625</v>
      </c>
      <c r="EG43" s="177">
        <f t="shared" si="44"/>
        <v>28.78125</v>
      </c>
      <c r="EH43" s="177">
        <v>1.24</v>
      </c>
      <c r="EI43" s="178">
        <v>4.4299999999999999E-2</v>
      </c>
      <c r="EJ43" s="175">
        <f t="shared" si="45"/>
        <v>9.2471765025581076E-2</v>
      </c>
      <c r="EK43" s="183">
        <f t="shared" si="46"/>
        <v>5.0455082247278238E-3</v>
      </c>
      <c r="EL43" s="191">
        <v>63.19</v>
      </c>
      <c r="EM43" s="191">
        <v>52.43</v>
      </c>
      <c r="EN43" s="177">
        <f t="shared" si="47"/>
        <v>57.81</v>
      </c>
      <c r="EO43" s="192">
        <v>1.92</v>
      </c>
      <c r="EP43" s="178">
        <v>7.5800000000000006E-2</v>
      </c>
      <c r="EQ43" s="175">
        <f t="shared" si="48"/>
        <v>0.11390620101799143</v>
      </c>
      <c r="ER43" s="183">
        <f t="shared" si="49"/>
        <v>9.8874359095912166E-3</v>
      </c>
      <c r="ES43" s="193">
        <v>29.94</v>
      </c>
      <c r="ET43" s="193">
        <v>27.12</v>
      </c>
      <c r="EU43" s="193">
        <f t="shared" si="50"/>
        <v>28.53</v>
      </c>
      <c r="EV43" s="192">
        <v>0.7</v>
      </c>
      <c r="EW43" s="178">
        <v>8.9200000000000002E-2</v>
      </c>
      <c r="EX43" s="175">
        <f t="shared" si="51"/>
        <v>0.11760430725042981</v>
      </c>
      <c r="EY43" s="183">
        <f t="shared" si="52"/>
        <v>1.1069316196831708E-2</v>
      </c>
      <c r="EZ43" s="175"/>
      <c r="FA43" s="179">
        <v>1.2</v>
      </c>
      <c r="FB43" s="179">
        <v>0.7</v>
      </c>
      <c r="FC43" s="179">
        <v>0.22500000000000001</v>
      </c>
      <c r="FD43" s="179">
        <v>0.85</v>
      </c>
      <c r="FE43" s="194">
        <v>1.9150804800000001</v>
      </c>
      <c r="FF43" s="179">
        <v>5.4</v>
      </c>
      <c r="FG43" s="179">
        <v>0.41499999999999998</v>
      </c>
      <c r="FH43" s="179">
        <v>0.72499999999999998</v>
      </c>
      <c r="FI43" s="179">
        <v>1.8</v>
      </c>
      <c r="FJ43" s="179"/>
      <c r="FK43" s="179">
        <v>0.625</v>
      </c>
      <c r="FL43" s="179">
        <v>0.375</v>
      </c>
      <c r="FM43" s="177"/>
      <c r="FN43" s="177">
        <v>1.6</v>
      </c>
      <c r="FO43" s="177">
        <v>1.1000000000000001</v>
      </c>
      <c r="FP43" s="177">
        <v>0.27500000000000002</v>
      </c>
      <c r="FQ43" s="177">
        <v>0.33500000000000002</v>
      </c>
      <c r="FR43" s="177">
        <v>0.67500000000000004</v>
      </c>
      <c r="FS43" s="177"/>
      <c r="FT43" s="177">
        <v>1.3</v>
      </c>
      <c r="FU43" s="195">
        <v>2.06815886</v>
      </c>
      <c r="FV43" s="195">
        <v>2.2425655500000001</v>
      </c>
      <c r="FW43" s="177">
        <f t="shared" si="53"/>
        <v>23.825804890000001</v>
      </c>
      <c r="FX43" s="175">
        <f t="shared" si="54"/>
        <v>0.12613213491816541</v>
      </c>
      <c r="FY43" s="172"/>
      <c r="FZ43" s="172"/>
    </row>
    <row r="44" spans="1:182">
      <c r="A44" s="181">
        <v>36950</v>
      </c>
      <c r="B44" s="170">
        <v>21.940000529999999</v>
      </c>
      <c r="C44" s="170">
        <v>20</v>
      </c>
      <c r="D44" s="170">
        <f t="shared" si="0"/>
        <v>20.970000264999999</v>
      </c>
      <c r="E44" s="170">
        <v>1.08</v>
      </c>
      <c r="F44" s="171">
        <v>5.9499999999999997E-2</v>
      </c>
      <c r="G44" s="175">
        <f t="shared" si="1"/>
        <v>0.118116743510148</v>
      </c>
      <c r="H44" s="183">
        <f t="shared" si="2"/>
        <v>5.9742636531868272E-3</v>
      </c>
      <c r="I44" s="170">
        <v>24.700000760000002</v>
      </c>
      <c r="J44" s="170">
        <v>22.510000229999999</v>
      </c>
      <c r="K44" s="173">
        <f t="shared" si="3"/>
        <v>23.605000494999999</v>
      </c>
      <c r="L44" s="173">
        <v>1.1599999999999999</v>
      </c>
      <c r="M44" s="171">
        <v>6.9500000000000006E-2</v>
      </c>
      <c r="N44" s="175">
        <f t="shared" si="4"/>
        <v>0.12590615534594596</v>
      </c>
      <c r="O44" s="183">
        <f t="shared" si="5"/>
        <v>3.7148106022736735E-3</v>
      </c>
      <c r="P44" s="174">
        <v>19.209999079999999</v>
      </c>
      <c r="Q44" s="174">
        <v>17.850000380000001</v>
      </c>
      <c r="R44" s="177">
        <f t="shared" si="6"/>
        <v>18.52999973</v>
      </c>
      <c r="S44" s="172">
        <v>0.96</v>
      </c>
      <c r="T44" s="175">
        <v>4.2700000000000002E-2</v>
      </c>
      <c r="U44" s="175">
        <f t="shared" si="7"/>
        <v>0.10073672427087899</v>
      </c>
      <c r="V44" s="183">
        <f t="shared" si="8"/>
        <v>9.55348918685864E-4</v>
      </c>
      <c r="W44" s="176">
        <v>32.060001370000002</v>
      </c>
      <c r="X44" s="176">
        <v>27.5</v>
      </c>
      <c r="Y44" s="177">
        <f t="shared" si="9"/>
        <v>29.780000685000001</v>
      </c>
      <c r="Z44" s="177">
        <v>0.68</v>
      </c>
      <c r="AA44" s="178">
        <v>0.11749999999999999</v>
      </c>
      <c r="AB44" s="175">
        <f t="shared" si="10"/>
        <v>0.14460320580623409</v>
      </c>
      <c r="AC44" s="183">
        <f t="shared" si="11"/>
        <v>5.1807009127373656E-3</v>
      </c>
      <c r="AD44" s="191">
        <v>63.34</v>
      </c>
      <c r="AE44" s="191">
        <v>57.04</v>
      </c>
      <c r="AF44" s="177">
        <f t="shared" si="12"/>
        <v>60.19</v>
      </c>
      <c r="AG44" s="177">
        <v>1.18</v>
      </c>
      <c r="AH44" s="178">
        <v>0.12640000000000001</v>
      </c>
      <c r="AI44" s="175">
        <f t="shared" si="13"/>
        <v>0.14982535073623615</v>
      </c>
      <c r="AJ44" s="183">
        <f t="shared" si="14"/>
        <v>1.1830028575896719E-2</v>
      </c>
      <c r="AK44" s="176">
        <v>40.799999239999998</v>
      </c>
      <c r="AL44" s="176">
        <v>37.150001529999997</v>
      </c>
      <c r="AM44" s="177">
        <f t="shared" si="15"/>
        <v>38.975000385000001</v>
      </c>
      <c r="AN44" s="177">
        <v>1.78</v>
      </c>
      <c r="AO44" s="178">
        <v>9.64E-2</v>
      </c>
      <c r="AP44" s="175">
        <f t="shared" si="55"/>
        <v>0.15006618378223857</v>
      </c>
      <c r="AQ44" s="183">
        <f t="shared" si="56"/>
        <v>3.4156099661649196E-2</v>
      </c>
      <c r="AR44" s="174">
        <v>24.149999619999999</v>
      </c>
      <c r="AS44" s="174">
        <v>21.260000229999999</v>
      </c>
      <c r="AT44" s="177">
        <f t="shared" si="16"/>
        <v>22.704999924999999</v>
      </c>
      <c r="AU44" s="177">
        <v>1.34</v>
      </c>
      <c r="AV44" s="175">
        <v>3.6700000000000003E-2</v>
      </c>
      <c r="AW44" s="175">
        <f t="shared" si="63"/>
        <v>0.10261997582123228</v>
      </c>
      <c r="AX44" s="183">
        <f t="shared" si="64"/>
        <v>1.7950298645891239E-3</v>
      </c>
      <c r="AY44" s="176">
        <v>39.090000150000002</v>
      </c>
      <c r="AZ44" s="176">
        <v>37.259998320000001</v>
      </c>
      <c r="BA44" s="177">
        <f t="shared" si="17"/>
        <v>38.174999235000001</v>
      </c>
      <c r="BB44" s="176">
        <v>1.76</v>
      </c>
      <c r="BC44" s="178">
        <v>6.83E-2</v>
      </c>
      <c r="BD44" s="175">
        <f t="shared" si="18"/>
        <v>0.12109572754013453</v>
      </c>
      <c r="BE44" s="183">
        <f t="shared" si="19"/>
        <v>3.7004837475644492E-3</v>
      </c>
      <c r="BF44" s="176">
        <v>39.200000760000002</v>
      </c>
      <c r="BG44" s="176">
        <v>35.950000760000002</v>
      </c>
      <c r="BH44" s="177">
        <f t="shared" si="20"/>
        <v>37.575000760000002</v>
      </c>
      <c r="BI44" s="177">
        <v>1.66</v>
      </c>
      <c r="BJ44" s="178">
        <v>6.13E-2</v>
      </c>
      <c r="BK44" s="175">
        <f t="shared" si="21"/>
        <v>0.11152151438850688</v>
      </c>
      <c r="BL44" s="183">
        <f t="shared" si="22"/>
        <v>8.461022250021228E-3</v>
      </c>
      <c r="BM44" s="183"/>
      <c r="BN44" s="183"/>
      <c r="BO44" s="183"/>
      <c r="BP44" s="183"/>
      <c r="BQ44" s="183"/>
      <c r="BR44" s="183"/>
      <c r="BS44" s="183"/>
      <c r="BT44" s="176">
        <v>26.649999619999999</v>
      </c>
      <c r="BU44" s="176">
        <v>23.620000839999999</v>
      </c>
      <c r="BV44" s="177">
        <f t="shared" si="23"/>
        <v>25.135000229999999</v>
      </c>
      <c r="BW44" s="177">
        <v>1.24</v>
      </c>
      <c r="BX44" s="178">
        <v>4.4999999999999998E-2</v>
      </c>
      <c r="BY44" s="175">
        <f t="shared" si="24"/>
        <v>0.10033291736516747</v>
      </c>
      <c r="BZ44" s="183">
        <f t="shared" si="25"/>
        <v>2.6431093528199827E-3</v>
      </c>
      <c r="CA44" s="174">
        <v>28.280000690000001</v>
      </c>
      <c r="CB44" s="174">
        <v>26.350000380000001</v>
      </c>
      <c r="CC44" s="177">
        <f t="shared" si="26"/>
        <v>27.315000535000003</v>
      </c>
      <c r="CD44" s="172">
        <v>0.98</v>
      </c>
      <c r="CE44" s="178">
        <v>0.1195</v>
      </c>
      <c r="CF44" s="175">
        <f t="shared" si="27"/>
        <v>0.16238160788294587</v>
      </c>
      <c r="CG44" s="183">
        <f t="shared" si="28"/>
        <v>2.5666093907702743E-3</v>
      </c>
      <c r="CH44" s="176">
        <v>23.975000380000001</v>
      </c>
      <c r="CI44" s="176">
        <v>21.329999919999999</v>
      </c>
      <c r="CJ44" s="177">
        <f t="shared" si="29"/>
        <v>22.652500150000002</v>
      </c>
      <c r="CK44" s="177">
        <v>0.62</v>
      </c>
      <c r="CL44" s="178"/>
      <c r="CM44" s="175"/>
      <c r="CN44" s="183"/>
      <c r="CO44" s="176">
        <v>40.400001529999997</v>
      </c>
      <c r="CP44" s="176">
        <v>36.740001679999999</v>
      </c>
      <c r="CQ44" s="177">
        <f t="shared" si="32"/>
        <v>38.570001605000002</v>
      </c>
      <c r="CR44" s="177">
        <v>2.04</v>
      </c>
      <c r="CS44" s="178">
        <v>6.25E-2</v>
      </c>
      <c r="CT44" s="175">
        <f t="shared" si="33"/>
        <v>0.12290075504020703</v>
      </c>
      <c r="CU44" s="183">
        <f t="shared" si="34"/>
        <v>8.2883142216310119E-3</v>
      </c>
      <c r="CV44" s="176">
        <v>34.189998629999998</v>
      </c>
      <c r="CW44" s="176">
        <v>31.75</v>
      </c>
      <c r="CX44" s="177">
        <f t="shared" si="35"/>
        <v>32.969999314999995</v>
      </c>
      <c r="CY44" s="177">
        <v>1.46</v>
      </c>
      <c r="CZ44" s="178">
        <v>5.4300000000000001E-2</v>
      </c>
      <c r="DA44" s="175">
        <f t="shared" si="36"/>
        <v>0.1043101931500201</v>
      </c>
      <c r="DB44" s="183">
        <f t="shared" si="37"/>
        <v>4.8362763453421451E-3</v>
      </c>
      <c r="DC44" s="179">
        <v>15.100000380000001</v>
      </c>
      <c r="DD44" s="179">
        <v>13.81000042</v>
      </c>
      <c r="DE44" s="179">
        <f t="shared" si="38"/>
        <v>14.455000399999999</v>
      </c>
      <c r="DF44" s="179">
        <v>0.84</v>
      </c>
      <c r="DG44" s="175">
        <v>7.7499999999999999E-2</v>
      </c>
      <c r="DH44" s="175">
        <v>0.14493791215077567</v>
      </c>
      <c r="DI44" s="183">
        <f t="shared" si="62"/>
        <v>1.6799887309909059E-3</v>
      </c>
      <c r="DJ44" s="174">
        <v>32</v>
      </c>
      <c r="DK44" s="174">
        <v>29</v>
      </c>
      <c r="DL44" s="177">
        <f t="shared" si="39"/>
        <v>30.5</v>
      </c>
      <c r="DM44" s="177">
        <v>1.46</v>
      </c>
      <c r="DN44" s="175">
        <v>5.2499999999999998E-2</v>
      </c>
      <c r="DO44" s="175">
        <f t="shared" si="60"/>
        <v>0.10654419451636299</v>
      </c>
      <c r="DP44" s="183">
        <f t="shared" si="61"/>
        <v>1.5044102067779902E-3</v>
      </c>
      <c r="DQ44" s="176">
        <v>23.100000380000001</v>
      </c>
      <c r="DR44" s="176">
        <v>20.790000920000001</v>
      </c>
      <c r="DS44" s="177">
        <f t="shared" si="40"/>
        <v>21.945000650000001</v>
      </c>
      <c r="DT44" s="177">
        <v>0.82</v>
      </c>
      <c r="DU44" s="178">
        <v>4.7500000000000001E-2</v>
      </c>
      <c r="DV44" s="175">
        <f t="shared" si="41"/>
        <v>8.9312788725602887E-2</v>
      </c>
      <c r="DW44" s="183">
        <f t="shared" si="42"/>
        <v>2.5410259292644923E-3</v>
      </c>
      <c r="DX44" s="176">
        <v>25.200000760000002</v>
      </c>
      <c r="DY44" s="176">
        <v>23.18000031</v>
      </c>
      <c r="DZ44" s="177">
        <f t="shared" si="43"/>
        <v>24.190000535000003</v>
      </c>
      <c r="EA44" s="177">
        <v>1.55</v>
      </c>
      <c r="EB44" s="178"/>
      <c r="EC44" s="175"/>
      <c r="ED44" s="183"/>
      <c r="EE44" s="176">
        <v>28.700000760000002</v>
      </c>
      <c r="EF44" s="176">
        <v>26.370000839999999</v>
      </c>
      <c r="EG44" s="177">
        <f t="shared" si="44"/>
        <v>27.535000799999999</v>
      </c>
      <c r="EH44" s="177">
        <v>1.24</v>
      </c>
      <c r="EI44" s="178">
        <v>4.4299999999999999E-2</v>
      </c>
      <c r="EJ44" s="175">
        <f t="shared" si="45"/>
        <v>9.4690741722351035E-2</v>
      </c>
      <c r="EK44" s="183">
        <f t="shared" si="46"/>
        <v>5.1885086432270754E-3</v>
      </c>
      <c r="EL44" s="191">
        <v>55.4</v>
      </c>
      <c r="EM44" s="191">
        <v>50.97</v>
      </c>
      <c r="EN44" s="177">
        <f t="shared" si="47"/>
        <v>53.185000000000002</v>
      </c>
      <c r="EO44" s="192">
        <v>1.92</v>
      </c>
      <c r="EP44" s="178">
        <v>7.4999999999999997E-2</v>
      </c>
      <c r="EQ44" s="175">
        <f t="shared" si="48"/>
        <v>0.11643627856981942</v>
      </c>
      <c r="ER44" s="183">
        <f t="shared" si="49"/>
        <v>1.0038640183238245E-2</v>
      </c>
      <c r="ES44" s="193">
        <v>28.45</v>
      </c>
      <c r="ET44" s="193">
        <v>26.7</v>
      </c>
      <c r="EU44" s="193">
        <f t="shared" si="50"/>
        <v>27.574999999999999</v>
      </c>
      <c r="EV44" s="192">
        <v>0.7</v>
      </c>
      <c r="EW44" s="178">
        <v>8.9200000000000002E-2</v>
      </c>
      <c r="EX44" s="175">
        <f t="shared" si="51"/>
        <v>0.11859787664824406</v>
      </c>
      <c r="EY44" s="183">
        <f t="shared" si="52"/>
        <v>1.1029075176448907E-2</v>
      </c>
      <c r="EZ44" s="175"/>
      <c r="FA44" s="179">
        <v>1.2</v>
      </c>
      <c r="FB44" s="179">
        <v>0.7</v>
      </c>
      <c r="FC44" s="179">
        <v>0.22500000000000001</v>
      </c>
      <c r="FD44" s="179">
        <v>0.85</v>
      </c>
      <c r="FE44" s="194">
        <v>1.8733063999999999</v>
      </c>
      <c r="FF44" s="179">
        <v>5.4</v>
      </c>
      <c r="FG44" s="179">
        <v>0.41499999999999998</v>
      </c>
      <c r="FH44" s="179">
        <v>0.72499999999999998</v>
      </c>
      <c r="FI44" s="179">
        <v>1.8</v>
      </c>
      <c r="FJ44" s="179"/>
      <c r="FK44" s="179">
        <v>0.625</v>
      </c>
      <c r="FL44" s="179">
        <v>0.375</v>
      </c>
      <c r="FM44" s="177"/>
      <c r="FN44" s="177">
        <v>1.6</v>
      </c>
      <c r="FO44" s="177">
        <v>1.1000000000000001</v>
      </c>
      <c r="FP44" s="177">
        <v>0.27500000000000002</v>
      </c>
      <c r="FQ44" s="177">
        <v>0.33500000000000002</v>
      </c>
      <c r="FR44" s="177">
        <v>0.67500000000000004</v>
      </c>
      <c r="FS44" s="177"/>
      <c r="FT44" s="177">
        <v>1.3</v>
      </c>
      <c r="FU44" s="195">
        <v>2.0454783999999999</v>
      </c>
      <c r="FV44" s="195">
        <v>2.2063301999999996</v>
      </c>
      <c r="FW44" s="177">
        <f t="shared" si="53"/>
        <v>23.725115000000002</v>
      </c>
      <c r="FX44" s="175">
        <f t="shared" si="54"/>
        <v>0.12608374636711547</v>
      </c>
      <c r="FY44" s="172"/>
      <c r="FZ44" s="172"/>
    </row>
    <row r="45" spans="1:182">
      <c r="A45" s="181">
        <v>36980</v>
      </c>
      <c r="B45" s="170">
        <v>21.989999770000001</v>
      </c>
      <c r="C45" s="170">
        <v>20.010000229999999</v>
      </c>
      <c r="D45" s="170">
        <f t="shared" si="0"/>
        <v>21</v>
      </c>
      <c r="E45" s="170">
        <v>1.08</v>
      </c>
      <c r="F45" s="171">
        <v>5.9499999999999997E-2</v>
      </c>
      <c r="G45" s="175">
        <f t="shared" si="1"/>
        <v>0.1180313100497945</v>
      </c>
      <c r="H45" s="183">
        <f t="shared" si="2"/>
        <v>5.8599340308957207E-3</v>
      </c>
      <c r="I45" s="170">
        <v>23.989999770000001</v>
      </c>
      <c r="J45" s="170">
        <v>20.850000380000001</v>
      </c>
      <c r="K45" s="173">
        <f t="shared" si="3"/>
        <v>22.420000075000001</v>
      </c>
      <c r="L45" s="173">
        <v>1.1599999999999999</v>
      </c>
      <c r="M45" s="171">
        <v>6.9500000000000006E-2</v>
      </c>
      <c r="N45" s="175">
        <f t="shared" si="4"/>
        <v>0.12894826365909329</v>
      </c>
      <c r="O45" s="183">
        <f t="shared" si="5"/>
        <v>3.7344598274067957E-3</v>
      </c>
      <c r="P45" s="174">
        <v>21</v>
      </c>
      <c r="Q45" s="174">
        <v>18.809999470000001</v>
      </c>
      <c r="R45" s="177">
        <f t="shared" si="6"/>
        <v>19.904999735000001</v>
      </c>
      <c r="S45" s="172">
        <v>0.96</v>
      </c>
      <c r="T45" s="175">
        <v>4.2700000000000002E-2</v>
      </c>
      <c r="U45" s="175">
        <f t="shared" si="7"/>
        <v>9.6651556850641196E-2</v>
      </c>
      <c r="V45" s="183">
        <f t="shared" si="8"/>
        <v>8.9971637645742031E-4</v>
      </c>
      <c r="W45" s="176">
        <v>35.299999239999998</v>
      </c>
      <c r="X45" s="176">
        <v>27.75</v>
      </c>
      <c r="Y45" s="177">
        <f t="shared" si="9"/>
        <v>31.524999619999999</v>
      </c>
      <c r="Z45" s="177">
        <v>0.68</v>
      </c>
      <c r="AA45" s="178">
        <v>0.11749999999999999</v>
      </c>
      <c r="AB45" s="175">
        <f t="shared" si="10"/>
        <v>0.14309020767628344</v>
      </c>
      <c r="AC45" s="183">
        <f t="shared" si="11"/>
        <v>5.0320285109941038E-3</v>
      </c>
      <c r="AD45" s="191">
        <v>70.5</v>
      </c>
      <c r="AE45" s="191">
        <v>57.55</v>
      </c>
      <c r="AF45" s="177">
        <f t="shared" si="12"/>
        <v>64.025000000000006</v>
      </c>
      <c r="AG45" s="191">
        <f>0.32*4</f>
        <v>1.28</v>
      </c>
      <c r="AH45" s="178">
        <v>0.12939999999999999</v>
      </c>
      <c r="AI45" s="175">
        <f t="shared" si="13"/>
        <v>0.15335578198259014</v>
      </c>
      <c r="AJ45" s="183">
        <f t="shared" si="14"/>
        <v>1.4243858752476139E-2</v>
      </c>
      <c r="AK45" s="176">
        <v>38.900001529999997</v>
      </c>
      <c r="AL45" s="176">
        <v>34.200000760000002</v>
      </c>
      <c r="AM45" s="177">
        <f t="shared" si="15"/>
        <v>36.550001144999996</v>
      </c>
      <c r="AN45" s="177">
        <v>1.78</v>
      </c>
      <c r="AO45" s="178">
        <v>9.64E-2</v>
      </c>
      <c r="AP45" s="175">
        <f t="shared" si="55"/>
        <v>0.15369514325128009</v>
      </c>
      <c r="AQ45" s="183">
        <f t="shared" si="56"/>
        <v>3.4337459270232989E-2</v>
      </c>
      <c r="AR45" s="174">
        <v>24.479999540000001</v>
      </c>
      <c r="AS45" s="174">
        <v>22.280000690000001</v>
      </c>
      <c r="AT45" s="177">
        <f t="shared" si="16"/>
        <v>23.380000115000001</v>
      </c>
      <c r="AU45" s="177">
        <v>1.34</v>
      </c>
      <c r="AV45" s="175">
        <v>3.6700000000000003E-2</v>
      </c>
      <c r="AW45" s="175">
        <f t="shared" si="63"/>
        <v>0.10067388055719606</v>
      </c>
      <c r="AX45" s="183">
        <f t="shared" si="64"/>
        <v>1.7285389067314939E-3</v>
      </c>
      <c r="AY45" s="176">
        <v>41.150001529999997</v>
      </c>
      <c r="AZ45" s="176">
        <v>38</v>
      </c>
      <c r="BA45" s="177">
        <f t="shared" si="17"/>
        <v>39.575000764999999</v>
      </c>
      <c r="BB45" s="176">
        <v>1.76</v>
      </c>
      <c r="BC45" s="178">
        <v>6.83E-2</v>
      </c>
      <c r="BD45" s="175">
        <f t="shared" si="18"/>
        <v>0.11919532029068947</v>
      </c>
      <c r="BE45" s="183">
        <f t="shared" si="19"/>
        <v>3.5752915703411367E-3</v>
      </c>
      <c r="BF45" s="176">
        <v>38.490001679999999</v>
      </c>
      <c r="BG45" s="176">
        <v>35.119998930000001</v>
      </c>
      <c r="BH45" s="177">
        <f t="shared" si="20"/>
        <v>36.805000305</v>
      </c>
      <c r="BI45" s="177">
        <v>1.66</v>
      </c>
      <c r="BJ45" s="178">
        <v>6.13E-2</v>
      </c>
      <c r="BK45" s="175">
        <f t="shared" si="21"/>
        <v>0.11259087506603249</v>
      </c>
      <c r="BL45" s="183">
        <f t="shared" si="22"/>
        <v>8.3847468111143061E-3</v>
      </c>
      <c r="BM45" s="183"/>
      <c r="BN45" s="183"/>
      <c r="BO45" s="183"/>
      <c r="BP45" s="183"/>
      <c r="BQ45" s="183"/>
      <c r="BR45" s="183"/>
      <c r="BS45" s="183"/>
      <c r="BT45" s="176">
        <v>24.450000760000002</v>
      </c>
      <c r="BU45" s="176">
        <v>23.049999239999998</v>
      </c>
      <c r="BV45" s="177">
        <f t="shared" si="23"/>
        <v>23.75</v>
      </c>
      <c r="BW45" s="177">
        <v>1.24</v>
      </c>
      <c r="BX45" s="178">
        <v>4.4999999999999998E-2</v>
      </c>
      <c r="BY45" s="175">
        <f t="shared" si="24"/>
        <v>0.10362608937881923</v>
      </c>
      <c r="BZ45" s="183">
        <f t="shared" si="25"/>
        <v>2.6795593447099435E-3</v>
      </c>
      <c r="CA45" s="174">
        <v>28.399999619999999</v>
      </c>
      <c r="CB45" s="174">
        <v>25.440000529999999</v>
      </c>
      <c r="CC45" s="177">
        <f t="shared" si="26"/>
        <v>26.920000074999997</v>
      </c>
      <c r="CD45" s="172">
        <v>0.98</v>
      </c>
      <c r="CE45" s="178">
        <v>0.1195</v>
      </c>
      <c r="CF45" s="175">
        <f t="shared" si="27"/>
        <v>0.16301984311795592</v>
      </c>
      <c r="CG45" s="183">
        <f t="shared" si="28"/>
        <v>2.5292164161652849E-3</v>
      </c>
      <c r="CH45" s="176">
        <v>22.709999079999999</v>
      </c>
      <c r="CI45" s="176">
        <v>18.125</v>
      </c>
      <c r="CJ45" s="177">
        <f t="shared" si="29"/>
        <v>20.417499540000001</v>
      </c>
      <c r="CK45" s="177">
        <v>0.62</v>
      </c>
      <c r="CL45" s="178"/>
      <c r="CM45" s="175"/>
      <c r="CN45" s="183"/>
      <c r="CO45" s="176">
        <v>41.950000760000002</v>
      </c>
      <c r="CP45" s="176">
        <v>37.009998320000001</v>
      </c>
      <c r="CQ45" s="177">
        <f t="shared" si="32"/>
        <v>39.479999540000001</v>
      </c>
      <c r="CR45" s="177">
        <v>2.04</v>
      </c>
      <c r="CS45" s="178">
        <v>6.25E-2</v>
      </c>
      <c r="CT45" s="175">
        <f t="shared" si="33"/>
        <v>0.1214802188359676</v>
      </c>
      <c r="CU45" s="183">
        <f t="shared" si="34"/>
        <v>8.0415506488600609E-3</v>
      </c>
      <c r="CV45" s="176">
        <v>35.5</v>
      </c>
      <c r="CW45" s="176">
        <v>31.81999969</v>
      </c>
      <c r="CX45" s="177">
        <f t="shared" si="35"/>
        <v>33.659999845000002</v>
      </c>
      <c r="CY45" s="177">
        <v>1.46</v>
      </c>
      <c r="CZ45" s="178">
        <v>5.4300000000000001E-2</v>
      </c>
      <c r="DA45" s="175">
        <f t="shared" si="36"/>
        <v>0.1032675128687921</v>
      </c>
      <c r="DB45" s="183">
        <f t="shared" si="37"/>
        <v>4.6997056258458944E-3</v>
      </c>
      <c r="DC45" s="179">
        <v>14.5</v>
      </c>
      <c r="DD45" s="179">
        <v>13.52999973</v>
      </c>
      <c r="DE45" s="179">
        <f t="shared" si="38"/>
        <v>14.014999865</v>
      </c>
      <c r="DF45" s="179">
        <v>0.84</v>
      </c>
      <c r="DG45" s="175">
        <v>7.7499999999999999E-2</v>
      </c>
      <c r="DH45" s="175">
        <v>0.14710509966441543</v>
      </c>
      <c r="DI45" s="183">
        <f t="shared" si="62"/>
        <v>1.6736886685793403E-3</v>
      </c>
      <c r="DJ45" s="174">
        <v>31.850000380000001</v>
      </c>
      <c r="DK45" s="174">
        <v>27.600000380000001</v>
      </c>
      <c r="DL45" s="177">
        <f t="shared" si="39"/>
        <v>29.725000380000001</v>
      </c>
      <c r="DM45" s="177">
        <v>1.46</v>
      </c>
      <c r="DN45" s="175">
        <v>5.2499999999999998E-2</v>
      </c>
      <c r="DO45" s="175">
        <f t="shared" si="60"/>
        <v>0.10798051852415336</v>
      </c>
      <c r="DP45" s="183">
        <f t="shared" si="61"/>
        <v>1.496595617253872E-3</v>
      </c>
      <c r="DQ45" s="176">
        <v>21.149999619999999</v>
      </c>
      <c r="DR45" s="176">
        <v>19.159999849999998</v>
      </c>
      <c r="DS45" s="177">
        <f t="shared" si="40"/>
        <v>20.154999734999997</v>
      </c>
      <c r="DT45" s="177">
        <v>0.82</v>
      </c>
      <c r="DU45" s="178">
        <v>4.7500000000000001E-2</v>
      </c>
      <c r="DV45" s="175">
        <f t="shared" si="41"/>
        <v>9.3085828564108297E-2</v>
      </c>
      <c r="DW45" s="183">
        <f t="shared" si="42"/>
        <v>2.59957047059239E-3</v>
      </c>
      <c r="DX45" s="176">
        <v>25.100000380000001</v>
      </c>
      <c r="DY45" s="176">
        <v>23.129999160000001</v>
      </c>
      <c r="DZ45" s="177">
        <f t="shared" si="43"/>
        <v>24.114999770000001</v>
      </c>
      <c r="EA45" s="177">
        <v>1.55</v>
      </c>
      <c r="EB45" s="178"/>
      <c r="EC45" s="175"/>
      <c r="ED45" s="183"/>
      <c r="EE45" s="176">
        <v>27.950000760000002</v>
      </c>
      <c r="EF45" s="176">
        <v>25.81999969</v>
      </c>
      <c r="EG45" s="177">
        <f t="shared" si="44"/>
        <v>26.885000224999999</v>
      </c>
      <c r="EH45" s="177">
        <v>1.24</v>
      </c>
      <c r="EI45" s="178">
        <v>4.4299999999999999E-2</v>
      </c>
      <c r="EJ45" s="175">
        <f t="shared" si="45"/>
        <v>9.5931182536929338E-2</v>
      </c>
      <c r="EK45" s="183">
        <f t="shared" si="46"/>
        <v>5.1596162719845509E-3</v>
      </c>
      <c r="EL45" s="191">
        <v>56</v>
      </c>
      <c r="EM45" s="191">
        <v>50.01</v>
      </c>
      <c r="EN45" s="177">
        <f t="shared" si="47"/>
        <v>53.004999999999995</v>
      </c>
      <c r="EO45" s="192">
        <v>1.92</v>
      </c>
      <c r="EP45" s="178">
        <v>7.4999999999999997E-2</v>
      </c>
      <c r="EQ45" s="175">
        <f t="shared" si="48"/>
        <v>0.11657900109337915</v>
      </c>
      <c r="ER45" s="183">
        <f t="shared" si="49"/>
        <v>1.0204751428056789E-2</v>
      </c>
      <c r="ES45" s="193">
        <v>29.95</v>
      </c>
      <c r="ET45" s="193">
        <v>26.35</v>
      </c>
      <c r="EU45" s="193">
        <f t="shared" si="50"/>
        <v>28.15</v>
      </c>
      <c r="EV45" s="192">
        <v>0.7</v>
      </c>
      <c r="EW45" s="178">
        <v>8.7900000000000006E-2</v>
      </c>
      <c r="EX45" s="175">
        <f t="shared" si="51"/>
        <v>0.11665713630839303</v>
      </c>
      <c r="EY45" s="183">
        <f t="shared" si="52"/>
        <v>1.066521780780791E-2</v>
      </c>
      <c r="EZ45" s="175"/>
      <c r="FA45" s="179">
        <v>1.2</v>
      </c>
      <c r="FB45" s="179">
        <v>0.7</v>
      </c>
      <c r="FC45" s="179">
        <v>0.22500000000000001</v>
      </c>
      <c r="FD45" s="179">
        <v>0.85</v>
      </c>
      <c r="FE45" s="194">
        <v>2.2449840000000001</v>
      </c>
      <c r="FF45" s="179">
        <v>5.4</v>
      </c>
      <c r="FG45" s="179">
        <v>0.41499999999999998</v>
      </c>
      <c r="FH45" s="179">
        <v>0.72499999999999998</v>
      </c>
      <c r="FI45" s="179">
        <v>1.8</v>
      </c>
      <c r="FJ45" s="179"/>
      <c r="FK45" s="179">
        <v>0.625</v>
      </c>
      <c r="FL45" s="179">
        <v>0.375</v>
      </c>
      <c r="FM45" s="177"/>
      <c r="FN45" s="177">
        <v>1.6</v>
      </c>
      <c r="FO45" s="177">
        <v>1.1000000000000001</v>
      </c>
      <c r="FP45" s="177">
        <v>0.27500000000000002</v>
      </c>
      <c r="FQ45" s="177">
        <v>0.33500000000000002</v>
      </c>
      <c r="FR45" s="177">
        <v>0.67500000000000004</v>
      </c>
      <c r="FS45" s="177"/>
      <c r="FT45" s="177">
        <v>1.3</v>
      </c>
      <c r="FU45" s="195">
        <v>2.1157670400000002</v>
      </c>
      <c r="FV45" s="195">
        <v>2.2097551999999996</v>
      </c>
      <c r="FW45" s="177">
        <f t="shared" si="53"/>
        <v>24.170506240000005</v>
      </c>
      <c r="FX45" s="175">
        <f t="shared" si="54"/>
        <v>0.12754550635650616</v>
      </c>
      <c r="FY45" s="172"/>
      <c r="FZ45" s="172"/>
    </row>
    <row r="46" spans="1:182">
      <c r="A46" s="181">
        <v>37011</v>
      </c>
      <c r="B46" s="170">
        <v>22.86000061</v>
      </c>
      <c r="C46" s="170">
        <v>20.899999619999999</v>
      </c>
      <c r="D46" s="170">
        <f t="shared" si="0"/>
        <v>21.880000115000001</v>
      </c>
      <c r="E46" s="170">
        <v>1.08</v>
      </c>
      <c r="F46" s="171">
        <v>5.5100000000000003E-2</v>
      </c>
      <c r="G46" s="175">
        <f t="shared" si="1"/>
        <v>0.11099836254889794</v>
      </c>
      <c r="H46" s="183">
        <f t="shared" si="2"/>
        <v>4.7994070912819563E-3</v>
      </c>
      <c r="I46" s="170">
        <v>24.049999239999998</v>
      </c>
      <c r="J46" s="170">
        <v>21.149999619999999</v>
      </c>
      <c r="K46" s="173">
        <f t="shared" si="3"/>
        <v>22.599999429999997</v>
      </c>
      <c r="L46" s="173">
        <v>1.1599999999999999</v>
      </c>
      <c r="M46" s="171">
        <v>6.93E-2</v>
      </c>
      <c r="N46" s="175">
        <f t="shared" si="4"/>
        <v>0.12825418670458122</v>
      </c>
      <c r="O46" s="183">
        <f t="shared" si="5"/>
        <v>4.5372466856056877E-3</v>
      </c>
      <c r="P46" s="174">
        <v>20.600000380000001</v>
      </c>
      <c r="Q46" s="174">
        <v>18.700000760000002</v>
      </c>
      <c r="R46" s="177">
        <f t="shared" si="6"/>
        <v>19.650000570000003</v>
      </c>
      <c r="S46" s="172">
        <v>0.96</v>
      </c>
      <c r="T46" s="175"/>
      <c r="U46" s="175"/>
      <c r="V46" s="183"/>
      <c r="W46" s="176">
        <v>38.099998470000003</v>
      </c>
      <c r="X46" s="176">
        <v>32.700000760000002</v>
      </c>
      <c r="Y46" s="177">
        <f t="shared" si="9"/>
        <v>35.399999614999999</v>
      </c>
      <c r="Z46" s="177">
        <v>0.68</v>
      </c>
      <c r="AA46" s="178">
        <v>0.114</v>
      </c>
      <c r="AB46" s="175">
        <f t="shared" si="10"/>
        <v>0.13669650006124101</v>
      </c>
      <c r="AC46" s="183">
        <f t="shared" si="11"/>
        <v>4.970241136329258E-3</v>
      </c>
      <c r="AD46" s="191">
        <f>80/2</f>
        <v>40</v>
      </c>
      <c r="AE46" s="191">
        <v>39.26</v>
      </c>
      <c r="AF46" s="177">
        <f t="shared" si="12"/>
        <v>39.629999999999995</v>
      </c>
      <c r="AG46" s="191">
        <v>0.64</v>
      </c>
      <c r="AH46" s="178">
        <v>0.1144</v>
      </c>
      <c r="AI46" s="175">
        <f t="shared" si="13"/>
        <v>0.13346518116565287</v>
      </c>
      <c r="AJ46" s="183">
        <f t="shared" si="14"/>
        <v>6.8003270686843404E-3</v>
      </c>
      <c r="AK46" s="176">
        <v>41.099998470000003</v>
      </c>
      <c r="AL46" s="176">
        <v>38.150001529999997</v>
      </c>
      <c r="AM46" s="177">
        <f t="shared" si="15"/>
        <v>39.625</v>
      </c>
      <c r="AN46" s="177">
        <v>1.78</v>
      </c>
      <c r="AO46" s="178">
        <v>9.64E-2</v>
      </c>
      <c r="AP46" s="175">
        <f t="shared" si="55"/>
        <v>0.14917027959309737</v>
      </c>
      <c r="AQ46" s="183">
        <f t="shared" si="56"/>
        <v>3.1663170180961223E-2</v>
      </c>
      <c r="AR46" s="174">
        <v>24.479999540000001</v>
      </c>
      <c r="AS46" s="174">
        <v>23.100000380000001</v>
      </c>
      <c r="AT46" s="177">
        <f t="shared" si="16"/>
        <v>23.789999960000003</v>
      </c>
      <c r="AU46" s="177">
        <v>1.34</v>
      </c>
      <c r="AV46" s="175">
        <v>3.6700000000000003E-2</v>
      </c>
      <c r="AW46" s="175">
        <f t="shared" si="63"/>
        <v>9.9546900100332847E-2</v>
      </c>
      <c r="AX46" s="183">
        <f t="shared" si="64"/>
        <v>1.7608346914355436E-3</v>
      </c>
      <c r="AY46" s="176">
        <v>43.400001529999997</v>
      </c>
      <c r="AZ46" s="176">
        <v>40.200000760000002</v>
      </c>
      <c r="BA46" s="177">
        <f t="shared" si="17"/>
        <v>41.800001144999996</v>
      </c>
      <c r="BB46" s="176">
        <v>1.76</v>
      </c>
      <c r="BC46" s="178">
        <v>6.83E-2</v>
      </c>
      <c r="BD46" s="175">
        <f t="shared" si="18"/>
        <v>0.11644125965473839</v>
      </c>
      <c r="BE46" s="183">
        <f t="shared" si="19"/>
        <v>3.2039318265618243E-3</v>
      </c>
      <c r="BF46" s="176">
        <v>39.900001529999997</v>
      </c>
      <c r="BG46" s="176">
        <v>35.950000760000002</v>
      </c>
      <c r="BH46" s="177">
        <f t="shared" si="20"/>
        <v>37.925001144999996</v>
      </c>
      <c r="BI46" s="177">
        <v>1.76</v>
      </c>
      <c r="BJ46" s="178">
        <v>5.9299999999999999E-2</v>
      </c>
      <c r="BK46" s="175">
        <f t="shared" si="21"/>
        <v>0.11200234620462313</v>
      </c>
      <c r="BL46" s="183">
        <f t="shared" si="22"/>
        <v>7.4843549028392005E-3</v>
      </c>
      <c r="BM46" s="183"/>
      <c r="BN46" s="183"/>
      <c r="BO46" s="183"/>
      <c r="BP46" s="183"/>
      <c r="BQ46" s="183"/>
      <c r="BR46" s="183"/>
      <c r="BS46" s="183"/>
      <c r="BT46" s="176">
        <v>24.100000380000001</v>
      </c>
      <c r="BU46" s="176">
        <v>22</v>
      </c>
      <c r="BV46" s="177">
        <f t="shared" si="23"/>
        <v>23.050000189999999</v>
      </c>
      <c r="BW46" s="177">
        <v>1.24</v>
      </c>
      <c r="BX46" s="178">
        <v>4.3299999999999998E-2</v>
      </c>
      <c r="BY46" s="175">
        <f t="shared" si="24"/>
        <v>0.10364588985269507</v>
      </c>
      <c r="BZ46" s="183">
        <f t="shared" si="25"/>
        <v>2.4444528598196891E-3</v>
      </c>
      <c r="CA46" s="174">
        <v>27.030000690000001</v>
      </c>
      <c r="CB46" s="174">
        <v>21.950000760000002</v>
      </c>
      <c r="CC46" s="177">
        <f t="shared" si="26"/>
        <v>24.490000725000002</v>
      </c>
      <c r="CD46" s="172">
        <v>0.98</v>
      </c>
      <c r="CE46" s="178">
        <v>0.10920000000000001</v>
      </c>
      <c r="CF46" s="175">
        <f t="shared" si="27"/>
        <v>0.1566654422372602</v>
      </c>
      <c r="CG46" s="183">
        <f t="shared" si="28"/>
        <v>2.2477313609583459E-3</v>
      </c>
      <c r="CH46" s="176">
        <v>22.495000839999999</v>
      </c>
      <c r="CI46" s="176">
        <v>19.309999470000001</v>
      </c>
      <c r="CJ46" s="177">
        <f t="shared" si="29"/>
        <v>20.902500154999998</v>
      </c>
      <c r="CK46" s="177">
        <v>0.62</v>
      </c>
      <c r="CL46" s="178">
        <v>7.6700000000000004E-2</v>
      </c>
      <c r="CM46" s="175">
        <f t="shared" ref="CM46:CM103" si="65">+((((((CK46/4)*(1+CL46)^0.25))/(CJ46*0.95))+(1+CL46)^(0.25))^4)-1</f>
        <v>0.11071309592917356</v>
      </c>
      <c r="CN46" s="183">
        <f t="shared" ref="CN46:CN103" si="66">CM46*($FM46/$FW46)</f>
        <v>5.6574494118491652E-3</v>
      </c>
      <c r="CO46" s="176">
        <v>41.119998930000001</v>
      </c>
      <c r="CP46" s="176">
        <v>37.799999239999998</v>
      </c>
      <c r="CQ46" s="177">
        <f t="shared" si="32"/>
        <v>39.459999085</v>
      </c>
      <c r="CR46" s="177">
        <v>2.04</v>
      </c>
      <c r="CS46" s="178">
        <v>6.25E-2</v>
      </c>
      <c r="CT46" s="175">
        <f t="shared" si="33"/>
        <v>0.12151072183954303</v>
      </c>
      <c r="CU46" s="183">
        <f t="shared" si="34"/>
        <v>7.6421034973747784E-3</v>
      </c>
      <c r="CV46" s="176">
        <v>36.549999239999998</v>
      </c>
      <c r="CW46" s="176">
        <v>34.200000760000002</v>
      </c>
      <c r="CX46" s="177">
        <f t="shared" si="35"/>
        <v>35.375</v>
      </c>
      <c r="CY46" s="177">
        <v>1.54</v>
      </c>
      <c r="CZ46" s="178">
        <v>5.4300000000000001E-2</v>
      </c>
      <c r="DA46" s="175">
        <f t="shared" si="36"/>
        <v>0.10344968242875363</v>
      </c>
      <c r="DB46" s="183">
        <f t="shared" si="37"/>
        <v>4.4730131872054001E-3</v>
      </c>
      <c r="DC46" s="179">
        <v>15.05000019</v>
      </c>
      <c r="DD46" s="179">
        <v>13.850000380000001</v>
      </c>
      <c r="DE46" s="179">
        <f t="shared" si="38"/>
        <v>14.450000285000002</v>
      </c>
      <c r="DF46" s="179">
        <v>0.84</v>
      </c>
      <c r="DG46" s="175">
        <v>7.7499999999999999E-2</v>
      </c>
      <c r="DH46" s="175">
        <v>0.14496178168130602</v>
      </c>
      <c r="DI46" s="183">
        <f t="shared" si="62"/>
        <v>1.4245308484938596E-3</v>
      </c>
      <c r="DJ46" s="174">
        <v>30.950000760000002</v>
      </c>
      <c r="DK46" s="174">
        <v>29.049999239999998</v>
      </c>
      <c r="DL46" s="177">
        <f t="shared" si="39"/>
        <v>30</v>
      </c>
      <c r="DM46" s="177">
        <v>1.48</v>
      </c>
      <c r="DN46" s="175">
        <v>0.06</v>
      </c>
      <c r="DO46" s="175">
        <f t="shared" si="60"/>
        <v>0.11612686266873506</v>
      </c>
      <c r="DP46" s="183">
        <f t="shared" si="61"/>
        <v>1.5976405284790903E-3</v>
      </c>
      <c r="DQ46" s="176">
        <v>21.200000760000002</v>
      </c>
      <c r="DR46" s="176">
        <v>19.899999619999999</v>
      </c>
      <c r="DS46" s="177">
        <f t="shared" si="40"/>
        <v>20.550000189999999</v>
      </c>
      <c r="DT46" s="177">
        <v>0.82</v>
      </c>
      <c r="DU46" s="178">
        <v>4.7500000000000001E-2</v>
      </c>
      <c r="DV46" s="175">
        <f t="shared" si="41"/>
        <v>9.2195829035275123E-2</v>
      </c>
      <c r="DW46" s="183">
        <f t="shared" si="42"/>
        <v>2.3556076829621044E-3</v>
      </c>
      <c r="DX46" s="176">
        <v>26.979999540000001</v>
      </c>
      <c r="DY46" s="176">
        <v>24.200000760000002</v>
      </c>
      <c r="DZ46" s="177">
        <f t="shared" si="43"/>
        <v>25.590000150000002</v>
      </c>
      <c r="EA46" s="177">
        <v>1.55</v>
      </c>
      <c r="EB46" s="178">
        <v>0.06</v>
      </c>
      <c r="EC46" s="175">
        <f t="shared" ref="EC46:EC80" si="67">+((((((EA46/4)*(1+EB46)^0.25))/(DZ46*0.95))+(1+EB46)^(0.25))^4)-1</f>
        <v>0.12921709848132457</v>
      </c>
      <c r="ED46" s="183">
        <f t="shared" ref="ED46:ED80" si="68">EC46*($FS46/$FW46)</f>
        <v>3.4284837022031784E-3</v>
      </c>
      <c r="EE46" s="176">
        <v>29.100000380000001</v>
      </c>
      <c r="EF46" s="176">
        <v>26.299999239999998</v>
      </c>
      <c r="EG46" s="177">
        <f t="shared" si="44"/>
        <v>27.699999810000001</v>
      </c>
      <c r="EH46" s="177">
        <v>1.26</v>
      </c>
      <c r="EI46" s="178">
        <v>4.4299999999999999E-2</v>
      </c>
      <c r="EJ46" s="175">
        <f t="shared" si="45"/>
        <v>9.5207594051353261E-2</v>
      </c>
      <c r="EK46" s="183">
        <f t="shared" si="46"/>
        <v>4.8651168359882336E-3</v>
      </c>
      <c r="EL46" s="191">
        <v>57.61</v>
      </c>
      <c r="EM46" s="191">
        <v>53.59</v>
      </c>
      <c r="EN46" s="177">
        <f t="shared" si="47"/>
        <v>55.6</v>
      </c>
      <c r="EO46" s="192">
        <v>1.92</v>
      </c>
      <c r="EP46" s="178">
        <v>7.4999999999999997E-2</v>
      </c>
      <c r="EQ46" s="175">
        <f t="shared" si="48"/>
        <v>0.11461199610039907</v>
      </c>
      <c r="ER46" s="183">
        <f t="shared" si="49"/>
        <v>9.9036382214978905E-3</v>
      </c>
      <c r="ES46" s="193">
        <v>33.17</v>
      </c>
      <c r="ET46" s="193">
        <v>26.8</v>
      </c>
      <c r="EU46" s="193">
        <f t="shared" si="50"/>
        <v>29.984999999999999</v>
      </c>
      <c r="EV46" s="192">
        <v>0.7</v>
      </c>
      <c r="EW46" s="178">
        <v>8.5800000000000001E-2</v>
      </c>
      <c r="EX46" s="175">
        <f t="shared" si="51"/>
        <v>0.11272900080314097</v>
      </c>
      <c r="EY46" s="183">
        <f t="shared" si="52"/>
        <v>1.1435563484046063E-2</v>
      </c>
      <c r="EZ46" s="175"/>
      <c r="FA46" s="179">
        <v>1.1000000000000001</v>
      </c>
      <c r="FB46" s="179">
        <v>0.9</v>
      </c>
      <c r="FC46" s="179"/>
      <c r="FD46" s="179">
        <v>0.92500000000000004</v>
      </c>
      <c r="FE46" s="194">
        <v>1.2962342400000002</v>
      </c>
      <c r="FF46" s="179">
        <v>5.4</v>
      </c>
      <c r="FG46" s="179">
        <v>0.45</v>
      </c>
      <c r="FH46" s="179">
        <v>0.7</v>
      </c>
      <c r="FI46" s="179">
        <v>1.7</v>
      </c>
      <c r="FJ46" s="179"/>
      <c r="FK46" s="179">
        <v>0.6</v>
      </c>
      <c r="FL46" s="179">
        <v>0.36499999999999999</v>
      </c>
      <c r="FM46" s="177">
        <v>1.3</v>
      </c>
      <c r="FN46" s="177">
        <v>1.6</v>
      </c>
      <c r="FO46" s="177">
        <v>1.1000000000000001</v>
      </c>
      <c r="FP46" s="177">
        <v>0.25</v>
      </c>
      <c r="FQ46" s="177">
        <v>0.35</v>
      </c>
      <c r="FR46" s="177">
        <v>0.65</v>
      </c>
      <c r="FS46" s="177">
        <v>0.67500000000000004</v>
      </c>
      <c r="FT46" s="177">
        <v>1.3</v>
      </c>
      <c r="FU46" s="195">
        <v>2.19829696</v>
      </c>
      <c r="FV46" s="195">
        <v>2.5807359999999999</v>
      </c>
      <c r="FW46" s="177">
        <f t="shared" si="53"/>
        <v>25.440267200000001</v>
      </c>
      <c r="FX46" s="175">
        <f t="shared" si="54"/>
        <v>0.12269484520457685</v>
      </c>
      <c r="FY46" s="172"/>
      <c r="FZ46" s="172"/>
    </row>
    <row r="47" spans="1:182">
      <c r="A47" s="181">
        <v>37042</v>
      </c>
      <c r="B47" s="170">
        <v>24.25</v>
      </c>
      <c r="C47" s="170">
        <v>22.100000380000001</v>
      </c>
      <c r="D47" s="170">
        <f t="shared" si="0"/>
        <v>23.175000189999999</v>
      </c>
      <c r="E47" s="170">
        <v>1.08</v>
      </c>
      <c r="F47" s="171">
        <v>6.59E-2</v>
      </c>
      <c r="G47" s="175">
        <f t="shared" si="1"/>
        <v>0.11915711884855895</v>
      </c>
      <c r="H47" s="183">
        <f t="shared" si="2"/>
        <v>4.936278139311653E-3</v>
      </c>
      <c r="I47" s="170">
        <v>23.979999540000001</v>
      </c>
      <c r="J47" s="170">
        <v>22.450000760000002</v>
      </c>
      <c r="K47" s="173">
        <f t="shared" si="3"/>
        <v>23.215000150000002</v>
      </c>
      <c r="L47" s="173">
        <v>1.1599999999999999</v>
      </c>
      <c r="M47" s="171">
        <v>7.3599999999999999E-2</v>
      </c>
      <c r="N47" s="175">
        <f t="shared" si="4"/>
        <v>0.131192343461908</v>
      </c>
      <c r="O47" s="183">
        <f t="shared" si="5"/>
        <v>4.4467011516208018E-3</v>
      </c>
      <c r="P47" s="174">
        <v>20.969999309999999</v>
      </c>
      <c r="Q47" s="174">
        <v>19</v>
      </c>
      <c r="R47" s="177">
        <f t="shared" si="6"/>
        <v>19.984999654999999</v>
      </c>
      <c r="S47" s="172">
        <v>0.96</v>
      </c>
      <c r="T47" s="175"/>
      <c r="U47" s="175"/>
      <c r="V47" s="183"/>
      <c r="W47" s="176">
        <v>40.25</v>
      </c>
      <c r="X47" s="176">
        <v>31.700000760000002</v>
      </c>
      <c r="Y47" s="177">
        <f t="shared" si="9"/>
        <v>35.975000379999997</v>
      </c>
      <c r="Z47" s="177">
        <v>0.68</v>
      </c>
      <c r="AA47" s="178">
        <v>0.11</v>
      </c>
      <c r="AB47" s="175">
        <f t="shared" si="10"/>
        <v>0.13225084661770414</v>
      </c>
      <c r="AC47" s="183">
        <f t="shared" si="11"/>
        <v>4.607094677483407E-3</v>
      </c>
      <c r="AD47" s="191">
        <f>80.99/2</f>
        <v>40.494999999999997</v>
      </c>
      <c r="AE47" s="191">
        <v>38.04</v>
      </c>
      <c r="AF47" s="177">
        <f t="shared" si="12"/>
        <v>39.267499999999998</v>
      </c>
      <c r="AG47" s="191">
        <v>0.64</v>
      </c>
      <c r="AH47" s="178">
        <v>0.1234</v>
      </c>
      <c r="AI47" s="175">
        <f t="shared" si="13"/>
        <v>0.14279771668793351</v>
      </c>
      <c r="AJ47" s="183">
        <f t="shared" si="14"/>
        <v>1.3022939906891587E-2</v>
      </c>
      <c r="AK47" s="176">
        <v>40.5</v>
      </c>
      <c r="AL47" s="176">
        <v>37.849998470000003</v>
      </c>
      <c r="AM47" s="177">
        <f t="shared" si="15"/>
        <v>39.174999235000001</v>
      </c>
      <c r="AN47" s="177">
        <v>1.78</v>
      </c>
      <c r="AO47" s="178">
        <v>0.11070000000000001</v>
      </c>
      <c r="AP47" s="175">
        <f t="shared" si="55"/>
        <v>0.16478361348702997</v>
      </c>
      <c r="AQ47" s="183">
        <f t="shared" si="56"/>
        <v>3.3511566202356943E-2</v>
      </c>
      <c r="AR47" s="174">
        <v>25.299999239999998</v>
      </c>
      <c r="AS47" s="174">
        <v>23.100000380000001</v>
      </c>
      <c r="AT47" s="177">
        <f t="shared" si="16"/>
        <v>24.199999810000001</v>
      </c>
      <c r="AU47" s="177">
        <v>1.34</v>
      </c>
      <c r="AV47" s="175">
        <v>3.3300000000000003E-2</v>
      </c>
      <c r="AW47" s="175">
        <f t="shared" si="63"/>
        <v>9.4856381832326253E-2</v>
      </c>
      <c r="AX47" s="183">
        <f t="shared" si="64"/>
        <v>1.6075556362588252E-3</v>
      </c>
      <c r="AY47" s="176">
        <v>46</v>
      </c>
      <c r="AZ47" s="176">
        <v>42.52999878</v>
      </c>
      <c r="BA47" s="177">
        <f t="shared" si="17"/>
        <v>44.26499939</v>
      </c>
      <c r="BB47" s="176">
        <v>1.76</v>
      </c>
      <c r="BC47" s="178">
        <v>6.83E-2</v>
      </c>
      <c r="BD47" s="175">
        <f t="shared" si="18"/>
        <v>0.11371842318036607</v>
      </c>
      <c r="BE47" s="183">
        <f t="shared" si="19"/>
        <v>2.9978908235128903E-3</v>
      </c>
      <c r="BF47" s="176">
        <v>39.47000122</v>
      </c>
      <c r="BG47" s="176">
        <v>37.200000760000002</v>
      </c>
      <c r="BH47" s="177">
        <f t="shared" si="20"/>
        <v>38.335000989999998</v>
      </c>
      <c r="BI47" s="177">
        <v>1.76</v>
      </c>
      <c r="BJ47" s="178">
        <v>5.9400000000000001E-2</v>
      </c>
      <c r="BK47" s="175">
        <f t="shared" si="21"/>
        <v>0.11153341294707997</v>
      </c>
      <c r="BL47" s="183">
        <f t="shared" si="22"/>
        <v>7.1407011398917451E-3</v>
      </c>
      <c r="BM47" s="183"/>
      <c r="BN47" s="183"/>
      <c r="BO47" s="183"/>
      <c r="BP47" s="183"/>
      <c r="BQ47" s="183"/>
      <c r="BR47" s="183"/>
      <c r="BS47" s="183"/>
      <c r="BT47" s="176">
        <v>24.25</v>
      </c>
      <c r="BU47" s="176">
        <v>21.649999619999999</v>
      </c>
      <c r="BV47" s="177">
        <f t="shared" si="23"/>
        <v>22.949999810000001</v>
      </c>
      <c r="BW47" s="177">
        <v>1.24</v>
      </c>
      <c r="BX47" s="178">
        <v>4.2500000000000003E-2</v>
      </c>
      <c r="BY47" s="175">
        <f t="shared" si="24"/>
        <v>0.10306795169252969</v>
      </c>
      <c r="BZ47" s="183">
        <f t="shared" si="25"/>
        <v>2.3289589793245875E-3</v>
      </c>
      <c r="CA47" s="174">
        <v>22.920000080000001</v>
      </c>
      <c r="CB47" s="174">
        <v>20.620000839999999</v>
      </c>
      <c r="CC47" s="177">
        <f t="shared" si="26"/>
        <v>21.770000459999999</v>
      </c>
      <c r="CD47" s="172">
        <v>0.98</v>
      </c>
      <c r="CE47" s="178">
        <v>0.1095</v>
      </c>
      <c r="CF47" s="175">
        <f t="shared" si="27"/>
        <v>0.16301565292858489</v>
      </c>
      <c r="CG47" s="183">
        <f t="shared" si="28"/>
        <v>2.2408310615269563E-3</v>
      </c>
      <c r="CH47" s="176">
        <v>21.950000760000002</v>
      </c>
      <c r="CI47" s="176">
        <v>20.375</v>
      </c>
      <c r="CJ47" s="177">
        <f t="shared" si="29"/>
        <v>21.162500380000001</v>
      </c>
      <c r="CK47" s="177">
        <v>0.62</v>
      </c>
      <c r="CL47" s="178">
        <v>0.11600000000000001</v>
      </c>
      <c r="CM47" s="175">
        <f t="shared" si="65"/>
        <v>0.1508164518996491</v>
      </c>
      <c r="CN47" s="183">
        <f t="shared" si="66"/>
        <v>7.3837845380590591E-3</v>
      </c>
      <c r="CO47" s="176">
        <v>41.150001529999997</v>
      </c>
      <c r="CP47" s="176">
        <v>38.450000760000002</v>
      </c>
      <c r="CQ47" s="177">
        <f t="shared" si="32"/>
        <v>39.800001144999996</v>
      </c>
      <c r="CR47" s="177">
        <v>2.04</v>
      </c>
      <c r="CS47" s="178">
        <v>5.57E-2</v>
      </c>
      <c r="CT47" s="175">
        <f t="shared" si="33"/>
        <v>0.11382205469224171</v>
      </c>
      <c r="CU47" s="183">
        <f t="shared" si="34"/>
        <v>6.8585663979940205E-3</v>
      </c>
      <c r="CV47" s="176">
        <v>36</v>
      </c>
      <c r="CW47" s="176">
        <v>34.009998320000001</v>
      </c>
      <c r="CX47" s="177">
        <f t="shared" si="35"/>
        <v>35.004999159999997</v>
      </c>
      <c r="CY47" s="177">
        <v>1.54</v>
      </c>
      <c r="CZ47" s="178">
        <v>5.4300000000000001E-2</v>
      </c>
      <c r="DA47" s="175">
        <f t="shared" si="36"/>
        <v>0.10397819673467135</v>
      </c>
      <c r="DB47" s="183">
        <f t="shared" si="37"/>
        <v>4.3074665153555085E-3</v>
      </c>
      <c r="DC47" s="179">
        <v>15.19999981</v>
      </c>
      <c r="DD47" s="179">
        <v>14</v>
      </c>
      <c r="DE47" s="179">
        <f t="shared" si="38"/>
        <v>14.599999905000001</v>
      </c>
      <c r="DF47" s="179">
        <v>0.84</v>
      </c>
      <c r="DG47" s="175">
        <v>7.2800000000000004E-2</v>
      </c>
      <c r="DH47" s="175">
        <v>0.13926181160505657</v>
      </c>
      <c r="DI47" s="183">
        <f t="shared" si="62"/>
        <v>1.3111699663852006E-3</v>
      </c>
      <c r="DJ47" s="174">
        <v>31.549999239999998</v>
      </c>
      <c r="DK47" s="174">
        <v>29.950000760000002</v>
      </c>
      <c r="DL47" s="177">
        <f t="shared" si="39"/>
        <v>30.75</v>
      </c>
      <c r="DM47" s="177">
        <v>1.48</v>
      </c>
      <c r="DN47" s="175">
        <v>0.06</v>
      </c>
      <c r="DO47" s="175">
        <f t="shared" si="60"/>
        <v>0.11473196933760565</v>
      </c>
      <c r="DP47" s="183">
        <f t="shared" si="61"/>
        <v>1.5123051675419083E-3</v>
      </c>
      <c r="DQ47" s="176">
        <v>23.450000760000002</v>
      </c>
      <c r="DR47" s="176">
        <v>20.459999079999999</v>
      </c>
      <c r="DS47" s="177">
        <f t="shared" si="40"/>
        <v>21.954999919999999</v>
      </c>
      <c r="DT47" s="177">
        <v>0.82</v>
      </c>
      <c r="DU47" s="178">
        <v>4.6699999999999998E-2</v>
      </c>
      <c r="DV47" s="175">
        <f t="shared" si="41"/>
        <v>8.8461546420453896E-2</v>
      </c>
      <c r="DW47" s="183">
        <f t="shared" si="42"/>
        <v>2.1654832428585364E-3</v>
      </c>
      <c r="DX47" s="176">
        <v>27.899999619999999</v>
      </c>
      <c r="DY47" s="176">
        <v>25.5</v>
      </c>
      <c r="DZ47" s="177">
        <f t="shared" si="43"/>
        <v>26.699999810000001</v>
      </c>
      <c r="EA47" s="177">
        <v>1.55</v>
      </c>
      <c r="EB47" s="178">
        <v>7.0000000000000007E-2</v>
      </c>
      <c r="EC47" s="175">
        <f t="shared" si="67"/>
        <v>0.13689902656097686</v>
      </c>
      <c r="ED47" s="183">
        <f t="shared" si="68"/>
        <v>3.4800948153724436E-3</v>
      </c>
      <c r="EE47" s="176">
        <v>29.399999619999999</v>
      </c>
      <c r="EF47" s="176">
        <v>27.899999619999999</v>
      </c>
      <c r="EG47" s="177">
        <f t="shared" si="44"/>
        <v>28.649999619999999</v>
      </c>
      <c r="EH47" s="177">
        <v>1.26</v>
      </c>
      <c r="EI47" s="178">
        <v>4.4299999999999999E-2</v>
      </c>
      <c r="EJ47" s="175">
        <f t="shared" si="45"/>
        <v>9.3490321595414372E-2</v>
      </c>
      <c r="EK47" s="183">
        <f t="shared" si="46"/>
        <v>4.5771690180969951E-3</v>
      </c>
      <c r="EL47" s="191">
        <v>57.97</v>
      </c>
      <c r="EM47" s="191">
        <v>53.07</v>
      </c>
      <c r="EN47" s="177">
        <f t="shared" si="47"/>
        <v>55.519999999999996</v>
      </c>
      <c r="EO47" s="192">
        <v>1.92</v>
      </c>
      <c r="EP47" s="178">
        <v>8.5099999999999995E-2</v>
      </c>
      <c r="EQ47" s="175">
        <f t="shared" si="48"/>
        <v>0.12514256397208379</v>
      </c>
      <c r="ER47" s="183">
        <f t="shared" si="49"/>
        <v>1.0659560215590079E-2</v>
      </c>
      <c r="ES47" s="193">
        <v>33.75</v>
      </c>
      <c r="ET47" s="193">
        <v>30.05</v>
      </c>
      <c r="EU47" s="193">
        <f t="shared" si="50"/>
        <v>31.9</v>
      </c>
      <c r="EV47" s="192">
        <v>0.7</v>
      </c>
      <c r="EW47" s="178">
        <v>9.2700000000000005E-2</v>
      </c>
      <c r="EX47" s="175">
        <f t="shared" si="51"/>
        <v>0.1181591972294338</v>
      </c>
      <c r="EY47" s="183">
        <f t="shared" si="52"/>
        <v>1.1145380447072145E-2</v>
      </c>
      <c r="EZ47" s="175"/>
      <c r="FA47" s="179">
        <v>1.1000000000000001</v>
      </c>
      <c r="FB47" s="179">
        <v>0.9</v>
      </c>
      <c r="FC47" s="179"/>
      <c r="FD47" s="179">
        <v>0.92500000000000004</v>
      </c>
      <c r="FE47" s="194">
        <v>2.4215912000000004</v>
      </c>
      <c r="FF47" s="179">
        <v>5.4</v>
      </c>
      <c r="FG47" s="179">
        <v>0.45</v>
      </c>
      <c r="FH47" s="179">
        <v>0.7</v>
      </c>
      <c r="FI47" s="179">
        <v>1.7</v>
      </c>
      <c r="FJ47" s="179"/>
      <c r="FK47" s="179">
        <v>0.6</v>
      </c>
      <c r="FL47" s="179">
        <v>0.36499999999999999</v>
      </c>
      <c r="FM47" s="177">
        <v>1.3</v>
      </c>
      <c r="FN47" s="177">
        <v>1.6</v>
      </c>
      <c r="FO47" s="177">
        <v>1.1000000000000001</v>
      </c>
      <c r="FP47" s="177">
        <v>0.25</v>
      </c>
      <c r="FQ47" s="177">
        <v>0.35</v>
      </c>
      <c r="FR47" s="177">
        <v>0.65</v>
      </c>
      <c r="FS47" s="177">
        <v>0.67500000000000004</v>
      </c>
      <c r="FT47" s="177">
        <v>1.3</v>
      </c>
      <c r="FU47" s="195">
        <v>2.2617640400000001</v>
      </c>
      <c r="FV47" s="195">
        <v>2.5046117999999997</v>
      </c>
      <c r="FW47" s="177">
        <f t="shared" si="53"/>
        <v>26.552967040000002</v>
      </c>
      <c r="FX47" s="175">
        <f t="shared" si="54"/>
        <v>0.13024149804250529</v>
      </c>
      <c r="FY47" s="172"/>
      <c r="FZ47" s="172"/>
    </row>
    <row r="48" spans="1:182">
      <c r="A48" s="181">
        <v>37071</v>
      </c>
      <c r="B48" s="170">
        <v>24.090000150000002</v>
      </c>
      <c r="C48" s="170">
        <v>22.5</v>
      </c>
      <c r="D48" s="170">
        <f t="shared" si="0"/>
        <v>23.295000075000001</v>
      </c>
      <c r="E48" s="170">
        <v>1.08</v>
      </c>
      <c r="F48" s="171">
        <v>6.59E-2</v>
      </c>
      <c r="G48" s="175">
        <f t="shared" si="1"/>
        <v>0.11887776460471144</v>
      </c>
      <c r="H48" s="183">
        <f t="shared" si="2"/>
        <v>5.1085266640286025E-3</v>
      </c>
      <c r="I48" s="170">
        <v>24</v>
      </c>
      <c r="J48" s="170">
        <v>22.489999770000001</v>
      </c>
      <c r="K48" s="173">
        <f t="shared" si="3"/>
        <v>23.244999884999999</v>
      </c>
      <c r="L48" s="173">
        <v>1.1599999999999999</v>
      </c>
      <c r="M48" s="171">
        <v>7.3599999999999999E-2</v>
      </c>
      <c r="N48" s="175">
        <f t="shared" si="4"/>
        <v>0.13111655455911064</v>
      </c>
      <c r="O48" s="183">
        <f t="shared" si="5"/>
        <v>4.6100155181876788E-3</v>
      </c>
      <c r="P48" s="174">
        <v>20.5</v>
      </c>
      <c r="Q48" s="174">
        <v>19.049999239999998</v>
      </c>
      <c r="R48" s="177">
        <f t="shared" si="6"/>
        <v>19.774999619999999</v>
      </c>
      <c r="S48" s="172">
        <v>0.96</v>
      </c>
      <c r="T48" s="175"/>
      <c r="U48" s="175"/>
      <c r="V48" s="183"/>
      <c r="W48" s="176">
        <v>34.799999239999998</v>
      </c>
      <c r="X48" s="176">
        <v>28.799999239999998</v>
      </c>
      <c r="Y48" s="177">
        <f t="shared" si="9"/>
        <v>31.799999239999998</v>
      </c>
      <c r="Z48" s="177">
        <v>0.68</v>
      </c>
      <c r="AA48" s="178">
        <v>0.11</v>
      </c>
      <c r="AB48" s="175">
        <f t="shared" si="10"/>
        <v>0.13519679428109121</v>
      </c>
      <c r="AC48" s="183">
        <f t="shared" si="11"/>
        <v>4.8855164069713337E-3</v>
      </c>
      <c r="AD48" s="191">
        <f>75.75/2</f>
        <v>37.875</v>
      </c>
      <c r="AE48" s="191">
        <v>31.8</v>
      </c>
      <c r="AF48" s="177">
        <f t="shared" si="12"/>
        <v>34.837499999999999</v>
      </c>
      <c r="AG48" s="191">
        <v>0.64</v>
      </c>
      <c r="AH48" s="178">
        <v>0.11749999999999999</v>
      </c>
      <c r="AI48" s="175">
        <f t="shared" si="13"/>
        <v>0.1392673230726964</v>
      </c>
      <c r="AJ48" s="183">
        <f t="shared" si="14"/>
        <v>1.1829138865106007E-2</v>
      </c>
      <c r="AK48" s="176">
        <v>40.049999239999998</v>
      </c>
      <c r="AL48" s="176">
        <v>36.369998930000001</v>
      </c>
      <c r="AM48" s="177">
        <f t="shared" si="15"/>
        <v>38.209999085</v>
      </c>
      <c r="AN48" s="177">
        <v>1.78</v>
      </c>
      <c r="AO48" s="178">
        <v>0.11070000000000001</v>
      </c>
      <c r="AP48" s="175">
        <f t="shared" si="55"/>
        <v>0.16617457552995174</v>
      </c>
      <c r="AQ48" s="183">
        <f t="shared" si="56"/>
        <v>3.5055864966736849E-2</v>
      </c>
      <c r="AR48" s="174">
        <v>25.299999239999998</v>
      </c>
      <c r="AS48" s="174">
        <v>23.579999919999999</v>
      </c>
      <c r="AT48" s="177">
        <f t="shared" si="16"/>
        <v>24.439999579999999</v>
      </c>
      <c r="AU48" s="177">
        <v>1.34</v>
      </c>
      <c r="AV48" s="175">
        <v>3.3300000000000003E-2</v>
      </c>
      <c r="AW48" s="175">
        <f t="shared" si="63"/>
        <v>9.4238851838384319E-2</v>
      </c>
      <c r="AX48" s="183">
        <f t="shared" si="64"/>
        <v>1.6567037276566153E-3</v>
      </c>
      <c r="AY48" s="176">
        <v>45.959999080000003</v>
      </c>
      <c r="AZ48" s="176">
        <v>42.270000459999999</v>
      </c>
      <c r="BA48" s="177">
        <f t="shared" si="17"/>
        <v>44.114999769999997</v>
      </c>
      <c r="BB48" s="176">
        <v>1.76</v>
      </c>
      <c r="BC48" s="178">
        <v>6.83E-2</v>
      </c>
      <c r="BD48" s="175">
        <f t="shared" si="18"/>
        <v>0.11387528248084711</v>
      </c>
      <c r="BE48" s="183">
        <f t="shared" si="19"/>
        <v>3.114080655591473E-3</v>
      </c>
      <c r="BF48" s="176">
        <v>39.200000760000002</v>
      </c>
      <c r="BG48" s="176">
        <v>37.979999540000001</v>
      </c>
      <c r="BH48" s="177">
        <f t="shared" si="20"/>
        <v>38.590000150000002</v>
      </c>
      <c r="BI48" s="177">
        <v>1.76</v>
      </c>
      <c r="BJ48" s="178">
        <v>5.9400000000000001E-2</v>
      </c>
      <c r="BK48" s="175">
        <f t="shared" si="21"/>
        <v>0.11118273129065637</v>
      </c>
      <c r="BL48" s="183">
        <f t="shared" si="22"/>
        <v>7.3839476568298059E-3</v>
      </c>
      <c r="BM48" s="183"/>
      <c r="BN48" s="183"/>
      <c r="BO48" s="183"/>
      <c r="BP48" s="183"/>
      <c r="BQ48" s="183"/>
      <c r="BR48" s="183"/>
      <c r="BS48" s="183"/>
      <c r="BT48" s="176">
        <v>25</v>
      </c>
      <c r="BU48" s="176">
        <v>23.899999619999999</v>
      </c>
      <c r="BV48" s="177">
        <f t="shared" si="23"/>
        <v>24.449999810000001</v>
      </c>
      <c r="BW48" s="177">
        <v>1.24</v>
      </c>
      <c r="BX48" s="178">
        <v>4.2500000000000003E-2</v>
      </c>
      <c r="BY48" s="175">
        <f t="shared" si="24"/>
        <v>9.9277960682039978E-2</v>
      </c>
      <c r="BZ48" s="183">
        <f t="shared" si="25"/>
        <v>2.3270539248949934E-3</v>
      </c>
      <c r="CA48" s="174">
        <v>22.399999619999999</v>
      </c>
      <c r="CB48" s="174">
        <v>20.600000380000001</v>
      </c>
      <c r="CC48" s="177">
        <f t="shared" si="26"/>
        <v>21.5</v>
      </c>
      <c r="CD48" s="172">
        <v>0.98</v>
      </c>
      <c r="CE48" s="178">
        <v>0.1095</v>
      </c>
      <c r="CF48" s="175">
        <f t="shared" si="27"/>
        <v>0.16369978011780972</v>
      </c>
      <c r="CG48" s="183">
        <f t="shared" si="28"/>
        <v>2.3342281915987961E-3</v>
      </c>
      <c r="CH48" s="176">
        <v>21.799999239999998</v>
      </c>
      <c r="CI48" s="176">
        <v>19.010000229999999</v>
      </c>
      <c r="CJ48" s="177">
        <f t="shared" si="29"/>
        <v>20.404999734999997</v>
      </c>
      <c r="CK48" s="177">
        <v>0.62</v>
      </c>
      <c r="CL48" s="178">
        <v>0.11600000000000001</v>
      </c>
      <c r="CM48" s="175">
        <f t="shared" si="65"/>
        <v>0.15212443801328646</v>
      </c>
      <c r="CN48" s="183">
        <f t="shared" si="66"/>
        <v>7.7258218332153959E-3</v>
      </c>
      <c r="CO48" s="176">
        <v>42.299999239999998</v>
      </c>
      <c r="CP48" s="176">
        <v>38.650001529999997</v>
      </c>
      <c r="CQ48" s="177">
        <f t="shared" si="32"/>
        <v>40.475000385000001</v>
      </c>
      <c r="CR48" s="177">
        <v>2.04</v>
      </c>
      <c r="CS48" s="178">
        <v>5.57E-2</v>
      </c>
      <c r="CT48" s="175">
        <f t="shared" si="33"/>
        <v>0.11283351912914452</v>
      </c>
      <c r="CU48" s="183">
        <f t="shared" si="34"/>
        <v>7.0527820876613587E-3</v>
      </c>
      <c r="CV48" s="176">
        <v>35.900001529999997</v>
      </c>
      <c r="CW48" s="176">
        <v>33.560001370000002</v>
      </c>
      <c r="CX48" s="177">
        <f t="shared" si="35"/>
        <v>34.730001450000003</v>
      </c>
      <c r="CY48" s="177">
        <v>1.54</v>
      </c>
      <c r="CZ48" s="178">
        <v>5.4300000000000001E-2</v>
      </c>
      <c r="DA48" s="175">
        <f t="shared" si="36"/>
        <v>0.10437842870602498</v>
      </c>
      <c r="DB48" s="183">
        <f t="shared" si="37"/>
        <v>4.4854476189654406E-3</v>
      </c>
      <c r="DC48" s="179">
        <v>14.97999954</v>
      </c>
      <c r="DD48" s="179">
        <v>13.60999966</v>
      </c>
      <c r="DE48" s="179">
        <f t="shared" si="38"/>
        <v>14.294999600000001</v>
      </c>
      <c r="DF48" s="179">
        <v>0.84</v>
      </c>
      <c r="DG48" s="175">
        <v>7.2800000000000004E-2</v>
      </c>
      <c r="DH48" s="175">
        <v>0.14071266522916659</v>
      </c>
      <c r="DI48" s="183">
        <f t="shared" si="62"/>
        <v>1.3742810155379754E-3</v>
      </c>
      <c r="DJ48" s="174">
        <v>31.120000839999999</v>
      </c>
      <c r="DK48" s="174">
        <v>29.950000760000002</v>
      </c>
      <c r="DL48" s="177">
        <f t="shared" si="39"/>
        <v>30.535000799999999</v>
      </c>
      <c r="DM48" s="177">
        <v>1.48</v>
      </c>
      <c r="DN48" s="175">
        <v>0.06</v>
      </c>
      <c r="DO48" s="175">
        <f t="shared" si="60"/>
        <v>0.11512469888399246</v>
      </c>
      <c r="DP48" s="183">
        <f t="shared" si="61"/>
        <v>1.5741238571053918E-3</v>
      </c>
      <c r="DQ48" s="176">
        <v>24.670000080000001</v>
      </c>
      <c r="DR48" s="176">
        <v>23.079999919999999</v>
      </c>
      <c r="DS48" s="177">
        <f t="shared" si="40"/>
        <v>23.875</v>
      </c>
      <c r="DT48" s="177">
        <v>0.82</v>
      </c>
      <c r="DU48" s="178">
        <v>4.6699999999999998E-2</v>
      </c>
      <c r="DV48" s="175">
        <f t="shared" si="41"/>
        <v>8.5057698739709364E-2</v>
      </c>
      <c r="DW48" s="183">
        <f t="shared" si="42"/>
        <v>2.1598785658255315E-3</v>
      </c>
      <c r="DX48" s="176">
        <v>27.260000229999999</v>
      </c>
      <c r="DY48" s="176">
        <v>25.420000080000001</v>
      </c>
      <c r="DZ48" s="177">
        <f t="shared" si="43"/>
        <v>26.340000154999998</v>
      </c>
      <c r="EA48" s="177">
        <v>1.55</v>
      </c>
      <c r="EB48" s="178">
        <v>7.0000000000000007E-2</v>
      </c>
      <c r="EC48" s="175">
        <f t="shared" si="67"/>
        <v>0.13783454958675168</v>
      </c>
      <c r="ED48" s="183">
        <f t="shared" si="68"/>
        <v>3.6346635328047263E-3</v>
      </c>
      <c r="EE48" s="176">
        <v>28.649999619999999</v>
      </c>
      <c r="EF48" s="176">
        <v>26</v>
      </c>
      <c r="EG48" s="177">
        <f t="shared" si="44"/>
        <v>27.324999810000001</v>
      </c>
      <c r="EH48" s="177">
        <v>1.26</v>
      </c>
      <c r="EI48" s="178">
        <v>4.4299999999999999E-2</v>
      </c>
      <c r="EJ48" s="175">
        <f t="shared" si="45"/>
        <v>9.5918926594921405E-2</v>
      </c>
      <c r="EK48" s="183">
        <f t="shared" si="46"/>
        <v>4.8713576002884272E-3</v>
      </c>
      <c r="EL48" s="191">
        <v>57.94</v>
      </c>
      <c r="EM48" s="191">
        <v>51.79</v>
      </c>
      <c r="EN48" s="177">
        <f t="shared" si="47"/>
        <v>54.864999999999995</v>
      </c>
      <c r="EO48" s="192">
        <v>2.02</v>
      </c>
      <c r="EP48" s="178">
        <v>8.5099999999999995E-2</v>
      </c>
      <c r="EQ48" s="175">
        <f t="shared" si="48"/>
        <v>0.12776863232340374</v>
      </c>
      <c r="ER48" s="183">
        <f t="shared" si="49"/>
        <v>1.0268369489611465E-2</v>
      </c>
      <c r="ES48" s="193">
        <v>31.34</v>
      </c>
      <c r="ET48" s="193">
        <v>24</v>
      </c>
      <c r="EU48" s="193">
        <f t="shared" si="50"/>
        <v>27.67</v>
      </c>
      <c r="EV48" s="192">
        <v>0.7</v>
      </c>
      <c r="EW48" s="178">
        <v>8.5599999999999996E-2</v>
      </c>
      <c r="EX48" s="175">
        <f t="shared" si="51"/>
        <v>0.1147991092277354</v>
      </c>
      <c r="EY48" s="183">
        <f t="shared" si="52"/>
        <v>8.9745019049291812E-3</v>
      </c>
      <c r="EZ48" s="175"/>
      <c r="FA48" s="179">
        <v>1.1000000000000001</v>
      </c>
      <c r="FB48" s="179">
        <v>0.9</v>
      </c>
      <c r="FC48" s="179"/>
      <c r="FD48" s="179">
        <v>0.92500000000000004</v>
      </c>
      <c r="FE48" s="194">
        <v>2.1742103200000003</v>
      </c>
      <c r="FF48" s="179">
        <v>5.4</v>
      </c>
      <c r="FG48" s="179">
        <v>0.45</v>
      </c>
      <c r="FH48" s="179">
        <v>0.7</v>
      </c>
      <c r="FI48" s="179">
        <v>1.7</v>
      </c>
      <c r="FJ48" s="179"/>
      <c r="FK48" s="179">
        <v>0.6</v>
      </c>
      <c r="FL48" s="179">
        <v>0.36499999999999999</v>
      </c>
      <c r="FM48" s="177">
        <v>1.3</v>
      </c>
      <c r="FN48" s="177">
        <v>1.6</v>
      </c>
      <c r="FO48" s="177">
        <v>1.1000000000000001</v>
      </c>
      <c r="FP48" s="177">
        <v>0.25</v>
      </c>
      <c r="FQ48" s="177">
        <v>0.35</v>
      </c>
      <c r="FR48" s="177">
        <v>0.65</v>
      </c>
      <c r="FS48" s="177">
        <v>0.67500000000000004</v>
      </c>
      <c r="FT48" s="177">
        <v>1.3</v>
      </c>
      <c r="FU48" s="195">
        <v>2.05719231</v>
      </c>
      <c r="FV48" s="195">
        <v>2.0011032000000002</v>
      </c>
      <c r="FW48" s="177">
        <f t="shared" si="53"/>
        <v>25.597505830000003</v>
      </c>
      <c r="FX48" s="175">
        <f t="shared" si="54"/>
        <v>0.13042630408354702</v>
      </c>
      <c r="FY48" s="172"/>
      <c r="FZ48" s="172"/>
    </row>
    <row r="49" spans="1:182">
      <c r="A49" s="181">
        <v>37073</v>
      </c>
      <c r="B49" s="170">
        <v>24.219999309999999</v>
      </c>
      <c r="C49" s="170">
        <v>22.18000031</v>
      </c>
      <c r="D49" s="170">
        <f t="shared" si="0"/>
        <v>23.199999810000001</v>
      </c>
      <c r="E49" s="170">
        <v>1.08</v>
      </c>
      <c r="F49" s="171">
        <v>7.1599999999999997E-2</v>
      </c>
      <c r="G49" s="175">
        <f t="shared" si="1"/>
        <v>0.12508316314938095</v>
      </c>
      <c r="H49" s="183">
        <f t="shared" si="2"/>
        <v>6.1612728615657022E-3</v>
      </c>
      <c r="I49" s="170">
        <v>24.549999239999998</v>
      </c>
      <c r="J49" s="170">
        <v>19.600000380000001</v>
      </c>
      <c r="K49" s="173">
        <f t="shared" si="3"/>
        <v>22.074999810000001</v>
      </c>
      <c r="L49" s="173">
        <v>1.1599999999999999</v>
      </c>
      <c r="M49" s="171">
        <v>0.08</v>
      </c>
      <c r="N49" s="175">
        <f t="shared" si="4"/>
        <v>0.14098953764909261</v>
      </c>
      <c r="O49" s="183">
        <f t="shared" si="5"/>
        <v>5.208584773983325E-3</v>
      </c>
      <c r="P49" s="174">
        <v>21.299999239999998</v>
      </c>
      <c r="Q49" s="174">
        <v>19.100000380000001</v>
      </c>
      <c r="R49" s="177"/>
      <c r="S49" s="172"/>
      <c r="T49" s="175"/>
      <c r="U49" s="175"/>
      <c r="V49" s="196"/>
      <c r="W49" s="176">
        <v>28.209999079999999</v>
      </c>
      <c r="X49" s="176">
        <v>23.950000760000002</v>
      </c>
      <c r="Y49" s="177">
        <f t="shared" si="9"/>
        <v>26.079999919999999</v>
      </c>
      <c r="Z49" s="177">
        <v>0.68</v>
      </c>
      <c r="AA49" s="197">
        <v>0.11</v>
      </c>
      <c r="AB49" s="175">
        <f t="shared" si="10"/>
        <v>0.14077995502008323</v>
      </c>
      <c r="AC49" s="183">
        <f t="shared" si="11"/>
        <v>4.7674386380542671E-3</v>
      </c>
      <c r="AD49" s="191">
        <v>36.6</v>
      </c>
      <c r="AE49" s="191">
        <v>31.35</v>
      </c>
      <c r="AF49" s="177">
        <f t="shared" si="12"/>
        <v>33.975000000000001</v>
      </c>
      <c r="AG49" s="191">
        <v>0.64</v>
      </c>
      <c r="AH49" s="178">
        <v>0.11749999999999999</v>
      </c>
      <c r="AI49" s="175">
        <f t="shared" si="13"/>
        <v>0.1398240211285533</v>
      </c>
      <c r="AJ49" s="183">
        <f t="shared" si="14"/>
        <v>1.3430377161934072E-2</v>
      </c>
      <c r="AK49" s="176">
        <v>37.200000760000002</v>
      </c>
      <c r="AL49" s="176">
        <v>29.100000380000001</v>
      </c>
      <c r="AM49" s="177">
        <f t="shared" si="15"/>
        <v>33.150000570000003</v>
      </c>
      <c r="AN49" s="177">
        <v>1.78</v>
      </c>
      <c r="AO49" s="178">
        <v>0.1139</v>
      </c>
      <c r="AP49" s="175">
        <f t="shared" si="55"/>
        <v>0.17820624763843629</v>
      </c>
      <c r="AQ49" s="183">
        <f t="shared" si="56"/>
        <v>3.2917419389956945E-2</v>
      </c>
      <c r="AR49" s="174">
        <v>25.399999619999999</v>
      </c>
      <c r="AS49" s="174">
        <v>21.75</v>
      </c>
      <c r="AT49" s="177">
        <f t="shared" si="16"/>
        <v>23.574999810000001</v>
      </c>
      <c r="AU49" s="177">
        <v>1.34</v>
      </c>
      <c r="AV49" s="175">
        <v>3.3300000000000003E-2</v>
      </c>
      <c r="AW49" s="175">
        <f t="shared" si="63"/>
        <v>9.6524845131799264E-2</v>
      </c>
      <c r="AX49" s="183">
        <f t="shared" si="64"/>
        <v>1.7829615127751422E-3</v>
      </c>
      <c r="AY49" s="176">
        <v>45.33000183</v>
      </c>
      <c r="AZ49" s="176">
        <v>41</v>
      </c>
      <c r="BA49" s="177">
        <f t="shared" si="17"/>
        <v>43.165000915</v>
      </c>
      <c r="BB49" s="176">
        <v>1.76</v>
      </c>
      <c r="BC49" s="178">
        <v>6.83E-2</v>
      </c>
      <c r="BD49" s="175">
        <f t="shared" si="18"/>
        <v>0.11489444583498787</v>
      </c>
      <c r="BE49" s="183">
        <f t="shared" si="19"/>
        <v>3.6550311159937996E-3</v>
      </c>
      <c r="BF49" s="176">
        <v>39.400001529999997</v>
      </c>
      <c r="BG49" s="176">
        <v>34</v>
      </c>
      <c r="BH49" s="177">
        <f t="shared" si="20"/>
        <v>36.700000764999999</v>
      </c>
      <c r="BI49" s="177">
        <v>1.76</v>
      </c>
      <c r="BJ49" s="178">
        <v>5.79E-2</v>
      </c>
      <c r="BK49" s="175">
        <f t="shared" si="21"/>
        <v>0.11232270398426558</v>
      </c>
      <c r="BL49" s="183">
        <f t="shared" si="22"/>
        <v>8.2990885068534321E-3</v>
      </c>
      <c r="BM49" s="183"/>
      <c r="BN49" s="183"/>
      <c r="BO49" s="183"/>
      <c r="BP49" s="183"/>
      <c r="BQ49" s="183"/>
      <c r="BR49" s="183"/>
      <c r="BS49" s="183"/>
      <c r="BT49" s="176">
        <v>25.149999619999999</v>
      </c>
      <c r="BU49" s="176">
        <v>23.579999919999999</v>
      </c>
      <c r="BV49" s="177">
        <f t="shared" si="23"/>
        <v>24.364999769999997</v>
      </c>
      <c r="BW49" s="177">
        <v>1.24</v>
      </c>
      <c r="BX49" s="178">
        <v>4.24E-2</v>
      </c>
      <c r="BY49" s="175">
        <f t="shared" si="24"/>
        <v>9.9374541564471119E-2</v>
      </c>
      <c r="BZ49" s="183">
        <f t="shared" si="25"/>
        <v>2.5494441168833408E-3</v>
      </c>
      <c r="CA49" s="174">
        <v>23.600000380000001</v>
      </c>
      <c r="CB49" s="174">
        <v>21.399999619999999</v>
      </c>
      <c r="CC49" s="177">
        <f t="shared" si="26"/>
        <v>22.5</v>
      </c>
      <c r="CD49" s="172">
        <v>0.98</v>
      </c>
      <c r="CE49" s="178">
        <v>0.1095</v>
      </c>
      <c r="CF49" s="175">
        <f t="shared" si="27"/>
        <v>0.16124958403748257</v>
      </c>
      <c r="CG49" s="183">
        <f t="shared" si="28"/>
        <v>1.9856842860665547E-3</v>
      </c>
      <c r="CH49" s="176">
        <v>20.479999540000001</v>
      </c>
      <c r="CI49" s="176">
        <v>17.450000760000002</v>
      </c>
      <c r="CJ49" s="177">
        <f t="shared" si="29"/>
        <v>18.965000150000002</v>
      </c>
      <c r="CK49" s="177">
        <v>0.62</v>
      </c>
      <c r="CL49" s="178">
        <v>0.11600000000000001</v>
      </c>
      <c r="CM49" s="175">
        <f t="shared" si="65"/>
        <v>0.15490270481494806</v>
      </c>
      <c r="CN49" s="183">
        <f t="shared" si="66"/>
        <v>6.0405008220323405E-3</v>
      </c>
      <c r="CO49" s="176">
        <v>40.75</v>
      </c>
      <c r="CP49" s="176">
        <v>34.349998470000003</v>
      </c>
      <c r="CQ49" s="177">
        <f t="shared" si="32"/>
        <v>37.549999235000001</v>
      </c>
      <c r="CR49" s="177">
        <v>2.04</v>
      </c>
      <c r="CS49" s="178">
        <v>5.4300000000000001E-2</v>
      </c>
      <c r="CT49" s="175">
        <f t="shared" si="33"/>
        <v>0.11589749744976108</v>
      </c>
      <c r="CU49" s="183">
        <f t="shared" si="34"/>
        <v>6.6602792020785933E-3</v>
      </c>
      <c r="CV49" s="176">
        <v>35.799999239999998</v>
      </c>
      <c r="CW49" s="176">
        <v>32.150001529999997</v>
      </c>
      <c r="CX49" s="177">
        <f t="shared" si="35"/>
        <v>33.975000385000001</v>
      </c>
      <c r="CY49" s="177">
        <v>1.54</v>
      </c>
      <c r="CZ49" s="178">
        <v>5.33E-2</v>
      </c>
      <c r="DA49" s="175">
        <f t="shared" si="36"/>
        <v>0.10446258631131689</v>
      </c>
      <c r="DB49" s="183">
        <f t="shared" si="37"/>
        <v>4.7167602342308382E-3</v>
      </c>
      <c r="DC49" s="179">
        <v>15.239999770000001</v>
      </c>
      <c r="DD49" s="179">
        <v>14.05000019</v>
      </c>
      <c r="DE49" s="179">
        <f t="shared" si="38"/>
        <v>14.644999980000001</v>
      </c>
      <c r="DF49" s="179">
        <v>0.84</v>
      </c>
      <c r="DG49" s="175">
        <v>7.2800000000000004E-2</v>
      </c>
      <c r="DH49" s="175">
        <v>0.13905298098349528</v>
      </c>
      <c r="DI49" s="183">
        <f t="shared" si="62"/>
        <v>1.512573609480765E-3</v>
      </c>
      <c r="DJ49" s="174">
        <v>31.950000760000002</v>
      </c>
      <c r="DK49" s="174">
        <v>30.649999619999999</v>
      </c>
      <c r="DL49" s="177">
        <f t="shared" si="39"/>
        <v>31.300000189999999</v>
      </c>
      <c r="DM49" s="177">
        <v>1.48</v>
      </c>
      <c r="DN49" s="175">
        <v>0.06</v>
      </c>
      <c r="DO49" s="175">
        <f t="shared" si="60"/>
        <v>0.11375231554889709</v>
      </c>
      <c r="DP49" s="183">
        <f t="shared" si="61"/>
        <v>1.7509826989431496E-3</v>
      </c>
      <c r="DQ49" s="176">
        <v>24.239999770000001</v>
      </c>
      <c r="DR49" s="176">
        <v>22.75</v>
      </c>
      <c r="DS49" s="177">
        <f t="shared" si="40"/>
        <v>23.494999884999999</v>
      </c>
      <c r="DT49" s="177">
        <v>0.82</v>
      </c>
      <c r="DU49" s="178">
        <v>4.6699999999999998E-2</v>
      </c>
      <c r="DV49" s="175">
        <f t="shared" si="41"/>
        <v>8.5686617722648961E-2</v>
      </c>
      <c r="DW49" s="183">
        <f t="shared" si="42"/>
        <v>2.3917305693221431E-3</v>
      </c>
      <c r="DX49" s="176">
        <v>27.299999239999998</v>
      </c>
      <c r="DY49" s="176">
        <v>25.299999239999998</v>
      </c>
      <c r="DZ49" s="177">
        <f t="shared" si="43"/>
        <v>26.299999239999998</v>
      </c>
      <c r="EA49" s="177">
        <v>1.6</v>
      </c>
      <c r="EB49" s="178">
        <v>7.0000000000000007E-2</v>
      </c>
      <c r="EC49" s="175">
        <f t="shared" si="67"/>
        <v>0.14018424151029008</v>
      </c>
      <c r="ED49" s="183">
        <f t="shared" si="68"/>
        <v>4.4595520781568511E-3</v>
      </c>
      <c r="EE49" s="176">
        <v>28.399999619999999</v>
      </c>
      <c r="EF49" s="176">
        <v>25.260000229999999</v>
      </c>
      <c r="EG49" s="177">
        <f t="shared" si="44"/>
        <v>26.829999924999999</v>
      </c>
      <c r="EH49" s="177">
        <v>1.26</v>
      </c>
      <c r="EI49" s="178">
        <v>4.3999999999999997E-2</v>
      </c>
      <c r="EJ49" s="175">
        <f t="shared" si="45"/>
        <v>9.6573782773247352E-2</v>
      </c>
      <c r="EK49" s="183">
        <f t="shared" si="46"/>
        <v>5.1533891235867454E-3</v>
      </c>
      <c r="EL49" s="191">
        <v>52.76</v>
      </c>
      <c r="EM49" s="191">
        <v>44.85</v>
      </c>
      <c r="EN49" s="177">
        <f t="shared" si="47"/>
        <v>48.805</v>
      </c>
      <c r="EO49" s="192">
        <v>2.02</v>
      </c>
      <c r="EP49" s="178">
        <v>8.5099999999999995E-2</v>
      </c>
      <c r="EQ49" s="175">
        <f t="shared" si="48"/>
        <v>0.13315318029887524</v>
      </c>
      <c r="ER49" s="183">
        <f t="shared" si="49"/>
        <v>1.0380976244948954E-2</v>
      </c>
      <c r="ES49" s="193">
        <v>25.12</v>
      </c>
      <c r="ET49" s="193">
        <v>21.33</v>
      </c>
      <c r="EU49" s="193">
        <f t="shared" si="50"/>
        <v>23.225000000000001</v>
      </c>
      <c r="EV49" s="192">
        <v>0.7</v>
      </c>
      <c r="EW49" s="178">
        <v>9.2899999999999996E-2</v>
      </c>
      <c r="EX49" s="175">
        <f t="shared" si="51"/>
        <v>0.127988325759675</v>
      </c>
      <c r="EY49" s="183">
        <f t="shared" si="52"/>
        <v>9.9950737713926496E-3</v>
      </c>
      <c r="EZ49" s="175"/>
      <c r="FA49" s="179">
        <v>1.2</v>
      </c>
      <c r="FB49" s="179">
        <v>0.9</v>
      </c>
      <c r="FC49" s="179"/>
      <c r="FD49" s="179">
        <v>0.82499999999999996</v>
      </c>
      <c r="FE49" s="194">
        <v>2.3400012000000001</v>
      </c>
      <c r="FF49" s="179">
        <v>4.5</v>
      </c>
      <c r="FG49" s="179">
        <v>0.45</v>
      </c>
      <c r="FH49" s="179">
        <v>0.77500000000000002</v>
      </c>
      <c r="FI49" s="179">
        <v>1.8</v>
      </c>
      <c r="FJ49" s="179"/>
      <c r="FK49" s="179">
        <v>0.625</v>
      </c>
      <c r="FL49" s="179">
        <v>0.3</v>
      </c>
      <c r="FM49" s="177">
        <v>0.95</v>
      </c>
      <c r="FN49" s="177">
        <v>1.4</v>
      </c>
      <c r="FO49" s="177">
        <v>1.1000000000000001</v>
      </c>
      <c r="FP49" s="177">
        <v>0.26500000000000001</v>
      </c>
      <c r="FQ49" s="177">
        <v>0.375</v>
      </c>
      <c r="FR49" s="177">
        <v>0.68</v>
      </c>
      <c r="FS49" s="177">
        <v>0.77500000000000002</v>
      </c>
      <c r="FT49" s="177">
        <v>1.3</v>
      </c>
      <c r="FU49" s="195">
        <v>1.8993119999999999</v>
      </c>
      <c r="FV49" s="195">
        <v>1.9025027999999999</v>
      </c>
      <c r="FW49" s="177">
        <f t="shared" si="53"/>
        <v>24.361816000000001</v>
      </c>
      <c r="FX49" s="175">
        <f t="shared" si="54"/>
        <v>0.13381912071823959</v>
      </c>
      <c r="FY49" s="172"/>
      <c r="FZ49" s="172"/>
    </row>
    <row r="50" spans="1:182">
      <c r="A50" s="181">
        <v>37104</v>
      </c>
      <c r="B50" s="170">
        <v>24.5</v>
      </c>
      <c r="C50" s="170">
        <v>21.100000380000001</v>
      </c>
      <c r="D50" s="170">
        <f t="shared" si="0"/>
        <v>22.800000189999999</v>
      </c>
      <c r="E50" s="170">
        <v>1.08</v>
      </c>
      <c r="F50" s="171">
        <v>7.1599999999999997E-2</v>
      </c>
      <c r="G50" s="175">
        <f t="shared" si="1"/>
        <v>0.12603897377322326</v>
      </c>
      <c r="H50" s="183">
        <f t="shared" si="2"/>
        <v>6.3009921717953506E-3</v>
      </c>
      <c r="I50" s="170">
        <v>22.840000150000002</v>
      </c>
      <c r="J50" s="170">
        <v>19.850000380000001</v>
      </c>
      <c r="K50" s="173">
        <f t="shared" si="3"/>
        <v>21.345000265000003</v>
      </c>
      <c r="L50" s="173">
        <v>1.1599999999999999</v>
      </c>
      <c r="M50" s="171">
        <v>7.4999999999999997E-2</v>
      </c>
      <c r="N50" s="175">
        <f t="shared" si="4"/>
        <v>0.13782781340591033</v>
      </c>
      <c r="O50" s="183">
        <f t="shared" si="5"/>
        <v>5.167758515446666E-3</v>
      </c>
      <c r="P50" s="174">
        <v>22</v>
      </c>
      <c r="Q50" s="174">
        <v>19.350000380000001</v>
      </c>
      <c r="R50" s="177"/>
      <c r="S50" s="172"/>
      <c r="T50" s="175"/>
      <c r="U50" s="175"/>
      <c r="V50" s="196"/>
      <c r="W50" s="176">
        <v>27.200000760000002</v>
      </c>
      <c r="X50" s="176">
        <v>24.700000760000002</v>
      </c>
      <c r="Y50" s="177">
        <f t="shared" si="9"/>
        <v>25.950000760000002</v>
      </c>
      <c r="Z50" s="177">
        <v>0.68</v>
      </c>
      <c r="AA50" s="197">
        <v>0.11</v>
      </c>
      <c r="AB50" s="175">
        <f t="shared" si="10"/>
        <v>0.14093574348149618</v>
      </c>
      <c r="AC50" s="183">
        <f t="shared" si="11"/>
        <v>4.8439308532898561E-3</v>
      </c>
      <c r="AD50" s="191">
        <v>36.049999999999997</v>
      </c>
      <c r="AE50" s="191">
        <v>31.83</v>
      </c>
      <c r="AF50" s="177">
        <f t="shared" si="12"/>
        <v>33.94</v>
      </c>
      <c r="AG50" s="191">
        <v>0.64</v>
      </c>
      <c r="AH50" s="178">
        <v>0.105</v>
      </c>
      <c r="AI50" s="175">
        <f t="shared" si="13"/>
        <v>0.1270972447482317</v>
      </c>
      <c r="AJ50" s="183">
        <f t="shared" si="14"/>
        <v>1.0877703406754726E-2</v>
      </c>
      <c r="AK50" s="176">
        <v>32.86000061</v>
      </c>
      <c r="AL50" s="176">
        <v>29.850000380000001</v>
      </c>
      <c r="AM50" s="177">
        <f t="shared" si="15"/>
        <v>31.355000494999999</v>
      </c>
      <c r="AN50" s="177">
        <v>1.78</v>
      </c>
      <c r="AO50" s="178">
        <v>0.1139</v>
      </c>
      <c r="AP50" s="175">
        <f t="shared" si="55"/>
        <v>0.18196997062136777</v>
      </c>
      <c r="AQ50" s="183">
        <f t="shared" si="56"/>
        <v>3.4114190815198252E-2</v>
      </c>
      <c r="AR50" s="174">
        <v>25.350000380000001</v>
      </c>
      <c r="AS50" s="174">
        <v>21.950000760000002</v>
      </c>
      <c r="AT50" s="177">
        <f t="shared" si="16"/>
        <v>23.650000570000003</v>
      </c>
      <c r="AU50" s="177">
        <v>1.34</v>
      </c>
      <c r="AV50" s="175">
        <v>3.3300000000000003E-2</v>
      </c>
      <c r="AW50" s="175">
        <f t="shared" si="63"/>
        <v>9.6319868655844187E-2</v>
      </c>
      <c r="AX50" s="183">
        <f t="shared" si="64"/>
        <v>1.8057234209579297E-3</v>
      </c>
      <c r="AY50" s="176">
        <v>45.810001370000002</v>
      </c>
      <c r="AZ50" s="176">
        <v>42.849998470000003</v>
      </c>
      <c r="BA50" s="177">
        <f t="shared" si="17"/>
        <v>44.329999920000006</v>
      </c>
      <c r="BB50" s="176">
        <v>1.76</v>
      </c>
      <c r="BC50" s="178">
        <v>6.3799999999999996E-2</v>
      </c>
      <c r="BD50" s="175">
        <f t="shared" si="18"/>
        <v>0.10895975376489364</v>
      </c>
      <c r="BE50" s="183">
        <f t="shared" si="19"/>
        <v>3.5179580079742548E-3</v>
      </c>
      <c r="BF50" s="176">
        <v>39.229999540000001</v>
      </c>
      <c r="BG50" s="176">
        <v>36.700000760000002</v>
      </c>
      <c r="BH50" s="177">
        <f t="shared" si="20"/>
        <v>37.965000150000002</v>
      </c>
      <c r="BI50" s="177">
        <v>1.76</v>
      </c>
      <c r="BJ50" s="178">
        <v>5.79E-2</v>
      </c>
      <c r="BK50" s="175">
        <f t="shared" si="21"/>
        <v>0.11047622816680369</v>
      </c>
      <c r="BL50" s="183">
        <f t="shared" si="22"/>
        <v>8.2844594970400455E-3</v>
      </c>
      <c r="BM50" s="183"/>
      <c r="BN50" s="183"/>
      <c r="BO50" s="183"/>
      <c r="BP50" s="183"/>
      <c r="BQ50" s="183"/>
      <c r="BR50" s="183"/>
      <c r="BS50" s="183"/>
      <c r="BT50" s="176">
        <v>25.5</v>
      </c>
      <c r="BU50" s="176">
        <v>23.809999470000001</v>
      </c>
      <c r="BV50" s="177">
        <f t="shared" si="23"/>
        <v>24.654999735000001</v>
      </c>
      <c r="BW50" s="177">
        <v>1.24</v>
      </c>
      <c r="BX50" s="178">
        <v>4.5499999999999999E-2</v>
      </c>
      <c r="BY50" s="175">
        <f t="shared" si="24"/>
        <v>0.10195852053711429</v>
      </c>
      <c r="BZ50" s="183">
        <f t="shared" si="25"/>
        <v>2.6547668009920993E-3</v>
      </c>
      <c r="CA50" s="174">
        <v>23.950000760000002</v>
      </c>
      <c r="CB50" s="174">
        <v>22.299999239999998</v>
      </c>
      <c r="CC50" s="177">
        <f t="shared" si="26"/>
        <v>23.125</v>
      </c>
      <c r="CD50" s="172">
        <v>0.98</v>
      </c>
      <c r="CE50" s="178">
        <v>0.1095</v>
      </c>
      <c r="CF50" s="175">
        <f t="shared" si="27"/>
        <v>0.15982760003888297</v>
      </c>
      <c r="CG50" s="183">
        <f t="shared" si="28"/>
        <v>1.9975417653229702E-3</v>
      </c>
      <c r="CH50" s="176">
        <v>18.450000760000002</v>
      </c>
      <c r="CI50" s="176">
        <v>15.80000019</v>
      </c>
      <c r="CJ50" s="177">
        <f t="shared" si="29"/>
        <v>17.125000475</v>
      </c>
      <c r="CK50" s="177">
        <v>0.62</v>
      </c>
      <c r="CL50" s="178">
        <v>0.11600000000000001</v>
      </c>
      <c r="CM50" s="175">
        <f t="shared" si="65"/>
        <v>0.15914230079581992</v>
      </c>
      <c r="CN50" s="183">
        <f t="shared" si="66"/>
        <v>6.2984266124313272E-3</v>
      </c>
      <c r="CO50" s="176">
        <v>39.909999849999998</v>
      </c>
      <c r="CP50" s="176">
        <v>36.560001370000002</v>
      </c>
      <c r="CQ50" s="177">
        <f t="shared" si="32"/>
        <v>38.23500061</v>
      </c>
      <c r="CR50" s="177">
        <v>2.04</v>
      </c>
      <c r="CS50" s="178">
        <v>5.57E-2</v>
      </c>
      <c r="CT50" s="175">
        <f t="shared" si="33"/>
        <v>0.11625106139974406</v>
      </c>
      <c r="CU50" s="183">
        <f t="shared" si="34"/>
        <v>6.7802826398291657E-3</v>
      </c>
      <c r="CV50" s="176">
        <v>34.11000061</v>
      </c>
      <c r="CW50" s="176">
        <v>31.93000031</v>
      </c>
      <c r="CX50" s="177">
        <f t="shared" si="35"/>
        <v>33.020000459999999</v>
      </c>
      <c r="CY50" s="177">
        <v>1.54</v>
      </c>
      <c r="CZ50" s="178">
        <v>0.05</v>
      </c>
      <c r="DA50" s="175">
        <f t="shared" si="36"/>
        <v>0.10250448206685814</v>
      </c>
      <c r="DB50" s="183">
        <f t="shared" si="37"/>
        <v>4.6974090084709753E-3</v>
      </c>
      <c r="DC50" s="179">
        <v>15.75</v>
      </c>
      <c r="DD50" s="179">
        <v>14.100000380000001</v>
      </c>
      <c r="DE50" s="179">
        <f t="shared" si="38"/>
        <v>14.92500019</v>
      </c>
      <c r="DF50" s="179">
        <v>0.84</v>
      </c>
      <c r="DG50" s="175">
        <v>7.1400000000000005E-2</v>
      </c>
      <c r="DH50" s="175">
        <v>0.13629770377158845</v>
      </c>
      <c r="DI50" s="183">
        <f t="shared" si="62"/>
        <v>1.5047253888942327E-3</v>
      </c>
      <c r="DJ50" s="174">
        <v>32.650001529999997</v>
      </c>
      <c r="DK50" s="174">
        <v>30.75</v>
      </c>
      <c r="DL50" s="177">
        <f t="shared" si="39"/>
        <v>31.700000764999999</v>
      </c>
      <c r="DM50" s="177">
        <v>1.48</v>
      </c>
      <c r="DN50" s="175">
        <v>5.67E-2</v>
      </c>
      <c r="DO50" s="175">
        <f t="shared" si="60"/>
        <v>0.10959638795956028</v>
      </c>
      <c r="DP50" s="183">
        <f t="shared" si="61"/>
        <v>1.7121836452566809E-3</v>
      </c>
      <c r="DQ50" s="176">
        <v>24.399999619999999</v>
      </c>
      <c r="DR50" s="176">
        <v>22.520000459999999</v>
      </c>
      <c r="DS50" s="177">
        <f t="shared" si="40"/>
        <v>23.460000039999997</v>
      </c>
      <c r="DT50" s="177">
        <v>0.82</v>
      </c>
      <c r="DU50" s="178">
        <v>4.6699999999999998E-2</v>
      </c>
      <c r="DV50" s="175">
        <f t="shared" si="41"/>
        <v>8.574558290920975E-2</v>
      </c>
      <c r="DW50" s="183">
        <f t="shared" si="42"/>
        <v>2.4290894365299387E-3</v>
      </c>
      <c r="DX50" s="176">
        <v>29.479999540000001</v>
      </c>
      <c r="DY50" s="176">
        <v>26.5</v>
      </c>
      <c r="DZ50" s="177">
        <f t="shared" si="43"/>
        <v>27.989999770000001</v>
      </c>
      <c r="EA50" s="177">
        <v>1.6</v>
      </c>
      <c r="EB50" s="178">
        <v>6.5000000000000002E-2</v>
      </c>
      <c r="EC50" s="175">
        <f t="shared" si="67"/>
        <v>0.13054359213556999</v>
      </c>
      <c r="ED50" s="183">
        <f t="shared" si="68"/>
        <v>4.2148303339046341E-3</v>
      </c>
      <c r="EE50" s="176">
        <v>28.100000380000001</v>
      </c>
      <c r="EF50" s="176">
        <v>26.600000380000001</v>
      </c>
      <c r="EG50" s="177">
        <f t="shared" si="44"/>
        <v>27.350000380000001</v>
      </c>
      <c r="EH50" s="177">
        <v>1.26</v>
      </c>
      <c r="EI50" s="178">
        <v>4.3999999999999997E-2</v>
      </c>
      <c r="EJ50" s="175">
        <f t="shared" si="45"/>
        <v>9.5556070598064036E-2</v>
      </c>
      <c r="EK50" s="183">
        <f t="shared" si="46"/>
        <v>5.1751682119640253E-3</v>
      </c>
      <c r="EL50" s="191">
        <v>50.3</v>
      </c>
      <c r="EM50" s="191">
        <v>46.94</v>
      </c>
      <c r="EN50" s="177">
        <f t="shared" si="47"/>
        <v>48.62</v>
      </c>
      <c r="EO50" s="192">
        <v>2.02</v>
      </c>
      <c r="EP50" s="178">
        <v>7.7799999999999994E-2</v>
      </c>
      <c r="EQ50" s="175">
        <f t="shared" si="48"/>
        <v>0.12571448919173345</v>
      </c>
      <c r="ER50" s="183">
        <f t="shared" si="49"/>
        <v>9.9321969294983367E-3</v>
      </c>
      <c r="ES50" s="193">
        <v>24.4</v>
      </c>
      <c r="ET50" s="193">
        <v>22.35</v>
      </c>
      <c r="EU50" s="193">
        <f t="shared" si="50"/>
        <v>23.375</v>
      </c>
      <c r="EV50" s="192">
        <v>0.7</v>
      </c>
      <c r="EW50" s="178">
        <v>0.1011</v>
      </c>
      <c r="EX50" s="175">
        <f t="shared" si="51"/>
        <v>0.13622205943049792</v>
      </c>
      <c r="EY50" s="183">
        <f t="shared" si="52"/>
        <v>1.040149444727426E-2</v>
      </c>
      <c r="EZ50" s="175"/>
      <c r="FA50" s="179">
        <v>1.2</v>
      </c>
      <c r="FB50" s="179">
        <v>0.9</v>
      </c>
      <c r="FC50" s="179"/>
      <c r="FD50" s="179">
        <v>0.82499999999999996</v>
      </c>
      <c r="FE50" s="194">
        <v>2.0543680000000002</v>
      </c>
      <c r="FF50" s="179">
        <v>4.5</v>
      </c>
      <c r="FG50" s="179">
        <v>0.45</v>
      </c>
      <c r="FH50" s="179">
        <v>0.77500000000000002</v>
      </c>
      <c r="FI50" s="179">
        <v>1.8</v>
      </c>
      <c r="FJ50" s="179"/>
      <c r="FK50" s="179">
        <v>0.625</v>
      </c>
      <c r="FL50" s="179">
        <v>0.3</v>
      </c>
      <c r="FM50" s="177">
        <v>0.95</v>
      </c>
      <c r="FN50" s="177">
        <v>1.4</v>
      </c>
      <c r="FO50" s="177">
        <v>1.1000000000000001</v>
      </c>
      <c r="FP50" s="177">
        <v>0.26500000000000001</v>
      </c>
      <c r="FQ50" s="177">
        <v>0.375</v>
      </c>
      <c r="FR50" s="177">
        <v>0.68</v>
      </c>
      <c r="FS50" s="177">
        <v>0.77500000000000002</v>
      </c>
      <c r="FT50" s="177">
        <v>1.3</v>
      </c>
      <c r="FU50" s="195">
        <v>1.8964314600000003</v>
      </c>
      <c r="FV50" s="195">
        <v>1.83284384</v>
      </c>
      <c r="FW50" s="177">
        <f t="shared" si="53"/>
        <v>24.0036433</v>
      </c>
      <c r="FX50" s="175">
        <f t="shared" si="54"/>
        <v>0.13271083190882571</v>
      </c>
      <c r="FY50" s="172"/>
      <c r="FZ50" s="172"/>
    </row>
    <row r="51" spans="1:182">
      <c r="A51" s="181">
        <v>37135</v>
      </c>
      <c r="B51" s="170">
        <v>22.049999239999998</v>
      </c>
      <c r="C51" s="170">
        <v>18.950000760000002</v>
      </c>
      <c r="D51" s="170">
        <f t="shared" si="0"/>
        <v>20.5</v>
      </c>
      <c r="E51" s="170">
        <v>1.08</v>
      </c>
      <c r="F51" s="171">
        <v>6.59E-2</v>
      </c>
      <c r="G51" s="175">
        <f t="shared" si="1"/>
        <v>0.12625089503094511</v>
      </c>
      <c r="H51" s="183">
        <f t="shared" si="2"/>
        <v>6.7401751558873067E-3</v>
      </c>
      <c r="I51" s="170">
        <v>22.350000380000001</v>
      </c>
      <c r="J51" s="170">
        <v>20.659999849999998</v>
      </c>
      <c r="K51" s="173">
        <f t="shared" si="3"/>
        <v>21.505000115000001</v>
      </c>
      <c r="L51" s="173">
        <v>1.1599999999999999</v>
      </c>
      <c r="M51" s="171">
        <v>6.3299999999999995E-2</v>
      </c>
      <c r="N51" s="175">
        <f t="shared" si="4"/>
        <v>0.12497183378637278</v>
      </c>
      <c r="O51" s="183">
        <f t="shared" si="5"/>
        <v>5.0039172934147839E-3</v>
      </c>
      <c r="P51" s="174">
        <v>22.5</v>
      </c>
      <c r="Q51" s="174">
        <v>19.5</v>
      </c>
      <c r="R51" s="177"/>
      <c r="S51" s="172"/>
      <c r="T51" s="175"/>
      <c r="U51" s="175"/>
      <c r="V51" s="196"/>
      <c r="W51" s="176">
        <v>27.280000690000001</v>
      </c>
      <c r="X51" s="176">
        <v>21.5</v>
      </c>
      <c r="Y51" s="177">
        <f t="shared" si="9"/>
        <v>24.390000345000001</v>
      </c>
      <c r="Z51" s="177">
        <v>0.7</v>
      </c>
      <c r="AA51" s="197">
        <v>0.115</v>
      </c>
      <c r="AB51" s="175">
        <f t="shared" si="10"/>
        <v>0.14906861858742038</v>
      </c>
      <c r="AC51" s="183">
        <f t="shared" si="11"/>
        <v>5.4713644763023728E-3</v>
      </c>
      <c r="AD51" s="191">
        <v>32.32</v>
      </c>
      <c r="AE51" s="191">
        <v>26</v>
      </c>
      <c r="AF51" s="177">
        <f t="shared" si="12"/>
        <v>29.16</v>
      </c>
      <c r="AG51" s="191">
        <v>0.64</v>
      </c>
      <c r="AH51" s="178">
        <v>0.10440000000000001</v>
      </c>
      <c r="AI51" s="175">
        <f t="shared" si="13"/>
        <v>0.13013688572610249</v>
      </c>
      <c r="AJ51" s="183">
        <f t="shared" si="14"/>
        <v>1.115450080554683E-2</v>
      </c>
      <c r="AK51" s="176">
        <v>33.400001529999997</v>
      </c>
      <c r="AL51" s="176">
        <v>31.5</v>
      </c>
      <c r="AM51" s="177">
        <f t="shared" si="15"/>
        <v>32.450000764999999</v>
      </c>
      <c r="AN51" s="177">
        <v>1.78</v>
      </c>
      <c r="AO51" s="178">
        <v>8.3799999999999999E-2</v>
      </c>
      <c r="AP51" s="175">
        <f t="shared" si="55"/>
        <v>0.14774741990414175</v>
      </c>
      <c r="AQ51" s="183">
        <f t="shared" si="56"/>
        <v>2.9579299875663951E-2</v>
      </c>
      <c r="AR51" s="174">
        <v>24.870000839999999</v>
      </c>
      <c r="AS51" s="174">
        <v>22.399999619999999</v>
      </c>
      <c r="AT51" s="177"/>
      <c r="AU51" s="177"/>
      <c r="AV51" s="175"/>
      <c r="AW51" s="175"/>
      <c r="AX51" s="183"/>
      <c r="AY51" s="176">
        <v>45.5</v>
      </c>
      <c r="AZ51" s="176">
        <v>42.240001679999999</v>
      </c>
      <c r="BA51" s="177">
        <f t="shared" si="17"/>
        <v>43.870000840000003</v>
      </c>
      <c r="BB51" s="176">
        <v>1.76</v>
      </c>
      <c r="BC51" s="178">
        <v>6.3799999999999996E-2</v>
      </c>
      <c r="BD51" s="175">
        <f t="shared" si="18"/>
        <v>0.10944076266911784</v>
      </c>
      <c r="BE51" s="183">
        <f t="shared" si="19"/>
        <v>3.7734298820038792E-3</v>
      </c>
      <c r="BF51" s="176">
        <v>39.740001679999999</v>
      </c>
      <c r="BG51" s="176">
        <v>37</v>
      </c>
      <c r="BH51" s="177">
        <f t="shared" si="20"/>
        <v>38.370000840000003</v>
      </c>
      <c r="BI51" s="177">
        <v>1.76</v>
      </c>
      <c r="BJ51" s="178">
        <v>5.8999999999999997E-2</v>
      </c>
      <c r="BK51" s="175">
        <f t="shared" si="21"/>
        <v>0.11106533345743252</v>
      </c>
      <c r="BL51" s="183">
        <f t="shared" si="22"/>
        <v>8.8941920102820447E-3</v>
      </c>
      <c r="BM51" s="183"/>
      <c r="BN51" s="183"/>
      <c r="BO51" s="183"/>
      <c r="BP51" s="183"/>
      <c r="BQ51" s="183"/>
      <c r="BR51" s="183"/>
      <c r="BS51" s="183"/>
      <c r="BT51" s="176">
        <v>25.850000380000001</v>
      </c>
      <c r="BU51" s="176">
        <v>22.38999939</v>
      </c>
      <c r="BV51" s="177">
        <f t="shared" si="23"/>
        <v>24.119999884999999</v>
      </c>
      <c r="BW51" s="177">
        <v>1.24</v>
      </c>
      <c r="BX51" s="178">
        <v>4.6399999999999997E-2</v>
      </c>
      <c r="BY51" s="175">
        <f t="shared" si="24"/>
        <v>0.10418587528665957</v>
      </c>
      <c r="BZ51" s="183">
        <f t="shared" si="25"/>
        <v>2.8969722354467999E-3</v>
      </c>
      <c r="CA51" s="174">
        <v>22.700000760000002</v>
      </c>
      <c r="CB51" s="174">
        <v>20.079999919999999</v>
      </c>
      <c r="CC51" s="177"/>
      <c r="CD51" s="172"/>
      <c r="CE51" s="178"/>
      <c r="CF51" s="175"/>
      <c r="CG51" s="183"/>
      <c r="CH51" s="176">
        <v>16.950000760000002</v>
      </c>
      <c r="CI51" s="176">
        <v>14.170000079999999</v>
      </c>
      <c r="CJ51" s="177">
        <f t="shared" si="29"/>
        <v>15.560000420000001</v>
      </c>
      <c r="CK51" s="177">
        <v>0.62</v>
      </c>
      <c r="CL51" s="178">
        <v>0.1</v>
      </c>
      <c r="CM51" s="175">
        <f t="shared" si="65"/>
        <v>0.14686795165474642</v>
      </c>
      <c r="CN51" s="183">
        <f t="shared" si="66"/>
        <v>6.2073482908900452E-3</v>
      </c>
      <c r="CO51" s="176">
        <v>39.979999540000001</v>
      </c>
      <c r="CP51" s="176">
        <v>36.810001370000002</v>
      </c>
      <c r="CQ51" s="177">
        <f t="shared" si="32"/>
        <v>38.395000455000002</v>
      </c>
      <c r="CR51" s="177">
        <v>2.04</v>
      </c>
      <c r="CS51" s="178">
        <v>5.57E-2</v>
      </c>
      <c r="CT51" s="175">
        <f t="shared" si="33"/>
        <v>0.11599345342620637</v>
      </c>
      <c r="CU51" s="183">
        <f t="shared" si="34"/>
        <v>7.2246528758744067E-3</v>
      </c>
      <c r="CV51" s="176">
        <v>35.099998470000003</v>
      </c>
      <c r="CW51" s="176">
        <v>29.190000529999999</v>
      </c>
      <c r="CX51" s="177">
        <f t="shared" si="35"/>
        <v>32.144999499999997</v>
      </c>
      <c r="CY51" s="177">
        <v>1.54</v>
      </c>
      <c r="CZ51" s="178">
        <v>4.7500000000000001E-2</v>
      </c>
      <c r="DA51" s="175">
        <f t="shared" si="36"/>
        <v>0.10133217651868942</v>
      </c>
      <c r="DB51" s="183">
        <f t="shared" si="37"/>
        <v>4.9590162004094747E-3</v>
      </c>
      <c r="DC51" s="179">
        <v>14.69999981</v>
      </c>
      <c r="DD51" s="179">
        <v>13.899999619999999</v>
      </c>
      <c r="DE51" s="179">
        <f t="shared" si="38"/>
        <v>14.299999714999998</v>
      </c>
      <c r="DF51" s="179">
        <v>0.84</v>
      </c>
      <c r="DG51" s="175">
        <v>6.54E-2</v>
      </c>
      <c r="DH51" s="175">
        <v>0.13282008689793878</v>
      </c>
      <c r="DI51" s="183">
        <f t="shared" si="62"/>
        <v>1.5659038969493097E-3</v>
      </c>
      <c r="DJ51" s="174">
        <v>32.959999080000003</v>
      </c>
      <c r="DK51" s="174">
        <v>29.299999239999998</v>
      </c>
      <c r="DL51" s="177">
        <f t="shared" si="39"/>
        <v>31.129999160000001</v>
      </c>
      <c r="DM51" s="177">
        <v>1.48</v>
      </c>
      <c r="DN51" s="175">
        <v>5.8299999999999998E-2</v>
      </c>
      <c r="DO51" s="175">
        <f t="shared" si="60"/>
        <v>0.11226466843903959</v>
      </c>
      <c r="DP51" s="183">
        <f t="shared" si="61"/>
        <v>1.8729657543003738E-3</v>
      </c>
      <c r="DQ51" s="176">
        <v>23.229999540000001</v>
      </c>
      <c r="DR51" s="176">
        <v>18.61000061</v>
      </c>
      <c r="DS51" s="177"/>
      <c r="DT51" s="177"/>
      <c r="DU51" s="178"/>
      <c r="DV51" s="175"/>
      <c r="DW51" s="183"/>
      <c r="DX51" s="176">
        <v>29.100000380000001</v>
      </c>
      <c r="DY51" s="176">
        <v>25.120000839999999</v>
      </c>
      <c r="DZ51" s="177">
        <f t="shared" si="43"/>
        <v>27.11000061</v>
      </c>
      <c r="EA51" s="177">
        <v>1.6</v>
      </c>
      <c r="EB51" s="178">
        <v>7.0000000000000007E-2</v>
      </c>
      <c r="EC51" s="175">
        <f t="shared" si="67"/>
        <v>0.1380385495446248</v>
      </c>
      <c r="ED51" s="183">
        <f t="shared" si="68"/>
        <v>4.7594586789839917E-3</v>
      </c>
      <c r="EE51" s="176">
        <v>27.63999939</v>
      </c>
      <c r="EF51" s="176">
        <v>25.299999239999998</v>
      </c>
      <c r="EG51" s="177">
        <f t="shared" si="44"/>
        <v>26.469999314999999</v>
      </c>
      <c r="EH51" s="177">
        <v>1.26</v>
      </c>
      <c r="EI51" s="178">
        <v>4.3999999999999997E-2</v>
      </c>
      <c r="EJ51" s="175">
        <f t="shared" si="45"/>
        <v>9.7302211810186279E-2</v>
      </c>
      <c r="EK51" s="183">
        <f t="shared" si="46"/>
        <v>5.6275781625396096E-3</v>
      </c>
      <c r="EL51" s="191">
        <v>24.2</v>
      </c>
      <c r="EM51" s="191">
        <v>21.96</v>
      </c>
      <c r="EN51" s="177">
        <f t="shared" si="47"/>
        <v>23.08</v>
      </c>
      <c r="EO51" s="192">
        <v>1.0099999904000001</v>
      </c>
      <c r="EP51" s="178">
        <v>0.08</v>
      </c>
      <c r="EQ51" s="175">
        <f t="shared" si="48"/>
        <v>0.13061513996542629</v>
      </c>
      <c r="ER51" s="183">
        <f t="shared" si="49"/>
        <v>1.0616743678337336E-2</v>
      </c>
      <c r="ES51" s="193">
        <v>23.1</v>
      </c>
      <c r="ET51" s="193">
        <v>18.579999999999998</v>
      </c>
      <c r="EU51" s="193">
        <f t="shared" si="50"/>
        <v>20.84</v>
      </c>
      <c r="EV51" s="192">
        <v>0.7</v>
      </c>
      <c r="EW51" s="178">
        <v>0.1038</v>
      </c>
      <c r="EX51" s="175">
        <f t="shared" si="51"/>
        <v>0.14334768849389778</v>
      </c>
      <c r="EY51" s="183">
        <f t="shared" si="52"/>
        <v>1.0418768032230928E-2</v>
      </c>
      <c r="EZ51" s="175"/>
      <c r="FA51" s="179">
        <v>1.2</v>
      </c>
      <c r="FB51" s="179">
        <v>0.9</v>
      </c>
      <c r="FC51" s="179"/>
      <c r="FD51" s="179">
        <v>0.82499999999999996</v>
      </c>
      <c r="FE51" s="194">
        <v>1.9266119900000001</v>
      </c>
      <c r="FF51" s="179">
        <v>4.5</v>
      </c>
      <c r="FG51" s="179"/>
      <c r="FH51" s="179">
        <v>0.77500000000000002</v>
      </c>
      <c r="FI51" s="179">
        <v>1.8</v>
      </c>
      <c r="FJ51" s="179"/>
      <c r="FK51" s="179">
        <v>0.625</v>
      </c>
      <c r="FL51" s="179">
        <v>0.3</v>
      </c>
      <c r="FM51" s="177">
        <v>0.95</v>
      </c>
      <c r="FN51" s="177">
        <v>1.4</v>
      </c>
      <c r="FO51" s="177">
        <v>1.1000000000000001</v>
      </c>
      <c r="FP51" s="177">
        <v>0.26500000000000001</v>
      </c>
      <c r="FQ51" s="177">
        <v>0.375</v>
      </c>
      <c r="FR51" s="177"/>
      <c r="FS51" s="177">
        <v>0.77500000000000002</v>
      </c>
      <c r="FT51" s="177">
        <v>1.3</v>
      </c>
      <c r="FU51" s="195">
        <v>1.8270159600000002</v>
      </c>
      <c r="FV51" s="195">
        <v>1.6336920800000001</v>
      </c>
      <c r="FW51" s="177">
        <f t="shared" si="53"/>
        <v>22.477320030000001</v>
      </c>
      <c r="FX51" s="175">
        <f t="shared" si="54"/>
        <v>0.12676628730506348</v>
      </c>
      <c r="FY51" s="172"/>
      <c r="FZ51" s="172"/>
    </row>
    <row r="52" spans="1:182">
      <c r="A52" s="181">
        <v>37165</v>
      </c>
      <c r="B52" s="170">
        <v>21.489999770000001</v>
      </c>
      <c r="C52" s="170">
        <v>19.5</v>
      </c>
      <c r="D52" s="170">
        <f t="shared" si="0"/>
        <v>20.494999884999999</v>
      </c>
      <c r="E52" s="170">
        <v>1.08</v>
      </c>
      <c r="F52" s="171">
        <v>6.7500000000000004E-2</v>
      </c>
      <c r="G52" s="175">
        <f t="shared" si="1"/>
        <v>0.1279565382512704</v>
      </c>
      <c r="H52" s="183">
        <f t="shared" si="2"/>
        <v>6.8118856021216556E-3</v>
      </c>
      <c r="I52" s="170">
        <v>22.209999079999999</v>
      </c>
      <c r="J52" s="170">
        <v>20.299999239999998</v>
      </c>
      <c r="K52" s="173">
        <f t="shared" si="3"/>
        <v>21.254999159999997</v>
      </c>
      <c r="L52" s="173">
        <v>1.1599999999999999</v>
      </c>
      <c r="M52" s="171">
        <v>6.3299999999999995E-2</v>
      </c>
      <c r="N52" s="175">
        <f t="shared" si="4"/>
        <v>0.12571280774012616</v>
      </c>
      <c r="O52" s="183">
        <f t="shared" si="5"/>
        <v>5.019328887471395E-3</v>
      </c>
      <c r="P52" s="174">
        <v>21.600000380000001</v>
      </c>
      <c r="Q52" s="174">
        <v>19.620000839999999</v>
      </c>
      <c r="R52" s="177"/>
      <c r="S52" s="172"/>
      <c r="T52" s="175"/>
      <c r="U52" s="175"/>
      <c r="V52" s="196"/>
      <c r="W52" s="176">
        <v>25.200000760000002</v>
      </c>
      <c r="X52" s="176">
        <v>21.5</v>
      </c>
      <c r="Y52" s="177">
        <f t="shared" si="9"/>
        <v>23.350000380000001</v>
      </c>
      <c r="Z52" s="177">
        <v>0.7</v>
      </c>
      <c r="AA52" s="197">
        <v>0.115</v>
      </c>
      <c r="AB52" s="175">
        <f t="shared" si="10"/>
        <v>0.15060395922010894</v>
      </c>
      <c r="AC52" s="183">
        <f t="shared" si="11"/>
        <v>5.5120602422897812E-3</v>
      </c>
      <c r="AD52" s="191">
        <v>33.799999999999997</v>
      </c>
      <c r="AE52" s="191">
        <v>29.15</v>
      </c>
      <c r="AF52" s="177">
        <f t="shared" si="12"/>
        <v>31.474999999999998</v>
      </c>
      <c r="AG52" s="191">
        <v>0.64</v>
      </c>
      <c r="AH52" s="178">
        <v>0.10440000000000001</v>
      </c>
      <c r="AI52" s="175">
        <f t="shared" si="13"/>
        <v>0.12822875188718386</v>
      </c>
      <c r="AJ52" s="183">
        <f t="shared" si="14"/>
        <v>1.2018912636845919E-2</v>
      </c>
      <c r="AK52" s="176">
        <v>35.349998470000003</v>
      </c>
      <c r="AL52" s="176">
        <v>31.86000061</v>
      </c>
      <c r="AM52" s="177">
        <f t="shared" si="15"/>
        <v>33.604999540000001</v>
      </c>
      <c r="AN52" s="177">
        <v>1.78</v>
      </c>
      <c r="AO52" s="178">
        <v>8.3799999999999999E-2</v>
      </c>
      <c r="AP52" s="175">
        <f t="shared" si="55"/>
        <v>0.14550373053875321</v>
      </c>
      <c r="AQ52" s="183">
        <f t="shared" si="56"/>
        <v>2.9047600282612409E-2</v>
      </c>
      <c r="AR52" s="174">
        <v>25.299999239999998</v>
      </c>
      <c r="AS52" s="174">
        <v>22.600000380000001</v>
      </c>
      <c r="AT52" s="177"/>
      <c r="AU52" s="177"/>
      <c r="AV52" s="175"/>
      <c r="AW52" s="175"/>
      <c r="AX52" s="183"/>
      <c r="AY52" s="176">
        <v>46.950000760000002</v>
      </c>
      <c r="AZ52" s="176">
        <v>43.450000760000002</v>
      </c>
      <c r="BA52" s="177">
        <f t="shared" si="17"/>
        <v>45.200000760000002</v>
      </c>
      <c r="BB52" s="176">
        <v>1.76</v>
      </c>
      <c r="BC52" s="178">
        <v>6.3799999999999996E-2</v>
      </c>
      <c r="BD52" s="175">
        <f t="shared" si="18"/>
        <v>0.10807719274001837</v>
      </c>
      <c r="BE52" s="183">
        <f t="shared" si="19"/>
        <v>3.7158602801377065E-3</v>
      </c>
      <c r="BF52" s="176">
        <v>40.900001529999997</v>
      </c>
      <c r="BG52" s="176">
        <v>38.13999939</v>
      </c>
      <c r="BH52" s="177">
        <f t="shared" si="20"/>
        <v>39.520000459999999</v>
      </c>
      <c r="BI52" s="177">
        <v>1.76</v>
      </c>
      <c r="BJ52" s="178">
        <v>5.8999999999999997E-2</v>
      </c>
      <c r="BK52" s="175">
        <f t="shared" si="21"/>
        <v>0.10952370186924143</v>
      </c>
      <c r="BL52" s="183">
        <f t="shared" si="22"/>
        <v>8.7458945597890525E-3</v>
      </c>
      <c r="BM52" s="183"/>
      <c r="BN52" s="183"/>
      <c r="BO52" s="183"/>
      <c r="BP52" s="183"/>
      <c r="BQ52" s="183"/>
      <c r="BR52" s="183"/>
      <c r="BS52" s="183"/>
      <c r="BT52" s="176">
        <v>26</v>
      </c>
      <c r="BU52" s="176">
        <v>22</v>
      </c>
      <c r="BV52" s="177">
        <f t="shared" si="23"/>
        <v>24</v>
      </c>
      <c r="BW52" s="177">
        <v>1.24</v>
      </c>
      <c r="BX52" s="178">
        <v>4.6399999999999997E-2</v>
      </c>
      <c r="BY52" s="175">
        <f t="shared" si="24"/>
        <v>0.10448068373004271</v>
      </c>
      <c r="BZ52" s="183">
        <f t="shared" si="25"/>
        <v>2.8969409381072848E-3</v>
      </c>
      <c r="CA52" s="174">
        <v>22.190000529999999</v>
      </c>
      <c r="CB52" s="174">
        <v>20.18000031</v>
      </c>
      <c r="CC52" s="177"/>
      <c r="CD52" s="172"/>
      <c r="CE52" s="178"/>
      <c r="CF52" s="175"/>
      <c r="CG52" s="183"/>
      <c r="CH52" s="176">
        <v>18.399999619999999</v>
      </c>
      <c r="CI52" s="176">
        <v>16.149999619999999</v>
      </c>
      <c r="CJ52" s="177">
        <f t="shared" si="29"/>
        <v>17.274999619999999</v>
      </c>
      <c r="CK52" s="177">
        <v>0.62</v>
      </c>
      <c r="CL52" s="178">
        <v>0.1</v>
      </c>
      <c r="CM52" s="175">
        <f t="shared" si="65"/>
        <v>0.1421493161882712</v>
      </c>
      <c r="CN52" s="183">
        <f t="shared" si="66"/>
        <v>5.9908989988017415E-3</v>
      </c>
      <c r="CO52" s="176">
        <v>42.939998629999998</v>
      </c>
      <c r="CP52" s="176">
        <v>37.700000760000002</v>
      </c>
      <c r="CQ52" s="177">
        <f t="shared" si="32"/>
        <v>40.319999695</v>
      </c>
      <c r="CR52" s="177">
        <v>2.04</v>
      </c>
      <c r="CS52" s="178">
        <v>5.57E-2</v>
      </c>
      <c r="CT52" s="175">
        <f t="shared" si="33"/>
        <v>0.11305753220652504</v>
      </c>
      <c r="CU52" s="183">
        <f t="shared" si="34"/>
        <v>7.0218436465733693E-3</v>
      </c>
      <c r="CV52" s="176">
        <v>32.150001529999997</v>
      </c>
      <c r="CW52" s="176">
        <v>30.010000229999999</v>
      </c>
      <c r="CX52" s="177">
        <f t="shared" si="35"/>
        <v>31.08000088</v>
      </c>
      <c r="CY52" s="177">
        <v>1.54</v>
      </c>
      <c r="CZ52" s="178">
        <v>4.7500000000000001E-2</v>
      </c>
      <c r="DA52" s="175">
        <f t="shared" si="36"/>
        <v>0.10321282177451363</v>
      </c>
      <c r="DB52" s="183">
        <f t="shared" si="37"/>
        <v>5.0367448889916035E-3</v>
      </c>
      <c r="DC52" s="179">
        <v>14.850000380000001</v>
      </c>
      <c r="DD52" s="179">
        <v>11.43000031</v>
      </c>
      <c r="DE52" s="179">
        <f t="shared" si="38"/>
        <v>13.140000345000001</v>
      </c>
      <c r="DF52" s="179">
        <v>0.84</v>
      </c>
      <c r="DG52" s="175">
        <v>6.54E-2</v>
      </c>
      <c r="DH52" s="175">
        <v>0.13892186300522846</v>
      </c>
      <c r="DI52" s="183">
        <f t="shared" si="62"/>
        <v>1.6332027044099154E-3</v>
      </c>
      <c r="DJ52" s="174">
        <v>34</v>
      </c>
      <c r="DK52" s="174">
        <v>30.409999849999998</v>
      </c>
      <c r="DL52" s="177">
        <f t="shared" si="39"/>
        <v>32.204999924999996</v>
      </c>
      <c r="DM52" s="177">
        <v>1.48</v>
      </c>
      <c r="DN52" s="175">
        <v>5.8299999999999998E-2</v>
      </c>
      <c r="DO52" s="175">
        <f t="shared" si="60"/>
        <v>0.11043073287380345</v>
      </c>
      <c r="DP52" s="183">
        <f t="shared" si="61"/>
        <v>1.8371509419706613E-3</v>
      </c>
      <c r="DQ52" s="176">
        <v>22.559999470000001</v>
      </c>
      <c r="DR52" s="176">
        <v>20.309999470000001</v>
      </c>
      <c r="DS52" s="177"/>
      <c r="DT52" s="177"/>
      <c r="DU52" s="178"/>
      <c r="DV52" s="175"/>
      <c r="DW52" s="183"/>
      <c r="DX52" s="176">
        <v>29.399999619999999</v>
      </c>
      <c r="DY52" s="176">
        <v>26.690000529999999</v>
      </c>
      <c r="DZ52" s="177">
        <f t="shared" si="43"/>
        <v>28.045000074999997</v>
      </c>
      <c r="EA52" s="177">
        <v>1.6</v>
      </c>
      <c r="EB52" s="178">
        <v>7.0000000000000007E-2</v>
      </c>
      <c r="EC52" s="175">
        <f t="shared" si="67"/>
        <v>0.135719263744426</v>
      </c>
      <c r="ED52" s="183">
        <f t="shared" si="68"/>
        <v>4.6662372385132362E-3</v>
      </c>
      <c r="EE52" s="176">
        <v>28.530000690000001</v>
      </c>
      <c r="EF52" s="176">
        <v>26</v>
      </c>
      <c r="EG52" s="177">
        <f t="shared" si="44"/>
        <v>27.265000345000001</v>
      </c>
      <c r="EH52" s="177">
        <v>1.26</v>
      </c>
      <c r="EI52" s="178">
        <v>4.3999999999999997E-2</v>
      </c>
      <c r="EJ52" s="175">
        <f t="shared" si="45"/>
        <v>9.5719725345726037E-2</v>
      </c>
      <c r="EK52" s="183">
        <f t="shared" si="46"/>
        <v>5.5203728819594724E-3</v>
      </c>
      <c r="EL52" s="191">
        <v>24.9</v>
      </c>
      <c r="EM52" s="191">
        <v>22.3</v>
      </c>
      <c r="EN52" s="177">
        <f t="shared" si="47"/>
        <v>23.6</v>
      </c>
      <c r="EO52" s="192">
        <v>1.0099999904000001</v>
      </c>
      <c r="EP52" s="178">
        <v>0.08</v>
      </c>
      <c r="EQ52" s="175">
        <f t="shared" si="48"/>
        <v>0.12948109071205405</v>
      </c>
      <c r="ER52" s="183">
        <f t="shared" si="49"/>
        <v>1.0668593182559596E-2</v>
      </c>
      <c r="ES52" s="193">
        <v>23.56</v>
      </c>
      <c r="ET52" s="193">
        <v>19.600000000000001</v>
      </c>
      <c r="EU52" s="193">
        <f t="shared" si="50"/>
        <v>21.58</v>
      </c>
      <c r="EV52" s="192">
        <v>0.7</v>
      </c>
      <c r="EW52" s="178">
        <v>9.7500000000000003E-2</v>
      </c>
      <c r="EX52" s="175">
        <f t="shared" si="51"/>
        <v>0.13545634196476009</v>
      </c>
      <c r="EY52" s="183">
        <f t="shared" si="52"/>
        <v>1.0703129420099057E-2</v>
      </c>
      <c r="EZ52" s="175"/>
      <c r="FA52" s="179">
        <v>1.2</v>
      </c>
      <c r="FB52" s="179">
        <v>0.9</v>
      </c>
      <c r="FC52" s="179"/>
      <c r="FD52" s="179">
        <v>0.82499999999999996</v>
      </c>
      <c r="FE52" s="194">
        <v>2.1127890899999997</v>
      </c>
      <c r="FF52" s="179">
        <v>4.5</v>
      </c>
      <c r="FG52" s="179"/>
      <c r="FH52" s="179">
        <v>0.77500000000000002</v>
      </c>
      <c r="FI52" s="179">
        <v>1.8</v>
      </c>
      <c r="FJ52" s="179"/>
      <c r="FK52" s="179">
        <v>0.625</v>
      </c>
      <c r="FL52" s="179"/>
      <c r="FM52" s="177">
        <v>0.95</v>
      </c>
      <c r="FN52" s="177">
        <v>1.4</v>
      </c>
      <c r="FO52" s="177">
        <v>1.1000000000000001</v>
      </c>
      <c r="FP52" s="177">
        <v>0.26500000000000001</v>
      </c>
      <c r="FQ52" s="177">
        <v>0.375</v>
      </c>
      <c r="FR52" s="177"/>
      <c r="FS52" s="177">
        <v>0.77500000000000002</v>
      </c>
      <c r="FT52" s="177">
        <v>1.3</v>
      </c>
      <c r="FU52" s="195">
        <v>1.85727917</v>
      </c>
      <c r="FV52" s="195">
        <v>1.7810980000000001</v>
      </c>
      <c r="FW52" s="177">
        <f t="shared" si="53"/>
        <v>22.541166260000004</v>
      </c>
      <c r="FX52" s="175">
        <f t="shared" si="54"/>
        <v>0.12684665733325387</v>
      </c>
      <c r="FY52" s="172"/>
      <c r="FZ52" s="172"/>
    </row>
    <row r="53" spans="1:182">
      <c r="A53" s="181">
        <v>37196</v>
      </c>
      <c r="B53" s="170">
        <v>22.190000529999999</v>
      </c>
      <c r="C53" s="170">
        <v>20.549999239999998</v>
      </c>
      <c r="D53" s="170">
        <f t="shared" si="0"/>
        <v>21.369999884999999</v>
      </c>
      <c r="E53" s="170">
        <v>1.08</v>
      </c>
      <c r="F53" s="171">
        <v>6.7500000000000004E-2</v>
      </c>
      <c r="G53" s="175">
        <f t="shared" si="1"/>
        <v>0.12543188253800897</v>
      </c>
      <c r="H53" s="183">
        <f t="shared" si="2"/>
        <v>6.6379389255882453E-3</v>
      </c>
      <c r="I53" s="170">
        <v>21.940000529999999</v>
      </c>
      <c r="J53" s="170">
        <v>19.459999079999999</v>
      </c>
      <c r="K53" s="173">
        <f t="shared" si="3"/>
        <v>20.699999804999997</v>
      </c>
      <c r="L53" s="173">
        <v>1.1599999999999999</v>
      </c>
      <c r="M53" s="171">
        <v>6.3299999999999995E-2</v>
      </c>
      <c r="N53" s="175">
        <f t="shared" si="4"/>
        <v>0.12742312774886222</v>
      </c>
      <c r="O53" s="183">
        <f t="shared" si="5"/>
        <v>5.085031634543863E-3</v>
      </c>
      <c r="P53" s="174">
        <v>22.799999239999998</v>
      </c>
      <c r="Q53" s="174">
        <v>19.659999849999998</v>
      </c>
      <c r="R53" s="177"/>
      <c r="S53" s="172"/>
      <c r="T53" s="175"/>
      <c r="U53" s="175"/>
      <c r="V53" s="183"/>
      <c r="W53" s="176">
        <v>25.049999239999998</v>
      </c>
      <c r="X53" s="176">
        <v>22</v>
      </c>
      <c r="Y53" s="177">
        <f t="shared" si="9"/>
        <v>23.524999619999999</v>
      </c>
      <c r="Z53" s="177">
        <v>0.7</v>
      </c>
      <c r="AA53" s="197">
        <v>0.115</v>
      </c>
      <c r="AB53" s="175">
        <f t="shared" si="10"/>
        <v>0.15033599965530242</v>
      </c>
      <c r="AC53" s="183">
        <f t="shared" si="11"/>
        <v>5.4994572042495341E-3</v>
      </c>
      <c r="AD53" s="191">
        <v>34.69</v>
      </c>
      <c r="AE53" s="191">
        <v>31</v>
      </c>
      <c r="AF53" s="177">
        <f t="shared" si="12"/>
        <v>32.844999999999999</v>
      </c>
      <c r="AG53" s="191">
        <v>0.64</v>
      </c>
      <c r="AH53" s="178">
        <v>0.10440000000000001</v>
      </c>
      <c r="AI53" s="175">
        <f t="shared" si="13"/>
        <v>0.12722719233752144</v>
      </c>
      <c r="AJ53" s="183">
        <f t="shared" si="14"/>
        <v>1.1729359690299437E-2</v>
      </c>
      <c r="AK53" s="176">
        <v>34.439998629999998</v>
      </c>
      <c r="AL53" s="176">
        <v>32.520000459999999</v>
      </c>
      <c r="AM53" s="177">
        <f t="shared" si="15"/>
        <v>33.479999544999998</v>
      </c>
      <c r="AN53" s="177">
        <v>1.78</v>
      </c>
      <c r="AO53" s="178">
        <v>8.3799999999999999E-2</v>
      </c>
      <c r="AP53" s="175">
        <f t="shared" si="55"/>
        <v>0.14573892937004218</v>
      </c>
      <c r="AQ53" s="183">
        <f t="shared" si="56"/>
        <v>2.9079770655599663E-2</v>
      </c>
      <c r="AR53" s="174">
        <v>25.100000380000001</v>
      </c>
      <c r="AS53" s="174">
        <v>22.700000760000002</v>
      </c>
      <c r="AT53" s="177"/>
      <c r="AU53" s="177"/>
      <c r="AV53" s="175"/>
      <c r="AW53" s="175"/>
      <c r="AX53" s="183"/>
      <c r="AY53" s="176">
        <v>48.799999239999998</v>
      </c>
      <c r="AZ53" s="176">
        <v>44.909999849999998</v>
      </c>
      <c r="BA53" s="177">
        <f t="shared" si="17"/>
        <v>46.854999544999998</v>
      </c>
      <c r="BB53" s="176">
        <v>1.76</v>
      </c>
      <c r="BC53" s="178">
        <v>6.3799999999999996E-2</v>
      </c>
      <c r="BD53" s="175">
        <f t="shared" si="18"/>
        <v>0.10649010303615802</v>
      </c>
      <c r="BE53" s="183">
        <f t="shared" si="19"/>
        <v>3.6594333210081811E-3</v>
      </c>
      <c r="BF53" s="176">
        <v>39.840000150000002</v>
      </c>
      <c r="BG53" s="176">
        <v>37.520000459999999</v>
      </c>
      <c r="BH53" s="177">
        <f t="shared" si="20"/>
        <v>38.680000305</v>
      </c>
      <c r="BI53" s="177">
        <v>1.76</v>
      </c>
      <c r="BJ53" s="178">
        <v>5.8999999999999997E-2</v>
      </c>
      <c r="BK53" s="175">
        <f t="shared" si="21"/>
        <v>0.11064057880237521</v>
      </c>
      <c r="BL53" s="183">
        <f t="shared" si="22"/>
        <v>8.8305922670987753E-3</v>
      </c>
      <c r="BM53" s="183"/>
      <c r="BN53" s="183"/>
      <c r="BO53" s="183"/>
      <c r="BP53" s="183"/>
      <c r="BQ53" s="183"/>
      <c r="BR53" s="183"/>
      <c r="BS53" s="183"/>
      <c r="BT53" s="176">
        <v>25</v>
      </c>
      <c r="BU53" s="176">
        <v>23.38999939</v>
      </c>
      <c r="BV53" s="177">
        <f t="shared" si="23"/>
        <v>24.194999695</v>
      </c>
      <c r="BW53" s="177">
        <v>1.24</v>
      </c>
      <c r="BX53" s="178">
        <v>4.6399999999999997E-2</v>
      </c>
      <c r="BY53" s="175">
        <f t="shared" si="24"/>
        <v>0.10400313494222901</v>
      </c>
      <c r="BZ53" s="183">
        <f t="shared" si="25"/>
        <v>2.8822346581737555E-3</v>
      </c>
      <c r="CA53" s="174">
        <v>23.149999619999999</v>
      </c>
      <c r="CB53" s="174">
        <v>20.450000760000002</v>
      </c>
      <c r="CC53" s="177"/>
      <c r="CD53" s="172"/>
      <c r="CE53" s="178"/>
      <c r="CF53" s="175"/>
      <c r="CG53" s="183"/>
      <c r="CH53" s="176">
        <v>18.299999239999998</v>
      </c>
      <c r="CI53" s="176">
        <v>16.700000760000002</v>
      </c>
      <c r="CJ53" s="177">
        <f t="shared" si="29"/>
        <v>17.5</v>
      </c>
      <c r="CK53" s="177">
        <v>0.62</v>
      </c>
      <c r="CL53" s="178">
        <v>0.1</v>
      </c>
      <c r="CM53" s="175">
        <f t="shared" si="65"/>
        <v>0.14159982945913363</v>
      </c>
      <c r="CN53" s="183">
        <f t="shared" si="66"/>
        <v>5.9647084980050981E-3</v>
      </c>
      <c r="CO53" s="176">
        <v>40.349998470000003</v>
      </c>
      <c r="CP53" s="176">
        <v>37.540001830000001</v>
      </c>
      <c r="CQ53" s="177">
        <f t="shared" si="32"/>
        <v>38.945000149999998</v>
      </c>
      <c r="CR53" s="177">
        <v>2.04</v>
      </c>
      <c r="CS53" s="178">
        <v>5.57E-2</v>
      </c>
      <c r="CT53" s="175">
        <f t="shared" si="33"/>
        <v>0.11512439869849644</v>
      </c>
      <c r="CU53" s="183">
        <f t="shared" si="34"/>
        <v>7.1465806481367886E-3</v>
      </c>
      <c r="CV53" s="176">
        <v>34.799999239999998</v>
      </c>
      <c r="CW53" s="176">
        <v>30.549999239999998</v>
      </c>
      <c r="CX53" s="177">
        <f t="shared" si="35"/>
        <v>32.674999239999998</v>
      </c>
      <c r="CY53" s="177">
        <v>1.54</v>
      </c>
      <c r="CZ53" s="178">
        <v>4.7500000000000001E-2</v>
      </c>
      <c r="DA53" s="175">
        <f t="shared" si="36"/>
        <v>0.10044279222465691</v>
      </c>
      <c r="DB53" s="183">
        <f t="shared" si="37"/>
        <v>4.8990779638618722E-3</v>
      </c>
      <c r="DC53" s="179">
        <v>12.899999619999999</v>
      </c>
      <c r="DD53" s="179">
        <v>11.25</v>
      </c>
      <c r="DE53" s="179">
        <f t="shared" si="38"/>
        <v>12.07499981</v>
      </c>
      <c r="DF53" s="179">
        <v>0.84</v>
      </c>
      <c r="DG53" s="175">
        <v>6.54E-2</v>
      </c>
      <c r="DH53" s="175">
        <v>0.14558413090429001</v>
      </c>
      <c r="DI53" s="183">
        <f t="shared" si="62"/>
        <v>1.7106564554457417E-3</v>
      </c>
      <c r="DJ53" s="174">
        <v>34.08000183</v>
      </c>
      <c r="DK53" s="174">
        <v>32.569999690000003</v>
      </c>
      <c r="DL53" s="177">
        <f t="shared" si="39"/>
        <v>33.325000760000002</v>
      </c>
      <c r="DM53" s="177">
        <v>1.48</v>
      </c>
      <c r="DN53" s="175">
        <v>5.8299999999999998E-2</v>
      </c>
      <c r="DO53" s="175">
        <f t="shared" si="60"/>
        <v>0.10864805789444887</v>
      </c>
      <c r="DP53" s="183">
        <f t="shared" si="61"/>
        <v>1.8065755316737059E-3</v>
      </c>
      <c r="DQ53" s="176">
        <v>21.600000380000001</v>
      </c>
      <c r="DR53" s="176">
        <v>20.479999540000001</v>
      </c>
      <c r="DS53" s="177"/>
      <c r="DT53" s="177"/>
      <c r="DU53" s="178"/>
      <c r="DV53" s="175"/>
      <c r="DW53" s="183"/>
      <c r="DX53" s="176">
        <v>30.420000080000001</v>
      </c>
      <c r="DY53" s="176">
        <v>28.93000031</v>
      </c>
      <c r="DZ53" s="177">
        <f t="shared" si="43"/>
        <v>29.675000195000003</v>
      </c>
      <c r="EA53" s="177">
        <v>1.6</v>
      </c>
      <c r="EB53" s="178">
        <v>7.0000000000000007E-2</v>
      </c>
      <c r="EC53" s="175">
        <f t="shared" si="67"/>
        <v>0.1320328191142095</v>
      </c>
      <c r="ED53" s="183">
        <f t="shared" si="68"/>
        <v>4.6542736412028838E-3</v>
      </c>
      <c r="EE53" s="176">
        <v>28.170000080000001</v>
      </c>
      <c r="EF53" s="176">
        <v>26.799999239999998</v>
      </c>
      <c r="EG53" s="177">
        <f t="shared" si="44"/>
        <v>27.48499966</v>
      </c>
      <c r="EH53" s="177">
        <v>1.26</v>
      </c>
      <c r="EI53" s="178">
        <v>4.3999999999999997E-2</v>
      </c>
      <c r="EJ53" s="175">
        <f t="shared" si="45"/>
        <v>9.5298267534479564E-2</v>
      </c>
      <c r="EK53" s="183">
        <f t="shared" si="46"/>
        <v>5.493273803574083E-3</v>
      </c>
      <c r="EL53" s="191">
        <v>23.89</v>
      </c>
      <c r="EM53" s="191">
        <v>21.95</v>
      </c>
      <c r="EN53" s="177">
        <f t="shared" si="47"/>
        <v>22.92</v>
      </c>
      <c r="EO53" s="192">
        <v>1.0099999904000001</v>
      </c>
      <c r="EP53" s="178">
        <v>7.5700000000000003E-2</v>
      </c>
      <c r="EQ53" s="175">
        <f t="shared" si="48"/>
        <v>0.12647165425289142</v>
      </c>
      <c r="ER53" s="183">
        <f t="shared" si="49"/>
        <v>9.9572043042070232E-3</v>
      </c>
      <c r="ES53" s="193">
        <v>24.47</v>
      </c>
      <c r="ET53" s="193">
        <v>21.65</v>
      </c>
      <c r="EU53" s="193">
        <f t="shared" si="50"/>
        <v>23.06</v>
      </c>
      <c r="EV53" s="192">
        <v>0.72</v>
      </c>
      <c r="EW53" s="178">
        <v>0.1038</v>
      </c>
      <c r="EX53" s="175">
        <f t="shared" si="51"/>
        <v>0.14052729029356903</v>
      </c>
      <c r="EY53" s="183">
        <f t="shared" si="52"/>
        <v>1.1803941099360197E-2</v>
      </c>
      <c r="EZ53" s="175"/>
      <c r="FA53" s="179">
        <v>1.1935</v>
      </c>
      <c r="FB53" s="179">
        <v>0.9</v>
      </c>
      <c r="FC53" s="179"/>
      <c r="FD53" s="179">
        <v>0.82499999999999996</v>
      </c>
      <c r="FE53" s="194">
        <v>2.0791770499999997</v>
      </c>
      <c r="FF53" s="179">
        <v>4.5</v>
      </c>
      <c r="FG53" s="179"/>
      <c r="FH53" s="179">
        <v>0.77500000000000002</v>
      </c>
      <c r="FI53" s="179">
        <v>1.8</v>
      </c>
      <c r="FJ53" s="179"/>
      <c r="FK53" s="179">
        <v>0.625</v>
      </c>
      <c r="FL53" s="179"/>
      <c r="FM53" s="177">
        <v>0.95</v>
      </c>
      <c r="FN53" s="177">
        <v>1.4</v>
      </c>
      <c r="FO53" s="177">
        <v>1.1000000000000001</v>
      </c>
      <c r="FP53" s="177">
        <v>0.26500000000000001</v>
      </c>
      <c r="FQ53" s="177">
        <v>0.375</v>
      </c>
      <c r="FR53" s="177"/>
      <c r="FS53" s="177">
        <v>0.79500000000000004</v>
      </c>
      <c r="FT53" s="177">
        <v>1.3</v>
      </c>
      <c r="FU53" s="195">
        <v>1.77558444</v>
      </c>
      <c r="FV53" s="195">
        <v>1.8943641800000002</v>
      </c>
      <c r="FW53" s="177">
        <f t="shared" si="53"/>
        <v>22.552625670000005</v>
      </c>
      <c r="FX53" s="175">
        <f t="shared" si="54"/>
        <v>0.12684011030202882</v>
      </c>
      <c r="FY53" s="172"/>
      <c r="FZ53" s="172"/>
    </row>
    <row r="54" spans="1:182">
      <c r="A54" s="181">
        <v>37226</v>
      </c>
      <c r="B54" s="170">
        <v>23.24</v>
      </c>
      <c r="C54" s="170">
        <v>21.08</v>
      </c>
      <c r="D54" s="170">
        <f t="shared" si="0"/>
        <v>22.159999999999997</v>
      </c>
      <c r="E54" s="170">
        <v>1.08</v>
      </c>
      <c r="F54" s="171">
        <v>7.0000000000000007E-2</v>
      </c>
      <c r="G54" s="175">
        <f t="shared" si="1"/>
        <v>0.1259577340224145</v>
      </c>
      <c r="H54" s="183">
        <f t="shared" si="2"/>
        <v>6.7247526016183659E-3</v>
      </c>
      <c r="I54" s="170">
        <v>21.7</v>
      </c>
      <c r="J54" s="170">
        <v>19.45</v>
      </c>
      <c r="K54" s="173">
        <f t="shared" si="3"/>
        <v>20.574999999999999</v>
      </c>
      <c r="L54" s="173">
        <v>1.18</v>
      </c>
      <c r="M54" s="171">
        <v>0.06</v>
      </c>
      <c r="N54" s="175">
        <f t="shared" si="4"/>
        <v>0.12545513134474917</v>
      </c>
      <c r="O54" s="183">
        <f t="shared" si="5"/>
        <v>4.7880461313536933E-3</v>
      </c>
      <c r="P54" s="174"/>
      <c r="Q54" s="174"/>
      <c r="R54" s="172"/>
      <c r="S54" s="172"/>
      <c r="T54" s="175"/>
      <c r="U54" s="175"/>
      <c r="V54" s="172"/>
      <c r="W54" s="176">
        <v>25.09</v>
      </c>
      <c r="X54" s="176">
        <v>22.17</v>
      </c>
      <c r="Y54" s="177">
        <f t="shared" si="9"/>
        <v>23.630000000000003</v>
      </c>
      <c r="Z54" s="177">
        <v>0.7</v>
      </c>
      <c r="AA54" s="178">
        <v>0.115</v>
      </c>
      <c r="AB54" s="175">
        <f t="shared" si="10"/>
        <v>0.15017714983844765</v>
      </c>
      <c r="AC54" s="183">
        <f t="shared" si="11"/>
        <v>4.8450746662564151E-3</v>
      </c>
      <c r="AD54" s="191">
        <v>34.380000000000003</v>
      </c>
      <c r="AE54" s="191">
        <v>31</v>
      </c>
      <c r="AF54" s="177">
        <f t="shared" si="12"/>
        <v>32.69</v>
      </c>
      <c r="AG54" s="191">
        <v>0.64</v>
      </c>
      <c r="AH54" s="178">
        <v>0.10440000000000001</v>
      </c>
      <c r="AI54" s="175">
        <f t="shared" si="13"/>
        <v>0.12733626347191618</v>
      </c>
      <c r="AJ54" s="183">
        <f t="shared" si="14"/>
        <v>1.2314610678781229E-2</v>
      </c>
      <c r="AK54" s="176">
        <v>34.979999999999997</v>
      </c>
      <c r="AL54" s="176">
        <v>31.53</v>
      </c>
      <c r="AM54" s="177">
        <f t="shared" si="15"/>
        <v>33.254999999999995</v>
      </c>
      <c r="AN54" s="177">
        <v>1.78</v>
      </c>
      <c r="AO54" s="178">
        <v>7.8299999999999995E-2</v>
      </c>
      <c r="AP54" s="175">
        <f t="shared" si="55"/>
        <v>0.14035033970773125</v>
      </c>
      <c r="AQ54" s="183">
        <f t="shared" si="56"/>
        <v>2.9798839547932592E-2</v>
      </c>
      <c r="AR54" s="174"/>
      <c r="AS54" s="174"/>
      <c r="AT54" s="177"/>
      <c r="AU54" s="177"/>
      <c r="AV54" s="175"/>
      <c r="AW54" s="175"/>
      <c r="AX54" s="183"/>
      <c r="AY54" s="176">
        <v>47.35</v>
      </c>
      <c r="AZ54" s="176">
        <v>44.82</v>
      </c>
      <c r="BA54" s="177">
        <f t="shared" si="17"/>
        <v>46.085000000000001</v>
      </c>
      <c r="BB54" s="176">
        <v>1.76</v>
      </c>
      <c r="BC54" s="178">
        <v>6.3799999999999996E-2</v>
      </c>
      <c r="BD54" s="175">
        <f t="shared" si="18"/>
        <v>0.10721411573798334</v>
      </c>
      <c r="BE54" s="183">
        <f t="shared" si="19"/>
        <v>3.8577500778868151E-3</v>
      </c>
      <c r="BF54" s="176">
        <v>42</v>
      </c>
      <c r="BG54" s="176">
        <v>38.200000000000003</v>
      </c>
      <c r="BH54" s="177">
        <f t="shared" si="20"/>
        <v>40.1</v>
      </c>
      <c r="BI54" s="177">
        <v>1.76</v>
      </c>
      <c r="BJ54" s="178">
        <v>0.06</v>
      </c>
      <c r="BK54" s="175">
        <f t="shared" si="21"/>
        <v>0.10982730855670875</v>
      </c>
      <c r="BL54" s="183">
        <f t="shared" si="22"/>
        <v>8.879921914339008E-3</v>
      </c>
      <c r="BM54" s="183"/>
      <c r="BN54" s="183"/>
      <c r="BO54" s="183"/>
      <c r="BP54" s="183"/>
      <c r="BQ54" s="183"/>
      <c r="BR54" s="183"/>
      <c r="BS54" s="183"/>
      <c r="BT54" s="176"/>
      <c r="BU54" s="176"/>
      <c r="BV54" s="177"/>
      <c r="BW54" s="177"/>
      <c r="BX54" s="178"/>
      <c r="BY54" s="175"/>
      <c r="BZ54" s="183"/>
      <c r="CA54" s="174"/>
      <c r="CB54" s="174"/>
      <c r="CC54" s="177"/>
      <c r="CD54" s="172"/>
      <c r="CE54" s="178"/>
      <c r="CF54" s="175"/>
      <c r="CG54" s="183"/>
      <c r="CH54" s="176">
        <v>18.22</v>
      </c>
      <c r="CI54" s="176">
        <v>16.399999999999999</v>
      </c>
      <c r="CJ54" s="177">
        <f t="shared" si="29"/>
        <v>17.309999999999999</v>
      </c>
      <c r="CK54" s="177">
        <v>0.62</v>
      </c>
      <c r="CL54" s="178">
        <v>0.1</v>
      </c>
      <c r="CM54" s="175">
        <f t="shared" si="65"/>
        <v>0.14206288833230629</v>
      </c>
      <c r="CN54" s="183">
        <f t="shared" si="66"/>
        <v>6.4067686122481707E-3</v>
      </c>
      <c r="CO54" s="176">
        <v>38.68</v>
      </c>
      <c r="CP54" s="176">
        <v>35.4</v>
      </c>
      <c r="CQ54" s="177">
        <f t="shared" si="32"/>
        <v>37.04</v>
      </c>
      <c r="CR54" s="177">
        <v>2.04</v>
      </c>
      <c r="CS54" s="178">
        <v>5.5800000000000002E-2</v>
      </c>
      <c r="CT54" s="175">
        <f t="shared" si="33"/>
        <v>0.11835289239322666</v>
      </c>
      <c r="CU54" s="183">
        <f t="shared" si="34"/>
        <v>6.8056837307192714E-3</v>
      </c>
      <c r="CV54" s="176">
        <v>36.6</v>
      </c>
      <c r="CW54" s="176">
        <v>32.6</v>
      </c>
      <c r="CX54" s="177">
        <f t="shared" si="35"/>
        <v>34.6</v>
      </c>
      <c r="CY54" s="177">
        <v>1.54</v>
      </c>
      <c r="CZ54" s="178">
        <v>4.6699999999999998E-2</v>
      </c>
      <c r="DA54" s="175">
        <f t="shared" si="36"/>
        <v>9.6607511880387964E-2</v>
      </c>
      <c r="DB54" s="183">
        <f t="shared" si="37"/>
        <v>4.7632986458321109E-3</v>
      </c>
      <c r="DC54" s="179">
        <v>12.12</v>
      </c>
      <c r="DD54" s="179">
        <v>8.8800000000000008</v>
      </c>
      <c r="DE54" s="179">
        <f t="shared" si="38"/>
        <v>10.5</v>
      </c>
      <c r="DF54" s="179">
        <v>0.84</v>
      </c>
      <c r="DG54" s="175">
        <v>6.4000000000000001E-2</v>
      </c>
      <c r="DH54" s="175">
        <v>0.15646939460562792</v>
      </c>
      <c r="DI54" s="183">
        <f t="shared" si="62"/>
        <v>1.3722659588565405E-3</v>
      </c>
      <c r="DJ54" s="174">
        <v>34.1</v>
      </c>
      <c r="DK54" s="174">
        <v>32.5</v>
      </c>
      <c r="DL54" s="177">
        <f t="shared" si="39"/>
        <v>33.299999999999997</v>
      </c>
      <c r="DM54" s="177">
        <v>1.48</v>
      </c>
      <c r="DN54" s="175">
        <v>6.2E-2</v>
      </c>
      <c r="DO54" s="175">
        <f t="shared" si="60"/>
        <v>0.11256267972859968</v>
      </c>
      <c r="DP54" s="183">
        <f t="shared" si="61"/>
        <v>1.9109433419462127E-3</v>
      </c>
      <c r="DQ54" s="176"/>
      <c r="DR54" s="176"/>
      <c r="DS54" s="177"/>
      <c r="DT54" s="177"/>
      <c r="DU54" s="178"/>
      <c r="DV54" s="175"/>
      <c r="DW54" s="183"/>
      <c r="DX54" s="176">
        <v>31.53</v>
      </c>
      <c r="DY54" s="176">
        <v>29.33</v>
      </c>
      <c r="DZ54" s="177">
        <f t="shared" si="43"/>
        <v>30.43</v>
      </c>
      <c r="EA54" s="177">
        <v>1.6</v>
      </c>
      <c r="EB54" s="178">
        <v>7.0000000000000007E-2</v>
      </c>
      <c r="EC54" s="175">
        <f t="shared" si="67"/>
        <v>0.13046186098154333</v>
      </c>
      <c r="ED54" s="183">
        <f t="shared" si="68"/>
        <v>4.6710828875991661E-3</v>
      </c>
      <c r="EE54" s="176">
        <v>29.75</v>
      </c>
      <c r="EF54" s="176">
        <v>27</v>
      </c>
      <c r="EG54" s="177">
        <f t="shared" si="44"/>
        <v>28.375</v>
      </c>
      <c r="EH54" s="177">
        <v>1.26</v>
      </c>
      <c r="EI54" s="178">
        <v>4.2000000000000003E-2</v>
      </c>
      <c r="EJ54" s="175">
        <f t="shared" si="45"/>
        <v>9.156598924239745E-2</v>
      </c>
      <c r="EK54" s="183">
        <f t="shared" si="46"/>
        <v>5.4189680463587481E-3</v>
      </c>
      <c r="EL54" s="191">
        <v>24.95</v>
      </c>
      <c r="EM54" s="191">
        <v>22.06</v>
      </c>
      <c r="EN54" s="177">
        <f t="shared" si="47"/>
        <v>23.504999999999999</v>
      </c>
      <c r="EO54" s="192">
        <v>1.0099999904000001</v>
      </c>
      <c r="EP54" s="178">
        <v>7.5700000000000003E-2</v>
      </c>
      <c r="EQ54" s="175">
        <f t="shared" si="48"/>
        <v>0.12518664608015428</v>
      </c>
      <c r="ER54" s="183">
        <f t="shared" si="49"/>
        <v>1.0907876891361414E-2</v>
      </c>
      <c r="ES54" s="193">
        <v>25.48</v>
      </c>
      <c r="ET54" s="193">
        <v>23.08</v>
      </c>
      <c r="EU54" s="193">
        <f t="shared" si="50"/>
        <v>24.28</v>
      </c>
      <c r="EV54" s="192">
        <v>0.72</v>
      </c>
      <c r="EW54" s="178">
        <v>9.7500000000000003E-2</v>
      </c>
      <c r="EX54" s="175">
        <f t="shared" si="51"/>
        <v>0.13216131680365018</v>
      </c>
      <c r="EY54" s="183">
        <f t="shared" si="52"/>
        <v>1.1967069073319821E-2</v>
      </c>
      <c r="EZ54" s="172"/>
      <c r="FA54" s="198">
        <v>1.2029000000000001</v>
      </c>
      <c r="FB54" s="198">
        <v>0.8599</v>
      </c>
      <c r="FC54" s="179"/>
      <c r="FD54" s="198">
        <v>0.72689999999999999</v>
      </c>
      <c r="FE54" s="194">
        <v>2.17894685</v>
      </c>
      <c r="FF54" s="198">
        <v>4.7836999999999996</v>
      </c>
      <c r="FG54" s="198"/>
      <c r="FH54" s="198">
        <v>0.81069999999999998</v>
      </c>
      <c r="FI54" s="198">
        <v>1.8217000000000001</v>
      </c>
      <c r="FJ54" s="198"/>
      <c r="FK54" s="198"/>
      <c r="FL54" s="198"/>
      <c r="FM54" s="191">
        <v>1.0161</v>
      </c>
      <c r="FN54" s="191">
        <v>1.2956000000000001</v>
      </c>
      <c r="FO54" s="191">
        <v>1.1109</v>
      </c>
      <c r="FP54" s="191">
        <v>0.1976</v>
      </c>
      <c r="FQ54" s="191">
        <v>0.38250000000000001</v>
      </c>
      <c r="FR54" s="191"/>
      <c r="FS54" s="191">
        <v>0.80669999999999997</v>
      </c>
      <c r="FT54" s="191">
        <v>1.3333999999999999</v>
      </c>
      <c r="FU54" s="195">
        <v>1.9631806999999999</v>
      </c>
      <c r="FV54" s="195">
        <v>2.0401471500000001</v>
      </c>
      <c r="FW54" s="177">
        <f t="shared" si="53"/>
        <v>22.530874700000002</v>
      </c>
      <c r="FX54" s="175">
        <f t="shared" si="54"/>
        <v>0.12543295280640959</v>
      </c>
      <c r="FY54" s="172"/>
      <c r="FZ54" s="172"/>
    </row>
    <row r="55" spans="1:182">
      <c r="A55" s="181">
        <v>37257</v>
      </c>
      <c r="B55" s="170">
        <v>23.02</v>
      </c>
      <c r="C55" s="170">
        <v>20.6</v>
      </c>
      <c r="D55" s="170">
        <f t="shared" si="0"/>
        <v>21.810000000000002</v>
      </c>
      <c r="E55" s="170">
        <v>1.08</v>
      </c>
      <c r="F55" s="171">
        <v>7.0000000000000007E-2</v>
      </c>
      <c r="G55" s="175">
        <f t="shared" si="1"/>
        <v>0.12687324311465464</v>
      </c>
      <c r="H55" s="183">
        <f t="shared" si="2"/>
        <v>6.9333529969731007E-3</v>
      </c>
      <c r="I55" s="170">
        <v>21.99</v>
      </c>
      <c r="J55" s="170">
        <v>20.54</v>
      </c>
      <c r="K55" s="173">
        <f t="shared" si="3"/>
        <v>21.265000000000001</v>
      </c>
      <c r="L55" s="173">
        <v>1.18</v>
      </c>
      <c r="M55" s="171">
        <v>0.06</v>
      </c>
      <c r="N55" s="175">
        <f t="shared" si="4"/>
        <v>0.12328487728169568</v>
      </c>
      <c r="O55" s="183">
        <f t="shared" si="5"/>
        <v>4.7655549758043661E-3</v>
      </c>
      <c r="P55" s="174"/>
      <c r="Q55" s="174"/>
      <c r="R55" s="172"/>
      <c r="S55" s="172"/>
      <c r="T55" s="175"/>
      <c r="U55" s="175"/>
      <c r="V55" s="172"/>
      <c r="W55" s="176">
        <v>24.68</v>
      </c>
      <c r="X55" s="176">
        <v>22.16</v>
      </c>
      <c r="Y55" s="177">
        <f t="shared" si="9"/>
        <v>23.42</v>
      </c>
      <c r="Z55" s="177">
        <v>0.7</v>
      </c>
      <c r="AA55" s="178">
        <v>0.115</v>
      </c>
      <c r="AB55" s="175">
        <f t="shared" si="10"/>
        <v>0.15049628934511805</v>
      </c>
      <c r="AC55" s="183">
        <f t="shared" si="11"/>
        <v>5.0129293547332083E-3</v>
      </c>
      <c r="AD55" s="191">
        <v>33.92</v>
      </c>
      <c r="AE55" s="191">
        <v>29.32</v>
      </c>
      <c r="AF55" s="177">
        <f t="shared" si="12"/>
        <v>31.62</v>
      </c>
      <c r="AG55" s="191">
        <v>0.64</v>
      </c>
      <c r="AH55" s="178">
        <v>0.10249999999999999</v>
      </c>
      <c r="AI55" s="175">
        <f t="shared" si="13"/>
        <v>0.12617780273185941</v>
      </c>
      <c r="AJ55" s="183">
        <f t="shared" si="14"/>
        <v>1.127595620707101E-2</v>
      </c>
      <c r="AK55" s="176">
        <v>35.549999999999997</v>
      </c>
      <c r="AL55" s="176">
        <v>31.25</v>
      </c>
      <c r="AM55" s="177">
        <f t="shared" si="15"/>
        <v>33.4</v>
      </c>
      <c r="AN55" s="177">
        <v>1.78</v>
      </c>
      <c r="AO55" s="178">
        <v>7.17E-2</v>
      </c>
      <c r="AP55" s="175">
        <f t="shared" si="55"/>
        <v>0.13309719544587706</v>
      </c>
      <c r="AQ55" s="183">
        <f t="shared" si="56"/>
        <v>2.8087035128563566E-2</v>
      </c>
      <c r="AR55" s="174"/>
      <c r="AS55" s="174"/>
      <c r="AT55" s="177"/>
      <c r="AU55" s="177"/>
      <c r="AV55" s="175"/>
      <c r="AW55" s="175"/>
      <c r="AX55" s="183"/>
      <c r="AY55" s="176">
        <v>46.86</v>
      </c>
      <c r="AZ55" s="176">
        <v>44.2</v>
      </c>
      <c r="BA55" s="177">
        <f t="shared" si="17"/>
        <v>45.53</v>
      </c>
      <c r="BB55" s="176">
        <v>1.76</v>
      </c>
      <c r="BC55" s="178">
        <v>6.3299999999999995E-2</v>
      </c>
      <c r="BD55" s="175">
        <f t="shared" si="18"/>
        <v>0.1072307279232898</v>
      </c>
      <c r="BE55" s="183">
        <f t="shared" si="19"/>
        <v>3.9992613481761134E-3</v>
      </c>
      <c r="BF55" s="176">
        <v>41.9</v>
      </c>
      <c r="BG55" s="176">
        <v>39.549999999999997</v>
      </c>
      <c r="BH55" s="177">
        <f t="shared" si="20"/>
        <v>40.724999999999994</v>
      </c>
      <c r="BI55" s="177">
        <v>1.76</v>
      </c>
      <c r="BJ55" s="178">
        <v>0.06</v>
      </c>
      <c r="BK55" s="175">
        <f t="shared" si="21"/>
        <v>0.10904959892082999</v>
      </c>
      <c r="BL55" s="183">
        <f t="shared" si="22"/>
        <v>8.8426906848721471E-3</v>
      </c>
      <c r="BM55" s="183"/>
      <c r="BN55" s="183"/>
      <c r="BO55" s="183"/>
      <c r="BP55" s="183"/>
      <c r="BQ55" s="183"/>
      <c r="BR55" s="183"/>
      <c r="BS55" s="183"/>
      <c r="BT55" s="176"/>
      <c r="BU55" s="176"/>
      <c r="BV55" s="177"/>
      <c r="BW55" s="177"/>
      <c r="BX55" s="178"/>
      <c r="BY55" s="175"/>
      <c r="BZ55" s="183"/>
      <c r="CA55" s="174"/>
      <c r="CB55" s="174"/>
      <c r="CC55" s="177"/>
      <c r="CD55" s="172"/>
      <c r="CE55" s="178"/>
      <c r="CF55" s="175"/>
      <c r="CG55" s="183"/>
      <c r="CH55" s="176">
        <v>17.989999999999998</v>
      </c>
      <c r="CI55" s="176">
        <v>16.82</v>
      </c>
      <c r="CJ55" s="177">
        <f t="shared" si="29"/>
        <v>17.405000000000001</v>
      </c>
      <c r="CK55" s="177">
        <v>0.62</v>
      </c>
      <c r="CL55" s="178">
        <v>0.1</v>
      </c>
      <c r="CM55" s="175">
        <f t="shared" si="65"/>
        <v>0.14183007755665988</v>
      </c>
      <c r="CN55" s="183">
        <f t="shared" si="66"/>
        <v>6.6998787432657947E-3</v>
      </c>
      <c r="CO55" s="176">
        <v>38.99</v>
      </c>
      <c r="CP55" s="176">
        <v>35.5</v>
      </c>
      <c r="CQ55" s="177">
        <f t="shared" si="32"/>
        <v>37.245000000000005</v>
      </c>
      <c r="CR55" s="177">
        <v>2.04</v>
      </c>
      <c r="CS55" s="178">
        <v>5.5800000000000002E-2</v>
      </c>
      <c r="CT55" s="175">
        <f t="shared" si="33"/>
        <v>0.1180011701746253</v>
      </c>
      <c r="CU55" s="183">
        <f t="shared" si="34"/>
        <v>7.1678071897931543E-3</v>
      </c>
      <c r="CV55" s="176">
        <v>35.89</v>
      </c>
      <c r="CW55" s="176">
        <v>32.9</v>
      </c>
      <c r="CX55" s="177">
        <f t="shared" si="35"/>
        <v>34.394999999999996</v>
      </c>
      <c r="CY55" s="177">
        <v>1.54</v>
      </c>
      <c r="CZ55" s="178">
        <v>4.6699999999999998E-2</v>
      </c>
      <c r="DA55" s="175">
        <f t="shared" si="36"/>
        <v>9.6910216105649205E-2</v>
      </c>
      <c r="DB55" s="183">
        <f t="shared" si="37"/>
        <v>4.8298574933527466E-3</v>
      </c>
      <c r="DC55" s="179">
        <v>11.4</v>
      </c>
      <c r="DD55" s="179">
        <v>9.91</v>
      </c>
      <c r="DE55" s="179">
        <f t="shared" si="38"/>
        <v>10.655000000000001</v>
      </c>
      <c r="DF55" s="179">
        <v>0.84</v>
      </c>
      <c r="DG55" s="175">
        <v>5.5E-2</v>
      </c>
      <c r="DH55" s="175">
        <v>0.14531209133947698</v>
      </c>
      <c r="DI55" s="183">
        <f t="shared" si="62"/>
        <v>1.3285285836816569E-3</v>
      </c>
      <c r="DJ55" s="174">
        <v>32.79</v>
      </c>
      <c r="DK55" s="174">
        <v>31.4</v>
      </c>
      <c r="DL55" s="177">
        <f t="shared" si="39"/>
        <v>32.094999999999999</v>
      </c>
      <c r="DM55" s="177">
        <v>1.48</v>
      </c>
      <c r="DN55" s="175">
        <v>6.2E-2</v>
      </c>
      <c r="DO55" s="175">
        <f t="shared" si="60"/>
        <v>0.11449554143718044</v>
      </c>
      <c r="DP55" s="183">
        <f t="shared" si="61"/>
        <v>2.0229631101184751E-3</v>
      </c>
      <c r="DQ55" s="176"/>
      <c r="DR55" s="176"/>
      <c r="DS55" s="177"/>
      <c r="DT55" s="177"/>
      <c r="DU55" s="178"/>
      <c r="DV55" s="175"/>
      <c r="DW55" s="183"/>
      <c r="DX55" s="176">
        <v>31.15</v>
      </c>
      <c r="DY55" s="176">
        <v>27.77</v>
      </c>
      <c r="DZ55" s="177">
        <f t="shared" si="43"/>
        <v>29.46</v>
      </c>
      <c r="EA55" s="177">
        <v>1.6</v>
      </c>
      <c r="EB55" s="178">
        <v>7.0000000000000007E-2</v>
      </c>
      <c r="EC55" s="175">
        <f t="shared" si="67"/>
        <v>0.13249521980977552</v>
      </c>
      <c r="ED55" s="183">
        <f t="shared" si="68"/>
        <v>4.9159544447567411E-3</v>
      </c>
      <c r="EE55" s="176">
        <v>29.48</v>
      </c>
      <c r="EF55" s="176">
        <v>25.85</v>
      </c>
      <c r="EG55" s="177">
        <f t="shared" si="44"/>
        <v>27.664999999999999</v>
      </c>
      <c r="EH55" s="177">
        <v>1.26</v>
      </c>
      <c r="EI55" s="178">
        <v>4.2000000000000003E-2</v>
      </c>
      <c r="EJ55" s="175">
        <f t="shared" si="45"/>
        <v>9.2860889380574241E-2</v>
      </c>
      <c r="EK55" s="183">
        <f t="shared" si="46"/>
        <v>5.7071158309103306E-3</v>
      </c>
      <c r="EL55" s="191">
        <v>25</v>
      </c>
      <c r="EM55" s="191">
        <v>22.16</v>
      </c>
      <c r="EN55" s="177">
        <f t="shared" si="47"/>
        <v>23.58</v>
      </c>
      <c r="EO55" s="192">
        <v>1.0099999904000001</v>
      </c>
      <c r="EP55" s="178">
        <v>7.5700000000000003E-2</v>
      </c>
      <c r="EQ55" s="175">
        <f t="shared" si="48"/>
        <v>0.1250265896882341</v>
      </c>
      <c r="ER55" s="183">
        <f t="shared" si="49"/>
        <v>1.0346325186084117E-2</v>
      </c>
      <c r="ES55" s="193">
        <v>25.55</v>
      </c>
      <c r="ET55" s="193">
        <v>23.1</v>
      </c>
      <c r="EU55" s="193">
        <f t="shared" si="50"/>
        <v>24.325000000000003</v>
      </c>
      <c r="EV55" s="192">
        <v>0.72</v>
      </c>
      <c r="EW55" s="178">
        <v>9.7500000000000003E-2</v>
      </c>
      <c r="EX55" s="175">
        <f t="shared" si="51"/>
        <v>0.13209644695149558</v>
      </c>
      <c r="EY55" s="183">
        <f t="shared" si="52"/>
        <v>1.171230762589474E-2</v>
      </c>
      <c r="EZ55" s="172"/>
      <c r="FA55" s="179">
        <v>1.2022124378840764</v>
      </c>
      <c r="FB55" s="179">
        <v>0.85037723026996004</v>
      </c>
      <c r="FC55" s="179"/>
      <c r="FD55" s="179">
        <v>0.73278022105445995</v>
      </c>
      <c r="FE55" s="194">
        <v>1.9659766999999999</v>
      </c>
      <c r="FF55" s="179">
        <v>4.6424254599089254</v>
      </c>
      <c r="FG55" s="179"/>
      <c r="FH55" s="179">
        <v>0.82048090441504007</v>
      </c>
      <c r="FI55" s="179">
        <v>1.7838909711195501</v>
      </c>
      <c r="FJ55" s="179"/>
      <c r="FK55" s="179"/>
      <c r="FL55" s="179"/>
      <c r="FM55" s="177">
        <v>1.0392177324369867</v>
      </c>
      <c r="FN55" s="177">
        <v>1.3363122409732551</v>
      </c>
      <c r="FO55" s="177">
        <v>1.0964092759020798</v>
      </c>
      <c r="FP55" s="177">
        <v>0.20113011218332669</v>
      </c>
      <c r="FQ55" s="177">
        <v>0.38869355026932667</v>
      </c>
      <c r="FR55" s="177"/>
      <c r="FS55" s="177">
        <v>0.8162357003645333</v>
      </c>
      <c r="FT55" s="177">
        <v>1.3520470173141603</v>
      </c>
      <c r="FU55" s="195">
        <v>1.8205042</v>
      </c>
      <c r="FV55" s="195">
        <v>1.9505598499999999</v>
      </c>
      <c r="FW55" s="177">
        <f t="shared" si="53"/>
        <v>21.999253604095678</v>
      </c>
      <c r="FX55" s="175">
        <f t="shared" si="54"/>
        <v>0.12364751890405125</v>
      </c>
      <c r="FY55" s="172"/>
      <c r="FZ55" s="172"/>
    </row>
    <row r="56" spans="1:182">
      <c r="A56" s="181">
        <v>37288</v>
      </c>
      <c r="B56" s="170">
        <v>22.78</v>
      </c>
      <c r="C56" s="170">
        <v>20.95</v>
      </c>
      <c r="D56" s="170">
        <f t="shared" si="0"/>
        <v>21.865000000000002</v>
      </c>
      <c r="E56" s="170">
        <v>1.08</v>
      </c>
      <c r="F56" s="171">
        <v>8.43E-2</v>
      </c>
      <c r="G56" s="175">
        <f t="shared" si="1"/>
        <v>0.14178553154585427</v>
      </c>
      <c r="H56" s="183">
        <f t="shared" si="2"/>
        <v>8.1333432139726082E-3</v>
      </c>
      <c r="I56" s="170">
        <v>22.65</v>
      </c>
      <c r="J56" s="170">
        <v>20.260000000000002</v>
      </c>
      <c r="K56" s="173">
        <f t="shared" si="3"/>
        <v>21.454999999999998</v>
      </c>
      <c r="L56" s="173">
        <v>1.18</v>
      </c>
      <c r="M56" s="171">
        <v>0.06</v>
      </c>
      <c r="N56" s="175">
        <f t="shared" si="4"/>
        <v>0.12271230678500333</v>
      </c>
      <c r="O56" s="183">
        <f t="shared" si="5"/>
        <v>5.0267779091933522E-3</v>
      </c>
      <c r="P56" s="174"/>
      <c r="Q56" s="174"/>
      <c r="R56" s="172"/>
      <c r="S56" s="172"/>
      <c r="T56" s="175"/>
      <c r="U56" s="175"/>
      <c r="V56" s="172"/>
      <c r="W56" s="176">
        <v>23.6</v>
      </c>
      <c r="X56" s="176">
        <v>21.69</v>
      </c>
      <c r="Y56" s="177">
        <f t="shared" si="9"/>
        <v>22.645000000000003</v>
      </c>
      <c r="Z56" s="177">
        <v>0.7</v>
      </c>
      <c r="AA56" s="178">
        <v>0.1125</v>
      </c>
      <c r="AB56" s="175">
        <f t="shared" si="10"/>
        <v>0.14914357167240744</v>
      </c>
      <c r="AC56" s="183">
        <f t="shared" si="11"/>
        <v>4.9011125644336751E-3</v>
      </c>
      <c r="AD56" s="191">
        <v>33</v>
      </c>
      <c r="AE56" s="191">
        <v>29.5</v>
      </c>
      <c r="AF56" s="177">
        <f t="shared" si="12"/>
        <v>31.25</v>
      </c>
      <c r="AG56" s="191">
        <v>0.64</v>
      </c>
      <c r="AH56" s="178">
        <v>0.1</v>
      </c>
      <c r="AI56" s="175">
        <f t="shared" si="13"/>
        <v>0.12390608035189099</v>
      </c>
      <c r="AJ56" s="183">
        <f t="shared" si="14"/>
        <v>1.1497150777817615E-2</v>
      </c>
      <c r="AK56" s="176">
        <v>32.590000000000003</v>
      </c>
      <c r="AL56" s="176">
        <v>30.01</v>
      </c>
      <c r="AM56" s="177">
        <f t="shared" si="15"/>
        <v>31.300000000000004</v>
      </c>
      <c r="AN56" s="177">
        <v>1.78</v>
      </c>
      <c r="AO56" s="178">
        <v>6.83E-2</v>
      </c>
      <c r="AP56" s="175">
        <f t="shared" si="55"/>
        <v>0.13370065828635203</v>
      </c>
      <c r="AQ56" s="183">
        <f t="shared" si="56"/>
        <v>2.802379846439719E-2</v>
      </c>
      <c r="AR56" s="174"/>
      <c r="AS56" s="174"/>
      <c r="AT56" s="177"/>
      <c r="AU56" s="177"/>
      <c r="AV56" s="175"/>
      <c r="AW56" s="175"/>
      <c r="AX56" s="183"/>
      <c r="AY56" s="176">
        <v>31.161557999999999</v>
      </c>
      <c r="AZ56" s="176">
        <v>29.234794999999998</v>
      </c>
      <c r="BA56" s="177">
        <f t="shared" si="17"/>
        <v>30.198176499999999</v>
      </c>
      <c r="BB56" s="176">
        <v>1.2</v>
      </c>
      <c r="BC56" s="178">
        <v>6.3299999999999995E-2</v>
      </c>
      <c r="BD56" s="175">
        <f t="shared" si="18"/>
        <v>0.10847925006019654</v>
      </c>
      <c r="BE56" s="183">
        <f t="shared" si="19"/>
        <v>4.0536388949619605E-3</v>
      </c>
      <c r="BF56" s="176">
        <v>42.69</v>
      </c>
      <c r="BG56" s="176">
        <v>39.67</v>
      </c>
      <c r="BH56" s="177">
        <f t="shared" si="20"/>
        <v>41.18</v>
      </c>
      <c r="BI56" s="177">
        <v>1.76</v>
      </c>
      <c r="BJ56" s="178">
        <v>0.06</v>
      </c>
      <c r="BK56" s="175">
        <f t="shared" si="21"/>
        <v>0.10849852256564962</v>
      </c>
      <c r="BL56" s="183">
        <f t="shared" si="22"/>
        <v>9.4155348333823004E-3</v>
      </c>
      <c r="BM56" s="183"/>
      <c r="BN56" s="183"/>
      <c r="BO56" s="183"/>
      <c r="BP56" s="183"/>
      <c r="BQ56" s="183"/>
      <c r="BR56" s="183"/>
      <c r="BS56" s="183"/>
      <c r="BT56" s="176"/>
      <c r="BU56" s="176"/>
      <c r="BV56" s="177"/>
      <c r="BW56" s="177"/>
      <c r="BX56" s="178"/>
      <c r="BY56" s="175"/>
      <c r="BZ56" s="183"/>
      <c r="CA56" s="174"/>
      <c r="CB56" s="174"/>
      <c r="CC56" s="177"/>
      <c r="CD56" s="172"/>
      <c r="CE56" s="178"/>
      <c r="CF56" s="175"/>
      <c r="CG56" s="183"/>
      <c r="CH56" s="176">
        <v>18.7</v>
      </c>
      <c r="CI56" s="176">
        <v>16.34</v>
      </c>
      <c r="CJ56" s="177">
        <f t="shared" si="29"/>
        <v>17.52</v>
      </c>
      <c r="CK56" s="177">
        <v>0.62</v>
      </c>
      <c r="CL56" s="178">
        <v>8.6699999999999999E-2</v>
      </c>
      <c r="CM56" s="175">
        <f t="shared" si="65"/>
        <v>0.12774928118346529</v>
      </c>
      <c r="CN56" s="183">
        <f t="shared" si="66"/>
        <v>6.6702755055609809E-3</v>
      </c>
      <c r="CO56" s="176">
        <v>37.4</v>
      </c>
      <c r="CP56" s="176">
        <v>35.25</v>
      </c>
      <c r="CQ56" s="177">
        <f t="shared" si="32"/>
        <v>36.325000000000003</v>
      </c>
      <c r="CR56" s="177">
        <v>2.08</v>
      </c>
      <c r="CS56" s="178">
        <v>5.5800000000000002E-2</v>
      </c>
      <c r="CT56" s="175">
        <f t="shared" si="33"/>
        <v>0.120890798098227</v>
      </c>
      <c r="CU56" s="183">
        <f t="shared" si="34"/>
        <v>7.4365615438329808E-3</v>
      </c>
      <c r="CV56" s="176">
        <v>34.049999999999997</v>
      </c>
      <c r="CW56" s="176">
        <v>31.79</v>
      </c>
      <c r="CX56" s="177">
        <f t="shared" si="35"/>
        <v>32.92</v>
      </c>
      <c r="CY56" s="177">
        <v>1.6</v>
      </c>
      <c r="CZ56" s="178">
        <v>4.6699999999999998E-2</v>
      </c>
      <c r="DA56" s="175">
        <f t="shared" si="36"/>
        <v>0.10128607115713506</v>
      </c>
      <c r="DB56" s="183">
        <f t="shared" si="37"/>
        <v>4.9823076700503226E-3</v>
      </c>
      <c r="DC56" s="179"/>
      <c r="DD56" s="179"/>
      <c r="DE56" s="179"/>
      <c r="DF56" s="179"/>
      <c r="DG56" s="175"/>
      <c r="DH56" s="175"/>
      <c r="DI56" s="183"/>
      <c r="DJ56" s="174">
        <v>31.65</v>
      </c>
      <c r="DK56" s="174">
        <v>29.95</v>
      </c>
      <c r="DL56" s="177">
        <f t="shared" si="39"/>
        <v>30.799999999999997</v>
      </c>
      <c r="DM56" s="177">
        <v>1.48</v>
      </c>
      <c r="DN56" s="175">
        <v>6.2E-2</v>
      </c>
      <c r="DO56" s="175">
        <f t="shared" si="60"/>
        <v>0.11674453412923413</v>
      </c>
      <c r="DP56" s="183">
        <f t="shared" si="61"/>
        <v>1.9270234469208208E-3</v>
      </c>
      <c r="DQ56" s="176"/>
      <c r="DR56" s="176"/>
      <c r="DS56" s="177"/>
      <c r="DT56" s="177"/>
      <c r="DU56" s="178"/>
      <c r="DV56" s="175"/>
      <c r="DW56" s="183"/>
      <c r="DX56" s="176">
        <v>29.35</v>
      </c>
      <c r="DY56" s="176">
        <v>27.09</v>
      </c>
      <c r="DZ56" s="177">
        <f t="shared" si="43"/>
        <v>28.22</v>
      </c>
      <c r="EA56" s="177">
        <v>1.6</v>
      </c>
      <c r="EB56" s="178">
        <v>6.5000000000000002E-2</v>
      </c>
      <c r="EC56" s="175">
        <f t="shared" si="67"/>
        <v>0.1299974710518319</v>
      </c>
      <c r="ED56" s="183">
        <f t="shared" si="68"/>
        <v>4.7313369127277424E-3</v>
      </c>
      <c r="EE56" s="176">
        <v>27.13</v>
      </c>
      <c r="EF56" s="176">
        <v>25.71</v>
      </c>
      <c r="EG56" s="177">
        <f t="shared" si="44"/>
        <v>26.42</v>
      </c>
      <c r="EH56" s="177">
        <v>1.26</v>
      </c>
      <c r="EI56" s="178">
        <v>4.2000000000000003E-2</v>
      </c>
      <c r="EJ56" s="175">
        <f t="shared" si="45"/>
        <v>9.5302671753725532E-2</v>
      </c>
      <c r="EK56" s="183">
        <f t="shared" si="46"/>
        <v>5.6484254187315775E-3</v>
      </c>
      <c r="EL56" s="191">
        <v>24.9</v>
      </c>
      <c r="EM56" s="191">
        <v>22</v>
      </c>
      <c r="EN56" s="177">
        <f t="shared" si="47"/>
        <v>23.45</v>
      </c>
      <c r="EO56" s="192">
        <v>1.0099999904000001</v>
      </c>
      <c r="EP56" s="178">
        <v>7.5700000000000003E-2</v>
      </c>
      <c r="EQ56" s="175">
        <f t="shared" si="48"/>
        <v>0.12530468239831372</v>
      </c>
      <c r="ER56" s="183">
        <f t="shared" si="49"/>
        <v>1.0831836898421932E-2</v>
      </c>
      <c r="ES56" s="193">
        <v>24.13</v>
      </c>
      <c r="ET56" s="193">
        <v>21.4</v>
      </c>
      <c r="EU56" s="193">
        <f t="shared" si="50"/>
        <v>22.765000000000001</v>
      </c>
      <c r="EV56" s="192">
        <v>0.72</v>
      </c>
      <c r="EW56" s="178">
        <v>9.7500000000000003E-2</v>
      </c>
      <c r="EX56" s="175">
        <f t="shared" si="51"/>
        <v>0.13449678110730168</v>
      </c>
      <c r="EY56" s="183">
        <f t="shared" si="52"/>
        <v>1.0859140030085999E-2</v>
      </c>
      <c r="EZ56" s="172"/>
      <c r="FA56" s="179">
        <v>1.2921</v>
      </c>
      <c r="FB56" s="179">
        <v>0.92269999999999996</v>
      </c>
      <c r="FC56" s="179"/>
      <c r="FD56" s="179">
        <v>0.74019999999999997</v>
      </c>
      <c r="FE56" s="194">
        <v>2.0900493999999998</v>
      </c>
      <c r="FF56" s="179">
        <v>4.7211999999999996</v>
      </c>
      <c r="FG56" s="179"/>
      <c r="FH56" s="179">
        <v>0.8417</v>
      </c>
      <c r="FI56" s="179">
        <v>1.9547000000000001</v>
      </c>
      <c r="FJ56" s="179"/>
      <c r="FK56" s="179"/>
      <c r="FL56" s="179"/>
      <c r="FM56" s="177">
        <v>1.1760999999999999</v>
      </c>
      <c r="FN56" s="177">
        <v>1.3855999999999999</v>
      </c>
      <c r="FO56" s="177">
        <v>1.1080000000000001</v>
      </c>
      <c r="FP56" s="177"/>
      <c r="FQ56" s="177">
        <v>0.37180000000000002</v>
      </c>
      <c r="FR56" s="177"/>
      <c r="FS56" s="177">
        <v>0.81979999999999997</v>
      </c>
      <c r="FT56" s="177">
        <v>1.335</v>
      </c>
      <c r="FU56" s="195">
        <v>1.9471246499999999</v>
      </c>
      <c r="FV56" s="195">
        <v>1.8186221899999999</v>
      </c>
      <c r="FW56" s="177">
        <f t="shared" si="53"/>
        <v>22.524696240000001</v>
      </c>
      <c r="FX56" s="175">
        <f t="shared" si="54"/>
        <v>0.12413826408449108</v>
      </c>
      <c r="FY56" s="172"/>
      <c r="FZ56" s="172"/>
    </row>
    <row r="57" spans="1:182">
      <c r="A57" s="181">
        <v>37316</v>
      </c>
      <c r="B57" s="170">
        <v>23.690000529999999</v>
      </c>
      <c r="C57" s="170">
        <v>22.159999849999998</v>
      </c>
      <c r="D57" s="170">
        <f t="shared" si="0"/>
        <v>22.925000189999999</v>
      </c>
      <c r="E57" s="170">
        <v>1.08</v>
      </c>
      <c r="F57" s="171">
        <v>8.43E-2</v>
      </c>
      <c r="G57" s="175">
        <f t="shared" si="1"/>
        <v>0.13907823077746873</v>
      </c>
      <c r="H57" s="183">
        <f t="shared" si="2"/>
        <v>7.787801996549301E-3</v>
      </c>
      <c r="I57" s="170">
        <v>24.5</v>
      </c>
      <c r="J57" s="170">
        <v>22.129999160000001</v>
      </c>
      <c r="K57" s="173">
        <f t="shared" si="3"/>
        <v>23.314999579999999</v>
      </c>
      <c r="L57" s="173">
        <v>1.18</v>
      </c>
      <c r="M57" s="171">
        <v>0.06</v>
      </c>
      <c r="N57" s="175">
        <f t="shared" si="4"/>
        <v>0.11760968210578793</v>
      </c>
      <c r="O57" s="183">
        <f t="shared" si="5"/>
        <v>4.812592310855456E-3</v>
      </c>
      <c r="P57" s="174"/>
      <c r="Q57" s="174"/>
      <c r="R57" s="172"/>
      <c r="S57" s="172"/>
      <c r="T57" s="175"/>
      <c r="U57" s="175"/>
      <c r="V57" s="172"/>
      <c r="W57" s="195">
        <v>26.489999770000001</v>
      </c>
      <c r="X57" s="195">
        <v>22.5</v>
      </c>
      <c r="Y57" s="177">
        <f t="shared" si="9"/>
        <v>24.494999884999999</v>
      </c>
      <c r="Z57" s="177">
        <v>0.7</v>
      </c>
      <c r="AA57" s="178">
        <v>9.7500000000000003E-2</v>
      </c>
      <c r="AB57" s="175">
        <f t="shared" si="10"/>
        <v>0.13088854444447873</v>
      </c>
      <c r="AC57" s="183">
        <f t="shared" si="11"/>
        <v>4.1720139251479743E-3</v>
      </c>
      <c r="AD57" s="191">
        <v>35.659999999999997</v>
      </c>
      <c r="AE57" s="191">
        <v>32.68</v>
      </c>
      <c r="AF57" s="177">
        <f t="shared" si="12"/>
        <v>34.17</v>
      </c>
      <c r="AG57" s="191">
        <v>0.64</v>
      </c>
      <c r="AH57" s="178">
        <v>0.1</v>
      </c>
      <c r="AI57" s="175">
        <f t="shared" si="13"/>
        <v>0.12184809880246972</v>
      </c>
      <c r="AJ57" s="183">
        <f t="shared" si="14"/>
        <v>1.144661413663469E-2</v>
      </c>
      <c r="AK57" s="176">
        <v>36.72000122</v>
      </c>
      <c r="AL57" s="176">
        <v>31.979999540000001</v>
      </c>
      <c r="AM57" s="177">
        <f t="shared" si="15"/>
        <v>34.350000379999997</v>
      </c>
      <c r="AN57" s="177">
        <v>1.78</v>
      </c>
      <c r="AO57" s="178">
        <v>6.83E-2</v>
      </c>
      <c r="AP57" s="175">
        <f t="shared" si="55"/>
        <v>0.12777523558604331</v>
      </c>
      <c r="AQ57" s="183">
        <f t="shared" si="56"/>
        <v>2.5867647833586395E-2</v>
      </c>
      <c r="AR57" s="174"/>
      <c r="AS57" s="174"/>
      <c r="AT57" s="177"/>
      <c r="AU57" s="177"/>
      <c r="AV57" s="175"/>
      <c r="AW57" s="175"/>
      <c r="AX57" s="183"/>
      <c r="AY57" s="176">
        <v>32</v>
      </c>
      <c r="AZ57" s="176">
        <v>30.059999470000001</v>
      </c>
      <c r="BA57" s="177">
        <f t="shared" si="17"/>
        <v>31.029999735000001</v>
      </c>
      <c r="BB57" s="176">
        <v>1.2</v>
      </c>
      <c r="BC57" s="178">
        <v>6.3299999999999995E-2</v>
      </c>
      <c r="BD57" s="175">
        <f t="shared" si="18"/>
        <v>0.10724967486093484</v>
      </c>
      <c r="BE57" s="183">
        <f t="shared" si="19"/>
        <v>3.8112051289809061E-3</v>
      </c>
      <c r="BF57" s="176">
        <v>46.200000760000002</v>
      </c>
      <c r="BG57" s="176">
        <v>41.689998629999998</v>
      </c>
      <c r="BH57" s="177">
        <f t="shared" si="20"/>
        <v>43.944999695</v>
      </c>
      <c r="BI57" s="177">
        <v>1.76</v>
      </c>
      <c r="BJ57" s="178">
        <v>0.06</v>
      </c>
      <c r="BK57" s="175">
        <f t="shared" si="21"/>
        <v>0.10539888978624123</v>
      </c>
      <c r="BL57" s="183">
        <f t="shared" si="22"/>
        <v>9.079844761003349E-3</v>
      </c>
      <c r="BM57" s="183"/>
      <c r="BN57" s="183"/>
      <c r="BO57" s="183"/>
      <c r="BP57" s="183"/>
      <c r="BQ57" s="183"/>
      <c r="BR57" s="183"/>
      <c r="BS57" s="183"/>
      <c r="BT57" s="176"/>
      <c r="BU57" s="176"/>
      <c r="BV57" s="177"/>
      <c r="BW57" s="177"/>
      <c r="BX57" s="178"/>
      <c r="BY57" s="175"/>
      <c r="BZ57" s="183"/>
      <c r="CA57" s="174"/>
      <c r="CB57" s="174"/>
      <c r="CC57" s="177"/>
      <c r="CD57" s="172"/>
      <c r="CE57" s="178"/>
      <c r="CF57" s="175"/>
      <c r="CG57" s="183"/>
      <c r="CH57" s="176">
        <v>20.920000080000001</v>
      </c>
      <c r="CI57" s="176">
        <v>18.11000061</v>
      </c>
      <c r="CJ57" s="177">
        <f t="shared" si="29"/>
        <v>19.515000345000001</v>
      </c>
      <c r="CK57" s="177">
        <v>0.62</v>
      </c>
      <c r="CL57" s="178">
        <v>9.1999999999999998E-2</v>
      </c>
      <c r="CM57" s="175">
        <f t="shared" si="65"/>
        <v>0.12897982085435844</v>
      </c>
      <c r="CN57" s="183">
        <f t="shared" si="66"/>
        <v>6.6667689936852131E-3</v>
      </c>
      <c r="CO57" s="176">
        <v>39.979999540000001</v>
      </c>
      <c r="CP57" s="176">
        <v>37.060001370000002</v>
      </c>
      <c r="CQ57" s="177">
        <f t="shared" si="32"/>
        <v>38.520000455000002</v>
      </c>
      <c r="CR57" s="177">
        <v>2.08</v>
      </c>
      <c r="CS57" s="178">
        <v>5.5800000000000002E-2</v>
      </c>
      <c r="CT57" s="175">
        <f t="shared" si="33"/>
        <v>0.11710289180679334</v>
      </c>
      <c r="CU57" s="183">
        <f t="shared" si="34"/>
        <v>7.0616802186310897E-3</v>
      </c>
      <c r="CV57" s="176">
        <v>36.25</v>
      </c>
      <c r="CW57" s="176">
        <v>32.009998320000001</v>
      </c>
      <c r="CX57" s="177">
        <f t="shared" si="35"/>
        <v>34.129999159999997</v>
      </c>
      <c r="CY57" s="177">
        <v>1.6</v>
      </c>
      <c r="CZ57" s="178">
        <v>4.4999999999999998E-2</v>
      </c>
      <c r="DA57" s="175">
        <f t="shared" si="36"/>
        <v>9.7529671965976172E-2</v>
      </c>
      <c r="DB57" s="183">
        <f t="shared" si="37"/>
        <v>4.6210624757172187E-3</v>
      </c>
      <c r="DC57" s="179"/>
      <c r="DD57" s="179"/>
      <c r="DE57" s="179"/>
      <c r="DF57" s="179"/>
      <c r="DG57" s="175"/>
      <c r="DH57" s="175"/>
      <c r="DI57" s="183"/>
      <c r="DJ57" s="174">
        <v>32.700000760000002</v>
      </c>
      <c r="DK57" s="174">
        <v>30.299999239999998</v>
      </c>
      <c r="DL57" s="177">
        <f t="shared" si="39"/>
        <v>31.5</v>
      </c>
      <c r="DM57" s="177">
        <v>1.48</v>
      </c>
      <c r="DN57" s="175">
        <v>5.33E-2</v>
      </c>
      <c r="DO57" s="175">
        <f t="shared" si="60"/>
        <v>0.10636715733937829</v>
      </c>
      <c r="DP57" s="183">
        <f t="shared" si="61"/>
        <v>1.7181109751301102E-3</v>
      </c>
      <c r="DQ57" s="176"/>
      <c r="DR57" s="176"/>
      <c r="DS57" s="177"/>
      <c r="DT57" s="177"/>
      <c r="DU57" s="178"/>
      <c r="DV57" s="175"/>
      <c r="DW57" s="183"/>
      <c r="DX57" s="176">
        <v>31.489999770000001</v>
      </c>
      <c r="DY57" s="176">
        <v>28.450000760000002</v>
      </c>
      <c r="DZ57" s="177">
        <f t="shared" si="43"/>
        <v>29.970000265000003</v>
      </c>
      <c r="EA57" s="177">
        <v>1.6</v>
      </c>
      <c r="EB57" s="178">
        <v>6.5000000000000002E-2</v>
      </c>
      <c r="EC57" s="175">
        <f t="shared" si="67"/>
        <v>0.12612242389479222</v>
      </c>
      <c r="ED57" s="183">
        <f t="shared" si="68"/>
        <v>4.4818637394528904E-3</v>
      </c>
      <c r="EE57" s="176">
        <v>27.540000920000001</v>
      </c>
      <c r="EF57" s="176">
        <v>26.309999470000001</v>
      </c>
      <c r="EG57" s="177">
        <f t="shared" si="44"/>
        <v>26.925000195000003</v>
      </c>
      <c r="EH57" s="177">
        <v>1.26</v>
      </c>
      <c r="EI57" s="178">
        <v>4.1700000000000001E-2</v>
      </c>
      <c r="EJ57" s="175">
        <f t="shared" si="45"/>
        <v>9.3969458583688326E-2</v>
      </c>
      <c r="EK57" s="183">
        <f t="shared" si="46"/>
        <v>5.2092795382205088E-3</v>
      </c>
      <c r="EL57" s="191">
        <v>25.7</v>
      </c>
      <c r="EM57" s="191">
        <v>23.9</v>
      </c>
      <c r="EN57" s="177">
        <f t="shared" si="47"/>
        <v>24.799999999999997</v>
      </c>
      <c r="EO57" s="192">
        <v>1.0099999904000001</v>
      </c>
      <c r="EP57" s="178">
        <v>7.5700000000000003E-2</v>
      </c>
      <c r="EQ57" s="175">
        <f t="shared" si="48"/>
        <v>0.12256111935591552</v>
      </c>
      <c r="ER57" s="183">
        <f t="shared" si="49"/>
        <v>1.0237147649785746E-2</v>
      </c>
      <c r="ES57" s="193">
        <v>25.84</v>
      </c>
      <c r="ET57" s="193">
        <v>22.29</v>
      </c>
      <c r="EU57" s="193">
        <f t="shared" si="50"/>
        <v>24.064999999999998</v>
      </c>
      <c r="EV57" s="192">
        <v>0.72</v>
      </c>
      <c r="EW57" s="178">
        <v>9.7500000000000003E-2</v>
      </c>
      <c r="EX57" s="175">
        <f t="shared" si="51"/>
        <v>0.13247463833103312</v>
      </c>
      <c r="EY57" s="183">
        <f t="shared" si="52"/>
        <v>1.1948158451489589E-2</v>
      </c>
      <c r="EZ57" s="172"/>
      <c r="FA57" s="179">
        <v>1.3</v>
      </c>
      <c r="FB57" s="179">
        <v>0.95</v>
      </c>
      <c r="FC57" s="179"/>
      <c r="FD57" s="179">
        <v>0.74</v>
      </c>
      <c r="FE57" s="194">
        <v>2.1809509300000003</v>
      </c>
      <c r="FF57" s="179">
        <v>4.7</v>
      </c>
      <c r="FG57" s="179"/>
      <c r="FH57" s="179">
        <v>0.82499999999999996</v>
      </c>
      <c r="FI57" s="179">
        <v>2</v>
      </c>
      <c r="FJ57" s="179"/>
      <c r="FK57" s="179"/>
      <c r="FL57" s="179">
        <v>0.3</v>
      </c>
      <c r="FM57" s="177">
        <v>1.2</v>
      </c>
      <c r="FN57" s="177">
        <v>1.4</v>
      </c>
      <c r="FO57" s="177">
        <v>1.1000000000000001</v>
      </c>
      <c r="FP57" s="177"/>
      <c r="FQ57" s="177">
        <v>0.375</v>
      </c>
      <c r="FR57" s="177"/>
      <c r="FS57" s="177">
        <v>0.82499999999999996</v>
      </c>
      <c r="FT57" s="177">
        <v>1.2869999999999999</v>
      </c>
      <c r="FU57" s="195">
        <v>1.9391609500000002</v>
      </c>
      <c r="FV57" s="195">
        <v>2.0938995299999998</v>
      </c>
      <c r="FW57" s="177">
        <f t="shared" si="53"/>
        <v>23.21601141</v>
      </c>
      <c r="FX57" s="175">
        <f t="shared" si="54"/>
        <v>0.11892179213487042</v>
      </c>
      <c r="FY57" s="172"/>
      <c r="FZ57" s="172"/>
    </row>
    <row r="58" spans="1:182">
      <c r="A58" s="181">
        <v>37347</v>
      </c>
      <c r="B58" s="170">
        <v>24.340000150000002</v>
      </c>
      <c r="C58" s="170">
        <v>22.799999239999998</v>
      </c>
      <c r="D58" s="170">
        <f t="shared" si="0"/>
        <v>23.569999695</v>
      </c>
      <c r="E58" s="170">
        <v>1.08</v>
      </c>
      <c r="F58" s="171">
        <v>7.0000000000000007E-2</v>
      </c>
      <c r="G58" s="175">
        <f t="shared" si="1"/>
        <v>0.12254985762971526</v>
      </c>
      <c r="H58" s="183">
        <f t="shared" si="2"/>
        <v>6.7918359809863932E-3</v>
      </c>
      <c r="I58" s="170">
        <v>24.549999239999998</v>
      </c>
      <c r="J58" s="170">
        <v>23.440000529999999</v>
      </c>
      <c r="K58" s="173">
        <f t="shared" si="3"/>
        <v>23.994999884999999</v>
      </c>
      <c r="L58" s="173">
        <v>1.18</v>
      </c>
      <c r="M58" s="171">
        <v>0.06</v>
      </c>
      <c r="N58" s="175">
        <f t="shared" si="4"/>
        <v>0.11594545431309689</v>
      </c>
      <c r="O58" s="183">
        <f t="shared" si="5"/>
        <v>4.695786662375542E-3</v>
      </c>
      <c r="P58" s="174"/>
      <c r="Q58" s="174"/>
      <c r="R58" s="172"/>
      <c r="S58" s="172"/>
      <c r="T58" s="175"/>
      <c r="U58" s="175"/>
      <c r="V58" s="172"/>
      <c r="W58" s="195">
        <v>29.25</v>
      </c>
      <c r="X58" s="195">
        <v>26.450000760000002</v>
      </c>
      <c r="Y58" s="177">
        <f t="shared" si="9"/>
        <v>27.850000380000001</v>
      </c>
      <c r="Z58" s="177">
        <v>0.7</v>
      </c>
      <c r="AA58" s="178">
        <v>7.3999999999999996E-2</v>
      </c>
      <c r="AB58" s="175">
        <f t="shared" si="10"/>
        <v>0.10269855327557664</v>
      </c>
      <c r="AC58" s="183">
        <f t="shared" si="11"/>
        <v>3.2398661729578465E-3</v>
      </c>
      <c r="AD58" s="191">
        <v>37.549999999999997</v>
      </c>
      <c r="AE58" s="191">
        <v>34</v>
      </c>
      <c r="AF58" s="177">
        <f t="shared" si="12"/>
        <v>35.774999999999999</v>
      </c>
      <c r="AG58" s="191">
        <v>0.64</v>
      </c>
      <c r="AH58" s="178">
        <v>9.8100000000000007E-2</v>
      </c>
      <c r="AI58" s="175">
        <f t="shared" si="13"/>
        <v>0.11892496390671825</v>
      </c>
      <c r="AJ58" s="183">
        <f t="shared" si="14"/>
        <v>1.1562700525556168E-2</v>
      </c>
      <c r="AK58" s="176">
        <v>37.450000760000002</v>
      </c>
      <c r="AL58" s="176">
        <v>34.349998470000003</v>
      </c>
      <c r="AM58" s="177">
        <f t="shared" si="15"/>
        <v>35.899999614999999</v>
      </c>
      <c r="AN58" s="177">
        <v>1.78</v>
      </c>
      <c r="AO58" s="178">
        <v>6.7100000000000007E-2</v>
      </c>
      <c r="AP58" s="175">
        <f t="shared" si="55"/>
        <v>0.12389337584147331</v>
      </c>
      <c r="AQ58" s="183">
        <f t="shared" si="56"/>
        <v>2.4824297695704597E-2</v>
      </c>
      <c r="AR58" s="174"/>
      <c r="AS58" s="174"/>
      <c r="AT58" s="177"/>
      <c r="AU58" s="177"/>
      <c r="AV58" s="175"/>
      <c r="AW58" s="175"/>
      <c r="AX58" s="183"/>
      <c r="AY58" s="176">
        <v>32.900001529999997</v>
      </c>
      <c r="AZ58" s="176">
        <v>30.290000920000001</v>
      </c>
      <c r="BA58" s="177">
        <f t="shared" si="17"/>
        <v>31.595001224999997</v>
      </c>
      <c r="BB58" s="176">
        <v>1.2</v>
      </c>
      <c r="BC58" s="178">
        <v>6.3299999999999995E-2</v>
      </c>
      <c r="BD58" s="175">
        <f t="shared" si="18"/>
        <v>0.1064519780664408</v>
      </c>
      <c r="BE58" s="183">
        <f t="shared" si="19"/>
        <v>3.7440247448404847E-3</v>
      </c>
      <c r="BF58" s="176">
        <v>49</v>
      </c>
      <c r="BG58" s="176">
        <v>44.990001679999999</v>
      </c>
      <c r="BH58" s="177">
        <f t="shared" si="20"/>
        <v>46.995000840000003</v>
      </c>
      <c r="BI58" s="177">
        <v>1.76</v>
      </c>
      <c r="BJ58" s="178">
        <v>5.8000000000000003E-2</v>
      </c>
      <c r="BK58" s="175">
        <f t="shared" si="21"/>
        <v>0.10032900008459267</v>
      </c>
      <c r="BL58" s="183">
        <f t="shared" si="22"/>
        <v>8.5543596564946964E-3</v>
      </c>
      <c r="BM58" s="183"/>
      <c r="BN58" s="183"/>
      <c r="BO58" s="183"/>
      <c r="BP58" s="183"/>
      <c r="BQ58" s="183"/>
      <c r="BR58" s="183"/>
      <c r="BS58" s="183"/>
      <c r="BT58" s="176"/>
      <c r="BU58" s="176"/>
      <c r="BV58" s="177"/>
      <c r="BW58" s="177"/>
      <c r="BX58" s="178"/>
      <c r="BY58" s="175"/>
      <c r="BZ58" s="183"/>
      <c r="CA58" s="174">
        <v>26.909999849999998</v>
      </c>
      <c r="CB58" s="174">
        <v>24.5</v>
      </c>
      <c r="CC58" s="177">
        <f t="shared" ref="CC58:CC68" si="69">AVERAGE(CA58:CB58)</f>
        <v>25.704999924999999</v>
      </c>
      <c r="CD58" s="172">
        <v>0.98</v>
      </c>
      <c r="CE58" s="178">
        <v>7.3300000000000004E-2</v>
      </c>
      <c r="CF58" s="175">
        <f t="shared" ref="CF58:CF68" si="70">+((((((CD58/4)*(1+CE58)^0.25))/(CC58*0.95))+(1+CE58)^(0.25))^4)-1</f>
        <v>0.11702565254797359</v>
      </c>
      <c r="CG58" s="183">
        <f t="shared" ref="CG58:CG68" si="71">CF58*($FL58/$FW58)</f>
        <v>1.4966951530773079E-3</v>
      </c>
      <c r="CH58" s="176">
        <v>21.950000760000002</v>
      </c>
      <c r="CI58" s="176">
        <v>20.280000690000001</v>
      </c>
      <c r="CJ58" s="177">
        <f t="shared" si="29"/>
        <v>21.115000725000002</v>
      </c>
      <c r="CK58" s="177">
        <v>0.62</v>
      </c>
      <c r="CL58" s="178">
        <v>9.1999999999999998E-2</v>
      </c>
      <c r="CM58" s="175">
        <f t="shared" si="65"/>
        <v>0.12614523580859904</v>
      </c>
      <c r="CN58" s="183">
        <f t="shared" si="66"/>
        <v>6.4533188718132392E-3</v>
      </c>
      <c r="CO58" s="176">
        <v>40.180000309999997</v>
      </c>
      <c r="CP58" s="176">
        <v>38.009998320000001</v>
      </c>
      <c r="CQ58" s="177">
        <f t="shared" si="32"/>
        <v>39.094999314999995</v>
      </c>
      <c r="CR58" s="177">
        <v>2.08</v>
      </c>
      <c r="CS58" s="178">
        <v>5.5800000000000002E-2</v>
      </c>
      <c r="CT58" s="175">
        <f t="shared" si="33"/>
        <v>0.11618237807285059</v>
      </c>
      <c r="CU58" s="183">
        <f t="shared" si="34"/>
        <v>6.9342472551387783E-3</v>
      </c>
      <c r="CV58" s="176">
        <v>37.950000760000002</v>
      </c>
      <c r="CW58" s="176">
        <v>35</v>
      </c>
      <c r="CX58" s="177">
        <f t="shared" si="35"/>
        <v>36.475000379999997</v>
      </c>
      <c r="CY58" s="177">
        <v>1.6</v>
      </c>
      <c r="CZ58" s="178">
        <v>4.4999999999999998E-2</v>
      </c>
      <c r="DA58" s="175">
        <f t="shared" si="36"/>
        <v>9.4094181686283473E-2</v>
      </c>
      <c r="DB58" s="183">
        <f t="shared" si="37"/>
        <v>4.412517906857912E-3</v>
      </c>
      <c r="DC58" s="179"/>
      <c r="DD58" s="179"/>
      <c r="DE58" s="179"/>
      <c r="DF58" s="179"/>
      <c r="DG58" s="175"/>
      <c r="DH58" s="175"/>
      <c r="DI58" s="183"/>
      <c r="DJ58" s="174">
        <v>35.5</v>
      </c>
      <c r="DK58" s="174">
        <v>31.700000760000002</v>
      </c>
      <c r="DL58" s="177">
        <f t="shared" si="39"/>
        <v>33.600000379999997</v>
      </c>
      <c r="DM58" s="177">
        <v>1.5</v>
      </c>
      <c r="DN58" s="175">
        <v>5.33E-2</v>
      </c>
      <c r="DO58" s="175">
        <f t="shared" si="60"/>
        <v>0.10367627969969795</v>
      </c>
      <c r="DP58" s="183">
        <f t="shared" si="61"/>
        <v>1.6574548179940074E-3</v>
      </c>
      <c r="DQ58" s="176"/>
      <c r="DR58" s="176"/>
      <c r="DS58" s="177"/>
      <c r="DT58" s="177"/>
      <c r="DU58" s="178"/>
      <c r="DV58" s="175"/>
      <c r="DW58" s="183"/>
      <c r="DX58" s="176">
        <v>33.209999080000003</v>
      </c>
      <c r="DY58" s="176">
        <v>30.989999770000001</v>
      </c>
      <c r="DZ58" s="177">
        <f t="shared" si="43"/>
        <v>32.099999425</v>
      </c>
      <c r="EA58" s="177">
        <v>1.6</v>
      </c>
      <c r="EB58" s="178">
        <v>6.1699999999999998E-2</v>
      </c>
      <c r="EC58" s="175">
        <f t="shared" si="67"/>
        <v>0.11851049949278791</v>
      </c>
      <c r="ED58" s="183">
        <f t="shared" si="68"/>
        <v>4.1681352538838635E-3</v>
      </c>
      <c r="EE58" s="176">
        <v>27.950000760000002</v>
      </c>
      <c r="EF58" s="176">
        <v>26.25</v>
      </c>
      <c r="EG58" s="177">
        <f t="shared" si="44"/>
        <v>27.100000380000001</v>
      </c>
      <c r="EH58" s="177">
        <v>1.26</v>
      </c>
      <c r="EI58" s="178">
        <v>3.7999999999999999E-2</v>
      </c>
      <c r="EJ58" s="175">
        <f t="shared" si="45"/>
        <v>8.9741308977351553E-2</v>
      </c>
      <c r="EK58" s="183">
        <f t="shared" si="46"/>
        <v>4.9238177869082153E-3</v>
      </c>
      <c r="EL58" s="191">
        <v>24.98</v>
      </c>
      <c r="EM58" s="191">
        <v>23.1</v>
      </c>
      <c r="EN58" s="177">
        <f t="shared" si="47"/>
        <v>24.04</v>
      </c>
      <c r="EO58" s="192">
        <v>1.0099999904000001</v>
      </c>
      <c r="EP58" s="178">
        <v>7.5700000000000003E-2</v>
      </c>
      <c r="EQ58" s="175">
        <f t="shared" si="48"/>
        <v>0.12406711555129424</v>
      </c>
      <c r="ER58" s="183">
        <f t="shared" si="49"/>
        <v>1.003331298186837E-2</v>
      </c>
      <c r="ES58" s="193">
        <v>29.45</v>
      </c>
      <c r="ET58" s="193">
        <v>25.68</v>
      </c>
      <c r="EU58" s="193">
        <f t="shared" si="50"/>
        <v>27.564999999999998</v>
      </c>
      <c r="EV58" s="192">
        <v>0.72</v>
      </c>
      <c r="EW58" s="178">
        <v>9.7500000000000003E-2</v>
      </c>
      <c r="EX58" s="175">
        <f t="shared" si="51"/>
        <v>0.12798812098398815</v>
      </c>
      <c r="EY58" s="183">
        <f t="shared" si="52"/>
        <v>1.2425297726691618E-2</v>
      </c>
      <c r="EZ58" s="172"/>
      <c r="FA58" s="179">
        <v>1.3</v>
      </c>
      <c r="FB58" s="179">
        <v>0.95</v>
      </c>
      <c r="FC58" s="179"/>
      <c r="FD58" s="179">
        <v>0.74</v>
      </c>
      <c r="FE58" s="194">
        <v>2.2806320500000004</v>
      </c>
      <c r="FF58" s="179">
        <v>4.7</v>
      </c>
      <c r="FG58" s="179"/>
      <c r="FH58" s="179">
        <v>0.82499999999999996</v>
      </c>
      <c r="FI58" s="179">
        <v>2</v>
      </c>
      <c r="FJ58" s="179"/>
      <c r="FK58" s="179"/>
      <c r="FL58" s="179">
        <v>0.3</v>
      </c>
      <c r="FM58" s="177">
        <v>1.2</v>
      </c>
      <c r="FN58" s="177">
        <v>1.4</v>
      </c>
      <c r="FO58" s="177">
        <v>1.1000000000000001</v>
      </c>
      <c r="FP58" s="177"/>
      <c r="FQ58" s="177">
        <v>0.375</v>
      </c>
      <c r="FR58" s="177"/>
      <c r="FS58" s="177">
        <v>0.82499999999999996</v>
      </c>
      <c r="FT58" s="177">
        <v>1.2869999999999999</v>
      </c>
      <c r="FU58" s="195">
        <v>1.89695334</v>
      </c>
      <c r="FV58" s="195">
        <v>2.2772258999999999</v>
      </c>
      <c r="FW58" s="177">
        <f t="shared" si="53"/>
        <v>23.456811290000001</v>
      </c>
      <c r="FX58" s="175">
        <f t="shared" si="54"/>
        <v>0.11591766919314905</v>
      </c>
      <c r="FY58" s="172"/>
      <c r="FZ58" s="172"/>
    </row>
    <row r="59" spans="1:182">
      <c r="A59" s="181">
        <v>37377</v>
      </c>
      <c r="B59" s="170">
        <v>24.170000080000001</v>
      </c>
      <c r="C59" s="170">
        <v>22.799999239999998</v>
      </c>
      <c r="D59" s="170">
        <f t="shared" si="0"/>
        <v>23.48499966</v>
      </c>
      <c r="E59" s="170">
        <v>1.08</v>
      </c>
      <c r="F59" s="171">
        <v>7.0000000000000007E-2</v>
      </c>
      <c r="G59" s="175">
        <f t="shared" si="1"/>
        <v>0.12274349866016498</v>
      </c>
      <c r="H59" s="183">
        <f t="shared" si="2"/>
        <v>6.6018368615686244E-3</v>
      </c>
      <c r="I59" s="170">
        <v>24.290000920000001</v>
      </c>
      <c r="J59" s="170">
        <v>22.729999540000001</v>
      </c>
      <c r="K59" s="173">
        <f t="shared" si="3"/>
        <v>23.510000230000003</v>
      </c>
      <c r="L59" s="173">
        <v>1.18</v>
      </c>
      <c r="M59" s="171">
        <v>7.5999999999999998E-2</v>
      </c>
      <c r="N59" s="175">
        <f t="shared" si="4"/>
        <v>0.13398462602698569</v>
      </c>
      <c r="O59" s="183">
        <f t="shared" si="5"/>
        <v>5.2662504767552951E-3</v>
      </c>
      <c r="P59" s="174"/>
      <c r="Q59" s="174"/>
      <c r="R59" s="172"/>
      <c r="S59" s="172"/>
      <c r="T59" s="175"/>
      <c r="U59" s="175"/>
      <c r="V59" s="172"/>
      <c r="W59" s="195">
        <v>29.200000760000002</v>
      </c>
      <c r="X59" s="195">
        <v>26</v>
      </c>
      <c r="Y59" s="177">
        <f t="shared" si="9"/>
        <v>27.600000380000001</v>
      </c>
      <c r="Z59" s="177">
        <v>0.7</v>
      </c>
      <c r="AA59" s="178">
        <v>7.1999999999999995E-2</v>
      </c>
      <c r="AB59" s="175">
        <f t="shared" si="10"/>
        <v>0.10090717233111479</v>
      </c>
      <c r="AC59" s="183">
        <f t="shared" si="11"/>
        <v>3.0894181512437289E-3</v>
      </c>
      <c r="AD59" s="191">
        <v>37.270000000000003</v>
      </c>
      <c r="AE59" s="191">
        <v>35.450000000000003</v>
      </c>
      <c r="AF59" s="177">
        <f t="shared" si="12"/>
        <v>36.36</v>
      </c>
      <c r="AG59" s="191">
        <f t="shared" ref="AG59:AG70" si="72">0.17*4</f>
        <v>0.68</v>
      </c>
      <c r="AH59" s="178">
        <v>0.1019</v>
      </c>
      <c r="AI59" s="175">
        <f t="shared" si="13"/>
        <v>0.1237528655719855</v>
      </c>
      <c r="AJ59" s="183">
        <f t="shared" si="14"/>
        <v>1.1683196307284758E-2</v>
      </c>
      <c r="AK59" s="176">
        <v>38.200000760000002</v>
      </c>
      <c r="AL59" s="176">
        <v>35.150001529999997</v>
      </c>
      <c r="AM59" s="177">
        <f t="shared" si="15"/>
        <v>36.675001144999996</v>
      </c>
      <c r="AN59" s="177">
        <v>1.78</v>
      </c>
      <c r="AO59" s="178">
        <v>6.7100000000000007E-2</v>
      </c>
      <c r="AP59" s="175">
        <f t="shared" si="55"/>
        <v>0.12267030339645824</v>
      </c>
      <c r="AQ59" s="183">
        <f t="shared" si="56"/>
        <v>2.3853946182495131E-2</v>
      </c>
      <c r="AR59" s="174"/>
      <c r="AS59" s="174"/>
      <c r="AT59" s="177"/>
      <c r="AU59" s="177"/>
      <c r="AV59" s="175"/>
      <c r="AW59" s="175"/>
      <c r="AX59" s="183"/>
      <c r="AY59" s="176">
        <v>32.590000150000002</v>
      </c>
      <c r="AZ59" s="176">
        <v>30.200000760000002</v>
      </c>
      <c r="BA59" s="177">
        <f t="shared" si="17"/>
        <v>31.395000455000002</v>
      </c>
      <c r="BB59" s="176">
        <v>1.2</v>
      </c>
      <c r="BC59" s="178">
        <v>6.6699999999999995E-2</v>
      </c>
      <c r="BD59" s="175">
        <f t="shared" si="18"/>
        <v>0.11026989174374124</v>
      </c>
      <c r="BE59" s="183">
        <f t="shared" si="19"/>
        <v>3.7638632362780784E-3</v>
      </c>
      <c r="BF59" s="176">
        <v>49</v>
      </c>
      <c r="BG59" s="176">
        <v>46.049999239999998</v>
      </c>
      <c r="BH59" s="177">
        <f t="shared" si="20"/>
        <v>47.524999620000003</v>
      </c>
      <c r="BI59" s="177">
        <v>1.84</v>
      </c>
      <c r="BJ59" s="178">
        <v>5.8000000000000003E-2</v>
      </c>
      <c r="BK59" s="175">
        <f t="shared" si="21"/>
        <v>0.10178136658693848</v>
      </c>
      <c r="BL59" s="183">
        <f t="shared" si="22"/>
        <v>8.4221158518403665E-3</v>
      </c>
      <c r="BM59" s="183"/>
      <c r="BN59" s="183"/>
      <c r="BO59" s="183"/>
      <c r="BP59" s="183"/>
      <c r="BQ59" s="183"/>
      <c r="BR59" s="183"/>
      <c r="BS59" s="183"/>
      <c r="BT59" s="176"/>
      <c r="BU59" s="176"/>
      <c r="BV59" s="177"/>
      <c r="BW59" s="177"/>
      <c r="BX59" s="178"/>
      <c r="BY59" s="175"/>
      <c r="BZ59" s="183"/>
      <c r="CA59" s="174">
        <v>27.25</v>
      </c>
      <c r="CB59" s="174">
        <v>25.350000380000001</v>
      </c>
      <c r="CC59" s="177">
        <f t="shared" si="69"/>
        <v>26.300000189999999</v>
      </c>
      <c r="CD59" s="172">
        <v>0.98</v>
      </c>
      <c r="CE59" s="178">
        <v>7.3300000000000004E-2</v>
      </c>
      <c r="CF59" s="175">
        <f t="shared" si="70"/>
        <v>0.11602189802400398</v>
      </c>
      <c r="CG59" s="183">
        <f t="shared" si="71"/>
        <v>1.4400718411565823E-3</v>
      </c>
      <c r="CH59" s="176">
        <v>23.13999939</v>
      </c>
      <c r="CI59" s="176">
        <v>20.770000459999999</v>
      </c>
      <c r="CJ59" s="177">
        <f t="shared" si="29"/>
        <v>21.954999924999999</v>
      </c>
      <c r="CK59" s="177">
        <v>0.62</v>
      </c>
      <c r="CL59" s="178">
        <v>9.1999999999999998E-2</v>
      </c>
      <c r="CM59" s="175">
        <f t="shared" si="65"/>
        <v>0.12482429682059104</v>
      </c>
      <c r="CN59" s="183">
        <f t="shared" si="66"/>
        <v>6.1973113008826743E-3</v>
      </c>
      <c r="CO59" s="176">
        <v>40.450000760000002</v>
      </c>
      <c r="CP59" s="176">
        <v>38</v>
      </c>
      <c r="CQ59" s="177">
        <f t="shared" si="32"/>
        <v>39.225000379999997</v>
      </c>
      <c r="CR59" s="177">
        <v>2.08</v>
      </c>
      <c r="CS59" s="178">
        <v>5.5800000000000002E-2</v>
      </c>
      <c r="CT59" s="175">
        <f t="shared" si="33"/>
        <v>0.11597807756420031</v>
      </c>
      <c r="CU59" s="183">
        <f t="shared" si="34"/>
        <v>6.7177970466682719E-3</v>
      </c>
      <c r="CV59" s="176">
        <v>38</v>
      </c>
      <c r="CW59" s="176">
        <v>35</v>
      </c>
      <c r="CX59" s="177">
        <f t="shared" si="35"/>
        <v>36.5</v>
      </c>
      <c r="CY59" s="177">
        <v>1.6</v>
      </c>
      <c r="CZ59" s="178">
        <v>4.4999999999999998E-2</v>
      </c>
      <c r="DA59" s="175">
        <f t="shared" si="36"/>
        <v>9.405997534477395E-2</v>
      </c>
      <c r="DB59" s="183">
        <f t="shared" si="37"/>
        <v>4.2807560928556773E-3</v>
      </c>
      <c r="DC59" s="179"/>
      <c r="DD59" s="179"/>
      <c r="DE59" s="179"/>
      <c r="DF59" s="179"/>
      <c r="DG59" s="175"/>
      <c r="DH59" s="175"/>
      <c r="DI59" s="183"/>
      <c r="DJ59" s="174">
        <v>36.650001529999997</v>
      </c>
      <c r="DK59" s="174">
        <v>34.189998629999998</v>
      </c>
      <c r="DL59" s="177">
        <f t="shared" si="39"/>
        <v>35.420000079999994</v>
      </c>
      <c r="DM59" s="177">
        <v>1.5</v>
      </c>
      <c r="DN59" s="175">
        <v>5.33E-2</v>
      </c>
      <c r="DO59" s="175">
        <f t="shared" si="60"/>
        <v>0.10104460787132008</v>
      </c>
      <c r="DP59" s="183">
        <f t="shared" si="61"/>
        <v>1.5677158469051644E-3</v>
      </c>
      <c r="DQ59" s="176">
        <v>24.75</v>
      </c>
      <c r="DR59" s="176">
        <v>23.399999619999999</v>
      </c>
      <c r="DS59" s="177">
        <f t="shared" ref="DS59:DS82" si="73">AVERAGE(DQ59:DR59)</f>
        <v>24.074999810000001</v>
      </c>
      <c r="DT59" s="177">
        <v>0.82</v>
      </c>
      <c r="DU59" s="178">
        <v>0.05</v>
      </c>
      <c r="DV59" s="175">
        <f t="shared" ref="DV59:DV82" si="74">+((((((DT59/4)*(1+DU59)^0.25))/(DS59*0.95))+(1+DU59)^(0.25))^4)-1</f>
        <v>8.8154684600235456E-2</v>
      </c>
      <c r="DW59" s="183">
        <f t="shared" ref="DW59:DW82" si="75">DV59*($FR59/$FW59)</f>
        <v>2.8266369788441429E-3</v>
      </c>
      <c r="DX59" s="176">
        <v>32.950000760000002</v>
      </c>
      <c r="DY59" s="176">
        <v>31</v>
      </c>
      <c r="DZ59" s="177">
        <f t="shared" si="43"/>
        <v>31.975000380000001</v>
      </c>
      <c r="EA59" s="177">
        <v>1.6</v>
      </c>
      <c r="EB59" s="178">
        <v>6.1699999999999998E-2</v>
      </c>
      <c r="EC59" s="175">
        <f t="shared" si="67"/>
        <v>0.1187369644264229</v>
      </c>
      <c r="ED59" s="183">
        <f t="shared" si="68"/>
        <v>4.05287144228322E-3</v>
      </c>
      <c r="EE59" s="176">
        <v>27.399999619999999</v>
      </c>
      <c r="EF59" s="176">
        <v>25.68000031</v>
      </c>
      <c r="EG59" s="177">
        <f t="shared" si="44"/>
        <v>26.539999965</v>
      </c>
      <c r="EH59" s="177">
        <v>1.272</v>
      </c>
      <c r="EI59" s="178">
        <v>3.7999999999999999E-2</v>
      </c>
      <c r="EJ59" s="175">
        <f t="shared" si="45"/>
        <v>9.136635411478955E-2</v>
      </c>
      <c r="EK59" s="183">
        <f t="shared" si="46"/>
        <v>4.8650552850089792E-3</v>
      </c>
      <c r="EL59" s="191">
        <v>23.9</v>
      </c>
      <c r="EM59" s="191">
        <v>22.02</v>
      </c>
      <c r="EN59" s="177">
        <f t="shared" si="47"/>
        <v>22.96</v>
      </c>
      <c r="EO59" s="192">
        <v>1.0099999904000001</v>
      </c>
      <c r="EP59" s="178">
        <v>7.5700000000000003E-2</v>
      </c>
      <c r="EQ59" s="175">
        <f t="shared" si="48"/>
        <v>0.12638166902068759</v>
      </c>
      <c r="ER59" s="183">
        <f t="shared" si="49"/>
        <v>9.7113617981480042E-3</v>
      </c>
      <c r="ES59" s="193">
        <v>29.1</v>
      </c>
      <c r="ET59" s="193">
        <v>26.8</v>
      </c>
      <c r="EU59" s="193">
        <f t="shared" si="50"/>
        <v>27.950000000000003</v>
      </c>
      <c r="EV59" s="192">
        <v>0.72</v>
      </c>
      <c r="EW59" s="178">
        <v>9.7500000000000003E-2</v>
      </c>
      <c r="EX59" s="175">
        <f t="shared" si="51"/>
        <v>0.12756389420570313</v>
      </c>
      <c r="EY59" s="183">
        <f t="shared" si="52"/>
        <v>1.1895731990289659E-2</v>
      </c>
      <c r="EZ59" s="172"/>
      <c r="FA59" s="179">
        <v>1.3</v>
      </c>
      <c r="FB59" s="179">
        <v>0.95</v>
      </c>
      <c r="FC59" s="179"/>
      <c r="FD59" s="179">
        <v>0.74</v>
      </c>
      <c r="FE59" s="194">
        <v>2.2818309800000001</v>
      </c>
      <c r="FF59" s="179">
        <v>4.7</v>
      </c>
      <c r="FG59" s="179"/>
      <c r="FH59" s="179">
        <v>0.82499999999999996</v>
      </c>
      <c r="FI59" s="179">
        <v>2</v>
      </c>
      <c r="FJ59" s="179"/>
      <c r="FK59" s="179"/>
      <c r="FL59" s="179">
        <v>0.3</v>
      </c>
      <c r="FM59" s="177">
        <v>1.2</v>
      </c>
      <c r="FN59" s="177">
        <v>1.4</v>
      </c>
      <c r="FO59" s="177">
        <v>1.1000000000000001</v>
      </c>
      <c r="FP59" s="177"/>
      <c r="FQ59" s="177">
        <v>0.375</v>
      </c>
      <c r="FR59" s="177">
        <v>0.77500000000000002</v>
      </c>
      <c r="FS59" s="177">
        <v>0.82499999999999996</v>
      </c>
      <c r="FT59" s="177">
        <v>1.2869999999999999</v>
      </c>
      <c r="FU59" s="195">
        <v>1.8572617300000001</v>
      </c>
      <c r="FV59" s="195">
        <v>2.25393021</v>
      </c>
      <c r="FW59" s="177">
        <f t="shared" si="53"/>
        <v>24.170022919999997</v>
      </c>
      <c r="FX59" s="175">
        <f t="shared" si="54"/>
        <v>0.11623593669050837</v>
      </c>
      <c r="FY59" s="172"/>
      <c r="FZ59" s="172"/>
    </row>
    <row r="60" spans="1:182">
      <c r="A60" s="181">
        <v>37408</v>
      </c>
      <c r="B60" s="170">
        <v>23.5</v>
      </c>
      <c r="C60" s="170">
        <v>21.510000229999999</v>
      </c>
      <c r="D60" s="170">
        <f t="shared" si="0"/>
        <v>22.505000115000001</v>
      </c>
      <c r="E60" s="170">
        <v>1.08</v>
      </c>
      <c r="F60" s="171">
        <v>7.0000000000000007E-2</v>
      </c>
      <c r="G60" s="175">
        <f t="shared" si="1"/>
        <v>0.12508369330749436</v>
      </c>
      <c r="H60" s="183">
        <f t="shared" si="2"/>
        <v>6.4072522432589525E-3</v>
      </c>
      <c r="I60" s="170">
        <v>23.649999619999999</v>
      </c>
      <c r="J60" s="170">
        <v>21</v>
      </c>
      <c r="K60" s="173">
        <f t="shared" si="3"/>
        <v>22.324999810000001</v>
      </c>
      <c r="L60" s="173">
        <v>1.18</v>
      </c>
      <c r="M60" s="171">
        <v>7.3300000000000004E-2</v>
      </c>
      <c r="N60" s="175">
        <f t="shared" si="4"/>
        <v>0.13427313896643533</v>
      </c>
      <c r="O60" s="183">
        <f t="shared" si="5"/>
        <v>4.7616714321608361E-3</v>
      </c>
      <c r="P60" s="174"/>
      <c r="Q60" s="174"/>
      <c r="R60" s="172"/>
      <c r="S60" s="172"/>
      <c r="T60" s="175"/>
      <c r="U60" s="175"/>
      <c r="V60" s="172"/>
      <c r="W60" s="176">
        <v>27.809999470000001</v>
      </c>
      <c r="X60" s="176">
        <v>24.700000760000002</v>
      </c>
      <c r="Y60" s="177">
        <f t="shared" si="9"/>
        <v>26.255000115000001</v>
      </c>
      <c r="Z60" s="177">
        <v>0.7</v>
      </c>
      <c r="AA60" s="178">
        <v>7.1999999999999995E-2</v>
      </c>
      <c r="AB60" s="175">
        <f t="shared" si="10"/>
        <v>0.10240361012329813</v>
      </c>
      <c r="AC60" s="183">
        <f t="shared" si="11"/>
        <v>3.5306209504428962E-3</v>
      </c>
      <c r="AD60" s="191">
        <v>36.22</v>
      </c>
      <c r="AE60" s="191">
        <v>33.54</v>
      </c>
      <c r="AF60" s="177">
        <f t="shared" si="12"/>
        <v>34.879999999999995</v>
      </c>
      <c r="AG60" s="191">
        <f t="shared" si="72"/>
        <v>0.68</v>
      </c>
      <c r="AH60" s="178">
        <v>0.1019</v>
      </c>
      <c r="AI60" s="175">
        <f t="shared" si="13"/>
        <v>0.12468723946817883</v>
      </c>
      <c r="AJ60" s="183">
        <f t="shared" si="14"/>
        <v>1.0675387964821797E-2</v>
      </c>
      <c r="AK60" s="176">
        <v>38</v>
      </c>
      <c r="AL60" s="176">
        <v>35.599998470000003</v>
      </c>
      <c r="AM60" s="177">
        <f t="shared" si="15"/>
        <v>36.799999235000001</v>
      </c>
      <c r="AN60" s="177">
        <v>1.78</v>
      </c>
      <c r="AO60" s="178">
        <v>6.7100000000000007E-2</v>
      </c>
      <c r="AP60" s="175">
        <f t="shared" si="55"/>
        <v>0.12247795242718729</v>
      </c>
      <c r="AQ60" s="183">
        <f t="shared" si="56"/>
        <v>2.5095105994662571E-2</v>
      </c>
      <c r="AR60" s="174"/>
      <c r="AS60" s="174"/>
      <c r="AT60" s="177"/>
      <c r="AU60" s="177"/>
      <c r="AV60" s="175"/>
      <c r="AW60" s="175"/>
      <c r="AX60" s="183"/>
      <c r="AY60" s="176">
        <v>30.700000760000002</v>
      </c>
      <c r="AZ60" s="176">
        <v>28.450000760000002</v>
      </c>
      <c r="BA60" s="177">
        <f t="shared" si="17"/>
        <v>29.575000760000002</v>
      </c>
      <c r="BB60" s="176">
        <v>1.2</v>
      </c>
      <c r="BC60" s="178">
        <v>6.6699999999999995E-2</v>
      </c>
      <c r="BD60" s="175">
        <f t="shared" si="18"/>
        <v>0.11299400333188969</v>
      </c>
      <c r="BE60" s="183">
        <f t="shared" si="19"/>
        <v>3.5618297437099698E-3</v>
      </c>
      <c r="BF60" s="176">
        <v>48.700000760000002</v>
      </c>
      <c r="BG60" s="176">
        <v>45.75</v>
      </c>
      <c r="BH60" s="177">
        <f t="shared" si="20"/>
        <v>47.225000379999997</v>
      </c>
      <c r="BI60" s="177">
        <v>1.84</v>
      </c>
      <c r="BJ60" s="178">
        <v>5.8000000000000003E-2</v>
      </c>
      <c r="BK60" s="175">
        <f t="shared" si="21"/>
        <v>0.10206376028610187</v>
      </c>
      <c r="BL60" s="183">
        <f t="shared" si="22"/>
        <v>8.4453690625918825E-3</v>
      </c>
      <c r="BM60" s="183"/>
      <c r="BN60" s="183"/>
      <c r="BO60" s="183"/>
      <c r="BP60" s="183"/>
      <c r="BQ60" s="183"/>
      <c r="BR60" s="183"/>
      <c r="BS60" s="183"/>
      <c r="BT60" s="176">
        <v>30.100000380000001</v>
      </c>
      <c r="BU60" s="176">
        <v>27.600000380000001</v>
      </c>
      <c r="BV60" s="177">
        <f t="shared" ref="BV60:BV85" si="76">AVERAGE(BT60:BU60)</f>
        <v>28.850000380000001</v>
      </c>
      <c r="BW60" s="177">
        <v>1.26</v>
      </c>
      <c r="BX60" s="178">
        <v>5.2999999999999999E-2</v>
      </c>
      <c r="BY60" s="175">
        <f t="shared" ref="BY60:BY85" si="77">+((((((BW60/4)*(1+BX60)^0.25))/(BV60*0.95))+(1+BX60)^(0.25))^4)-1</f>
        <v>0.10225035758316059</v>
      </c>
      <c r="BZ60" s="183">
        <f t="shared" ref="BZ60:BZ85" si="78">BY60*($FK60/$FW60)</f>
        <v>2.9209936677937684E-3</v>
      </c>
      <c r="CA60" s="174">
        <v>27.5</v>
      </c>
      <c r="CB60" s="174">
        <v>24.239999770000001</v>
      </c>
      <c r="CC60" s="177">
        <f t="shared" si="69"/>
        <v>25.869999884999999</v>
      </c>
      <c r="CD60" s="172">
        <v>0.98</v>
      </c>
      <c r="CE60" s="178">
        <v>7.3300000000000004E-2</v>
      </c>
      <c r="CF60" s="175">
        <f t="shared" si="70"/>
        <v>0.11674260548933613</v>
      </c>
      <c r="CG60" s="183">
        <f t="shared" si="71"/>
        <v>1.8399971340459726E-3</v>
      </c>
      <c r="CH60" s="176">
        <v>22</v>
      </c>
      <c r="CI60" s="176">
        <v>19.700000760000002</v>
      </c>
      <c r="CJ60" s="177">
        <f t="shared" si="29"/>
        <v>20.850000380000001</v>
      </c>
      <c r="CK60" s="177">
        <v>0.62</v>
      </c>
      <c r="CL60" s="178">
        <v>9.1999999999999998E-2</v>
      </c>
      <c r="CM60" s="175">
        <f t="shared" si="65"/>
        <v>0.12658430433353884</v>
      </c>
      <c r="CN60" s="183">
        <f t="shared" si="66"/>
        <v>6.4841191242139828E-3</v>
      </c>
      <c r="CO60" s="176">
        <v>39.400001529999997</v>
      </c>
      <c r="CP60" s="176">
        <v>36.049999239999998</v>
      </c>
      <c r="CQ60" s="177">
        <f t="shared" si="32"/>
        <v>37.725000385000001</v>
      </c>
      <c r="CR60" s="177">
        <v>2.08</v>
      </c>
      <c r="CS60" s="178">
        <v>5.7500000000000002E-2</v>
      </c>
      <c r="CT60" s="175">
        <f t="shared" si="33"/>
        <v>0.12022364836317334</v>
      </c>
      <c r="CU60" s="183">
        <f t="shared" si="34"/>
        <v>6.6320182444916135E-3</v>
      </c>
      <c r="CV60" s="176">
        <v>37.939998629999998</v>
      </c>
      <c r="CW60" s="176">
        <v>33.680000309999997</v>
      </c>
      <c r="CX60" s="177">
        <f t="shared" si="35"/>
        <v>35.809999469999994</v>
      </c>
      <c r="CY60" s="177">
        <v>1.6</v>
      </c>
      <c r="CZ60" s="178">
        <v>4.4999999999999998E-2</v>
      </c>
      <c r="DA60" s="175">
        <f t="shared" si="36"/>
        <v>9.5021923547577325E-2</v>
      </c>
      <c r="DB60" s="183">
        <f t="shared" si="37"/>
        <v>4.1185493696333829E-3</v>
      </c>
      <c r="DC60" s="179"/>
      <c r="DD60" s="179"/>
      <c r="DE60" s="179"/>
      <c r="DF60" s="179"/>
      <c r="DG60" s="175"/>
      <c r="DH60" s="175"/>
      <c r="DI60" s="183"/>
      <c r="DJ60" s="174">
        <v>35.049999239999998</v>
      </c>
      <c r="DK60" s="174">
        <v>32.299999239999998</v>
      </c>
      <c r="DL60" s="177">
        <f t="shared" si="39"/>
        <v>33.674999239999998</v>
      </c>
      <c r="DM60" s="177">
        <v>1.5</v>
      </c>
      <c r="DN60" s="175">
        <v>5.33E-2</v>
      </c>
      <c r="DO60" s="175">
        <f t="shared" si="60"/>
        <v>0.10356211603675591</v>
      </c>
      <c r="DP60" s="183">
        <f t="shared" si="61"/>
        <v>1.6322575284716729E-3</v>
      </c>
      <c r="DQ60" s="176">
        <v>24.75</v>
      </c>
      <c r="DR60" s="176">
        <v>23.010000229999999</v>
      </c>
      <c r="DS60" s="177">
        <f t="shared" si="73"/>
        <v>23.880000115000001</v>
      </c>
      <c r="DT60" s="177">
        <v>0.82</v>
      </c>
      <c r="DU60" s="178">
        <v>0.05</v>
      </c>
      <c r="DV60" s="175">
        <f t="shared" si="74"/>
        <v>8.847046569100403E-2</v>
      </c>
      <c r="DW60" s="183">
        <f t="shared" si="75"/>
        <v>2.7016419379099978E-3</v>
      </c>
      <c r="DX60" s="176">
        <v>32.47000122</v>
      </c>
      <c r="DY60" s="176">
        <v>29.399999619999999</v>
      </c>
      <c r="DZ60" s="177">
        <f t="shared" si="43"/>
        <v>30.935000420000001</v>
      </c>
      <c r="EA60" s="177">
        <v>1.6</v>
      </c>
      <c r="EB60" s="178">
        <v>6.1699999999999998E-2</v>
      </c>
      <c r="EC60" s="175">
        <f t="shared" si="67"/>
        <v>0.12069355562229145</v>
      </c>
      <c r="ED60" s="183">
        <f t="shared" si="68"/>
        <v>3.9234290535445082E-3</v>
      </c>
      <c r="EE60" s="176">
        <v>26.700000760000002</v>
      </c>
      <c r="EF60" s="176">
        <v>24.459999079999999</v>
      </c>
      <c r="EG60" s="177">
        <f t="shared" si="44"/>
        <v>25.579999919999999</v>
      </c>
      <c r="EH60" s="177">
        <v>1.272</v>
      </c>
      <c r="EI60" s="178">
        <v>3.7999999999999999E-2</v>
      </c>
      <c r="EJ60" s="175">
        <f t="shared" si="45"/>
        <v>9.3408397959367173E-2</v>
      </c>
      <c r="EK60" s="183">
        <f t="shared" si="46"/>
        <v>4.7368784853048197E-3</v>
      </c>
      <c r="EL60" s="191">
        <v>23.25</v>
      </c>
      <c r="EM60" s="191">
        <v>21.38</v>
      </c>
      <c r="EN60" s="177">
        <f t="shared" si="47"/>
        <v>22.314999999999998</v>
      </c>
      <c r="EO60" s="192">
        <v>1.04</v>
      </c>
      <c r="EP60" s="178">
        <v>7.5700000000000003E-2</v>
      </c>
      <c r="EQ60" s="175">
        <f t="shared" si="48"/>
        <v>0.12945085895821973</v>
      </c>
      <c r="ER60" s="183">
        <f t="shared" si="49"/>
        <v>9.179776447593083E-3</v>
      </c>
      <c r="ES60" s="193">
        <v>27.5</v>
      </c>
      <c r="ET60" s="193">
        <v>23.65</v>
      </c>
      <c r="EU60" s="193">
        <f t="shared" si="50"/>
        <v>25.574999999999999</v>
      </c>
      <c r="EV60" s="192">
        <v>0.72</v>
      </c>
      <c r="EW60" s="178">
        <v>9.7500000000000003E-2</v>
      </c>
      <c r="EX60" s="175">
        <f t="shared" si="51"/>
        <v>0.1303867544121875</v>
      </c>
      <c r="EY60" s="183">
        <f t="shared" si="52"/>
        <v>1.0374373994220559E-2</v>
      </c>
      <c r="EZ60" s="172"/>
      <c r="FA60" s="179">
        <v>1.3</v>
      </c>
      <c r="FB60" s="179">
        <v>0.9</v>
      </c>
      <c r="FC60" s="179"/>
      <c r="FD60" s="179">
        <v>0.875</v>
      </c>
      <c r="FE60" s="194">
        <v>2.1728706999999998</v>
      </c>
      <c r="FF60" s="179">
        <v>5.2</v>
      </c>
      <c r="FG60" s="179"/>
      <c r="FH60" s="179">
        <v>0.8</v>
      </c>
      <c r="FI60" s="179">
        <v>2.1</v>
      </c>
      <c r="FJ60" s="179"/>
      <c r="FK60" s="179">
        <v>0.72499999999999998</v>
      </c>
      <c r="FL60" s="179">
        <v>0.4</v>
      </c>
      <c r="FM60" s="177">
        <v>1.3</v>
      </c>
      <c r="FN60" s="177">
        <v>1.4</v>
      </c>
      <c r="FO60" s="177">
        <v>1.1000000000000001</v>
      </c>
      <c r="FP60" s="177"/>
      <c r="FQ60" s="177">
        <v>0.4</v>
      </c>
      <c r="FR60" s="177">
        <v>0.77500000000000002</v>
      </c>
      <c r="FS60" s="177">
        <v>0.82499999999999996</v>
      </c>
      <c r="FT60" s="177">
        <v>1.2869999999999999</v>
      </c>
      <c r="FU60" s="195">
        <v>1.79969701</v>
      </c>
      <c r="FV60" s="195">
        <v>2.0192991</v>
      </c>
      <c r="FW60" s="177">
        <f t="shared" si="53"/>
        <v>25.378866809999998</v>
      </c>
      <c r="FX60" s="175">
        <f t="shared" si="54"/>
        <v>0.11702127237887228</v>
      </c>
      <c r="FY60" s="172"/>
      <c r="FZ60" s="172"/>
    </row>
    <row r="61" spans="1:182">
      <c r="A61" s="181">
        <v>37438</v>
      </c>
      <c r="B61" s="170">
        <v>23.350000380000001</v>
      </c>
      <c r="C61" s="170">
        <v>17.25</v>
      </c>
      <c r="D61" s="170">
        <f t="shared" si="0"/>
        <v>20.300000189999999</v>
      </c>
      <c r="E61" s="170">
        <v>1.08</v>
      </c>
      <c r="F61" s="171">
        <v>7.0000000000000007E-2</v>
      </c>
      <c r="G61" s="175">
        <f t="shared" si="1"/>
        <v>0.13119241870702014</v>
      </c>
      <c r="H61" s="183">
        <f t="shared" si="2"/>
        <v>6.8363356456126951E-3</v>
      </c>
      <c r="I61" s="170">
        <v>23.469999309999999</v>
      </c>
      <c r="J61" s="170">
        <v>17.559999470000001</v>
      </c>
      <c r="K61" s="173">
        <f t="shared" si="3"/>
        <v>20.51499939</v>
      </c>
      <c r="L61" s="173">
        <v>1.18</v>
      </c>
      <c r="M61" s="171">
        <v>7.1400000000000005E-2</v>
      </c>
      <c r="N61" s="175">
        <f t="shared" si="4"/>
        <v>0.1377569616290486</v>
      </c>
      <c r="O61" s="183">
        <f t="shared" si="5"/>
        <v>4.9696677061053535E-3</v>
      </c>
      <c r="P61" s="174"/>
      <c r="Q61" s="174"/>
      <c r="R61" s="172"/>
      <c r="S61" s="172"/>
      <c r="T61" s="175"/>
      <c r="U61" s="175"/>
      <c r="V61" s="172"/>
      <c r="W61" s="176">
        <v>27.530000690000001</v>
      </c>
      <c r="X61" s="176">
        <v>21.649999619999999</v>
      </c>
      <c r="Y61" s="177">
        <f t="shared" si="9"/>
        <v>24.590000154999998</v>
      </c>
      <c r="Z61" s="177">
        <v>0.7</v>
      </c>
      <c r="AA61" s="178">
        <v>7.3999999999999996E-2</v>
      </c>
      <c r="AB61" s="175">
        <f t="shared" si="10"/>
        <v>0.10654597199685001</v>
      </c>
      <c r="AC61" s="183">
        <f t="shared" si="11"/>
        <v>3.7369421498913949E-3</v>
      </c>
      <c r="AD61" s="191">
        <v>34.72</v>
      </c>
      <c r="AE61" s="191">
        <v>28.67</v>
      </c>
      <c r="AF61" s="177">
        <f t="shared" si="12"/>
        <v>31.695</v>
      </c>
      <c r="AG61" s="191">
        <f t="shared" si="72"/>
        <v>0.68</v>
      </c>
      <c r="AH61" s="178">
        <v>0.1019</v>
      </c>
      <c r="AI61" s="175">
        <f t="shared" si="13"/>
        <v>0.12699648973786171</v>
      </c>
      <c r="AJ61" s="183">
        <f t="shared" si="14"/>
        <v>1.1025590730595289E-2</v>
      </c>
      <c r="AK61" s="176">
        <v>38.189998629999998</v>
      </c>
      <c r="AL61" s="176">
        <v>27.409999849999998</v>
      </c>
      <c r="AM61" s="177">
        <f t="shared" si="15"/>
        <v>32.799999239999998</v>
      </c>
      <c r="AN61" s="177">
        <v>1.78</v>
      </c>
      <c r="AO61" s="178">
        <v>6.7100000000000007E-2</v>
      </c>
      <c r="AP61" s="175">
        <f t="shared" si="55"/>
        <v>0.12937586653347721</v>
      </c>
      <c r="AQ61" s="183">
        <f t="shared" si="56"/>
        <v>2.696670605761195E-2</v>
      </c>
      <c r="AR61" s="174"/>
      <c r="AS61" s="174"/>
      <c r="AT61" s="177"/>
      <c r="AU61" s="177"/>
      <c r="AV61" s="175"/>
      <c r="AW61" s="175"/>
      <c r="AX61" s="183"/>
      <c r="AY61" s="176">
        <v>31.100000380000001</v>
      </c>
      <c r="AZ61" s="176">
        <v>24.350000380000001</v>
      </c>
      <c r="BA61" s="177">
        <f t="shared" si="17"/>
        <v>27.725000380000001</v>
      </c>
      <c r="BB61" s="176">
        <v>1.2</v>
      </c>
      <c r="BC61" s="178">
        <v>6.6699999999999995E-2</v>
      </c>
      <c r="BD61" s="175">
        <f t="shared" si="18"/>
        <v>0.11613575991955449</v>
      </c>
      <c r="BE61" s="183">
        <f t="shared" si="19"/>
        <v>3.7241506347026063E-3</v>
      </c>
      <c r="BF61" s="176">
        <v>47.83000183</v>
      </c>
      <c r="BG61" s="176">
        <v>18.090000150000002</v>
      </c>
      <c r="BH61" s="177">
        <f t="shared" si="20"/>
        <v>32.960000989999998</v>
      </c>
      <c r="BI61" s="177">
        <v>1.84</v>
      </c>
      <c r="BJ61" s="178">
        <v>0.06</v>
      </c>
      <c r="BK61" s="175">
        <f t="shared" si="21"/>
        <v>0.12367533159638477</v>
      </c>
      <c r="BL61" s="183">
        <f t="shared" si="22"/>
        <v>1.041054975723694E-2</v>
      </c>
      <c r="BM61" s="183"/>
      <c r="BN61" s="183"/>
      <c r="BO61" s="183"/>
      <c r="BP61" s="183"/>
      <c r="BQ61" s="183"/>
      <c r="BR61" s="183"/>
      <c r="BS61" s="183"/>
      <c r="BT61" s="176">
        <v>30.200000760000002</v>
      </c>
      <c r="BU61" s="176">
        <v>23.459999079999999</v>
      </c>
      <c r="BV61" s="177">
        <f t="shared" si="76"/>
        <v>26.829999919999999</v>
      </c>
      <c r="BW61" s="177">
        <v>1.26</v>
      </c>
      <c r="BX61" s="178">
        <v>5.2999999999999999E-2</v>
      </c>
      <c r="BY61" s="175">
        <f t="shared" si="77"/>
        <v>0.10602700504859808</v>
      </c>
      <c r="BZ61" s="183">
        <f t="shared" si="78"/>
        <v>3.081241840961911E-3</v>
      </c>
      <c r="CA61" s="174">
        <v>27.450000760000002</v>
      </c>
      <c r="CB61" s="174">
        <v>15.869999890000001</v>
      </c>
      <c r="CC61" s="177">
        <f t="shared" si="69"/>
        <v>21.660000325000002</v>
      </c>
      <c r="CD61" s="172">
        <v>0.98</v>
      </c>
      <c r="CE61" s="178">
        <v>7.6700000000000004E-2</v>
      </c>
      <c r="CF61" s="175">
        <f t="shared" si="70"/>
        <v>0.12890202221961444</v>
      </c>
      <c r="CG61" s="183">
        <f t="shared" si="71"/>
        <v>2.0667645701726604E-3</v>
      </c>
      <c r="CH61" s="176">
        <v>22.190000529999999</v>
      </c>
      <c r="CI61" s="176">
        <v>14.619999890000001</v>
      </c>
      <c r="CJ61" s="177">
        <f t="shared" si="29"/>
        <v>18.405000210000001</v>
      </c>
      <c r="CK61" s="177">
        <v>0.62</v>
      </c>
      <c r="CL61" s="178">
        <v>9.1999999999999998E-2</v>
      </c>
      <c r="CM61" s="175">
        <f t="shared" si="65"/>
        <v>0.13123968721725499</v>
      </c>
      <c r="CN61" s="183">
        <f t="shared" si="66"/>
        <v>6.8387987711851809E-3</v>
      </c>
      <c r="CO61" s="176">
        <v>37.97000122</v>
      </c>
      <c r="CP61" s="176">
        <v>29.06999969</v>
      </c>
      <c r="CQ61" s="177">
        <f t="shared" si="32"/>
        <v>33.520000455000002</v>
      </c>
      <c r="CR61" s="177">
        <v>2.08</v>
      </c>
      <c r="CS61" s="178">
        <v>5.6899999999999999E-2</v>
      </c>
      <c r="CT61" s="175">
        <f t="shared" si="33"/>
        <v>0.12764450136404593</v>
      </c>
      <c r="CU61" s="183">
        <f t="shared" si="34"/>
        <v>7.1631069054514818E-3</v>
      </c>
      <c r="CV61" s="176">
        <v>37.700000760000002</v>
      </c>
      <c r="CW61" s="176">
        <v>27.350000380000001</v>
      </c>
      <c r="CX61" s="177">
        <f t="shared" si="35"/>
        <v>32.525000570000003</v>
      </c>
      <c r="CY61" s="177">
        <v>1.6</v>
      </c>
      <c r="CZ61" s="178">
        <v>4.4999999999999998E-2</v>
      </c>
      <c r="DA61" s="175">
        <f t="shared" si="36"/>
        <v>0.10017208344284012</v>
      </c>
      <c r="DB61" s="183">
        <f t="shared" si="37"/>
        <v>4.4168299371216534E-3</v>
      </c>
      <c r="DC61" s="179"/>
      <c r="DD61" s="179"/>
      <c r="DE61" s="179"/>
      <c r="DF61" s="179"/>
      <c r="DG61" s="175"/>
      <c r="DH61" s="175"/>
      <c r="DI61" s="183"/>
      <c r="DJ61" s="174">
        <v>36.049999239999998</v>
      </c>
      <c r="DK61" s="174">
        <v>28.200000760000002</v>
      </c>
      <c r="DL61" s="177">
        <f t="shared" si="39"/>
        <v>32.125</v>
      </c>
      <c r="DM61" s="177">
        <v>1.5</v>
      </c>
      <c r="DN61" s="175">
        <v>5.33E-2</v>
      </c>
      <c r="DO61" s="175">
        <f t="shared" si="60"/>
        <v>0.10603183859426402</v>
      </c>
      <c r="DP61" s="183">
        <f t="shared" si="61"/>
        <v>1.7000729976410329E-3</v>
      </c>
      <c r="DQ61" s="176">
        <v>24.75</v>
      </c>
      <c r="DR61" s="176">
        <v>18.100000380000001</v>
      </c>
      <c r="DS61" s="177">
        <f t="shared" si="73"/>
        <v>21.425000189999999</v>
      </c>
      <c r="DT61" s="177">
        <v>0.82</v>
      </c>
      <c r="DU61" s="178">
        <v>0.05</v>
      </c>
      <c r="DV61" s="175">
        <f t="shared" si="74"/>
        <v>9.2945174887823834E-2</v>
      </c>
      <c r="DW61" s="183">
        <f t="shared" si="75"/>
        <v>2.887352698528977E-3</v>
      </c>
      <c r="DX61" s="176">
        <v>33.08000183</v>
      </c>
      <c r="DY61" s="176">
        <v>25.670000080000001</v>
      </c>
      <c r="DZ61" s="177">
        <f t="shared" si="43"/>
        <v>29.375000955000001</v>
      </c>
      <c r="EA61" s="177">
        <v>1.65</v>
      </c>
      <c r="EB61" s="178">
        <v>6.1699999999999998E-2</v>
      </c>
      <c r="EC61" s="175">
        <f t="shared" si="67"/>
        <v>0.1258802797441223</v>
      </c>
      <c r="ED61" s="183">
        <f t="shared" si="68"/>
        <v>4.1627749640273728E-3</v>
      </c>
      <c r="EE61" s="176">
        <v>26.219999309999999</v>
      </c>
      <c r="EF61" s="176">
        <v>19.25</v>
      </c>
      <c r="EG61" s="177">
        <f t="shared" si="44"/>
        <v>22.734999654999999</v>
      </c>
      <c r="EH61" s="177">
        <v>1.272</v>
      </c>
      <c r="EI61" s="178">
        <v>4.3999999999999997E-2</v>
      </c>
      <c r="EJ61" s="175">
        <f t="shared" si="45"/>
        <v>0.10685626346265331</v>
      </c>
      <c r="EK61" s="183">
        <f t="shared" si="46"/>
        <v>5.5125154118326539E-3</v>
      </c>
      <c r="EL61" s="191">
        <v>22.84</v>
      </c>
      <c r="EM61" s="191">
        <v>15.61</v>
      </c>
      <c r="EN61" s="177">
        <f t="shared" si="47"/>
        <v>19.225000000000001</v>
      </c>
      <c r="EO61" s="192">
        <v>1.04</v>
      </c>
      <c r="EP61" s="178">
        <v>7.5700000000000003E-2</v>
      </c>
      <c r="EQ61" s="175">
        <f t="shared" si="48"/>
        <v>0.13827447638920032</v>
      </c>
      <c r="ER61" s="183">
        <f t="shared" si="49"/>
        <v>8.5748219678512521E-3</v>
      </c>
      <c r="ES61" s="193">
        <v>25.04</v>
      </c>
      <c r="ET61" s="193">
        <v>18.010000000000002</v>
      </c>
      <c r="EU61" s="193">
        <f t="shared" si="50"/>
        <v>21.524999999999999</v>
      </c>
      <c r="EV61" s="192">
        <v>0.72</v>
      </c>
      <c r="EW61" s="178">
        <v>9.7500000000000003E-2</v>
      </c>
      <c r="EX61" s="175">
        <f t="shared" si="51"/>
        <v>0.13665618112127609</v>
      </c>
      <c r="EY61" s="183">
        <f t="shared" si="52"/>
        <v>1.0120750153241162E-2</v>
      </c>
      <c r="EZ61" s="172"/>
      <c r="FA61" s="179">
        <v>1.3</v>
      </c>
      <c r="FB61" s="179">
        <v>0.9</v>
      </c>
      <c r="FC61" s="179"/>
      <c r="FD61" s="179">
        <v>0.875</v>
      </c>
      <c r="FE61" s="194">
        <v>2.1659023099999999</v>
      </c>
      <c r="FF61" s="179">
        <v>5.2</v>
      </c>
      <c r="FG61" s="179"/>
      <c r="FH61" s="179">
        <v>0.8</v>
      </c>
      <c r="FI61" s="179">
        <v>2.1</v>
      </c>
      <c r="FJ61" s="179"/>
      <c r="FK61" s="179">
        <v>0.72499999999999998</v>
      </c>
      <c r="FL61" s="179">
        <v>0.4</v>
      </c>
      <c r="FM61" s="177">
        <v>1.3</v>
      </c>
      <c r="FN61" s="177">
        <v>1.4</v>
      </c>
      <c r="FO61" s="177">
        <v>1.1000000000000001</v>
      </c>
      <c r="FP61" s="177"/>
      <c r="FQ61" s="177">
        <v>0.4</v>
      </c>
      <c r="FR61" s="177">
        <v>0.77500000000000002</v>
      </c>
      <c r="FS61" s="177">
        <v>0.82499999999999996</v>
      </c>
      <c r="FT61" s="177">
        <v>1.2869999999999999</v>
      </c>
      <c r="FU61" s="195">
        <v>1.5470765499999999</v>
      </c>
      <c r="FV61" s="195">
        <v>1.8476178000000001</v>
      </c>
      <c r="FW61" s="177">
        <f t="shared" si="53"/>
        <v>24.947596659999995</v>
      </c>
      <c r="FX61" s="175">
        <f t="shared" si="54"/>
        <v>0.12419497289977156</v>
      </c>
      <c r="FY61" s="172"/>
      <c r="FZ61" s="172"/>
    </row>
    <row r="62" spans="1:182">
      <c r="A62" s="181">
        <v>37469</v>
      </c>
      <c r="B62" s="170">
        <v>23.280000690000001</v>
      </c>
      <c r="C62" s="170">
        <v>20.5</v>
      </c>
      <c r="D62" s="170">
        <f t="shared" si="0"/>
        <v>21.890000345000001</v>
      </c>
      <c r="E62" s="170">
        <v>1.08</v>
      </c>
      <c r="F62" s="171">
        <v>7.1300000000000002E-2</v>
      </c>
      <c r="G62" s="175">
        <f t="shared" si="1"/>
        <v>0.12803019316385678</v>
      </c>
      <c r="H62" s="183">
        <f t="shared" si="2"/>
        <v>6.373940575274818E-3</v>
      </c>
      <c r="I62" s="170">
        <v>22.950000760000002</v>
      </c>
      <c r="J62" s="170">
        <v>20.409999849999998</v>
      </c>
      <c r="K62" s="173">
        <f t="shared" si="3"/>
        <v>21.680000305</v>
      </c>
      <c r="L62" s="173">
        <v>1.18</v>
      </c>
      <c r="M62" s="171">
        <v>7.1400000000000005E-2</v>
      </c>
      <c r="N62" s="175">
        <f t="shared" si="4"/>
        <v>0.1341148193395798</v>
      </c>
      <c r="O62" s="183">
        <f t="shared" si="5"/>
        <v>4.9638592270347141E-3</v>
      </c>
      <c r="P62" s="174"/>
      <c r="Q62" s="174"/>
      <c r="R62" s="172"/>
      <c r="S62" s="172"/>
      <c r="T62" s="175"/>
      <c r="U62" s="175"/>
      <c r="V62" s="199"/>
      <c r="W62" s="176">
        <v>27.200000760000002</v>
      </c>
      <c r="X62" s="176">
        <v>24.290000920000001</v>
      </c>
      <c r="Y62" s="177">
        <f t="shared" si="9"/>
        <v>25.745000840000003</v>
      </c>
      <c r="Z62" s="177">
        <v>0.7</v>
      </c>
      <c r="AA62" s="178">
        <v>7.3999999999999996E-2</v>
      </c>
      <c r="AB62" s="175">
        <f t="shared" si="10"/>
        <v>0.10507021080560186</v>
      </c>
      <c r="AC62" s="183">
        <f t="shared" si="11"/>
        <v>3.8814463012376834E-3</v>
      </c>
      <c r="AD62" s="191">
        <v>36.49</v>
      </c>
      <c r="AE62" s="191">
        <v>32.82</v>
      </c>
      <c r="AF62" s="177">
        <f t="shared" si="12"/>
        <v>34.655000000000001</v>
      </c>
      <c r="AG62" s="191">
        <f t="shared" si="72"/>
        <v>0.68</v>
      </c>
      <c r="AH62" s="178">
        <v>0.1019</v>
      </c>
      <c r="AI62" s="175">
        <f t="shared" si="13"/>
        <v>0.1248363321771766</v>
      </c>
      <c r="AJ62" s="183">
        <f t="shared" si="14"/>
        <v>1.1888311837427033E-2</v>
      </c>
      <c r="AK62" s="176">
        <v>36.680000309999997</v>
      </c>
      <c r="AL62" s="176">
        <v>33.77999878</v>
      </c>
      <c r="AM62" s="177">
        <f t="shared" si="15"/>
        <v>35.229999544999998</v>
      </c>
      <c r="AN62" s="177">
        <v>1.78</v>
      </c>
      <c r="AO62" s="178">
        <v>6.7100000000000007E-2</v>
      </c>
      <c r="AP62" s="175">
        <f t="shared" si="55"/>
        <v>0.1249949629462439</v>
      </c>
      <c r="AQ62" s="183">
        <f t="shared" si="56"/>
        <v>2.5206065515174313E-2</v>
      </c>
      <c r="AR62" s="174"/>
      <c r="AS62" s="174"/>
      <c r="AT62" s="177"/>
      <c r="AU62" s="177"/>
      <c r="AV62" s="175"/>
      <c r="AW62" s="175"/>
      <c r="AX62" s="183"/>
      <c r="AY62" s="176">
        <v>32.869998930000001</v>
      </c>
      <c r="AZ62" s="176">
        <v>29.5</v>
      </c>
      <c r="BA62" s="177">
        <f t="shared" si="17"/>
        <v>31.184999465000001</v>
      </c>
      <c r="BB62" s="176">
        <v>1.2</v>
      </c>
      <c r="BC62" s="178">
        <v>6.6699999999999995E-2</v>
      </c>
      <c r="BD62" s="175">
        <f t="shared" si="18"/>
        <v>0.11056774230981259</v>
      </c>
      <c r="BE62" s="183">
        <f t="shared" si="19"/>
        <v>3.6095101056692193E-3</v>
      </c>
      <c r="BF62" s="176">
        <v>31.5</v>
      </c>
      <c r="BG62" s="176">
        <v>23.799999239999998</v>
      </c>
      <c r="BH62" s="177">
        <f t="shared" si="20"/>
        <v>27.649999619999999</v>
      </c>
      <c r="BI62" s="177">
        <v>1.84</v>
      </c>
      <c r="BJ62" s="178">
        <v>0.06</v>
      </c>
      <c r="BK62" s="175">
        <f t="shared" si="21"/>
        <v>0.13622477537029187</v>
      </c>
      <c r="BL62" s="183">
        <f t="shared" si="22"/>
        <v>8.6851141494620043E-3</v>
      </c>
      <c r="BM62" s="183"/>
      <c r="BN62" s="183"/>
      <c r="BO62" s="183"/>
      <c r="BP62" s="183"/>
      <c r="BQ62" s="183"/>
      <c r="BR62" s="183"/>
      <c r="BS62" s="183"/>
      <c r="BT62" s="176">
        <v>29.700000760000002</v>
      </c>
      <c r="BU62" s="176">
        <v>27.530000690000001</v>
      </c>
      <c r="BV62" s="177">
        <f t="shared" si="76"/>
        <v>28.615000725000002</v>
      </c>
      <c r="BW62" s="177">
        <v>1.26</v>
      </c>
      <c r="BX62" s="178">
        <v>5.2999999999999999E-2</v>
      </c>
      <c r="BY62" s="175">
        <f t="shared" si="77"/>
        <v>0.10266184129423617</v>
      </c>
      <c r="BZ62" s="183">
        <f t="shared" si="78"/>
        <v>3.0589979107729114E-3</v>
      </c>
      <c r="CA62" s="174">
        <v>20.600000380000001</v>
      </c>
      <c r="CB62" s="174">
        <v>17.850000380000001</v>
      </c>
      <c r="CC62" s="177">
        <f t="shared" si="69"/>
        <v>19.225000380000001</v>
      </c>
      <c r="CD62" s="172">
        <v>0.98</v>
      </c>
      <c r="CE62" s="178">
        <v>7.6700000000000004E-2</v>
      </c>
      <c r="CF62" s="175">
        <f t="shared" si="70"/>
        <v>0.13564673104097036</v>
      </c>
      <c r="CG62" s="183">
        <f t="shared" si="71"/>
        <v>2.0224950387121555E-3</v>
      </c>
      <c r="CH62" s="176">
        <v>21</v>
      </c>
      <c r="CI62" s="176">
        <v>17.209999079999999</v>
      </c>
      <c r="CJ62" s="177">
        <f t="shared" si="29"/>
        <v>19.104999540000001</v>
      </c>
      <c r="CK62" s="177">
        <v>0.62</v>
      </c>
      <c r="CL62" s="178">
        <v>8.9200000000000002E-2</v>
      </c>
      <c r="CM62" s="175">
        <f t="shared" si="65"/>
        <v>0.12688669436994715</v>
      </c>
      <c r="CN62" s="183">
        <f t="shared" si="66"/>
        <v>6.156763814592037E-3</v>
      </c>
      <c r="CO62" s="176">
        <v>33.950000760000002</v>
      </c>
      <c r="CP62" s="176">
        <v>27.799999239999998</v>
      </c>
      <c r="CQ62" s="177">
        <f t="shared" si="32"/>
        <v>30.875</v>
      </c>
      <c r="CR62" s="177">
        <v>2.08</v>
      </c>
      <c r="CS62" s="178">
        <v>5.7500000000000002E-2</v>
      </c>
      <c r="CT62" s="175">
        <f t="shared" si="33"/>
        <v>0.13450960300808035</v>
      </c>
      <c r="CU62" s="183">
        <f t="shared" si="34"/>
        <v>6.9854452984249582E-3</v>
      </c>
      <c r="CV62" s="176">
        <v>37.209999080000003</v>
      </c>
      <c r="CW62" s="176">
        <v>32.799999239999998</v>
      </c>
      <c r="CX62" s="177">
        <f t="shared" si="35"/>
        <v>35.004999159999997</v>
      </c>
      <c r="CY62" s="177">
        <v>1.6</v>
      </c>
      <c r="CZ62" s="178">
        <v>4.4999999999999998E-2</v>
      </c>
      <c r="DA62" s="175">
        <f t="shared" si="36"/>
        <v>9.6192981311103987E-2</v>
      </c>
      <c r="DB62" s="183">
        <f t="shared" si="37"/>
        <v>4.4824490769231427E-3</v>
      </c>
      <c r="DC62" s="179"/>
      <c r="DD62" s="179"/>
      <c r="DE62" s="179"/>
      <c r="DF62" s="179"/>
      <c r="DG62" s="175"/>
      <c r="DH62" s="175"/>
      <c r="DI62" s="183"/>
      <c r="DJ62" s="174">
        <v>33.599998470000003</v>
      </c>
      <c r="DK62" s="174">
        <v>31.799999239999998</v>
      </c>
      <c r="DL62" s="177">
        <f t="shared" si="39"/>
        <v>32.699998855000004</v>
      </c>
      <c r="DM62" s="177">
        <v>1.5</v>
      </c>
      <c r="DN62" s="175">
        <v>5.33E-2</v>
      </c>
      <c r="DO62" s="175">
        <f t="shared" si="60"/>
        <v>0.10508784628724532</v>
      </c>
      <c r="DP62" s="183">
        <f t="shared" si="61"/>
        <v>1.7674005494675189E-3</v>
      </c>
      <c r="DQ62" s="176">
        <v>23.649999619999999</v>
      </c>
      <c r="DR62" s="176">
        <v>21.149999619999999</v>
      </c>
      <c r="DS62" s="177">
        <f t="shared" si="73"/>
        <v>22.399999619999999</v>
      </c>
      <c r="DT62" s="177">
        <v>0.82</v>
      </c>
      <c r="DU62" s="178">
        <v>5.7500000000000002E-2</v>
      </c>
      <c r="DV62" s="175">
        <f t="shared" si="74"/>
        <v>9.8842159963684173E-2</v>
      </c>
      <c r="DW62" s="183">
        <f t="shared" si="75"/>
        <v>3.0295766320681196E-3</v>
      </c>
      <c r="DX62" s="176">
        <v>36.479999540000001</v>
      </c>
      <c r="DY62" s="176">
        <v>30.899999619999999</v>
      </c>
      <c r="DZ62" s="177">
        <f t="shared" si="43"/>
        <v>33.689999579999999</v>
      </c>
      <c r="EA62" s="177">
        <v>1.65</v>
      </c>
      <c r="EB62" s="178">
        <v>6.88E-2</v>
      </c>
      <c r="EC62" s="175">
        <f t="shared" si="67"/>
        <v>0.1249749499204027</v>
      </c>
      <c r="ED62" s="183">
        <f t="shared" si="68"/>
        <v>4.4147071401430902E-3</v>
      </c>
      <c r="EE62" s="176">
        <v>25.149999619999999</v>
      </c>
      <c r="EF62" s="176">
        <v>23.5</v>
      </c>
      <c r="EG62" s="177">
        <f t="shared" si="44"/>
        <v>24.324999810000001</v>
      </c>
      <c r="EH62" s="177">
        <v>1.272</v>
      </c>
      <c r="EI62" s="178">
        <v>4.3999999999999997E-2</v>
      </c>
      <c r="EJ62" s="175">
        <f t="shared" si="45"/>
        <v>0.10266313155616347</v>
      </c>
      <c r="EK62" s="183">
        <f t="shared" si="46"/>
        <v>4.9523970372531935E-3</v>
      </c>
      <c r="EL62" s="191">
        <v>21</v>
      </c>
      <c r="EM62" s="191">
        <v>18.600000000000001</v>
      </c>
      <c r="EN62" s="177">
        <f t="shared" si="47"/>
        <v>19.8</v>
      </c>
      <c r="EO62" s="192">
        <v>1.04</v>
      </c>
      <c r="EP62" s="178">
        <v>7.5700000000000003E-2</v>
      </c>
      <c r="EQ62" s="175">
        <f t="shared" si="48"/>
        <v>0.136419712910266</v>
      </c>
      <c r="ER62" s="183">
        <f t="shared" si="49"/>
        <v>9.6876144765339865E-3</v>
      </c>
      <c r="ES62" s="193">
        <v>25.61</v>
      </c>
      <c r="ET62" s="193">
        <v>21.3</v>
      </c>
      <c r="EU62" s="193">
        <f t="shared" si="50"/>
        <v>23.454999999999998</v>
      </c>
      <c r="EV62" s="192">
        <v>0.72</v>
      </c>
      <c r="EW62" s="178">
        <v>0.1013</v>
      </c>
      <c r="EX62" s="175">
        <f t="shared" si="51"/>
        <v>0.13731952528601421</v>
      </c>
      <c r="EY62" s="183">
        <f t="shared" si="52"/>
        <v>1.2244362533218736E-2</v>
      </c>
      <c r="EZ62" s="172"/>
      <c r="FA62" s="179">
        <v>1.1395200000000001</v>
      </c>
      <c r="FB62" s="179">
        <v>0.847167</v>
      </c>
      <c r="FC62" s="179"/>
      <c r="FD62" s="179">
        <v>0.84555199999999997</v>
      </c>
      <c r="FE62" s="194">
        <v>2.1797441999999996</v>
      </c>
      <c r="FF62" s="179">
        <v>4.6157139999999997</v>
      </c>
      <c r="FG62" s="179"/>
      <c r="FH62" s="179">
        <v>0.74721599999999999</v>
      </c>
      <c r="FI62" s="179">
        <v>1.4593039999999999</v>
      </c>
      <c r="FJ62" s="179"/>
      <c r="FK62" s="179">
        <v>0.68201900000000004</v>
      </c>
      <c r="FL62" s="179">
        <v>0.341275</v>
      </c>
      <c r="FM62" s="177">
        <v>1.1106130000000001</v>
      </c>
      <c r="FN62" s="177">
        <v>1.1886859999999999</v>
      </c>
      <c r="FO62" s="177">
        <v>1.066592</v>
      </c>
      <c r="FP62" s="177"/>
      <c r="FQ62" s="177">
        <v>0.38495400000000002</v>
      </c>
      <c r="FR62" s="177">
        <v>0.70156200000000002</v>
      </c>
      <c r="FS62" s="177">
        <v>0.80854700000000002</v>
      </c>
      <c r="FT62" s="177">
        <v>1.1041479999999999</v>
      </c>
      <c r="FU62" s="195">
        <v>1.6254217200000003</v>
      </c>
      <c r="FV62" s="195">
        <v>2.0409399600000002</v>
      </c>
      <c r="FW62" s="177">
        <f t="shared" si="53"/>
        <v>22.888974880000003</v>
      </c>
      <c r="FX62" s="175">
        <f t="shared" si="54"/>
        <v>0.12341045721938966</v>
      </c>
      <c r="FY62" s="172"/>
      <c r="FZ62" s="172"/>
    </row>
    <row r="63" spans="1:182">
      <c r="A63" s="181">
        <v>37500</v>
      </c>
      <c r="B63" s="170">
        <v>23.7</v>
      </c>
      <c r="C63" s="170">
        <v>21.52</v>
      </c>
      <c r="D63" s="170">
        <f t="shared" si="0"/>
        <v>22.61</v>
      </c>
      <c r="E63" s="170">
        <v>1.08</v>
      </c>
      <c r="F63" s="171">
        <v>7.1300000000000002E-2</v>
      </c>
      <c r="G63" s="175">
        <f t="shared" si="1"/>
        <v>0.12618968168744193</v>
      </c>
      <c r="H63" s="183">
        <f t="shared" si="2"/>
        <v>6.6250023984847396E-3</v>
      </c>
      <c r="I63" s="170">
        <v>22.35</v>
      </c>
      <c r="J63" s="170">
        <v>20.7</v>
      </c>
      <c r="K63" s="173">
        <f t="shared" si="3"/>
        <v>21.524999999999999</v>
      </c>
      <c r="L63" s="173">
        <v>1.18</v>
      </c>
      <c r="M63" s="171">
        <v>7.7100000000000002E-2</v>
      </c>
      <c r="N63" s="175">
        <f t="shared" si="4"/>
        <v>0.14061228076248411</v>
      </c>
      <c r="O63" s="183">
        <f t="shared" si="5"/>
        <v>5.3693016706863545E-3</v>
      </c>
      <c r="P63" s="174"/>
      <c r="Q63" s="174"/>
      <c r="R63" s="172"/>
      <c r="S63" s="172"/>
      <c r="T63" s="175"/>
      <c r="U63" s="175"/>
      <c r="V63" s="172"/>
      <c r="W63" s="176">
        <v>26.49</v>
      </c>
      <c r="X63" s="176">
        <v>23.84</v>
      </c>
      <c r="Y63" s="177">
        <f t="shared" si="9"/>
        <v>25.164999999999999</v>
      </c>
      <c r="Z63" s="177">
        <v>0.72</v>
      </c>
      <c r="AA63" s="178">
        <v>7.3999999999999996E-2</v>
      </c>
      <c r="AB63" s="175">
        <f t="shared" si="10"/>
        <v>0.10671282178210273</v>
      </c>
      <c r="AC63" s="183">
        <f t="shared" si="11"/>
        <v>4.010679196413524E-3</v>
      </c>
      <c r="AD63" s="191">
        <v>36.25</v>
      </c>
      <c r="AE63" s="191">
        <v>33.17</v>
      </c>
      <c r="AF63" s="177">
        <f t="shared" si="12"/>
        <v>34.71</v>
      </c>
      <c r="AG63" s="191">
        <f t="shared" si="72"/>
        <v>0.68</v>
      </c>
      <c r="AH63" s="178">
        <v>0.1019</v>
      </c>
      <c r="AI63" s="175">
        <f t="shared" si="13"/>
        <v>0.12479970742246849</v>
      </c>
      <c r="AJ63" s="183">
        <f t="shared" si="14"/>
        <v>1.1574463775325708E-2</v>
      </c>
      <c r="AK63" s="176">
        <v>34.85</v>
      </c>
      <c r="AL63" s="176">
        <v>31.96</v>
      </c>
      <c r="AM63" s="177">
        <f t="shared" si="15"/>
        <v>33.405000000000001</v>
      </c>
      <c r="AN63" s="177">
        <v>1.78</v>
      </c>
      <c r="AO63" s="178">
        <v>7.7499999999999999E-2</v>
      </c>
      <c r="AP63" s="175">
        <f t="shared" si="55"/>
        <v>0.1392200413186151</v>
      </c>
      <c r="AQ63" s="183">
        <f t="shared" si="56"/>
        <v>2.8822052126559732E-2</v>
      </c>
      <c r="AR63" s="174"/>
      <c r="AS63" s="174"/>
      <c r="AT63" s="177"/>
      <c r="AU63" s="177"/>
      <c r="AV63" s="175"/>
      <c r="AW63" s="175"/>
      <c r="AX63" s="183"/>
      <c r="AY63" s="176">
        <v>33.29</v>
      </c>
      <c r="AZ63" s="176">
        <v>30.65</v>
      </c>
      <c r="BA63" s="177">
        <f t="shared" si="17"/>
        <v>31.97</v>
      </c>
      <c r="BB63" s="176">
        <v>1.2</v>
      </c>
      <c r="BC63" s="178">
        <v>6.6699999999999995E-2</v>
      </c>
      <c r="BD63" s="175">
        <f t="shared" si="18"/>
        <v>0.10947467168285052</v>
      </c>
      <c r="BE63" s="183">
        <f t="shared" si="19"/>
        <v>3.8604436079425876E-3</v>
      </c>
      <c r="BF63" s="176">
        <v>29.39</v>
      </c>
      <c r="BG63" s="176">
        <v>17.25</v>
      </c>
      <c r="BH63" s="177">
        <f t="shared" si="20"/>
        <v>23.32</v>
      </c>
      <c r="BI63" s="177">
        <v>1.84</v>
      </c>
      <c r="BJ63" s="178">
        <v>0.06</v>
      </c>
      <c r="BK63" s="175">
        <f t="shared" si="21"/>
        <v>0.15081843723183863</v>
      </c>
      <c r="BL63" s="183">
        <f t="shared" si="22"/>
        <v>8.0885675199484971E-3</v>
      </c>
      <c r="BM63" s="183"/>
      <c r="BN63" s="183"/>
      <c r="BO63" s="183"/>
      <c r="BP63" s="183"/>
      <c r="BQ63" s="183"/>
      <c r="BR63" s="183"/>
      <c r="BS63" s="183"/>
      <c r="BT63" s="176">
        <v>29.99</v>
      </c>
      <c r="BU63" s="176">
        <v>27</v>
      </c>
      <c r="BV63" s="177">
        <f t="shared" si="76"/>
        <v>28.494999999999997</v>
      </c>
      <c r="BW63" s="177">
        <v>1.26</v>
      </c>
      <c r="BX63" s="178">
        <v>5.2999999999999999E-2</v>
      </c>
      <c r="BY63" s="175">
        <f t="shared" si="77"/>
        <v>0.10287462514517975</v>
      </c>
      <c r="BZ63" s="183">
        <f t="shared" si="78"/>
        <v>3.1746941146214031E-3</v>
      </c>
      <c r="CA63" s="174">
        <v>22.25</v>
      </c>
      <c r="CB63" s="174">
        <v>18.84</v>
      </c>
      <c r="CC63" s="177">
        <f t="shared" si="69"/>
        <v>20.545000000000002</v>
      </c>
      <c r="CD63" s="172">
        <v>0.98</v>
      </c>
      <c r="CE63" s="178">
        <v>7.6700000000000004E-2</v>
      </c>
      <c r="CF63" s="175">
        <f t="shared" si="70"/>
        <v>0.13178834368553027</v>
      </c>
      <c r="CG63" s="183">
        <f t="shared" si="71"/>
        <v>1.896096341077324E-3</v>
      </c>
      <c r="CH63" s="176">
        <v>19.950000760000002</v>
      </c>
      <c r="CI63" s="176">
        <v>17.850000380000001</v>
      </c>
      <c r="CJ63" s="177">
        <f t="shared" si="29"/>
        <v>18.900000570000003</v>
      </c>
      <c r="CK63" s="177">
        <v>0.62</v>
      </c>
      <c r="CL63" s="178">
        <v>8.5800000000000001E-2</v>
      </c>
      <c r="CM63" s="175">
        <f t="shared" si="65"/>
        <v>0.12378181552336809</v>
      </c>
      <c r="CN63" s="183">
        <f t="shared" si="66"/>
        <v>6.4316246512022626E-3</v>
      </c>
      <c r="CO63" s="176">
        <v>35.32</v>
      </c>
      <c r="CP63" s="176">
        <v>32.51</v>
      </c>
      <c r="CQ63" s="177">
        <f t="shared" si="32"/>
        <v>33.914999999999999</v>
      </c>
      <c r="CR63" s="177">
        <v>2.08</v>
      </c>
      <c r="CS63" s="178">
        <v>5.7500000000000002E-2</v>
      </c>
      <c r="CT63" s="175">
        <f t="shared" si="33"/>
        <v>0.12744035140646193</v>
      </c>
      <c r="CU63" s="183">
        <f t="shared" si="34"/>
        <v>6.4119823976678389E-3</v>
      </c>
      <c r="CV63" s="176">
        <v>37</v>
      </c>
      <c r="CW63" s="176">
        <v>33.619999999999997</v>
      </c>
      <c r="CX63" s="177">
        <f t="shared" si="35"/>
        <v>35.31</v>
      </c>
      <c r="CY63" s="177">
        <v>1.6</v>
      </c>
      <c r="CZ63" s="178">
        <v>4.4999999999999998E-2</v>
      </c>
      <c r="DA63" s="175">
        <f t="shared" si="36"/>
        <v>9.5742893679111596E-2</v>
      </c>
      <c r="DB63" s="183">
        <f t="shared" si="37"/>
        <v>4.6835768062453483E-3</v>
      </c>
      <c r="DC63" s="179"/>
      <c r="DD63" s="179"/>
      <c r="DE63" s="179"/>
      <c r="DF63" s="179"/>
      <c r="DG63" s="175"/>
      <c r="DH63" s="175"/>
      <c r="DI63" s="183"/>
      <c r="DJ63" s="174">
        <v>33.1</v>
      </c>
      <c r="DK63" s="174">
        <v>31.01</v>
      </c>
      <c r="DL63" s="177">
        <f t="shared" si="39"/>
        <v>32.055</v>
      </c>
      <c r="DM63" s="177">
        <v>1.5</v>
      </c>
      <c r="DN63" s="175">
        <v>5.33E-2</v>
      </c>
      <c r="DO63" s="175">
        <f t="shared" si="60"/>
        <v>0.10614911422753681</v>
      </c>
      <c r="DP63" s="183">
        <f t="shared" si="61"/>
        <v>1.79314330161713E-3</v>
      </c>
      <c r="DQ63" s="176">
        <v>22.5</v>
      </c>
      <c r="DR63" s="176">
        <v>20.6</v>
      </c>
      <c r="DS63" s="177">
        <f t="shared" si="73"/>
        <v>21.55</v>
      </c>
      <c r="DT63" s="177">
        <v>0.82</v>
      </c>
      <c r="DU63" s="178">
        <v>0.05</v>
      </c>
      <c r="DV63" s="175">
        <f t="shared" si="74"/>
        <v>9.2692338300467192E-2</v>
      </c>
      <c r="DW63" s="183">
        <f t="shared" si="75"/>
        <v>2.8891149655529717E-3</v>
      </c>
      <c r="DX63" s="176">
        <v>36.76</v>
      </c>
      <c r="DY63" s="176">
        <v>33.58</v>
      </c>
      <c r="DZ63" s="177">
        <f t="shared" si="43"/>
        <v>35.17</v>
      </c>
      <c r="EA63" s="177">
        <v>1.65</v>
      </c>
      <c r="EB63" s="178">
        <v>6.88E-2</v>
      </c>
      <c r="EC63" s="175">
        <f t="shared" si="67"/>
        <v>0.12256736720204908</v>
      </c>
      <c r="ED63" s="183">
        <f t="shared" si="68"/>
        <v>4.79062035593413E-3</v>
      </c>
      <c r="EE63" s="176">
        <v>24.62</v>
      </c>
      <c r="EF63" s="176">
        <v>22.75</v>
      </c>
      <c r="EG63" s="177">
        <f t="shared" si="44"/>
        <v>23.685000000000002</v>
      </c>
      <c r="EH63" s="177">
        <v>1.272</v>
      </c>
      <c r="EI63" s="178">
        <v>4.3999999999999997E-2</v>
      </c>
      <c r="EJ63" s="175">
        <f t="shared" si="45"/>
        <v>0.10428182019576826</v>
      </c>
      <c r="EK63" s="183">
        <f t="shared" si="46"/>
        <v>5.1711748784014624E-3</v>
      </c>
      <c r="EL63" s="191">
        <v>20.91</v>
      </c>
      <c r="EM63" s="191">
        <v>19.579999999999998</v>
      </c>
      <c r="EN63" s="177">
        <f t="shared" si="47"/>
        <v>20.244999999999997</v>
      </c>
      <c r="EO63" s="192">
        <v>1.04</v>
      </c>
      <c r="EP63" s="178">
        <v>7.5700000000000003E-2</v>
      </c>
      <c r="EQ63" s="175">
        <f t="shared" si="48"/>
        <v>0.13505805377953806</v>
      </c>
      <c r="ER63" s="183">
        <f t="shared" si="49"/>
        <v>9.3132027814362573E-3</v>
      </c>
      <c r="ES63" s="193">
        <v>25.1</v>
      </c>
      <c r="ET63" s="193">
        <v>22.55</v>
      </c>
      <c r="EU63" s="193">
        <f t="shared" si="50"/>
        <v>23.825000000000003</v>
      </c>
      <c r="EV63" s="192">
        <v>0.72</v>
      </c>
      <c r="EW63" s="178">
        <v>0.1013</v>
      </c>
      <c r="EX63" s="175">
        <f t="shared" si="51"/>
        <v>0.13675348221534889</v>
      </c>
      <c r="EY63" s="183">
        <f t="shared" si="52"/>
        <v>1.1068210348565624E-2</v>
      </c>
      <c r="EZ63" s="172"/>
      <c r="FA63" s="179">
        <v>1.212494</v>
      </c>
      <c r="FB63" s="179">
        <v>0.88188500000000003</v>
      </c>
      <c r="FC63" s="179"/>
      <c r="FD63" s="179">
        <v>0.86799800000000005</v>
      </c>
      <c r="FE63" s="194">
        <v>2.1419272500000002</v>
      </c>
      <c r="FF63" s="179">
        <v>4.7812400000000004</v>
      </c>
      <c r="FG63" s="179"/>
      <c r="FH63" s="179">
        <v>0.81440599999999996</v>
      </c>
      <c r="FI63" s="179">
        <v>1.23861</v>
      </c>
      <c r="FJ63" s="179"/>
      <c r="FK63" s="179">
        <v>0.71270699999999998</v>
      </c>
      <c r="FL63" s="179">
        <v>0.3322774</v>
      </c>
      <c r="FM63" s="177">
        <v>1.2</v>
      </c>
      <c r="FN63" s="177">
        <v>1.161991</v>
      </c>
      <c r="FO63" s="177">
        <v>1.129766</v>
      </c>
      <c r="FP63" s="177"/>
      <c r="FQ63" s="177">
        <v>0.39013599999999998</v>
      </c>
      <c r="FR63" s="177">
        <v>0.71984400000000004</v>
      </c>
      <c r="FS63" s="177">
        <v>0.90268099999999996</v>
      </c>
      <c r="FT63" s="177">
        <v>1.1452439999999999</v>
      </c>
      <c r="FU63" s="195">
        <v>1.5925606300000001</v>
      </c>
      <c r="FV63" s="195">
        <v>1.8692027600000001</v>
      </c>
      <c r="FW63" s="177">
        <f t="shared" si="53"/>
        <v>23.09497004</v>
      </c>
      <c r="FX63" s="175">
        <f t="shared" si="54"/>
        <v>0.12597395123768287</v>
      </c>
      <c r="FY63" s="172"/>
      <c r="FZ63" s="172"/>
    </row>
    <row r="64" spans="1:182">
      <c r="A64" s="181">
        <v>37530</v>
      </c>
      <c r="B64" s="170">
        <v>24.090000150000002</v>
      </c>
      <c r="C64" s="170">
        <v>20.5</v>
      </c>
      <c r="D64" s="170">
        <f t="shared" si="0"/>
        <v>22.295000075000001</v>
      </c>
      <c r="E64" s="170">
        <v>1.08</v>
      </c>
      <c r="F64" s="171">
        <v>7.0000000000000007E-2</v>
      </c>
      <c r="G64" s="175">
        <f t="shared" si="1"/>
        <v>0.12561243568611413</v>
      </c>
      <c r="H64" s="183">
        <f t="shared" si="2"/>
        <v>6.7863586538622995E-3</v>
      </c>
      <c r="I64" s="170">
        <v>22.299999239999998</v>
      </c>
      <c r="J64" s="170">
        <v>20.620000839999999</v>
      </c>
      <c r="K64" s="173">
        <f t="shared" si="3"/>
        <v>21.460000039999997</v>
      </c>
      <c r="L64" s="173">
        <v>1.18</v>
      </c>
      <c r="M64" s="171">
        <v>7.7100000000000002E-2</v>
      </c>
      <c r="N64" s="175">
        <f t="shared" si="4"/>
        <v>0.14080881771246201</v>
      </c>
      <c r="O64" s="183">
        <f t="shared" si="5"/>
        <v>5.4129299098471494E-3</v>
      </c>
      <c r="P64" s="174">
        <v>20.200000760000002</v>
      </c>
      <c r="Q64" s="174">
        <v>18.100000380000001</v>
      </c>
      <c r="R64" s="174"/>
      <c r="S64" s="174"/>
      <c r="T64" s="174"/>
      <c r="U64" s="175"/>
      <c r="V64" s="174"/>
      <c r="W64" s="176">
        <v>28.209999079999999</v>
      </c>
      <c r="X64" s="176">
        <v>22.5</v>
      </c>
      <c r="Y64" s="177">
        <f t="shared" si="9"/>
        <v>25.354999540000001</v>
      </c>
      <c r="Z64" s="177">
        <v>0.72</v>
      </c>
      <c r="AA64" s="178">
        <v>7.0000000000000007E-2</v>
      </c>
      <c r="AB64" s="175">
        <f t="shared" si="10"/>
        <v>0.10234402940428589</v>
      </c>
      <c r="AC64" s="183">
        <f t="shared" si="11"/>
        <v>3.7216144863919721E-3</v>
      </c>
      <c r="AD64" s="191">
        <v>36</v>
      </c>
      <c r="AE64" s="191">
        <v>32.090000000000003</v>
      </c>
      <c r="AF64" s="177">
        <f t="shared" si="12"/>
        <v>34.045000000000002</v>
      </c>
      <c r="AG64" s="191">
        <f t="shared" si="72"/>
        <v>0.68</v>
      </c>
      <c r="AH64" s="178">
        <v>0.1019</v>
      </c>
      <c r="AI64" s="175">
        <f t="shared" si="13"/>
        <v>0.12525053057012769</v>
      </c>
      <c r="AJ64" s="183">
        <f t="shared" si="14"/>
        <v>1.1488069530180823E-2</v>
      </c>
      <c r="AK64" s="176">
        <v>36.979999540000001</v>
      </c>
      <c r="AL64" s="176">
        <v>30.75</v>
      </c>
      <c r="AM64" s="177">
        <f t="shared" si="15"/>
        <v>33.864999769999997</v>
      </c>
      <c r="AN64" s="177">
        <v>1.78</v>
      </c>
      <c r="AO64" s="178">
        <v>7.7499999999999999E-2</v>
      </c>
      <c r="AP64" s="175">
        <f t="shared" si="55"/>
        <v>0.13836432636168672</v>
      </c>
      <c r="AQ64" s="183">
        <f t="shared" si="56"/>
        <v>2.8176109857653821E-2</v>
      </c>
      <c r="AR64" s="174">
        <v>24.350000380000001</v>
      </c>
      <c r="AS64" s="174">
        <v>21.790000920000001</v>
      </c>
      <c r="AT64" s="177"/>
      <c r="AU64" s="177"/>
      <c r="AV64" s="175"/>
      <c r="AW64" s="175"/>
      <c r="AX64" s="183"/>
      <c r="AY64" s="176">
        <v>33.200000760000002</v>
      </c>
      <c r="AZ64" s="176">
        <v>29.520000459999999</v>
      </c>
      <c r="BA64" s="177">
        <f t="shared" si="17"/>
        <v>31.36000061</v>
      </c>
      <c r="BB64" s="176">
        <v>1.2</v>
      </c>
      <c r="BC64" s="178">
        <v>6.6699999999999995E-2</v>
      </c>
      <c r="BD64" s="175">
        <f t="shared" si="18"/>
        <v>0.11031925189044633</v>
      </c>
      <c r="BE64" s="183">
        <f t="shared" si="19"/>
        <v>4.0116236223372371E-3</v>
      </c>
      <c r="BF64" s="176">
        <v>31.770000459999999</v>
      </c>
      <c r="BG64" s="176">
        <v>24.25</v>
      </c>
      <c r="BH64" s="177">
        <f t="shared" si="20"/>
        <v>28.010000229999999</v>
      </c>
      <c r="BI64" s="177">
        <v>1.84</v>
      </c>
      <c r="BJ64" s="178">
        <v>5.5E-2</v>
      </c>
      <c r="BK64" s="175">
        <f t="shared" si="21"/>
        <v>0.12986495657592578</v>
      </c>
      <c r="BL64" s="183">
        <f t="shared" si="22"/>
        <v>7.0161060652843494E-3</v>
      </c>
      <c r="BM64" s="183"/>
      <c r="BN64" s="183"/>
      <c r="BO64" s="183"/>
      <c r="BP64" s="183"/>
      <c r="BQ64" s="183"/>
      <c r="BR64" s="183"/>
      <c r="BS64" s="183"/>
      <c r="BT64" s="176">
        <v>30.700000760000002</v>
      </c>
      <c r="BU64" s="176">
        <v>28.540000920000001</v>
      </c>
      <c r="BV64" s="177">
        <f t="shared" si="76"/>
        <v>29.620000840000003</v>
      </c>
      <c r="BW64" s="177">
        <v>1.26</v>
      </c>
      <c r="BX64" s="178">
        <v>5.2999999999999999E-2</v>
      </c>
      <c r="BY64" s="175">
        <f t="shared" si="77"/>
        <v>0.10094859469863127</v>
      </c>
      <c r="BZ64" s="183">
        <f t="shared" si="78"/>
        <v>3.0415790135475155E-3</v>
      </c>
      <c r="CA64" s="174">
        <v>22.25</v>
      </c>
      <c r="CB64" s="174">
        <v>9.6499996199999991</v>
      </c>
      <c r="CC64" s="177">
        <f t="shared" si="69"/>
        <v>15.94999981</v>
      </c>
      <c r="CD64" s="172">
        <v>0.98</v>
      </c>
      <c r="CE64" s="178">
        <v>7.6700000000000004E-2</v>
      </c>
      <c r="CF64" s="175">
        <f t="shared" si="70"/>
        <v>0.14804363130769715</v>
      </c>
      <c r="CG64" s="183">
        <f t="shared" si="71"/>
        <v>2.1533696732473E-3</v>
      </c>
      <c r="CH64" s="176">
        <v>19.36000061</v>
      </c>
      <c r="CI64" s="176">
        <v>16.670000080000001</v>
      </c>
      <c r="CJ64" s="177">
        <f t="shared" si="29"/>
        <v>18.015000345000001</v>
      </c>
      <c r="CK64" s="177">
        <v>0.62</v>
      </c>
      <c r="CL64" s="178">
        <v>8.5800000000000001E-2</v>
      </c>
      <c r="CM64" s="175">
        <f t="shared" si="65"/>
        <v>0.12567301886652027</v>
      </c>
      <c r="CN64" s="183">
        <f t="shared" si="66"/>
        <v>6.2673523670708428E-3</v>
      </c>
      <c r="CO64" s="176">
        <v>36.599998470000003</v>
      </c>
      <c r="CP64" s="176">
        <v>31.059999470000001</v>
      </c>
      <c r="CQ64" s="177">
        <f t="shared" si="32"/>
        <v>33.829998970000005</v>
      </c>
      <c r="CR64" s="177">
        <v>2.08</v>
      </c>
      <c r="CS64" s="178">
        <v>5.5E-2</v>
      </c>
      <c r="CT64" s="175">
        <f t="shared" si="33"/>
        <v>0.12495456731935395</v>
      </c>
      <c r="CU64" s="183">
        <f t="shared" si="34"/>
        <v>6.2315229659362916E-3</v>
      </c>
      <c r="CV64" s="176">
        <v>36.450000760000002</v>
      </c>
      <c r="CW64" s="176">
        <v>31.549999239999998</v>
      </c>
      <c r="CX64" s="177">
        <f t="shared" si="35"/>
        <v>34</v>
      </c>
      <c r="CY64" s="177">
        <v>1.6</v>
      </c>
      <c r="CZ64" s="178">
        <v>4.4999999999999998E-2</v>
      </c>
      <c r="DA64" s="175">
        <f t="shared" si="36"/>
        <v>9.7734242631388524E-2</v>
      </c>
      <c r="DB64" s="183">
        <f t="shared" si="37"/>
        <v>4.8740369446388021E-3</v>
      </c>
      <c r="DC64" s="179">
        <v>8.1499996199999991</v>
      </c>
      <c r="DD64" s="179">
        <v>6.8499999000000003</v>
      </c>
      <c r="DE64" s="179"/>
      <c r="DF64" s="179"/>
      <c r="DG64" s="175"/>
      <c r="DH64" s="175"/>
      <c r="DI64" s="183"/>
      <c r="DJ64" s="174">
        <v>33.299999239999998</v>
      </c>
      <c r="DK64" s="174">
        <v>31.399999619999999</v>
      </c>
      <c r="DL64" s="177">
        <f t="shared" si="39"/>
        <v>32.349999429999997</v>
      </c>
      <c r="DM64" s="177">
        <v>1.5</v>
      </c>
      <c r="DN64" s="175">
        <v>5.33E-2</v>
      </c>
      <c r="DO64" s="175">
        <f t="shared" si="60"/>
        <v>0.10565838176747411</v>
      </c>
      <c r="DP64" s="183">
        <f t="shared" si="61"/>
        <v>1.6466300678633214E-3</v>
      </c>
      <c r="DQ64" s="176">
        <v>22.75</v>
      </c>
      <c r="DR64" s="176">
        <v>19.81999969</v>
      </c>
      <c r="DS64" s="177">
        <f t="shared" si="73"/>
        <v>21.284999845000002</v>
      </c>
      <c r="DT64" s="177">
        <v>0.82</v>
      </c>
      <c r="DU64" s="178">
        <v>0.05</v>
      </c>
      <c r="DV64" s="175">
        <f t="shared" si="74"/>
        <v>9.3231931671207136E-2</v>
      </c>
      <c r="DW64" s="183">
        <f t="shared" si="75"/>
        <v>2.8090761204770335E-3</v>
      </c>
      <c r="DX64" s="176">
        <v>26.233333590000001</v>
      </c>
      <c r="DY64" s="176">
        <v>23.266668320000001</v>
      </c>
      <c r="DZ64" s="177">
        <f t="shared" si="43"/>
        <v>24.750000955000001</v>
      </c>
      <c r="EA64" s="177">
        <v>1.1000000000000001</v>
      </c>
      <c r="EB64" s="178">
        <v>6.88E-2</v>
      </c>
      <c r="EC64" s="175">
        <f t="shared" si="67"/>
        <v>0.11968643123557698</v>
      </c>
      <c r="ED64" s="183">
        <f t="shared" si="68"/>
        <v>4.8496495028272999E-3</v>
      </c>
      <c r="EE64" s="176">
        <v>25.149999619999999</v>
      </c>
      <c r="EF64" s="176">
        <v>21.940000529999999</v>
      </c>
      <c r="EG64" s="177">
        <f t="shared" si="44"/>
        <v>23.545000074999997</v>
      </c>
      <c r="EH64" s="177">
        <v>1.272</v>
      </c>
      <c r="EI64" s="178">
        <v>4.3999999999999997E-2</v>
      </c>
      <c r="EJ64" s="175">
        <f t="shared" si="45"/>
        <v>0.10464788524926227</v>
      </c>
      <c r="EK64" s="183">
        <f t="shared" si="46"/>
        <v>5.2188224428867174E-3</v>
      </c>
      <c r="EL64" s="191">
        <v>20.48</v>
      </c>
      <c r="EM64" s="191">
        <v>17.95</v>
      </c>
      <c r="EN64" s="177">
        <f t="shared" si="47"/>
        <v>19.215</v>
      </c>
      <c r="EO64" s="192">
        <v>1.04</v>
      </c>
      <c r="EP64" s="178">
        <v>7.5700000000000003E-2</v>
      </c>
      <c r="EQ64" s="175">
        <f t="shared" si="48"/>
        <v>0.13830773589530798</v>
      </c>
      <c r="ER64" s="183">
        <f t="shared" si="49"/>
        <v>9.3054932636241778E-3</v>
      </c>
      <c r="ES64" s="193">
        <v>26.15</v>
      </c>
      <c r="ET64" s="193">
        <v>21.41</v>
      </c>
      <c r="EU64" s="193">
        <f t="shared" si="50"/>
        <v>23.78</v>
      </c>
      <c r="EV64" s="192">
        <v>0.72</v>
      </c>
      <c r="EW64" s="178">
        <v>0.1013</v>
      </c>
      <c r="EX64" s="175">
        <f t="shared" si="51"/>
        <v>0.13682137326158927</v>
      </c>
      <c r="EY64" s="183">
        <f t="shared" si="52"/>
        <v>1.2005901721098744E-2</v>
      </c>
      <c r="EZ64" s="174"/>
      <c r="FA64" s="200">
        <v>1.3</v>
      </c>
      <c r="FB64" s="200">
        <v>0.92500000000000004</v>
      </c>
      <c r="FC64" s="200"/>
      <c r="FD64" s="200">
        <v>0.875</v>
      </c>
      <c r="FE64" s="194">
        <v>2.2070219999999998</v>
      </c>
      <c r="FF64" s="200">
        <v>4.9000000000000004</v>
      </c>
      <c r="FG64" s="200"/>
      <c r="FH64" s="200">
        <v>0.875</v>
      </c>
      <c r="FI64" s="200">
        <v>1.3</v>
      </c>
      <c r="FJ64" s="200"/>
      <c r="FK64" s="200">
        <v>0.72499999999999998</v>
      </c>
      <c r="FL64" s="200">
        <v>0.35</v>
      </c>
      <c r="FM64" s="176">
        <v>1.2</v>
      </c>
      <c r="FN64" s="176">
        <v>1.2</v>
      </c>
      <c r="FO64" s="176">
        <v>1.2</v>
      </c>
      <c r="FP64" s="176"/>
      <c r="FQ64" s="176">
        <v>0.375</v>
      </c>
      <c r="FR64" s="176">
        <v>0.72499999999999998</v>
      </c>
      <c r="FS64" s="176">
        <v>0.97499999999999998</v>
      </c>
      <c r="FT64" s="176">
        <v>1.2</v>
      </c>
      <c r="FU64" s="195">
        <v>1.61894505</v>
      </c>
      <c r="FV64" s="195">
        <v>2.1114462000000001</v>
      </c>
      <c r="FW64" s="177">
        <f t="shared" si="53"/>
        <v>24.062413250000002</v>
      </c>
      <c r="FX64" s="175">
        <f t="shared" si="54"/>
        <v>0.12501624620877569</v>
      </c>
      <c r="FY64" s="172"/>
      <c r="FZ64" s="172"/>
    </row>
    <row r="65" spans="1:182">
      <c r="A65" s="181">
        <v>37561</v>
      </c>
      <c r="B65" s="170">
        <v>24.5</v>
      </c>
      <c r="C65" s="170">
        <v>22.700000760000002</v>
      </c>
      <c r="D65" s="170">
        <f t="shared" si="0"/>
        <v>23.600000380000001</v>
      </c>
      <c r="E65" s="170">
        <v>1.08</v>
      </c>
      <c r="F65" s="171">
        <v>7.0000000000000007E-2</v>
      </c>
      <c r="G65" s="175">
        <f t="shared" si="1"/>
        <v>0.12248185118964772</v>
      </c>
      <c r="H65" s="183">
        <f t="shared" si="2"/>
        <v>6.598851736940089E-3</v>
      </c>
      <c r="I65" s="170">
        <v>23.149999619999999</v>
      </c>
      <c r="J65" s="170">
        <v>21.270000459999999</v>
      </c>
      <c r="K65" s="173">
        <f t="shared" si="3"/>
        <v>22.210000039999997</v>
      </c>
      <c r="L65" s="173">
        <v>1.18</v>
      </c>
      <c r="M65" s="171">
        <v>6.5699999999999995E-2</v>
      </c>
      <c r="N65" s="175">
        <f t="shared" si="4"/>
        <v>0.12656142271032755</v>
      </c>
      <c r="O65" s="183">
        <f t="shared" si="5"/>
        <v>4.8517270221112513E-3</v>
      </c>
      <c r="P65" s="174">
        <v>20.329999919999999</v>
      </c>
      <c r="Q65" s="174">
        <v>18.75</v>
      </c>
      <c r="R65" s="174"/>
      <c r="S65" s="174"/>
      <c r="T65" s="174"/>
      <c r="U65" s="175"/>
      <c r="V65" s="174"/>
      <c r="W65" s="176">
        <v>28.600000380000001</v>
      </c>
      <c r="X65" s="176">
        <v>26.719999309999999</v>
      </c>
      <c r="Y65" s="177">
        <f t="shared" si="9"/>
        <v>27.659999845000002</v>
      </c>
      <c r="Z65" s="177">
        <v>0.72</v>
      </c>
      <c r="AA65" s="178">
        <v>7.0000000000000007E-2</v>
      </c>
      <c r="AB65" s="175">
        <f t="shared" si="10"/>
        <v>9.9621044585592289E-2</v>
      </c>
      <c r="AC65" s="183">
        <f t="shared" si="11"/>
        <v>3.6125379746220626E-3</v>
      </c>
      <c r="AD65" s="191">
        <v>36.549999999999997</v>
      </c>
      <c r="AE65" s="191">
        <v>34.1</v>
      </c>
      <c r="AF65" s="177">
        <f t="shared" si="12"/>
        <v>35.325000000000003</v>
      </c>
      <c r="AG65" s="191">
        <f t="shared" si="72"/>
        <v>0.68</v>
      </c>
      <c r="AH65" s="178">
        <v>0.1019</v>
      </c>
      <c r="AI65" s="175">
        <f t="shared" si="13"/>
        <v>0.1243980022633413</v>
      </c>
      <c r="AJ65" s="183">
        <f t="shared" si="14"/>
        <v>1.1364002304462103E-2</v>
      </c>
      <c r="AK65" s="176">
        <v>37.150001529999997</v>
      </c>
      <c r="AL65" s="176">
        <v>33.799999239999998</v>
      </c>
      <c r="AM65" s="177">
        <f t="shared" si="15"/>
        <v>35.475000385000001</v>
      </c>
      <c r="AN65" s="177">
        <v>1.78</v>
      </c>
      <c r="AO65" s="178">
        <v>7.7499999999999999E-2</v>
      </c>
      <c r="AP65" s="175">
        <f t="shared" si="55"/>
        <v>0.13554749501630514</v>
      </c>
      <c r="AQ65" s="183">
        <f t="shared" si="56"/>
        <v>2.7525857220531982E-2</v>
      </c>
      <c r="AR65" s="174">
        <v>24.5</v>
      </c>
      <c r="AS65" s="174">
        <v>22.75</v>
      </c>
      <c r="AT65" s="177"/>
      <c r="AU65" s="177"/>
      <c r="AV65" s="175"/>
      <c r="AW65" s="175"/>
      <c r="AX65" s="183"/>
      <c r="AY65" s="176">
        <v>32.02999878</v>
      </c>
      <c r="AZ65" s="176">
        <v>29.86000061</v>
      </c>
      <c r="BA65" s="177">
        <f t="shared" si="17"/>
        <v>30.944999695</v>
      </c>
      <c r="BB65" s="176">
        <v>1.2</v>
      </c>
      <c r="BC65" s="178">
        <v>6.6699999999999995E-2</v>
      </c>
      <c r="BD65" s="175">
        <f t="shared" si="18"/>
        <v>0.11091316610878565</v>
      </c>
      <c r="BE65" s="183">
        <f t="shared" si="19"/>
        <v>4.0220219143486183E-3</v>
      </c>
      <c r="BF65" s="176">
        <v>33.290000919999997</v>
      </c>
      <c r="BG65" s="176">
        <v>29.719999309999999</v>
      </c>
      <c r="BH65" s="177">
        <f t="shared" si="20"/>
        <v>31.505000114999998</v>
      </c>
      <c r="BI65" s="177">
        <v>1.84</v>
      </c>
      <c r="BJ65" s="178">
        <v>5.1700000000000003E-2</v>
      </c>
      <c r="BK65" s="175">
        <f t="shared" si="21"/>
        <v>0.11786157063599179</v>
      </c>
      <c r="BL65" s="183">
        <f t="shared" si="22"/>
        <v>6.3499287654099216E-3</v>
      </c>
      <c r="BM65" s="183"/>
      <c r="BN65" s="183"/>
      <c r="BO65" s="183"/>
      <c r="BP65" s="183"/>
      <c r="BQ65" s="183"/>
      <c r="BR65" s="183"/>
      <c r="BS65" s="183"/>
      <c r="BT65" s="176">
        <v>30.18000031</v>
      </c>
      <c r="BU65" s="176">
        <v>25.5</v>
      </c>
      <c r="BV65" s="177">
        <f t="shared" si="76"/>
        <v>27.840000154999998</v>
      </c>
      <c r="BW65" s="177">
        <v>1.26</v>
      </c>
      <c r="BX65" s="178">
        <v>5.2999999999999999E-2</v>
      </c>
      <c r="BY65" s="175">
        <f t="shared" si="77"/>
        <v>0.10406896585358716</v>
      </c>
      <c r="BZ65" s="183">
        <f t="shared" si="78"/>
        <v>3.1268894146382212E-3</v>
      </c>
      <c r="CA65" s="174">
        <v>15.27000046</v>
      </c>
      <c r="CB65" s="174">
        <v>12.399999619999999</v>
      </c>
      <c r="CC65" s="177">
        <f t="shared" si="69"/>
        <v>13.835000040000001</v>
      </c>
      <c r="CD65" s="172">
        <v>0.98</v>
      </c>
      <c r="CE65" s="178">
        <v>5.33E-2</v>
      </c>
      <c r="CF65" s="175">
        <f t="shared" si="70"/>
        <v>0.13406060075611137</v>
      </c>
      <c r="CG65" s="183">
        <f t="shared" si="71"/>
        <v>1.9445650791826421E-3</v>
      </c>
      <c r="CH65" s="176">
        <v>19.549999239999998</v>
      </c>
      <c r="CI65" s="176">
        <v>17.43000031</v>
      </c>
      <c r="CJ65" s="177">
        <f t="shared" si="29"/>
        <v>18.489999775000001</v>
      </c>
      <c r="CK65" s="177">
        <v>0.62</v>
      </c>
      <c r="CL65" s="178">
        <v>8.5800000000000001E-2</v>
      </c>
      <c r="CM65" s="175">
        <f t="shared" si="65"/>
        <v>0.12463516445892586</v>
      </c>
      <c r="CN65" s="183">
        <f t="shared" si="66"/>
        <v>6.1983359869384027E-3</v>
      </c>
      <c r="CO65" s="176">
        <v>37.25</v>
      </c>
      <c r="CP65" s="176">
        <v>33.689998629999998</v>
      </c>
      <c r="CQ65" s="177">
        <f t="shared" si="32"/>
        <v>35.469999314999995</v>
      </c>
      <c r="CR65" s="177">
        <v>2.08</v>
      </c>
      <c r="CS65" s="178">
        <v>5.5E-2</v>
      </c>
      <c r="CT65" s="175">
        <f t="shared" si="33"/>
        <v>0.12164550274253583</v>
      </c>
      <c r="CU65" s="183">
        <f t="shared" si="34"/>
        <v>6.0496546104912337E-3</v>
      </c>
      <c r="CV65" s="176">
        <v>36.5</v>
      </c>
      <c r="CW65" s="176">
        <v>32.759998320000001</v>
      </c>
      <c r="CX65" s="177">
        <f t="shared" si="35"/>
        <v>34.629999159999997</v>
      </c>
      <c r="CY65" s="177">
        <v>1.6</v>
      </c>
      <c r="CZ65" s="178">
        <v>4.4999999999999998E-2</v>
      </c>
      <c r="DA65" s="175">
        <f t="shared" si="36"/>
        <v>9.6757428442512339E-2</v>
      </c>
      <c r="DB65" s="183">
        <f t="shared" si="37"/>
        <v>4.8119248955336936E-3</v>
      </c>
      <c r="DC65" s="179">
        <v>7.3699998899999999</v>
      </c>
      <c r="DD65" s="179">
        <v>6.4000000999999997</v>
      </c>
      <c r="DE65" s="179"/>
      <c r="DF65" s="179"/>
      <c r="DG65" s="175"/>
      <c r="DH65" s="175"/>
      <c r="DI65" s="183"/>
      <c r="DJ65" s="174">
        <v>32.599998470000003</v>
      </c>
      <c r="DK65" s="174">
        <v>31.5</v>
      </c>
      <c r="DL65" s="177">
        <f t="shared" si="39"/>
        <v>32.049999235000001</v>
      </c>
      <c r="DM65" s="177">
        <v>1.5</v>
      </c>
      <c r="DN65" s="175">
        <v>5.33E-2</v>
      </c>
      <c r="DO65" s="175">
        <f t="shared" si="60"/>
        <v>0.10615751230371617</v>
      </c>
      <c r="DP65" s="183">
        <f t="shared" si="61"/>
        <v>1.6498151115009645E-3</v>
      </c>
      <c r="DQ65" s="176">
        <v>22.899999619999999</v>
      </c>
      <c r="DR65" s="176">
        <v>21.399999619999999</v>
      </c>
      <c r="DS65" s="177">
        <f t="shared" si="73"/>
        <v>22.149999619999999</v>
      </c>
      <c r="DT65" s="177">
        <v>0.82</v>
      </c>
      <c r="DU65" s="178">
        <v>0.05</v>
      </c>
      <c r="DV65" s="175">
        <f t="shared" si="74"/>
        <v>9.1519019522491085E-2</v>
      </c>
      <c r="DW65" s="183">
        <f t="shared" si="75"/>
        <v>2.7498097154684282E-3</v>
      </c>
      <c r="DX65" s="176">
        <v>26.993335720000001</v>
      </c>
      <c r="DY65" s="176">
        <v>24.533332819999998</v>
      </c>
      <c r="DZ65" s="177">
        <f t="shared" si="43"/>
        <v>25.763334270000001</v>
      </c>
      <c r="EA65" s="177">
        <v>1.1000000000000001</v>
      </c>
      <c r="EB65" s="178">
        <v>6.88E-2</v>
      </c>
      <c r="EC65" s="175">
        <f t="shared" si="67"/>
        <v>0.11765129115613937</v>
      </c>
      <c r="ED65" s="183">
        <f t="shared" si="68"/>
        <v>4.7539497859778847E-3</v>
      </c>
      <c r="EE65" s="176">
        <v>24.450000760000002</v>
      </c>
      <c r="EF65" s="176">
        <v>22.18000031</v>
      </c>
      <c r="EG65" s="177">
        <f t="shared" si="44"/>
        <v>23.315000535000003</v>
      </c>
      <c r="EH65" s="177">
        <v>1.272</v>
      </c>
      <c r="EI65" s="178">
        <v>4.3999999999999997E-2</v>
      </c>
      <c r="EJ65" s="175">
        <f t="shared" si="45"/>
        <v>0.10525902348048155</v>
      </c>
      <c r="EK65" s="183">
        <f t="shared" si="46"/>
        <v>5.2347248549110305E-3</v>
      </c>
      <c r="EL65" s="191">
        <v>21</v>
      </c>
      <c r="EM65" s="191">
        <v>19.760000000000002</v>
      </c>
      <c r="EN65" s="177">
        <f t="shared" si="47"/>
        <v>20.380000000000003</v>
      </c>
      <c r="EO65" s="192">
        <v>1.04</v>
      </c>
      <c r="EP65" s="178">
        <v>7.5700000000000003E-2</v>
      </c>
      <c r="EQ65" s="175">
        <f t="shared" si="48"/>
        <v>0.13465695593195992</v>
      </c>
      <c r="ER65" s="183">
        <f t="shared" si="49"/>
        <v>9.2900281805511891E-3</v>
      </c>
      <c r="ES65" s="193">
        <v>27.01</v>
      </c>
      <c r="ET65" s="193">
        <v>24.5</v>
      </c>
      <c r="EU65" s="193">
        <f t="shared" si="50"/>
        <v>25.755000000000003</v>
      </c>
      <c r="EV65" s="192">
        <v>0.74</v>
      </c>
      <c r="EW65" s="178">
        <v>0.1013</v>
      </c>
      <c r="EX65" s="175">
        <f t="shared" si="51"/>
        <v>0.13498795951825704</v>
      </c>
      <c r="EY65" s="183">
        <f t="shared" si="52"/>
        <v>1.1946395005262211E-2</v>
      </c>
      <c r="EZ65" s="174"/>
      <c r="FA65" s="200">
        <v>1.3</v>
      </c>
      <c r="FB65" s="200">
        <v>0.92500000000000004</v>
      </c>
      <c r="FC65" s="200"/>
      <c r="FD65" s="200">
        <v>0.875</v>
      </c>
      <c r="FE65" s="194">
        <v>2.2042691900000002</v>
      </c>
      <c r="FF65" s="200">
        <v>4.9000000000000004</v>
      </c>
      <c r="FG65" s="200"/>
      <c r="FH65" s="200">
        <v>0.875</v>
      </c>
      <c r="FI65" s="200">
        <v>1.3</v>
      </c>
      <c r="FJ65" s="200"/>
      <c r="FK65" s="200">
        <v>0.72499999999999998</v>
      </c>
      <c r="FL65" s="200">
        <v>0.35</v>
      </c>
      <c r="FM65" s="176">
        <v>1.2</v>
      </c>
      <c r="FN65" s="176">
        <v>1.2</v>
      </c>
      <c r="FO65" s="176">
        <v>1.2</v>
      </c>
      <c r="FP65" s="176"/>
      <c r="FQ65" s="176">
        <v>0.375</v>
      </c>
      <c r="FR65" s="176">
        <v>0.72499999999999998</v>
      </c>
      <c r="FS65" s="176">
        <v>0.97499999999999998</v>
      </c>
      <c r="FT65" s="176">
        <v>1.2</v>
      </c>
      <c r="FU65" s="195">
        <v>1.6646960999999998</v>
      </c>
      <c r="FV65" s="195">
        <v>2.13544584</v>
      </c>
      <c r="FW65" s="177">
        <f t="shared" si="53"/>
        <v>24.129411130000001</v>
      </c>
      <c r="FX65" s="175">
        <f t="shared" si="54"/>
        <v>0.12208101957888193</v>
      </c>
      <c r="FY65" s="172"/>
      <c r="FZ65" s="172"/>
    </row>
    <row r="66" spans="1:182">
      <c r="A66" s="181">
        <v>37591</v>
      </c>
      <c r="B66" s="170">
        <v>25</v>
      </c>
      <c r="C66" s="170">
        <v>23.75</v>
      </c>
      <c r="D66" s="170">
        <f t="shared" si="0"/>
        <v>24.375</v>
      </c>
      <c r="E66" s="170">
        <v>1.08</v>
      </c>
      <c r="F66" s="171">
        <v>7.0000000000000007E-2</v>
      </c>
      <c r="G66" s="175">
        <f t="shared" si="1"/>
        <v>0.12078408074364266</v>
      </c>
      <c r="H66" s="183">
        <f t="shared" si="2"/>
        <v>6.9484120812140322E-3</v>
      </c>
      <c r="I66" s="170">
        <v>23.879999160000001</v>
      </c>
      <c r="J66" s="170">
        <v>22.379999160000001</v>
      </c>
      <c r="K66" s="173">
        <f t="shared" si="3"/>
        <v>23.129999160000001</v>
      </c>
      <c r="L66" s="173">
        <v>1.2</v>
      </c>
      <c r="M66" s="171">
        <v>6.7100000000000007E-2</v>
      </c>
      <c r="N66" s="175">
        <f t="shared" si="4"/>
        <v>0.12657999151793375</v>
      </c>
      <c r="O66" s="183">
        <f t="shared" si="5"/>
        <v>4.9412462780317893E-3</v>
      </c>
      <c r="P66" s="174">
        <v>20.440000529999999</v>
      </c>
      <c r="Q66" s="174">
        <v>17.700000760000002</v>
      </c>
      <c r="R66" s="174"/>
      <c r="S66" s="174"/>
      <c r="T66" s="174"/>
      <c r="U66" s="175"/>
      <c r="V66" s="174"/>
      <c r="W66" s="176">
        <v>29.989999770000001</v>
      </c>
      <c r="X66" s="176">
        <v>26.719999309999999</v>
      </c>
      <c r="Y66" s="177">
        <f t="shared" si="9"/>
        <v>28.354999540000001</v>
      </c>
      <c r="Z66" s="177">
        <v>0.72</v>
      </c>
      <c r="AA66" s="178">
        <v>7.0000000000000007E-2</v>
      </c>
      <c r="AB66" s="175">
        <f t="shared" si="10"/>
        <v>9.888774527100086E-2</v>
      </c>
      <c r="AC66" s="183">
        <f t="shared" si="11"/>
        <v>3.8602364987049328E-3</v>
      </c>
      <c r="AD66" s="191">
        <v>36.89</v>
      </c>
      <c r="AE66" s="191">
        <v>34.619999999999997</v>
      </c>
      <c r="AF66" s="177">
        <f t="shared" si="12"/>
        <v>35.754999999999995</v>
      </c>
      <c r="AG66" s="191">
        <f t="shared" si="72"/>
        <v>0.68</v>
      </c>
      <c r="AH66" s="178">
        <v>0.1017</v>
      </c>
      <c r="AI66" s="175">
        <f t="shared" si="13"/>
        <v>0.12392137134537506</v>
      </c>
      <c r="AJ66" s="183">
        <f t="shared" si="14"/>
        <v>1.1151089760906228E-2</v>
      </c>
      <c r="AK66" s="176">
        <v>36.159999849999998</v>
      </c>
      <c r="AL66" s="176">
        <v>34.200000760000002</v>
      </c>
      <c r="AM66" s="177">
        <f t="shared" si="15"/>
        <v>35.180000305</v>
      </c>
      <c r="AN66" s="177">
        <v>1.78</v>
      </c>
      <c r="AO66" s="178">
        <v>7.8799999999999995E-2</v>
      </c>
      <c r="AP66" s="175">
        <f t="shared" si="55"/>
        <v>0.13741458295177988</v>
      </c>
      <c r="AQ66" s="183">
        <f t="shared" si="56"/>
        <v>2.8232586093138494E-2</v>
      </c>
      <c r="AR66" s="174">
        <v>24.840000150000002</v>
      </c>
      <c r="AS66" s="174">
        <v>23</v>
      </c>
      <c r="AT66" s="177"/>
      <c r="AU66" s="177"/>
      <c r="AV66" s="175"/>
      <c r="AW66" s="175"/>
      <c r="AX66" s="183"/>
      <c r="AY66" s="176">
        <v>33.599998470000003</v>
      </c>
      <c r="AZ66" s="176">
        <v>31.200000760000002</v>
      </c>
      <c r="BA66" s="177">
        <f t="shared" si="17"/>
        <v>32.399999614999999</v>
      </c>
      <c r="BB66" s="176">
        <v>1.2</v>
      </c>
      <c r="BC66" s="178">
        <v>6.6699999999999995E-2</v>
      </c>
      <c r="BD66" s="175">
        <f t="shared" si="18"/>
        <v>0.10889869869099233</v>
      </c>
      <c r="BE66" s="183">
        <f t="shared" si="19"/>
        <v>3.915421991842272E-3</v>
      </c>
      <c r="BF66" s="176">
        <v>35.38999939</v>
      </c>
      <c r="BG66" s="176">
        <v>30.549999239999998</v>
      </c>
      <c r="BH66" s="177">
        <f t="shared" si="20"/>
        <v>32.969999314999995</v>
      </c>
      <c r="BI66" s="177">
        <v>1.84</v>
      </c>
      <c r="BJ66" s="178">
        <v>5.1700000000000003E-2</v>
      </c>
      <c r="BK66" s="175">
        <f t="shared" si="21"/>
        <v>0.11485716205697605</v>
      </c>
      <c r="BL66" s="183">
        <f t="shared" si="22"/>
        <v>6.6074509781178766E-3</v>
      </c>
      <c r="BM66" s="183"/>
      <c r="BN66" s="183"/>
      <c r="BO66" s="183"/>
      <c r="BP66" s="183"/>
      <c r="BQ66" s="183"/>
      <c r="BR66" s="183"/>
      <c r="BS66" s="183"/>
      <c r="BT66" s="176">
        <v>27.840000150000002</v>
      </c>
      <c r="BU66" s="176">
        <v>25.629999160000001</v>
      </c>
      <c r="BV66" s="177">
        <f t="shared" si="76"/>
        <v>26.734999655000003</v>
      </c>
      <c r="BW66" s="177">
        <v>1.26</v>
      </c>
      <c r="BX66" s="178">
        <v>5.67E-2</v>
      </c>
      <c r="BY66" s="175">
        <f t="shared" si="77"/>
        <v>0.1101059286957522</v>
      </c>
      <c r="BZ66" s="183">
        <f t="shared" si="78"/>
        <v>3.0539527247149157E-3</v>
      </c>
      <c r="CA66" s="174">
        <v>17.5</v>
      </c>
      <c r="CB66" s="174">
        <v>15.25</v>
      </c>
      <c r="CC66" s="177">
        <f t="shared" si="69"/>
        <v>16.375</v>
      </c>
      <c r="CD66" s="172">
        <v>0.98</v>
      </c>
      <c r="CE66" s="178">
        <v>5.33E-2</v>
      </c>
      <c r="CF66" s="175">
        <f t="shared" si="70"/>
        <v>0.12123902665459818</v>
      </c>
      <c r="CG66" s="183">
        <f t="shared" si="71"/>
        <v>1.3700075722614244E-3</v>
      </c>
      <c r="CH66" s="176">
        <v>19.709999079999999</v>
      </c>
      <c r="CI66" s="176">
        <v>18.559999470000001</v>
      </c>
      <c r="CJ66" s="177">
        <f t="shared" si="29"/>
        <v>19.134999274999998</v>
      </c>
      <c r="CK66" s="177">
        <v>0.62</v>
      </c>
      <c r="CL66" s="178">
        <v>8.5800000000000001E-2</v>
      </c>
      <c r="CM66" s="175">
        <f t="shared" si="65"/>
        <v>0.12330940042328153</v>
      </c>
      <c r="CN66" s="183">
        <f t="shared" si="66"/>
        <v>6.0803035988083818E-3</v>
      </c>
      <c r="CO66" s="176">
        <v>38.990001679999999</v>
      </c>
      <c r="CP66" s="176">
        <v>35.409999849999998</v>
      </c>
      <c r="CQ66" s="177">
        <f t="shared" si="32"/>
        <v>37.200000764999999</v>
      </c>
      <c r="CR66" s="177">
        <v>2.08</v>
      </c>
      <c r="CS66" s="178">
        <v>5.5E-2</v>
      </c>
      <c r="CT66" s="175">
        <f t="shared" si="33"/>
        <v>0.11847793101471704</v>
      </c>
      <c r="CU66" s="183">
        <f t="shared" si="34"/>
        <v>6.3289060161668608E-3</v>
      </c>
      <c r="CV66" s="176">
        <v>36.770000459999999</v>
      </c>
      <c r="CW66" s="176">
        <v>34.25</v>
      </c>
      <c r="CX66" s="177">
        <f t="shared" si="35"/>
        <v>35.510000230000003</v>
      </c>
      <c r="CY66" s="177">
        <v>1.6</v>
      </c>
      <c r="CZ66" s="178">
        <v>4.4999999999999998E-2</v>
      </c>
      <c r="DA66" s="175">
        <f t="shared" si="36"/>
        <v>9.5452025767211346E-2</v>
      </c>
      <c r="DB66" s="183">
        <f t="shared" si="37"/>
        <v>4.7066751909722766E-3</v>
      </c>
      <c r="DC66" s="179">
        <v>7.25</v>
      </c>
      <c r="DD66" s="179">
        <v>5.5999999000000003</v>
      </c>
      <c r="DE66" s="179"/>
      <c r="DF66" s="179"/>
      <c r="DG66" s="175"/>
      <c r="DH66" s="175"/>
      <c r="DI66" s="183"/>
      <c r="DJ66" s="174">
        <v>33.650001529999997</v>
      </c>
      <c r="DK66" s="174">
        <v>32.240001679999999</v>
      </c>
      <c r="DL66" s="177"/>
      <c r="DM66" s="177"/>
      <c r="DN66" s="175"/>
      <c r="DO66" s="175"/>
      <c r="DP66" s="183"/>
      <c r="DQ66" s="176">
        <v>23.629999160000001</v>
      </c>
      <c r="DR66" s="176">
        <v>22</v>
      </c>
      <c r="DS66" s="177">
        <f t="shared" si="73"/>
        <v>22.814999579999999</v>
      </c>
      <c r="DT66" s="177">
        <v>0.82</v>
      </c>
      <c r="DU66" s="178">
        <v>0.05</v>
      </c>
      <c r="DV66" s="175">
        <f t="shared" si="74"/>
        <v>9.0291706675129646E-2</v>
      </c>
      <c r="DW66" s="183">
        <f t="shared" si="75"/>
        <v>2.875394232211604E-3</v>
      </c>
      <c r="DX66" s="176">
        <v>25.433334349999999</v>
      </c>
      <c r="DY66" s="176">
        <v>24.466667180000002</v>
      </c>
      <c r="DZ66" s="177">
        <f t="shared" si="43"/>
        <v>24.950000764999999</v>
      </c>
      <c r="EA66" s="177">
        <v>1.1000000000000001</v>
      </c>
      <c r="EB66" s="178">
        <v>6.88E-2</v>
      </c>
      <c r="EC66" s="175">
        <f t="shared" si="67"/>
        <v>0.11927143999272705</v>
      </c>
      <c r="ED66" s="183">
        <f t="shared" si="68"/>
        <v>4.9009954048747518E-3</v>
      </c>
      <c r="EE66" s="176">
        <v>24.489999770000001</v>
      </c>
      <c r="EF66" s="176">
        <v>22.649999619999999</v>
      </c>
      <c r="EG66" s="177">
        <f t="shared" si="44"/>
        <v>23.569999695</v>
      </c>
      <c r="EH66" s="177">
        <v>1.272</v>
      </c>
      <c r="EI66" s="178">
        <v>4.3999999999999997E-2</v>
      </c>
      <c r="EJ66" s="175">
        <f t="shared" si="45"/>
        <v>0.10458219181312223</v>
      </c>
      <c r="EK66" s="183">
        <f t="shared" si="46"/>
        <v>5.1568775378826315E-3</v>
      </c>
      <c r="EL66" s="191">
        <v>21.86</v>
      </c>
      <c r="EM66" s="191">
        <v>20.54</v>
      </c>
      <c r="EN66" s="177">
        <f t="shared" si="47"/>
        <v>21.2</v>
      </c>
      <c r="EO66" s="192">
        <v>1.04</v>
      </c>
      <c r="EP66" s="178">
        <v>7.5700000000000003E-2</v>
      </c>
      <c r="EQ66" s="175">
        <f t="shared" si="48"/>
        <v>0.13233250240989158</v>
      </c>
      <c r="ER66" s="183">
        <f t="shared" si="49"/>
        <v>9.0672360856293814E-3</v>
      </c>
      <c r="ES66" s="193">
        <v>28.39</v>
      </c>
      <c r="ET66" s="193">
        <v>25.74</v>
      </c>
      <c r="EU66" s="193">
        <f t="shared" si="50"/>
        <v>27.064999999999998</v>
      </c>
      <c r="EV66" s="192">
        <v>0.74</v>
      </c>
      <c r="EW66" s="178">
        <v>0.1</v>
      </c>
      <c r="EX66" s="175">
        <f t="shared" si="51"/>
        <v>0.13200200296641551</v>
      </c>
      <c r="EY66" s="183">
        <f t="shared" si="52"/>
        <v>1.2360413778313853E-2</v>
      </c>
      <c r="EZ66" s="174"/>
      <c r="FA66" s="200">
        <v>1.4</v>
      </c>
      <c r="FB66" s="200">
        <v>0.95</v>
      </c>
      <c r="FC66" s="200"/>
      <c r="FD66" s="200">
        <v>0.95</v>
      </c>
      <c r="FE66" s="194">
        <v>2.1898948799999998</v>
      </c>
      <c r="FF66" s="200">
        <v>5</v>
      </c>
      <c r="FG66" s="200"/>
      <c r="FH66" s="200">
        <v>0.875</v>
      </c>
      <c r="FI66" s="200">
        <v>1.4</v>
      </c>
      <c r="FJ66" s="200"/>
      <c r="FK66" s="200">
        <v>0.67500000000000004</v>
      </c>
      <c r="FL66" s="200">
        <v>0.27500000000000002</v>
      </c>
      <c r="FM66" s="176">
        <v>1.2</v>
      </c>
      <c r="FN66" s="176">
        <v>1.3</v>
      </c>
      <c r="FO66" s="176">
        <v>1.2</v>
      </c>
      <c r="FP66" s="176"/>
      <c r="FQ66" s="176"/>
      <c r="FR66" s="176">
        <v>0.77500000000000002</v>
      </c>
      <c r="FS66" s="176">
        <v>1</v>
      </c>
      <c r="FT66" s="176">
        <v>1.2</v>
      </c>
      <c r="FU66" s="195">
        <v>1.6674797400000001</v>
      </c>
      <c r="FV66" s="195">
        <v>2.2787918399999998</v>
      </c>
      <c r="FW66" s="177">
        <f t="shared" si="53"/>
        <v>24.336166459999998</v>
      </c>
      <c r="FX66" s="175">
        <f t="shared" si="54"/>
        <v>0.1215572058237917</v>
      </c>
      <c r="FY66" s="172"/>
      <c r="FZ66" s="172"/>
    </row>
    <row r="67" spans="1:182">
      <c r="A67" s="181">
        <v>37622</v>
      </c>
      <c r="B67" s="170">
        <v>25.409999849999998</v>
      </c>
      <c r="C67" s="170">
        <v>22.709999079999999</v>
      </c>
      <c r="D67" s="170">
        <f t="shared" si="0"/>
        <v>24.059999464999997</v>
      </c>
      <c r="E67" s="170">
        <v>1.08</v>
      </c>
      <c r="F67" s="171">
        <v>7.0000000000000007E-2</v>
      </c>
      <c r="G67" s="175">
        <f t="shared" si="1"/>
        <v>0.1214607195662174</v>
      </c>
      <c r="H67" s="183">
        <f t="shared" si="2"/>
        <v>6.9598997526569475E-3</v>
      </c>
      <c r="I67" s="170">
        <v>24.309999470000001</v>
      </c>
      <c r="J67" s="170">
        <v>21.399999619999999</v>
      </c>
      <c r="K67" s="173">
        <f t="shared" si="3"/>
        <v>22.854999544999998</v>
      </c>
      <c r="L67" s="173">
        <v>1.2</v>
      </c>
      <c r="M67" s="171">
        <v>6.7100000000000007E-2</v>
      </c>
      <c r="N67" s="175">
        <f t="shared" si="4"/>
        <v>0.12731047646507565</v>
      </c>
      <c r="O67" s="183">
        <f t="shared" si="5"/>
        <v>4.9502467545720925E-3</v>
      </c>
      <c r="P67" s="174">
        <v>20.239999770000001</v>
      </c>
      <c r="Q67" s="174">
        <v>18.049999239999998</v>
      </c>
      <c r="R67" s="174"/>
      <c r="S67" s="174"/>
      <c r="T67" s="174"/>
      <c r="U67" s="175"/>
      <c r="V67" s="174"/>
      <c r="W67" s="176">
        <v>30.950000760000002</v>
      </c>
      <c r="X67" s="176">
        <v>28.079999919999999</v>
      </c>
      <c r="Y67" s="177">
        <f t="shared" si="9"/>
        <v>29.51500034</v>
      </c>
      <c r="Z67" s="177">
        <v>0.72</v>
      </c>
      <c r="AA67" s="178">
        <v>7.0000000000000007E-2</v>
      </c>
      <c r="AB67" s="175">
        <f t="shared" si="10"/>
        <v>9.7741478422131101E-2</v>
      </c>
      <c r="AC67" s="183">
        <f t="shared" si="11"/>
        <v>3.8005076234159173E-3</v>
      </c>
      <c r="AD67" s="191">
        <v>37.299999999999997</v>
      </c>
      <c r="AE67" s="191">
        <v>34.83</v>
      </c>
      <c r="AF67" s="177">
        <f t="shared" si="12"/>
        <v>36.064999999999998</v>
      </c>
      <c r="AG67" s="191">
        <f t="shared" si="72"/>
        <v>0.68</v>
      </c>
      <c r="AH67" s="178">
        <v>0.1017</v>
      </c>
      <c r="AI67" s="175">
        <f t="shared" si="13"/>
        <v>0.12372894515511557</v>
      </c>
      <c r="AJ67" s="183">
        <f t="shared" si="14"/>
        <v>1.1767357978081566E-2</v>
      </c>
      <c r="AK67" s="176">
        <v>38.13999939</v>
      </c>
      <c r="AL67" s="176">
        <v>33.009998320000001</v>
      </c>
      <c r="AM67" s="177">
        <f t="shared" si="15"/>
        <v>35.574998855000004</v>
      </c>
      <c r="AN67" s="177">
        <v>1.78</v>
      </c>
      <c r="AO67" s="178">
        <v>0.08</v>
      </c>
      <c r="AP67" s="175">
        <f t="shared" si="55"/>
        <v>0.13801540773410559</v>
      </c>
      <c r="AQ67" s="183">
        <f t="shared" si="56"/>
        <v>2.8244681125306061E-2</v>
      </c>
      <c r="AR67" s="174">
        <v>24.899999619999999</v>
      </c>
      <c r="AS67" s="174">
        <v>23</v>
      </c>
      <c r="AT67" s="177"/>
      <c r="AU67" s="177"/>
      <c r="AV67" s="175"/>
      <c r="AW67" s="175"/>
      <c r="AX67" s="183"/>
      <c r="AY67" s="176">
        <v>33.599998470000003</v>
      </c>
      <c r="AZ67" s="176">
        <v>30.010000229999999</v>
      </c>
      <c r="BA67" s="177">
        <f t="shared" si="17"/>
        <v>31.804999350000003</v>
      </c>
      <c r="BB67" s="176">
        <v>1.24</v>
      </c>
      <c r="BC67" s="178">
        <v>6.6699999999999995E-2</v>
      </c>
      <c r="BD67" s="175">
        <f t="shared" si="18"/>
        <v>0.11115523717503706</v>
      </c>
      <c r="BE67" s="183">
        <f t="shared" si="19"/>
        <v>3.9808616238442684E-3</v>
      </c>
      <c r="BF67" s="176">
        <v>35.619998930000001</v>
      </c>
      <c r="BG67" s="176">
        <v>30.649999619999999</v>
      </c>
      <c r="BH67" s="177">
        <f t="shared" si="20"/>
        <v>33.134999274999998</v>
      </c>
      <c r="BI67" s="177">
        <v>1.84</v>
      </c>
      <c r="BJ67" s="178">
        <v>5.1700000000000003E-2</v>
      </c>
      <c r="BK67" s="175">
        <f t="shared" si="21"/>
        <v>0.11453578668653552</v>
      </c>
      <c r="BL67" s="183">
        <f t="shared" si="22"/>
        <v>6.563089666164844E-3</v>
      </c>
      <c r="BM67" s="183"/>
      <c r="BN67" s="183"/>
      <c r="BO67" s="183"/>
      <c r="BP67" s="183"/>
      <c r="BQ67" s="183"/>
      <c r="BR67" s="183"/>
      <c r="BS67" s="183"/>
      <c r="BT67" s="176">
        <v>28.469999309999999</v>
      </c>
      <c r="BU67" s="176">
        <v>25.489999770000001</v>
      </c>
      <c r="BV67" s="177">
        <f t="shared" si="76"/>
        <v>26.979999540000001</v>
      </c>
      <c r="BW67" s="177">
        <v>1.26</v>
      </c>
      <c r="BX67" s="178">
        <v>5.67E-2</v>
      </c>
      <c r="BY67" s="175">
        <f t="shared" si="77"/>
        <v>0.10961203955972842</v>
      </c>
      <c r="BZ67" s="183">
        <f t="shared" si="78"/>
        <v>3.0283155773533068E-3</v>
      </c>
      <c r="CA67" s="174">
        <v>17.399999619999999</v>
      </c>
      <c r="CB67" s="174">
        <v>15.19999981</v>
      </c>
      <c r="CC67" s="177">
        <f t="shared" si="69"/>
        <v>16.299999714999998</v>
      </c>
      <c r="CD67" s="172">
        <v>0.98</v>
      </c>
      <c r="CE67" s="178">
        <v>5.33E-2</v>
      </c>
      <c r="CF67" s="175">
        <f t="shared" si="70"/>
        <v>0.12155903008162383</v>
      </c>
      <c r="CG67" s="183">
        <f t="shared" si="71"/>
        <v>1.3682297175431097E-3</v>
      </c>
      <c r="CH67" s="176">
        <v>20.200000760000002</v>
      </c>
      <c r="CI67" s="176">
        <v>16.75</v>
      </c>
      <c r="CJ67" s="177">
        <f t="shared" si="29"/>
        <v>18.475000380000001</v>
      </c>
      <c r="CK67" s="177">
        <v>0.68</v>
      </c>
      <c r="CL67" s="178">
        <v>8.5800000000000001E-2</v>
      </c>
      <c r="CM67" s="175">
        <f t="shared" si="65"/>
        <v>0.12848304152197842</v>
      </c>
      <c r="CN67" s="183">
        <f t="shared" si="66"/>
        <v>6.3105346234196783E-3</v>
      </c>
      <c r="CO67" s="176">
        <v>40.349998470000003</v>
      </c>
      <c r="CP67" s="176">
        <v>36.13999939</v>
      </c>
      <c r="CQ67" s="177">
        <f t="shared" si="32"/>
        <v>38.244998930000001</v>
      </c>
      <c r="CR67" s="177">
        <v>2.12</v>
      </c>
      <c r="CS67" s="178">
        <v>5.5E-2</v>
      </c>
      <c r="CT67" s="175">
        <f t="shared" si="33"/>
        <v>0.11791890833315155</v>
      </c>
      <c r="CU67" s="183">
        <f t="shared" si="34"/>
        <v>6.274308970212656E-3</v>
      </c>
      <c r="CV67" s="176">
        <v>36.869998930000001</v>
      </c>
      <c r="CW67" s="176">
        <v>33.950000760000002</v>
      </c>
      <c r="CX67" s="177">
        <f t="shared" si="35"/>
        <v>35.409999845000002</v>
      </c>
      <c r="CY67" s="177">
        <v>1.66</v>
      </c>
      <c r="CZ67" s="178">
        <v>4.4999999999999998E-2</v>
      </c>
      <c r="DA67" s="175">
        <f t="shared" si="36"/>
        <v>9.7529482025420222E-2</v>
      </c>
      <c r="DB67" s="183">
        <f t="shared" si="37"/>
        <v>4.7902288569368883E-3</v>
      </c>
      <c r="DC67" s="179">
        <v>6.1999998099999996</v>
      </c>
      <c r="DD67" s="179">
        <v>4.4899997699999998</v>
      </c>
      <c r="DE67" s="179"/>
      <c r="DF67" s="179"/>
      <c r="DG67" s="175"/>
      <c r="DH67" s="175"/>
      <c r="DI67" s="183"/>
      <c r="DJ67" s="174">
        <v>33.75</v>
      </c>
      <c r="DK67" s="174">
        <v>31.75</v>
      </c>
      <c r="DL67" s="177"/>
      <c r="DM67" s="177"/>
      <c r="DN67" s="175"/>
      <c r="DO67" s="175"/>
      <c r="DP67" s="183"/>
      <c r="DQ67" s="176">
        <v>23.63999939</v>
      </c>
      <c r="DR67" s="176">
        <v>21.11000061</v>
      </c>
      <c r="DS67" s="177">
        <f t="shared" si="73"/>
        <v>22.375</v>
      </c>
      <c r="DT67" s="177">
        <v>0.82</v>
      </c>
      <c r="DU67" s="178">
        <v>0.05</v>
      </c>
      <c r="DV67" s="175">
        <f t="shared" si="74"/>
        <v>9.1095479619358155E-2</v>
      </c>
      <c r="DW67" s="183">
        <f t="shared" si="75"/>
        <v>2.8895993316064715E-3</v>
      </c>
      <c r="DX67" s="176">
        <v>27.88666916</v>
      </c>
      <c r="DY67" s="176">
        <v>24.933334349999999</v>
      </c>
      <c r="DZ67" s="177">
        <f t="shared" si="43"/>
        <v>26.410001755</v>
      </c>
      <c r="EA67" s="177">
        <v>1.1000000000000001</v>
      </c>
      <c r="EB67" s="178">
        <v>6.88E-2</v>
      </c>
      <c r="EC67" s="175">
        <f t="shared" si="67"/>
        <v>0.11643550771402489</v>
      </c>
      <c r="ED67" s="183">
        <f t="shared" si="68"/>
        <v>4.765676298086342E-3</v>
      </c>
      <c r="EE67" s="176">
        <v>25.690000529999999</v>
      </c>
      <c r="EF67" s="176">
        <v>23.149999619999999</v>
      </c>
      <c r="EG67" s="177">
        <f t="shared" si="44"/>
        <v>24.420000074999997</v>
      </c>
      <c r="EH67" s="177">
        <v>1.272</v>
      </c>
      <c r="EI67" s="178">
        <v>4.3999999999999997E-2</v>
      </c>
      <c r="EJ67" s="175">
        <f t="shared" si="45"/>
        <v>0.10243023520722394</v>
      </c>
      <c r="EK67" s="183">
        <f t="shared" si="46"/>
        <v>5.0309327838385272E-3</v>
      </c>
      <c r="EL67" s="191">
        <v>21.54</v>
      </c>
      <c r="EM67" s="191">
        <v>20.02</v>
      </c>
      <c r="EN67" s="177">
        <f t="shared" si="47"/>
        <v>20.78</v>
      </c>
      <c r="EO67" s="192">
        <v>1.04</v>
      </c>
      <c r="EP67" s="178">
        <v>7.5700000000000003E-2</v>
      </c>
      <c r="EQ67" s="175">
        <f t="shared" si="48"/>
        <v>0.13349971160633411</v>
      </c>
      <c r="ER67" s="183">
        <f t="shared" si="49"/>
        <v>9.0479506404499178E-3</v>
      </c>
      <c r="ES67" s="193">
        <v>28.97</v>
      </c>
      <c r="ET67" s="193">
        <v>26.5</v>
      </c>
      <c r="EU67" s="193">
        <f t="shared" si="50"/>
        <v>27.734999999999999</v>
      </c>
      <c r="EV67" s="192">
        <v>0.74</v>
      </c>
      <c r="EW67" s="178">
        <v>0.1</v>
      </c>
      <c r="EX67" s="175">
        <f t="shared" si="51"/>
        <v>0.13122079284693333</v>
      </c>
      <c r="EY67" s="183">
        <f t="shared" si="52"/>
        <v>1.2098233999429379E-2</v>
      </c>
      <c r="EZ67" s="174"/>
      <c r="FA67" s="200">
        <v>1.4</v>
      </c>
      <c r="FB67" s="200">
        <v>0.95</v>
      </c>
      <c r="FC67" s="200"/>
      <c r="FD67" s="200">
        <v>0.95</v>
      </c>
      <c r="FE67" s="194">
        <v>2.3236384600000002</v>
      </c>
      <c r="FF67" s="200">
        <v>5</v>
      </c>
      <c r="FG67" s="200"/>
      <c r="FH67" s="200">
        <v>0.875</v>
      </c>
      <c r="FI67" s="200">
        <v>1.4</v>
      </c>
      <c r="FJ67" s="200"/>
      <c r="FK67" s="200">
        <v>0.67500000000000004</v>
      </c>
      <c r="FL67" s="200">
        <v>0.27500000000000002</v>
      </c>
      <c r="FM67" s="176">
        <v>1.2</v>
      </c>
      <c r="FN67" s="176">
        <v>1.3</v>
      </c>
      <c r="FO67" s="176">
        <v>1.2</v>
      </c>
      <c r="FP67" s="176"/>
      <c r="FQ67" s="176"/>
      <c r="FR67" s="176">
        <v>0.77500000000000002</v>
      </c>
      <c r="FS67" s="176">
        <v>1</v>
      </c>
      <c r="FT67" s="176">
        <v>1.2</v>
      </c>
      <c r="FU67" s="195">
        <v>1.6558873799999998</v>
      </c>
      <c r="FV67" s="195">
        <v>2.25258</v>
      </c>
      <c r="FW67" s="177">
        <f t="shared" si="53"/>
        <v>24.432105839999998</v>
      </c>
      <c r="FX67" s="175">
        <f t="shared" si="54"/>
        <v>0.12187065532291796</v>
      </c>
      <c r="FY67" s="172"/>
      <c r="FZ67" s="172"/>
    </row>
    <row r="68" spans="1:182">
      <c r="A68" s="181">
        <v>37653</v>
      </c>
      <c r="B68" s="170">
        <v>23.13999939</v>
      </c>
      <c r="C68" s="170">
        <v>21.899999619999999</v>
      </c>
      <c r="D68" s="170">
        <f t="shared" si="0"/>
        <v>22.519999505000001</v>
      </c>
      <c r="E68" s="170">
        <v>1.08</v>
      </c>
      <c r="F68" s="171">
        <v>7.0000000000000007E-2</v>
      </c>
      <c r="G68" s="175">
        <f t="shared" si="1"/>
        <v>0.12504631191223847</v>
      </c>
      <c r="H68" s="183">
        <f t="shared" si="2"/>
        <v>7.1963189193135135E-3</v>
      </c>
      <c r="I68" s="170">
        <v>22.469999309999999</v>
      </c>
      <c r="J68" s="170">
        <v>21.010000229999999</v>
      </c>
      <c r="K68" s="173">
        <f t="shared" si="3"/>
        <v>21.739999769999997</v>
      </c>
      <c r="L68" s="173">
        <v>1.2</v>
      </c>
      <c r="M68" s="171">
        <v>6.4299999999999996E-2</v>
      </c>
      <c r="N68" s="175">
        <f t="shared" si="4"/>
        <v>0.12749943837198363</v>
      </c>
      <c r="O68" s="183">
        <f t="shared" si="5"/>
        <v>4.9790140960049023E-3</v>
      </c>
      <c r="P68" s="174">
        <v>19.690000529999999</v>
      </c>
      <c r="Q68" s="174">
        <v>18.5</v>
      </c>
      <c r="R68" s="174"/>
      <c r="S68" s="174"/>
      <c r="T68" s="174"/>
      <c r="U68" s="175"/>
      <c r="V68" s="174"/>
      <c r="W68" s="176">
        <v>30.850000380000001</v>
      </c>
      <c r="X68" s="176">
        <v>28.469999309999999</v>
      </c>
      <c r="Y68" s="177">
        <f t="shared" si="9"/>
        <v>29.659999845000002</v>
      </c>
      <c r="Z68" s="177">
        <v>0.72</v>
      </c>
      <c r="AA68" s="178">
        <v>7.1999999999999995E-2</v>
      </c>
      <c r="AB68" s="175">
        <f t="shared" si="10"/>
        <v>9.9656157221785779E-2</v>
      </c>
      <c r="AC68" s="183">
        <f t="shared" si="11"/>
        <v>3.8916988019453381E-3</v>
      </c>
      <c r="AD68" s="191">
        <v>37.840000000000003</v>
      </c>
      <c r="AE68" s="191">
        <v>34.44</v>
      </c>
      <c r="AF68" s="177">
        <f t="shared" si="12"/>
        <v>36.14</v>
      </c>
      <c r="AG68" s="191">
        <f t="shared" si="72"/>
        <v>0.68</v>
      </c>
      <c r="AH68" s="178">
        <v>0.1017</v>
      </c>
      <c r="AI68" s="175">
        <f t="shared" si="13"/>
        <v>0.12368289004507393</v>
      </c>
      <c r="AJ68" s="183">
        <f t="shared" si="14"/>
        <v>1.1534184635918378E-2</v>
      </c>
      <c r="AK68" s="176">
        <v>34.189998629999998</v>
      </c>
      <c r="AL68" s="176">
        <v>31.020000459999999</v>
      </c>
      <c r="AM68" s="177">
        <f t="shared" si="15"/>
        <v>32.604999544999998</v>
      </c>
      <c r="AN68" s="177">
        <v>1.78</v>
      </c>
      <c r="AO68" s="178">
        <v>7.7799999999999994E-2</v>
      </c>
      <c r="AP68" s="175">
        <f t="shared" si="55"/>
        <v>0.14108459107794302</v>
      </c>
      <c r="AQ68" s="183">
        <f t="shared" si="56"/>
        <v>2.8997534035640645E-2</v>
      </c>
      <c r="AR68" s="174">
        <v>23.799999239999998</v>
      </c>
      <c r="AS68" s="174">
        <v>21.850000380000001</v>
      </c>
      <c r="AT68" s="177"/>
      <c r="AU68" s="177"/>
      <c r="AV68" s="175"/>
      <c r="AW68" s="175"/>
      <c r="AX68" s="183"/>
      <c r="AY68" s="176">
        <v>32.66999817</v>
      </c>
      <c r="AZ68" s="176">
        <v>30.420000080000001</v>
      </c>
      <c r="BA68" s="177">
        <f t="shared" si="17"/>
        <v>31.544999125</v>
      </c>
      <c r="BB68" s="176">
        <v>1.24</v>
      </c>
      <c r="BC68" s="178">
        <v>7.0000000000000007E-2</v>
      </c>
      <c r="BD68" s="175">
        <f t="shared" si="18"/>
        <v>0.1149660022713781</v>
      </c>
      <c r="BE68" s="183">
        <f t="shared" si="19"/>
        <v>4.1351280406214958E-3</v>
      </c>
      <c r="BF68" s="176">
        <v>32.299999239999998</v>
      </c>
      <c r="BG68" s="176">
        <v>29.75</v>
      </c>
      <c r="BH68" s="177">
        <f t="shared" si="20"/>
        <v>31.024999619999999</v>
      </c>
      <c r="BI68" s="177">
        <v>1.84</v>
      </c>
      <c r="BJ68" s="178">
        <v>5.1700000000000003E-2</v>
      </c>
      <c r="BK68" s="175">
        <f t="shared" si="21"/>
        <v>0.11890908786877641</v>
      </c>
      <c r="BL68" s="183">
        <f t="shared" si="22"/>
        <v>6.8431264035116197E-3</v>
      </c>
      <c r="BM68" s="183"/>
      <c r="BN68" s="183"/>
      <c r="BO68" s="183"/>
      <c r="BP68" s="183"/>
      <c r="BQ68" s="183"/>
      <c r="BR68" s="183"/>
      <c r="BS68" s="183"/>
      <c r="BT68" s="176">
        <v>26.260000229999999</v>
      </c>
      <c r="BU68" s="176">
        <v>24.049999239999998</v>
      </c>
      <c r="BV68" s="177">
        <f t="shared" si="76"/>
        <v>25.154999734999997</v>
      </c>
      <c r="BW68" s="177">
        <v>1.26</v>
      </c>
      <c r="BX68" s="178">
        <v>4.6699999999999998E-2</v>
      </c>
      <c r="BY68" s="175">
        <f t="shared" si="77"/>
        <v>0.10298883071563081</v>
      </c>
      <c r="BZ68" s="183">
        <f t="shared" si="78"/>
        <v>2.8576259367180537E-3</v>
      </c>
      <c r="CA68" s="174">
        <v>16.030000690000001</v>
      </c>
      <c r="CB68" s="174">
        <v>14.899999619999999</v>
      </c>
      <c r="CC68" s="177">
        <f t="shared" si="69"/>
        <v>15.465000155</v>
      </c>
      <c r="CD68" s="172">
        <v>0.98</v>
      </c>
      <c r="CE68" s="178">
        <v>5.33E-2</v>
      </c>
      <c r="CF68" s="175">
        <f t="shared" si="70"/>
        <v>0.12533652258201178</v>
      </c>
      <c r="CG68" s="183">
        <f t="shared" si="71"/>
        <v>1.4168432771017997E-3</v>
      </c>
      <c r="CH68" s="176">
        <v>17.549999239999998</v>
      </c>
      <c r="CI68" s="176">
        <v>16</v>
      </c>
      <c r="CJ68" s="177">
        <f t="shared" si="29"/>
        <v>16.774999619999999</v>
      </c>
      <c r="CK68" s="177">
        <v>0.68</v>
      </c>
      <c r="CL68" s="178">
        <v>8.5000000000000006E-2</v>
      </c>
      <c r="CM68" s="175">
        <f t="shared" si="65"/>
        <v>0.1320430575269349</v>
      </c>
      <c r="CN68" s="183">
        <f t="shared" si="66"/>
        <v>6.513408205195771E-3</v>
      </c>
      <c r="CO68" s="176">
        <v>37.560001370000002</v>
      </c>
      <c r="CP68" s="176">
        <v>35.310001370000002</v>
      </c>
      <c r="CQ68" s="177">
        <f t="shared" si="32"/>
        <v>36.435001370000002</v>
      </c>
      <c r="CR68" s="177">
        <v>2.12</v>
      </c>
      <c r="CS68" s="178">
        <v>0.05</v>
      </c>
      <c r="CT68" s="175">
        <f t="shared" si="33"/>
        <v>0.11580285783358613</v>
      </c>
      <c r="CU68" s="183">
        <f t="shared" si="34"/>
        <v>6.1883391680645546E-3</v>
      </c>
      <c r="CV68" s="176">
        <v>35.400001529999997</v>
      </c>
      <c r="CW68" s="176">
        <v>33.22000122</v>
      </c>
      <c r="CX68" s="177">
        <f t="shared" si="35"/>
        <v>34.310001374999999</v>
      </c>
      <c r="CY68" s="177">
        <v>1.66</v>
      </c>
      <c r="CZ68" s="178">
        <v>4.4999999999999998E-2</v>
      </c>
      <c r="DA68" s="175">
        <f t="shared" si="36"/>
        <v>9.9245712595071423E-2</v>
      </c>
      <c r="DB68" s="183">
        <f t="shared" si="37"/>
        <v>4.895583689550489E-3</v>
      </c>
      <c r="DC68" s="179">
        <v>4.94000006</v>
      </c>
      <c r="DD68" s="179">
        <v>3.1500001000000002</v>
      </c>
      <c r="DE68" s="179"/>
      <c r="DF68" s="179"/>
      <c r="DG68" s="175"/>
      <c r="DH68" s="175"/>
      <c r="DI68" s="183"/>
      <c r="DJ68" s="174">
        <v>32.409999849999998</v>
      </c>
      <c r="DK68" s="174">
        <v>30.549999239999998</v>
      </c>
      <c r="DL68" s="177"/>
      <c r="DM68" s="177"/>
      <c r="DN68" s="175"/>
      <c r="DO68" s="175"/>
      <c r="DP68" s="183"/>
      <c r="DQ68" s="176">
        <v>21.959999079999999</v>
      </c>
      <c r="DR68" s="176">
        <v>19.920000080000001</v>
      </c>
      <c r="DS68" s="177">
        <f t="shared" si="73"/>
        <v>20.939999579999999</v>
      </c>
      <c r="DT68" s="177">
        <v>0.82</v>
      </c>
      <c r="DU68" s="178">
        <v>4.7500000000000001E-2</v>
      </c>
      <c r="DV68" s="175">
        <f t="shared" si="74"/>
        <v>9.135054340212867E-2</v>
      </c>
      <c r="DW68" s="183">
        <f t="shared" si="75"/>
        <v>2.9102099176243918E-3</v>
      </c>
      <c r="DX68" s="176">
        <v>28.36666679</v>
      </c>
      <c r="DY68" s="176">
        <v>26.033332819999998</v>
      </c>
      <c r="DZ68" s="177">
        <f t="shared" si="43"/>
        <v>27.199999804999997</v>
      </c>
      <c r="EA68" s="177">
        <v>1.1000000000000001</v>
      </c>
      <c r="EB68" s="178">
        <v>7.2499999999999995E-2</v>
      </c>
      <c r="EC68" s="175">
        <f t="shared" si="67"/>
        <v>0.11888997938448975</v>
      </c>
      <c r="ED68" s="183">
        <f t="shared" si="68"/>
        <v>4.8871619464010141E-3</v>
      </c>
      <c r="EE68" s="176">
        <v>26.100000380000001</v>
      </c>
      <c r="EF68" s="176">
        <v>24.379999160000001</v>
      </c>
      <c r="EG68" s="177">
        <f t="shared" si="44"/>
        <v>25.239999770000001</v>
      </c>
      <c r="EH68" s="177">
        <v>1.272</v>
      </c>
      <c r="EI68" s="178">
        <v>4.2000000000000003E-2</v>
      </c>
      <c r="EJ68" s="175">
        <f t="shared" si="45"/>
        <v>9.8386057184054465E-2</v>
      </c>
      <c r="EK68" s="183">
        <f t="shared" si="46"/>
        <v>4.8531786838453116E-3</v>
      </c>
      <c r="EL68" s="191">
        <v>20.75</v>
      </c>
      <c r="EM68" s="191">
        <v>18.97</v>
      </c>
      <c r="EN68" s="177">
        <f t="shared" si="47"/>
        <v>19.86</v>
      </c>
      <c r="EO68" s="192">
        <v>1.04</v>
      </c>
      <c r="EP68" s="178">
        <v>7.17E-2</v>
      </c>
      <c r="EQ68" s="175">
        <f t="shared" si="48"/>
        <v>0.13200739614030765</v>
      </c>
      <c r="ER68" s="183">
        <f t="shared" si="49"/>
        <v>8.5446426049414527E-3</v>
      </c>
      <c r="ES68" s="193">
        <v>28.64</v>
      </c>
      <c r="ET68" s="193">
        <v>26.04</v>
      </c>
      <c r="EU68" s="193">
        <f t="shared" si="50"/>
        <v>27.34</v>
      </c>
      <c r="EV68" s="192">
        <v>0.74</v>
      </c>
      <c r="EW68" s="178">
        <v>0.10199999999999999</v>
      </c>
      <c r="EX68" s="175">
        <f t="shared" si="51"/>
        <v>0.13373426923530629</v>
      </c>
      <c r="EY68" s="183">
        <f t="shared" si="52"/>
        <v>1.2554357372580024E-2</v>
      </c>
      <c r="EZ68" s="174"/>
      <c r="FA68" s="200">
        <v>1.4</v>
      </c>
      <c r="FB68" s="200">
        <v>0.95</v>
      </c>
      <c r="FC68" s="200"/>
      <c r="FD68" s="200">
        <v>0.95</v>
      </c>
      <c r="FE68" s="194">
        <v>2.2686410999999995</v>
      </c>
      <c r="FF68" s="200">
        <v>5</v>
      </c>
      <c r="FG68" s="200"/>
      <c r="FH68" s="200">
        <v>0.875</v>
      </c>
      <c r="FI68" s="200">
        <v>1.4</v>
      </c>
      <c r="FJ68" s="200"/>
      <c r="FK68" s="200">
        <v>0.67500000000000004</v>
      </c>
      <c r="FL68" s="200">
        <v>0.27500000000000002</v>
      </c>
      <c r="FM68" s="176">
        <v>1.2</v>
      </c>
      <c r="FN68" s="176">
        <v>1.3</v>
      </c>
      <c r="FO68" s="176">
        <v>1.2</v>
      </c>
      <c r="FP68" s="176"/>
      <c r="FQ68" s="176"/>
      <c r="FR68" s="176">
        <v>0.77500000000000002</v>
      </c>
      <c r="FS68" s="176">
        <v>1</v>
      </c>
      <c r="FT68" s="176">
        <v>1.2</v>
      </c>
      <c r="FU68" s="195">
        <v>1.5746504399999999</v>
      </c>
      <c r="FV68" s="195">
        <v>2.2837065600000002</v>
      </c>
      <c r="FW68" s="177">
        <f t="shared" si="53"/>
        <v>24.326998099999994</v>
      </c>
      <c r="FX68" s="175">
        <f t="shared" si="54"/>
        <v>0.12319835573497875</v>
      </c>
      <c r="FY68" s="172"/>
      <c r="FZ68" s="172"/>
    </row>
    <row r="69" spans="1:182">
      <c r="A69" s="181">
        <v>37681</v>
      </c>
      <c r="B69" s="170">
        <v>23.700000760000002</v>
      </c>
      <c r="C69" s="170">
        <v>22.030000690000001</v>
      </c>
      <c r="D69" s="170">
        <f t="shared" si="0"/>
        <v>22.865000725000002</v>
      </c>
      <c r="E69" s="170">
        <v>1.08</v>
      </c>
      <c r="F69" s="171">
        <v>6.4699999999999994E-2</v>
      </c>
      <c r="G69" s="175">
        <f t="shared" si="1"/>
        <v>0.11863181969958281</v>
      </c>
      <c r="H69" s="183">
        <f t="shared" si="2"/>
        <v>6.4917771900941243E-3</v>
      </c>
      <c r="I69" s="170">
        <v>21.899999619999999</v>
      </c>
      <c r="J69" s="170">
        <v>20.850000380000001</v>
      </c>
      <c r="K69" s="173">
        <f t="shared" si="3"/>
        <v>21.375</v>
      </c>
      <c r="L69" s="173">
        <v>1.2</v>
      </c>
      <c r="M69" s="171">
        <v>6.2899999999999998E-2</v>
      </c>
      <c r="N69" s="175">
        <f t="shared" si="4"/>
        <v>0.12711790852374705</v>
      </c>
      <c r="O69" s="183">
        <f t="shared" si="5"/>
        <v>5.0833428880525319E-3</v>
      </c>
      <c r="P69" s="174">
        <v>19.629999160000001</v>
      </c>
      <c r="Q69" s="174">
        <v>18.200000760000002</v>
      </c>
      <c r="R69" s="174"/>
      <c r="S69" s="174"/>
      <c r="T69" s="174"/>
      <c r="U69" s="175"/>
      <c r="V69" s="174"/>
      <c r="W69" s="176">
        <v>32.060001370000002</v>
      </c>
      <c r="X69" s="176">
        <v>30.31999969</v>
      </c>
      <c r="Y69" s="177">
        <f t="shared" si="9"/>
        <v>31.190000529999999</v>
      </c>
      <c r="Z69" s="177">
        <v>0.72</v>
      </c>
      <c r="AA69" s="178">
        <v>7.1999999999999995E-2</v>
      </c>
      <c r="AB69" s="175">
        <f t="shared" si="10"/>
        <v>9.8287160151413033E-2</v>
      </c>
      <c r="AC69" s="183">
        <f t="shared" si="11"/>
        <v>4.5510177919345085E-3</v>
      </c>
      <c r="AD69" s="191">
        <v>37.9</v>
      </c>
      <c r="AE69" s="191">
        <v>36.049999999999997</v>
      </c>
      <c r="AF69" s="177">
        <f t="shared" si="12"/>
        <v>36.974999999999994</v>
      </c>
      <c r="AG69" s="191">
        <f t="shared" si="72"/>
        <v>0.68</v>
      </c>
      <c r="AH69" s="178">
        <v>9.5600000000000004E-2</v>
      </c>
      <c r="AI69" s="175">
        <f t="shared" si="13"/>
        <v>0.11696390527418998</v>
      </c>
      <c r="AJ69" s="183">
        <f t="shared" si="14"/>
        <v>1.1504036756526025E-2</v>
      </c>
      <c r="AK69" s="176">
        <v>33.439998629999998</v>
      </c>
      <c r="AL69" s="176">
        <v>31.06999969</v>
      </c>
      <c r="AM69" s="177">
        <f t="shared" si="15"/>
        <v>32.254999159999997</v>
      </c>
      <c r="AN69" s="177">
        <v>1.78</v>
      </c>
      <c r="AO69" s="178">
        <v>7.0999999999999994E-2</v>
      </c>
      <c r="AP69" s="175">
        <f t="shared" si="55"/>
        <v>0.13458252023602535</v>
      </c>
      <c r="AQ69" s="183">
        <f t="shared" si="56"/>
        <v>2.5492958074935776E-2</v>
      </c>
      <c r="AR69" s="174">
        <v>23.959999079999999</v>
      </c>
      <c r="AS69" s="174">
        <v>21.899999619999999</v>
      </c>
      <c r="AT69" s="177"/>
      <c r="AU69" s="177"/>
      <c r="AV69" s="175"/>
      <c r="AW69" s="175"/>
      <c r="AX69" s="183"/>
      <c r="AY69" s="176">
        <v>33.700000760000002</v>
      </c>
      <c r="AZ69" s="176">
        <v>31.700000760000002</v>
      </c>
      <c r="BA69" s="177">
        <f t="shared" si="17"/>
        <v>32.700000760000002</v>
      </c>
      <c r="BB69" s="176">
        <v>1.24</v>
      </c>
      <c r="BC69" s="178">
        <v>7.0000000000000007E-2</v>
      </c>
      <c r="BD69" s="175">
        <f t="shared" si="18"/>
        <v>0.11335402480326029</v>
      </c>
      <c r="BE69" s="183">
        <f t="shared" si="19"/>
        <v>4.0557850675090584E-3</v>
      </c>
      <c r="BF69" s="176">
        <v>31.850000380000001</v>
      </c>
      <c r="BG69" s="176">
        <v>23.700000760000002</v>
      </c>
      <c r="BH69" s="177">
        <f t="shared" si="20"/>
        <v>27.775000570000003</v>
      </c>
      <c r="BI69" s="177">
        <v>1.84</v>
      </c>
      <c r="BJ69" s="178">
        <v>5.1700000000000003E-2</v>
      </c>
      <c r="BK69" s="175">
        <f t="shared" si="21"/>
        <v>0.12697868537740975</v>
      </c>
      <c r="BL69" s="183">
        <f t="shared" si="22"/>
        <v>5.8795294874611145E-3</v>
      </c>
      <c r="BM69" s="183"/>
      <c r="BN69" s="183"/>
      <c r="BO69" s="183"/>
      <c r="BP69" s="183"/>
      <c r="BQ69" s="183"/>
      <c r="BR69" s="183"/>
      <c r="BS69" s="183"/>
      <c r="BT69" s="176">
        <v>25.719999309999999</v>
      </c>
      <c r="BU69" s="176">
        <v>24.129999160000001</v>
      </c>
      <c r="BV69" s="177">
        <f t="shared" si="76"/>
        <v>24.924999235000001</v>
      </c>
      <c r="BW69" s="177">
        <v>1.26</v>
      </c>
      <c r="BX69" s="178">
        <v>4.6699999999999998E-2</v>
      </c>
      <c r="BY69" s="175">
        <f t="shared" si="77"/>
        <v>0.10351858972009409</v>
      </c>
      <c r="BZ69" s="183">
        <f t="shared" si="78"/>
        <v>2.9413125825136959E-3</v>
      </c>
      <c r="CA69" s="174">
        <v>15.739999770000001</v>
      </c>
      <c r="CB69" s="174">
        <v>13.130000109999999</v>
      </c>
      <c r="CC69" s="177"/>
      <c r="CD69" s="172"/>
      <c r="CE69" s="178"/>
      <c r="CF69" s="175"/>
      <c r="CG69" s="183"/>
      <c r="CH69" s="176">
        <v>18.579999919999999</v>
      </c>
      <c r="CI69" s="176">
        <v>17.129999160000001</v>
      </c>
      <c r="CJ69" s="177">
        <f t="shared" si="29"/>
        <v>17.854999540000001</v>
      </c>
      <c r="CK69" s="177">
        <v>0.68</v>
      </c>
      <c r="CL69" s="178">
        <v>8.7999999999999995E-2</v>
      </c>
      <c r="CM69" s="175">
        <f t="shared" si="65"/>
        <v>0.13227695721705235</v>
      </c>
      <c r="CN69" s="183">
        <f t="shared" si="66"/>
        <v>7.238467182002912E-3</v>
      </c>
      <c r="CO69" s="176">
        <v>36.430000309999997</v>
      </c>
      <c r="CP69" s="176">
        <v>34.930000309999997</v>
      </c>
      <c r="CQ69" s="177">
        <f t="shared" si="32"/>
        <v>35.680000309999997</v>
      </c>
      <c r="CR69" s="177">
        <v>2.12</v>
      </c>
      <c r="CS69" s="178">
        <v>5.2499999999999998E-2</v>
      </c>
      <c r="CT69" s="175">
        <f t="shared" si="33"/>
        <v>0.11988791470139692</v>
      </c>
      <c r="CU69" s="183">
        <f t="shared" si="34"/>
        <v>6.5605132922800097E-3</v>
      </c>
      <c r="CV69" s="176">
        <v>35.880001069999999</v>
      </c>
      <c r="CW69" s="176">
        <v>33.52999878</v>
      </c>
      <c r="CX69" s="177">
        <f t="shared" si="35"/>
        <v>34.704999924999996</v>
      </c>
      <c r="CY69" s="177">
        <v>1.66</v>
      </c>
      <c r="CZ69" s="178">
        <v>4.4999999999999998E-2</v>
      </c>
      <c r="DA69" s="175">
        <f t="shared" si="36"/>
        <v>9.8616678563231641E-2</v>
      </c>
      <c r="DB69" s="183">
        <f t="shared" si="37"/>
        <v>4.5662755748702068E-3</v>
      </c>
      <c r="DC69" s="179">
        <v>4.2600002300000002</v>
      </c>
      <c r="DD69" s="179">
        <v>3.5199999800000001</v>
      </c>
      <c r="DE69" s="179"/>
      <c r="DF69" s="179"/>
      <c r="DG69" s="175"/>
      <c r="DH69" s="175"/>
      <c r="DI69" s="183"/>
      <c r="DJ69" s="174">
        <v>32.049999239999998</v>
      </c>
      <c r="DK69" s="174">
        <v>30.940000529999999</v>
      </c>
      <c r="DL69" s="177"/>
      <c r="DM69" s="177"/>
      <c r="DN69" s="175"/>
      <c r="DO69" s="175"/>
      <c r="DP69" s="183"/>
      <c r="DQ69" s="176">
        <v>20.88999939</v>
      </c>
      <c r="DR69" s="176">
        <v>19.299999239999998</v>
      </c>
      <c r="DS69" s="177">
        <f t="shared" si="73"/>
        <v>20.094999314999999</v>
      </c>
      <c r="DT69" s="177">
        <v>0.82</v>
      </c>
      <c r="DU69" s="178">
        <v>0.05</v>
      </c>
      <c r="DV69" s="175">
        <f t="shared" si="74"/>
        <v>9.5833255801593298E-2</v>
      </c>
      <c r="DW69" s="183">
        <f t="shared" si="75"/>
        <v>2.622096439389889E-3</v>
      </c>
      <c r="DX69" s="176">
        <v>30.566665650000001</v>
      </c>
      <c r="DY69" s="176">
        <v>27.413333890000001</v>
      </c>
      <c r="DZ69" s="177">
        <f t="shared" si="43"/>
        <v>28.989999770000001</v>
      </c>
      <c r="EA69" s="177">
        <v>1.1000000000000001</v>
      </c>
      <c r="EB69" s="178">
        <v>6.3299999999999995E-2</v>
      </c>
      <c r="EC69" s="175">
        <f t="shared" si="67"/>
        <v>0.10640980446022219</v>
      </c>
      <c r="ED69" s="183">
        <f t="shared" si="68"/>
        <v>5.3750431167616398E-3</v>
      </c>
      <c r="EE69" s="176">
        <v>26.959999079999999</v>
      </c>
      <c r="EF69" s="176">
        <v>25</v>
      </c>
      <c r="EG69" s="177">
        <f t="shared" si="44"/>
        <v>25.979999540000001</v>
      </c>
      <c r="EH69" s="177">
        <v>1.272</v>
      </c>
      <c r="EI69" s="178">
        <v>4.3299999999999998E-2</v>
      </c>
      <c r="EJ69" s="175">
        <f t="shared" si="45"/>
        <v>9.8117331036481126E-2</v>
      </c>
      <c r="EK69" s="183">
        <f t="shared" si="46"/>
        <v>4.9561681604236634E-3</v>
      </c>
      <c r="EL69" s="191">
        <v>22.25</v>
      </c>
      <c r="EM69" s="191">
        <v>19.63</v>
      </c>
      <c r="EN69" s="177">
        <f t="shared" si="47"/>
        <v>20.939999999999998</v>
      </c>
      <c r="EO69" s="192">
        <v>1.04</v>
      </c>
      <c r="EP69" s="178">
        <v>6.5000000000000002E-2</v>
      </c>
      <c r="EQ69" s="175">
        <f t="shared" si="48"/>
        <v>0.12177897720654962</v>
      </c>
      <c r="ER69" s="183">
        <f t="shared" si="49"/>
        <v>9.0344093772350871E-3</v>
      </c>
      <c r="ES69" s="193">
        <v>29.85</v>
      </c>
      <c r="ET69" s="193">
        <v>27.92</v>
      </c>
      <c r="EU69" s="193">
        <f t="shared" si="50"/>
        <v>28.885000000000002</v>
      </c>
      <c r="EV69" s="192">
        <v>0.74</v>
      </c>
      <c r="EW69" s="178">
        <v>9.8199999999999996E-2</v>
      </c>
      <c r="EX69" s="175">
        <f t="shared" si="51"/>
        <v>0.12811621092901526</v>
      </c>
      <c r="EY69" s="183">
        <f t="shared" si="52"/>
        <v>1.311786559092463E-2</v>
      </c>
      <c r="EZ69" s="174"/>
      <c r="FA69" s="200">
        <v>1.3</v>
      </c>
      <c r="FB69" s="200">
        <v>0.95</v>
      </c>
      <c r="FC69" s="200"/>
      <c r="FD69" s="200">
        <v>1.1000000000000001</v>
      </c>
      <c r="FE69" s="194">
        <v>2.3365729200000001</v>
      </c>
      <c r="FF69" s="200">
        <v>4.5</v>
      </c>
      <c r="FG69" s="200"/>
      <c r="FH69" s="200">
        <v>0.85</v>
      </c>
      <c r="FI69" s="200">
        <v>1.1000000000000001</v>
      </c>
      <c r="FJ69" s="200"/>
      <c r="FK69" s="200">
        <v>0.67500000000000004</v>
      </c>
      <c r="FL69" s="200"/>
      <c r="FM69" s="176">
        <v>1.3</v>
      </c>
      <c r="FN69" s="176">
        <v>1.3</v>
      </c>
      <c r="FO69" s="176">
        <v>1.1000000000000001</v>
      </c>
      <c r="FP69" s="176"/>
      <c r="FQ69" s="176"/>
      <c r="FR69" s="176">
        <v>0.65</v>
      </c>
      <c r="FS69" s="176">
        <v>1.2</v>
      </c>
      <c r="FT69" s="176">
        <v>1.2</v>
      </c>
      <c r="FU69" s="195">
        <v>1.76241582</v>
      </c>
      <c r="FV69" s="195">
        <v>2.4324282000000004</v>
      </c>
      <c r="FW69" s="177">
        <f t="shared" si="53"/>
        <v>23.756416940000001</v>
      </c>
      <c r="FX69" s="175">
        <f t="shared" si="54"/>
        <v>0.11947059857291485</v>
      </c>
      <c r="FY69" s="172"/>
      <c r="FZ69" s="172"/>
    </row>
    <row r="70" spans="1:182">
      <c r="A70" s="181">
        <v>37712</v>
      </c>
      <c r="B70" s="170">
        <v>25.870000839999999</v>
      </c>
      <c r="C70" s="170">
        <v>23.299999239999998</v>
      </c>
      <c r="D70" s="170">
        <f t="shared" si="0"/>
        <v>24.585000039999997</v>
      </c>
      <c r="E70" s="170">
        <v>1.08</v>
      </c>
      <c r="F70" s="171">
        <v>6.2300000000000001E-2</v>
      </c>
      <c r="G70" s="175">
        <f t="shared" si="1"/>
        <v>0.11228050693404223</v>
      </c>
      <c r="H70" s="183">
        <f t="shared" si="2"/>
        <v>6.083620428772806E-3</v>
      </c>
      <c r="I70" s="170">
        <v>22.940000529999999</v>
      </c>
      <c r="J70" s="170">
        <v>21.049999239999998</v>
      </c>
      <c r="K70" s="173">
        <f t="shared" si="3"/>
        <v>21.994999884999999</v>
      </c>
      <c r="L70" s="173">
        <v>1.2</v>
      </c>
      <c r="M70" s="171">
        <v>6.0900000000000003E-2</v>
      </c>
      <c r="N70" s="175">
        <f t="shared" si="4"/>
        <v>0.12315148859769565</v>
      </c>
      <c r="O70" s="183">
        <f t="shared" si="5"/>
        <v>4.8761568113818371E-3</v>
      </c>
      <c r="P70" s="174">
        <v>19.540000920000001</v>
      </c>
      <c r="Q70" s="174">
        <v>18.200000760000002</v>
      </c>
      <c r="R70" s="174"/>
      <c r="S70" s="174"/>
      <c r="T70" s="174"/>
      <c r="U70" s="175"/>
      <c r="V70" s="174"/>
      <c r="W70" s="176">
        <v>33.189998629999998</v>
      </c>
      <c r="X70" s="176">
        <v>31.719999309999999</v>
      </c>
      <c r="Y70" s="177">
        <f t="shared" si="9"/>
        <v>32.454998969999998</v>
      </c>
      <c r="Z70" s="177">
        <v>0.72</v>
      </c>
      <c r="AA70" s="178">
        <v>7.1999999999999995E-2</v>
      </c>
      <c r="AB70" s="175">
        <f t="shared" si="10"/>
        <v>9.7253603689742674E-2</v>
      </c>
      <c r="AC70" s="183">
        <f t="shared" si="11"/>
        <v>4.4587464910461868E-3</v>
      </c>
      <c r="AD70" s="191">
        <v>39</v>
      </c>
      <c r="AE70" s="191">
        <v>37.08</v>
      </c>
      <c r="AF70" s="177">
        <f t="shared" si="12"/>
        <v>38.04</v>
      </c>
      <c r="AG70" s="191">
        <f t="shared" si="72"/>
        <v>0.68</v>
      </c>
      <c r="AH70" s="178">
        <v>9.5600000000000004E-2</v>
      </c>
      <c r="AI70" s="175">
        <f t="shared" si="13"/>
        <v>0.11636156661076957</v>
      </c>
      <c r="AJ70" s="183">
        <f t="shared" si="14"/>
        <v>1.1606829039207671E-2</v>
      </c>
      <c r="AK70" s="176">
        <v>34.25</v>
      </c>
      <c r="AL70" s="176">
        <v>31.870000839999999</v>
      </c>
      <c r="AM70" s="177">
        <f t="shared" si="15"/>
        <v>33.060000420000001</v>
      </c>
      <c r="AN70" s="177">
        <v>1.78</v>
      </c>
      <c r="AO70" s="178">
        <v>7.0999999999999994E-2</v>
      </c>
      <c r="AP70" s="175">
        <f t="shared" si="55"/>
        <v>0.13300148906806375</v>
      </c>
      <c r="AQ70" s="183">
        <f t="shared" si="56"/>
        <v>2.4944994331997528E-2</v>
      </c>
      <c r="AR70" s="174">
        <v>24.290000920000001</v>
      </c>
      <c r="AS70" s="174">
        <v>23.100000380000001</v>
      </c>
      <c r="AT70" s="177"/>
      <c r="AU70" s="177"/>
      <c r="AV70" s="175"/>
      <c r="AW70" s="175"/>
      <c r="AX70" s="183"/>
      <c r="AY70" s="176">
        <v>34.790000919999997</v>
      </c>
      <c r="AZ70" s="176">
        <v>32.25</v>
      </c>
      <c r="BA70" s="177">
        <f t="shared" si="17"/>
        <v>33.520000459999999</v>
      </c>
      <c r="BB70" s="176">
        <v>1.24</v>
      </c>
      <c r="BC70" s="178">
        <v>7.0000000000000007E-2</v>
      </c>
      <c r="BD70" s="175">
        <f t="shared" si="18"/>
        <v>0.11227799712891917</v>
      </c>
      <c r="BE70" s="183">
        <f t="shared" si="19"/>
        <v>3.9776629041637247E-3</v>
      </c>
      <c r="BF70" s="176">
        <v>30.469999309999999</v>
      </c>
      <c r="BG70" s="176">
        <v>27.049999239999998</v>
      </c>
      <c r="BH70" s="177">
        <f t="shared" si="20"/>
        <v>28.759999274999998</v>
      </c>
      <c r="BI70" s="177">
        <v>1.84</v>
      </c>
      <c r="BJ70" s="178">
        <v>5.1700000000000003E-2</v>
      </c>
      <c r="BK70" s="175">
        <f t="shared" si="21"/>
        <v>0.1243355806998363</v>
      </c>
      <c r="BL70" s="183">
        <f t="shared" si="22"/>
        <v>5.7003628978743491E-3</v>
      </c>
      <c r="BM70" s="183"/>
      <c r="BN70" s="183"/>
      <c r="BO70" s="183"/>
      <c r="BP70" s="183"/>
      <c r="BQ70" s="183"/>
      <c r="BR70" s="183"/>
      <c r="BS70" s="183"/>
      <c r="BT70" s="176">
        <v>26</v>
      </c>
      <c r="BU70" s="176">
        <v>24.770000459999999</v>
      </c>
      <c r="BV70" s="177">
        <f t="shared" si="76"/>
        <v>25.385000229999999</v>
      </c>
      <c r="BW70" s="177">
        <v>1.26</v>
      </c>
      <c r="BX70" s="178">
        <v>4.6699999999999998E-2</v>
      </c>
      <c r="BY70" s="175">
        <f t="shared" si="77"/>
        <v>0.1024688570807748</v>
      </c>
      <c r="BZ70" s="183">
        <f t="shared" si="78"/>
        <v>2.8827704227184755E-3</v>
      </c>
      <c r="CA70" s="174">
        <v>15.829999920000001</v>
      </c>
      <c r="CB70" s="174">
        <v>14</v>
      </c>
      <c r="CC70" s="177"/>
      <c r="CD70" s="172"/>
      <c r="CE70" s="178"/>
      <c r="CF70" s="175"/>
      <c r="CG70" s="183"/>
      <c r="CH70" s="176">
        <v>19.450000760000002</v>
      </c>
      <c r="CI70" s="176">
        <v>18.13999939</v>
      </c>
      <c r="CJ70" s="177">
        <f t="shared" si="29"/>
        <v>18.795000075000001</v>
      </c>
      <c r="CK70" s="177">
        <v>0.68</v>
      </c>
      <c r="CL70" s="178">
        <v>8.7999999999999995E-2</v>
      </c>
      <c r="CM70" s="175">
        <f t="shared" si="65"/>
        <v>0.13003095773003759</v>
      </c>
      <c r="CN70" s="183">
        <f t="shared" si="66"/>
        <v>7.0453813615576873E-3</v>
      </c>
      <c r="CO70" s="176">
        <v>39.340000150000002</v>
      </c>
      <c r="CP70" s="176">
        <v>35.159999849999998</v>
      </c>
      <c r="CQ70" s="177">
        <f t="shared" si="32"/>
        <v>37.25</v>
      </c>
      <c r="CR70" s="177">
        <v>2.12</v>
      </c>
      <c r="CS70" s="178">
        <v>4.7399999999999998E-2</v>
      </c>
      <c r="CT70" s="175">
        <f t="shared" si="33"/>
        <v>0.11157159880043177</v>
      </c>
      <c r="CU70" s="183">
        <f t="shared" si="34"/>
        <v>6.0452101283429253E-3</v>
      </c>
      <c r="CV70" s="176">
        <v>37.650001529999997</v>
      </c>
      <c r="CW70" s="176">
        <v>35.150001529999997</v>
      </c>
      <c r="CX70" s="177">
        <f t="shared" si="35"/>
        <v>36.400001529999997</v>
      </c>
      <c r="CY70" s="177">
        <v>1.66</v>
      </c>
      <c r="CZ70" s="178">
        <v>4.4999999999999998E-2</v>
      </c>
      <c r="DA70" s="175">
        <f t="shared" si="36"/>
        <v>9.607513386021993E-2</v>
      </c>
      <c r="DB70" s="183">
        <f t="shared" si="37"/>
        <v>4.4047176631381623E-3</v>
      </c>
      <c r="DC70" s="179">
        <v>5.6500000999999997</v>
      </c>
      <c r="DD70" s="179">
        <v>3.5099999899999998</v>
      </c>
      <c r="DE70" s="179"/>
      <c r="DF70" s="179"/>
      <c r="DG70" s="175"/>
      <c r="DH70" s="175"/>
      <c r="DI70" s="183"/>
      <c r="DJ70" s="174">
        <v>35.150001529999997</v>
      </c>
      <c r="DK70" s="174">
        <v>31.540000920000001</v>
      </c>
      <c r="DL70" s="177"/>
      <c r="DM70" s="177"/>
      <c r="DN70" s="175"/>
      <c r="DO70" s="175"/>
      <c r="DP70" s="183"/>
      <c r="DQ70" s="176">
        <v>21.280000690000001</v>
      </c>
      <c r="DR70" s="176">
        <v>19.739999770000001</v>
      </c>
      <c r="DS70" s="177">
        <f t="shared" si="73"/>
        <v>20.510000230000003</v>
      </c>
      <c r="DT70" s="177">
        <v>0.82</v>
      </c>
      <c r="DU70" s="178">
        <v>0.05</v>
      </c>
      <c r="DV70" s="175">
        <f t="shared" si="74"/>
        <v>9.4891254991327445E-2</v>
      </c>
      <c r="DW70" s="183">
        <f t="shared" si="75"/>
        <v>2.5707150472532437E-3</v>
      </c>
      <c r="DX70" s="176">
        <v>32.549999239999998</v>
      </c>
      <c r="DY70" s="176">
        <v>29</v>
      </c>
      <c r="DZ70" s="177">
        <f t="shared" si="43"/>
        <v>30.774999619999999</v>
      </c>
      <c r="EA70" s="177">
        <v>1.1399999999999999</v>
      </c>
      <c r="EB70" s="178">
        <v>6.3299999999999995E-2</v>
      </c>
      <c r="EC70" s="175">
        <f t="shared" si="67"/>
        <v>0.10537112847836605</v>
      </c>
      <c r="ED70" s="183">
        <f t="shared" si="68"/>
        <v>5.2700807508581473E-3</v>
      </c>
      <c r="EE70" s="176">
        <v>27.5</v>
      </c>
      <c r="EF70" s="176">
        <v>26.299999239999998</v>
      </c>
      <c r="EG70" s="177">
        <f t="shared" si="44"/>
        <v>26.899999619999999</v>
      </c>
      <c r="EH70" s="177">
        <v>1.272</v>
      </c>
      <c r="EI70" s="178">
        <v>4.3299999999999998E-2</v>
      </c>
      <c r="EJ70" s="175">
        <f t="shared" si="45"/>
        <v>9.6207629933781069E-2</v>
      </c>
      <c r="EK70" s="183">
        <f t="shared" si="46"/>
        <v>4.811773262006977E-3</v>
      </c>
      <c r="EL70" s="191">
        <v>23.62</v>
      </c>
      <c r="EM70" s="191">
        <v>21.6</v>
      </c>
      <c r="EN70" s="177">
        <f t="shared" si="47"/>
        <v>22.61</v>
      </c>
      <c r="EO70" s="192">
        <v>1.04</v>
      </c>
      <c r="EP70" s="178">
        <v>6.5000000000000002E-2</v>
      </c>
      <c r="EQ70" s="175">
        <f t="shared" si="48"/>
        <v>0.11750929030855972</v>
      </c>
      <c r="ER70" s="183">
        <f t="shared" si="49"/>
        <v>9.2592157372493357E-3</v>
      </c>
      <c r="ES70" s="193">
        <v>31.75</v>
      </c>
      <c r="ET70" s="193">
        <v>29.35</v>
      </c>
      <c r="EU70" s="193">
        <f t="shared" si="50"/>
        <v>30.55</v>
      </c>
      <c r="EV70" s="192">
        <v>0.74</v>
      </c>
      <c r="EW70" s="178">
        <v>0.09</v>
      </c>
      <c r="EX70" s="175">
        <f t="shared" si="51"/>
        <v>0.11805909795141445</v>
      </c>
      <c r="EY70" s="183">
        <f t="shared" si="52"/>
        <v>1.2223891917371218E-2</v>
      </c>
      <c r="EZ70" s="174"/>
      <c r="FA70" s="200">
        <v>1.3</v>
      </c>
      <c r="FB70" s="200">
        <v>0.95</v>
      </c>
      <c r="FC70" s="200"/>
      <c r="FD70" s="200">
        <v>1.1000000000000001</v>
      </c>
      <c r="FE70" s="194">
        <v>2.39325864</v>
      </c>
      <c r="FF70" s="200">
        <v>4.5</v>
      </c>
      <c r="FG70" s="200"/>
      <c r="FH70" s="200">
        <v>0.85</v>
      </c>
      <c r="FI70" s="200">
        <v>1.1000000000000001</v>
      </c>
      <c r="FJ70" s="200"/>
      <c r="FK70" s="200">
        <v>0.67500000000000004</v>
      </c>
      <c r="FL70" s="200"/>
      <c r="FM70" s="176">
        <v>1.3</v>
      </c>
      <c r="FN70" s="176">
        <v>1.3</v>
      </c>
      <c r="FO70" s="176">
        <v>1.1000000000000001</v>
      </c>
      <c r="FP70" s="176"/>
      <c r="FQ70" s="176"/>
      <c r="FR70" s="176">
        <v>0.65</v>
      </c>
      <c r="FS70" s="176">
        <v>1.2</v>
      </c>
      <c r="FT70" s="176">
        <v>1.2</v>
      </c>
      <c r="FU70" s="195">
        <v>1.8905475600000001</v>
      </c>
      <c r="FV70" s="195">
        <v>2.4842520000000001</v>
      </c>
      <c r="FW70" s="177">
        <f t="shared" si="53"/>
        <v>23.993058200000004</v>
      </c>
      <c r="FX70" s="175">
        <f t="shared" si="54"/>
        <v>0.11616212919494028</v>
      </c>
      <c r="FY70" s="172"/>
      <c r="FZ70" s="172"/>
    </row>
    <row r="71" spans="1:182">
      <c r="A71" s="181">
        <v>37742</v>
      </c>
      <c r="B71" s="170">
        <v>26.979999540000001</v>
      </c>
      <c r="C71" s="170">
        <v>24.5</v>
      </c>
      <c r="D71" s="170">
        <f t="shared" si="0"/>
        <v>25.739999770000001</v>
      </c>
      <c r="E71" s="170">
        <v>1.08</v>
      </c>
      <c r="F71" s="171">
        <v>5.5899999999999998E-2</v>
      </c>
      <c r="G71" s="175">
        <f t="shared" si="1"/>
        <v>0.10331335234124395</v>
      </c>
      <c r="H71" s="183">
        <f t="shared" si="2"/>
        <v>5.4879747039236256E-3</v>
      </c>
      <c r="I71" s="170">
        <v>24.979999540000001</v>
      </c>
      <c r="J71" s="170">
        <v>22.370000839999999</v>
      </c>
      <c r="K71" s="173">
        <f t="shared" si="3"/>
        <v>23.675000189999999</v>
      </c>
      <c r="L71" s="173">
        <v>1.2</v>
      </c>
      <c r="M71" s="171">
        <v>6.0900000000000003E-2</v>
      </c>
      <c r="N71" s="175">
        <f t="shared" si="4"/>
        <v>0.11864595683742718</v>
      </c>
      <c r="O71" s="183">
        <f t="shared" si="5"/>
        <v>4.6056278551276373E-3</v>
      </c>
      <c r="P71" s="174">
        <v>19.799999239999998</v>
      </c>
      <c r="Q71" s="174">
        <v>18.36000061</v>
      </c>
      <c r="R71" s="174"/>
      <c r="S71" s="174"/>
      <c r="T71" s="174"/>
      <c r="U71" s="175"/>
      <c r="V71" s="174"/>
      <c r="W71" s="176">
        <v>33.950000760000002</v>
      </c>
      <c r="X71" s="176">
        <v>31.600000380000001</v>
      </c>
      <c r="Y71" s="177">
        <f t="shared" si="9"/>
        <v>32.775000570000003</v>
      </c>
      <c r="Z71" s="177">
        <v>0.72</v>
      </c>
      <c r="AA71" s="178">
        <v>7.2499999999999995E-2</v>
      </c>
      <c r="AB71" s="175">
        <f t="shared" si="10"/>
        <v>9.7516564712032183E-2</v>
      </c>
      <c r="AC71" s="183">
        <f t="shared" si="11"/>
        <v>4.3831201280670066E-3</v>
      </c>
      <c r="AD71" s="191">
        <v>40.270000000000003</v>
      </c>
      <c r="AE71" s="191">
        <v>37.72</v>
      </c>
      <c r="AF71" s="177">
        <f t="shared" si="12"/>
        <v>38.995000000000005</v>
      </c>
      <c r="AG71" s="191">
        <v>0.8</v>
      </c>
      <c r="AH71" s="178">
        <v>9.5600000000000004E-2</v>
      </c>
      <c r="AI71" s="175">
        <f t="shared" si="13"/>
        <v>0.11945200519212729</v>
      </c>
      <c r="AJ71" s="183">
        <f t="shared" si="14"/>
        <v>1.2271511074556513E-2</v>
      </c>
      <c r="AK71" s="176">
        <v>37.509998320000001</v>
      </c>
      <c r="AL71" s="176">
        <v>33.27999878</v>
      </c>
      <c r="AM71" s="177">
        <f t="shared" si="15"/>
        <v>35.394998549999997</v>
      </c>
      <c r="AN71" s="177">
        <v>1.78</v>
      </c>
      <c r="AO71" s="178">
        <v>6.6400000000000001E-2</v>
      </c>
      <c r="AP71" s="175">
        <f t="shared" si="55"/>
        <v>0.12398193422360726</v>
      </c>
      <c r="AQ71" s="183">
        <f t="shared" si="56"/>
        <v>2.2797289582881269E-2</v>
      </c>
      <c r="AR71" s="174">
        <v>26.920000080000001</v>
      </c>
      <c r="AS71" s="174">
        <v>23.799999239999998</v>
      </c>
      <c r="AT71" s="177"/>
      <c r="AU71" s="177"/>
      <c r="AV71" s="175"/>
      <c r="AW71" s="175"/>
      <c r="AX71" s="183"/>
      <c r="AY71" s="176">
        <v>35.490001679999999</v>
      </c>
      <c r="AZ71" s="176">
        <v>32.599998470000003</v>
      </c>
      <c r="BA71" s="177">
        <f t="shared" si="17"/>
        <v>34.045000075000004</v>
      </c>
      <c r="BB71" s="176">
        <v>1.24</v>
      </c>
      <c r="BC71" s="178">
        <v>6.5000000000000002E-2</v>
      </c>
      <c r="BD71" s="175">
        <f t="shared" si="18"/>
        <v>0.10642221098950877</v>
      </c>
      <c r="BE71" s="183">
        <f t="shared" si="19"/>
        <v>3.6962683861886357E-3</v>
      </c>
      <c r="BF71" s="176">
        <v>36.299999239999998</v>
      </c>
      <c r="BG71" s="176">
        <v>29.06999969</v>
      </c>
      <c r="BH71" s="177">
        <f t="shared" si="20"/>
        <v>32.684999464999997</v>
      </c>
      <c r="BI71" s="177">
        <v>1.86</v>
      </c>
      <c r="BJ71" s="178">
        <v>5.1700000000000003E-2</v>
      </c>
      <c r="BK71" s="175">
        <f t="shared" si="21"/>
        <v>0.1161282048894734</v>
      </c>
      <c r="BL71" s="183">
        <f t="shared" si="22"/>
        <v>5.2196657438706535E-3</v>
      </c>
      <c r="BM71" s="183"/>
      <c r="BN71" s="183"/>
      <c r="BO71" s="183"/>
      <c r="BP71" s="183"/>
      <c r="BQ71" s="183"/>
      <c r="BR71" s="183"/>
      <c r="BS71" s="183"/>
      <c r="BT71" s="176">
        <v>28.520000459999999</v>
      </c>
      <c r="BU71" s="176">
        <v>25.520000459999999</v>
      </c>
      <c r="BV71" s="177">
        <f t="shared" si="76"/>
        <v>27.020000459999999</v>
      </c>
      <c r="BW71" s="177">
        <v>1.26</v>
      </c>
      <c r="BX71" s="178">
        <v>4.6699999999999998E-2</v>
      </c>
      <c r="BY71" s="175">
        <f t="shared" si="77"/>
        <v>9.9032294557328093E-2</v>
      </c>
      <c r="BZ71" s="183">
        <f t="shared" si="78"/>
        <v>2.7314478249009996E-3</v>
      </c>
      <c r="CA71" s="174">
        <v>16.049999239999998</v>
      </c>
      <c r="CB71" s="174">
        <v>13.19999981</v>
      </c>
      <c r="CC71" s="177"/>
      <c r="CD71" s="172"/>
      <c r="CE71" s="178"/>
      <c r="CF71" s="175"/>
      <c r="CG71" s="183"/>
      <c r="CH71" s="176">
        <v>20.579999919999999</v>
      </c>
      <c r="CI71" s="176">
        <v>18.5</v>
      </c>
      <c r="CJ71" s="177">
        <f t="shared" si="29"/>
        <v>19.539999959999999</v>
      </c>
      <c r="CK71" s="177">
        <v>0.68</v>
      </c>
      <c r="CL71" s="178">
        <v>8.7999999999999995E-2</v>
      </c>
      <c r="CM71" s="175">
        <f t="shared" si="65"/>
        <v>0.12840647406653893</v>
      </c>
      <c r="CN71" s="183">
        <f t="shared" si="66"/>
        <v>6.8209139044253953E-3</v>
      </c>
      <c r="CO71" s="176">
        <v>44.599998470000003</v>
      </c>
      <c r="CP71" s="176">
        <v>38.459999080000003</v>
      </c>
      <c r="CQ71" s="177">
        <f t="shared" si="32"/>
        <v>41.529998775000003</v>
      </c>
      <c r="CR71" s="177">
        <v>2.12</v>
      </c>
      <c r="CS71" s="178">
        <v>4.99E-2</v>
      </c>
      <c r="CT71" s="175">
        <f t="shared" si="33"/>
        <v>0.10746248207369624</v>
      </c>
      <c r="CU71" s="183">
        <f t="shared" si="34"/>
        <v>5.7083752475027873E-3</v>
      </c>
      <c r="CV71" s="176">
        <v>39.689998629999998</v>
      </c>
      <c r="CW71" s="176">
        <v>36.52999878</v>
      </c>
      <c r="CX71" s="177">
        <f t="shared" si="35"/>
        <v>38.109998704999995</v>
      </c>
      <c r="CY71" s="177">
        <v>1.66</v>
      </c>
      <c r="CZ71" s="178">
        <v>4.6699999999999998E-2</v>
      </c>
      <c r="DA71" s="175">
        <f t="shared" si="36"/>
        <v>9.5523377146844446E-2</v>
      </c>
      <c r="DB71" s="183">
        <f t="shared" si="37"/>
        <v>4.2935314457566119E-3</v>
      </c>
      <c r="DC71" s="179">
        <v>7.3400001499999998</v>
      </c>
      <c r="DD71" s="179">
        <v>5.0300002099999999</v>
      </c>
      <c r="DE71" s="179"/>
      <c r="DF71" s="179"/>
      <c r="DG71" s="175"/>
      <c r="DH71" s="175"/>
      <c r="DI71" s="183"/>
      <c r="DJ71" s="174">
        <v>37.75</v>
      </c>
      <c r="DK71" s="174">
        <v>34.799999239999998</v>
      </c>
      <c r="DL71" s="177"/>
      <c r="DM71" s="177"/>
      <c r="DN71" s="175"/>
      <c r="DO71" s="175"/>
      <c r="DP71" s="183"/>
      <c r="DQ71" s="176">
        <v>21.770000459999999</v>
      </c>
      <c r="DR71" s="176">
        <v>20.049999239999998</v>
      </c>
      <c r="DS71" s="177">
        <f t="shared" si="73"/>
        <v>20.909999849999998</v>
      </c>
      <c r="DT71" s="177">
        <v>0.82</v>
      </c>
      <c r="DU71" s="178">
        <v>5.2499999999999998E-2</v>
      </c>
      <c r="DV71" s="175">
        <f t="shared" si="74"/>
        <v>9.6624043699622408E-2</v>
      </c>
      <c r="DW71" s="183">
        <f t="shared" si="75"/>
        <v>2.5663203041890281E-3</v>
      </c>
      <c r="DX71" s="176">
        <v>34.490001679999999</v>
      </c>
      <c r="DY71" s="176">
        <v>30.600000380000001</v>
      </c>
      <c r="DZ71" s="177">
        <f t="shared" si="43"/>
        <v>32.545001030000002</v>
      </c>
      <c r="EA71" s="177">
        <v>1.1399999999999999</v>
      </c>
      <c r="EB71" s="178">
        <v>6.3299999999999995E-2</v>
      </c>
      <c r="EC71" s="175">
        <f t="shared" si="67"/>
        <v>0.10305146224742767</v>
      </c>
      <c r="ED71" s="183">
        <f t="shared" si="68"/>
        <v>5.0529813965893939E-3</v>
      </c>
      <c r="EE71" s="176">
        <v>28.13999939</v>
      </c>
      <c r="EF71" s="176">
        <v>25.969999309999999</v>
      </c>
      <c r="EG71" s="177">
        <f t="shared" si="44"/>
        <v>27.054999349999999</v>
      </c>
      <c r="EH71" s="177">
        <v>1.28</v>
      </c>
      <c r="EI71" s="178">
        <v>4.4299999999999999E-2</v>
      </c>
      <c r="EJ71" s="175">
        <f t="shared" si="45"/>
        <v>9.7286620707119909E-2</v>
      </c>
      <c r="EK71" s="183">
        <f t="shared" si="46"/>
        <v>4.7703106181047538E-3</v>
      </c>
      <c r="EL71" s="191">
        <v>25.75</v>
      </c>
      <c r="EM71" s="191">
        <v>23.15</v>
      </c>
      <c r="EN71" s="177">
        <f t="shared" si="47"/>
        <v>24.45</v>
      </c>
      <c r="EO71" s="192">
        <v>1.04</v>
      </c>
      <c r="EP71" s="178">
        <v>6.3299999999999995E-2</v>
      </c>
      <c r="EQ71" s="175">
        <f t="shared" si="48"/>
        <v>0.1117140933798022</v>
      </c>
      <c r="ER71" s="183">
        <f t="shared" si="49"/>
        <v>9.4299327635802444E-3</v>
      </c>
      <c r="ES71" s="193">
        <v>33</v>
      </c>
      <c r="ET71" s="193">
        <v>29.72</v>
      </c>
      <c r="EU71" s="193">
        <f t="shared" si="50"/>
        <v>31.36</v>
      </c>
      <c r="EV71" s="192">
        <v>0.74</v>
      </c>
      <c r="EW71" s="178">
        <v>0.09</v>
      </c>
      <c r="EX71" s="175">
        <f t="shared" si="51"/>
        <v>0.11732761454089635</v>
      </c>
      <c r="EY71" s="183">
        <f t="shared" si="52"/>
        <v>1.2791160179041746E-2</v>
      </c>
      <c r="EZ71" s="174"/>
      <c r="FA71" s="200">
        <v>1.3</v>
      </c>
      <c r="FB71" s="200">
        <v>0.95</v>
      </c>
      <c r="FC71" s="200"/>
      <c r="FD71" s="200">
        <v>1.1000000000000001</v>
      </c>
      <c r="FE71" s="194">
        <v>2.51415648</v>
      </c>
      <c r="FF71" s="200">
        <v>4.5</v>
      </c>
      <c r="FG71" s="200"/>
      <c r="FH71" s="200">
        <v>0.85</v>
      </c>
      <c r="FI71" s="200">
        <v>1.1000000000000001</v>
      </c>
      <c r="FJ71" s="200"/>
      <c r="FK71" s="200">
        <v>0.67500000000000004</v>
      </c>
      <c r="FL71" s="200"/>
      <c r="FM71" s="176">
        <v>1.3</v>
      </c>
      <c r="FN71" s="176">
        <v>1.3</v>
      </c>
      <c r="FO71" s="176">
        <v>1.1000000000000001</v>
      </c>
      <c r="FP71" s="176"/>
      <c r="FQ71" s="176"/>
      <c r="FR71" s="176">
        <v>0.65</v>
      </c>
      <c r="FS71" s="176">
        <v>1.2</v>
      </c>
      <c r="FT71" s="176">
        <v>1.2</v>
      </c>
      <c r="FU71" s="195">
        <v>2.0658003000000003</v>
      </c>
      <c r="FV71" s="195">
        <v>2.66807112</v>
      </c>
      <c r="FW71" s="177">
        <f t="shared" si="53"/>
        <v>24.473027899999998</v>
      </c>
      <c r="FX71" s="175">
        <f t="shared" si="54"/>
        <v>0.1126264311587063</v>
      </c>
      <c r="FY71" s="172"/>
      <c r="FZ71" s="172"/>
    </row>
    <row r="72" spans="1:182">
      <c r="A72" s="181">
        <v>37773</v>
      </c>
      <c r="B72" s="170">
        <v>26.98</v>
      </c>
      <c r="C72" s="170">
        <v>25.28</v>
      </c>
      <c r="D72" s="170">
        <f t="shared" si="0"/>
        <v>26.130000000000003</v>
      </c>
      <c r="E72" s="170">
        <v>1.1200000000000001</v>
      </c>
      <c r="F72" s="171">
        <v>5.5899999999999998E-2</v>
      </c>
      <c r="G72" s="175">
        <f t="shared" si="1"/>
        <v>0.10435279538252606</v>
      </c>
      <c r="H72" s="183">
        <f t="shared" si="2"/>
        <v>6.0721855079736093E-3</v>
      </c>
      <c r="I72" s="173">
        <v>25.5</v>
      </c>
      <c r="J72" s="173">
        <v>23.6</v>
      </c>
      <c r="K72" s="173">
        <f t="shared" si="3"/>
        <v>24.55</v>
      </c>
      <c r="L72" s="173">
        <v>1.2</v>
      </c>
      <c r="M72" s="171">
        <v>6.0900000000000003E-2</v>
      </c>
      <c r="N72" s="175">
        <f t="shared" si="4"/>
        <v>0.11654819305620467</v>
      </c>
      <c r="O72" s="183">
        <f t="shared" si="5"/>
        <v>4.7871695892122302E-3</v>
      </c>
      <c r="P72" s="174"/>
      <c r="Q72" s="174"/>
      <c r="R72" s="174"/>
      <c r="S72" s="174"/>
      <c r="T72" s="174"/>
      <c r="U72" s="175"/>
      <c r="V72" s="174"/>
      <c r="W72" s="191">
        <v>34.29</v>
      </c>
      <c r="X72" s="191">
        <v>32.35</v>
      </c>
      <c r="Y72" s="177">
        <f t="shared" si="9"/>
        <v>33.32</v>
      </c>
      <c r="Z72" s="177">
        <v>0.72</v>
      </c>
      <c r="AA72" s="178">
        <v>7.2499999999999995E-2</v>
      </c>
      <c r="AB72" s="175">
        <f t="shared" si="10"/>
        <v>9.7103894015264869E-2</v>
      </c>
      <c r="AC72" s="183">
        <f t="shared" si="11"/>
        <v>3.9885029208457223E-3</v>
      </c>
      <c r="AD72" s="191">
        <v>42</v>
      </c>
      <c r="AE72" s="191">
        <v>40.020000000000003</v>
      </c>
      <c r="AF72" s="177">
        <f t="shared" si="12"/>
        <v>41.010000000000005</v>
      </c>
      <c r="AG72" s="191">
        <v>0.8</v>
      </c>
      <c r="AH72" s="178">
        <v>9.5600000000000004E-2</v>
      </c>
      <c r="AI72" s="175">
        <f t="shared" si="13"/>
        <v>0.11827103762322766</v>
      </c>
      <c r="AJ72" s="183">
        <f t="shared" si="14"/>
        <v>1.0299354054117756E-2</v>
      </c>
      <c r="AK72" s="176">
        <v>36.700000000000003</v>
      </c>
      <c r="AL72" s="176">
        <v>35.119999999999997</v>
      </c>
      <c r="AM72" s="177">
        <f t="shared" si="15"/>
        <v>35.909999999999997</v>
      </c>
      <c r="AN72" s="177">
        <v>1.78</v>
      </c>
      <c r="AO72" s="178">
        <v>6.6400000000000001E-2</v>
      </c>
      <c r="AP72" s="175">
        <f t="shared" si="55"/>
        <v>0.12314000603784869</v>
      </c>
      <c r="AQ72" s="183">
        <f t="shared" si="56"/>
        <v>2.4025146715219537E-2</v>
      </c>
      <c r="AR72" s="174"/>
      <c r="AS72" s="174"/>
      <c r="AT72" s="177"/>
      <c r="AU72" s="177"/>
      <c r="AV72" s="175"/>
      <c r="AW72" s="175"/>
      <c r="AX72" s="183"/>
      <c r="AY72" s="176">
        <v>36.6</v>
      </c>
      <c r="AZ72" s="176">
        <v>35.119999999999997</v>
      </c>
      <c r="BA72" s="177">
        <f t="shared" si="17"/>
        <v>35.86</v>
      </c>
      <c r="BB72" s="176">
        <v>1.24</v>
      </c>
      <c r="BC72" s="178">
        <v>6.5000000000000002E-2</v>
      </c>
      <c r="BD72" s="175">
        <f t="shared" si="18"/>
        <v>0.10429712703739757</v>
      </c>
      <c r="BE72" s="183">
        <f t="shared" si="19"/>
        <v>3.4807191568883458E-3</v>
      </c>
      <c r="BF72" s="176">
        <v>39.299999999999997</v>
      </c>
      <c r="BG72" s="176">
        <v>35.29</v>
      </c>
      <c r="BH72" s="177">
        <f t="shared" si="20"/>
        <v>37.295000000000002</v>
      </c>
      <c r="BI72" s="177">
        <v>1.86</v>
      </c>
      <c r="BJ72" s="178">
        <v>5.1700000000000003E-2</v>
      </c>
      <c r="BK72" s="175">
        <f t="shared" si="21"/>
        <v>0.1080081030447162</v>
      </c>
      <c r="BL72" s="183">
        <f t="shared" si="22"/>
        <v>6.2848842299596669E-3</v>
      </c>
      <c r="BM72" s="183"/>
      <c r="BN72" s="183"/>
      <c r="BO72" s="183"/>
      <c r="BP72" s="183"/>
      <c r="BQ72" s="183"/>
      <c r="BR72" s="183"/>
      <c r="BS72" s="183"/>
      <c r="BT72" s="176">
        <v>28.88</v>
      </c>
      <c r="BU72" s="176">
        <v>27.2</v>
      </c>
      <c r="BV72" s="177">
        <f t="shared" si="76"/>
        <v>28.04</v>
      </c>
      <c r="BW72" s="177">
        <v>1.26</v>
      </c>
      <c r="BX72" s="178">
        <v>4.6699999999999998E-2</v>
      </c>
      <c r="BY72" s="175">
        <f t="shared" si="77"/>
        <v>9.7094937528796166E-2</v>
      </c>
      <c r="BZ72" s="183">
        <f t="shared" si="78"/>
        <v>3.2403597174079052E-3</v>
      </c>
      <c r="CA72" s="174"/>
      <c r="CB72" s="174"/>
      <c r="CC72" s="177"/>
      <c r="CD72" s="172"/>
      <c r="CE72" s="178"/>
      <c r="CF72" s="175"/>
      <c r="CG72" s="183"/>
      <c r="CH72" s="176">
        <v>20.99</v>
      </c>
      <c r="CI72" s="176">
        <v>19.28</v>
      </c>
      <c r="CJ72" s="177">
        <f t="shared" si="29"/>
        <v>20.134999999999998</v>
      </c>
      <c r="CK72" s="177">
        <v>0.68</v>
      </c>
      <c r="CL72" s="178">
        <v>8.7999999999999995E-2</v>
      </c>
      <c r="CM72" s="175">
        <f t="shared" si="65"/>
        <v>0.12719655084812564</v>
      </c>
      <c r="CN72" s="183">
        <f t="shared" si="66"/>
        <v>8.2721987059640734E-3</v>
      </c>
      <c r="CO72" s="176">
        <v>45.25</v>
      </c>
      <c r="CP72" s="176">
        <v>42.45</v>
      </c>
      <c r="CQ72" s="177">
        <f t="shared" si="32"/>
        <v>43.85</v>
      </c>
      <c r="CR72" s="177">
        <v>2.12</v>
      </c>
      <c r="CS72" s="178">
        <v>4.99E-2</v>
      </c>
      <c r="CT72" s="175">
        <f t="shared" si="33"/>
        <v>0.10435902450881662</v>
      </c>
      <c r="CU72" s="183">
        <f t="shared" si="34"/>
        <v>5.7153392702540846E-3</v>
      </c>
      <c r="CV72" s="176">
        <v>41.5</v>
      </c>
      <c r="CW72" s="176">
        <v>38.78</v>
      </c>
      <c r="CX72" s="177">
        <f t="shared" si="35"/>
        <v>40.14</v>
      </c>
      <c r="CY72" s="177">
        <v>1.66</v>
      </c>
      <c r="CZ72" s="178">
        <v>0.05</v>
      </c>
      <c r="DA72" s="175">
        <f t="shared" si="36"/>
        <v>9.646003475864573E-2</v>
      </c>
      <c r="DB72" s="183">
        <f t="shared" si="37"/>
        <v>4.292228052624367E-3</v>
      </c>
      <c r="DC72" s="179"/>
      <c r="DD72" s="179"/>
      <c r="DE72" s="179"/>
      <c r="DF72" s="179"/>
      <c r="DG72" s="175"/>
      <c r="DH72" s="175"/>
      <c r="DI72" s="183"/>
      <c r="DJ72" s="174"/>
      <c r="DK72" s="174"/>
      <c r="DL72" s="177"/>
      <c r="DM72" s="177"/>
      <c r="DN72" s="175"/>
      <c r="DO72" s="175"/>
      <c r="DP72" s="183"/>
      <c r="DQ72" s="176">
        <v>22.45</v>
      </c>
      <c r="DR72" s="176">
        <v>20.78</v>
      </c>
      <c r="DS72" s="177">
        <f t="shared" si="73"/>
        <v>21.615000000000002</v>
      </c>
      <c r="DT72" s="177">
        <v>0.82</v>
      </c>
      <c r="DU72" s="178">
        <v>5.2499999999999998E-2</v>
      </c>
      <c r="DV72" s="175">
        <f t="shared" si="74"/>
        <v>9.5163374080940333E-2</v>
      </c>
      <c r="DW72" s="183">
        <f t="shared" si="75"/>
        <v>2.4429980340161315E-3</v>
      </c>
      <c r="DX72" s="176">
        <v>35.049999999999997</v>
      </c>
      <c r="DY72" s="176">
        <v>30.7</v>
      </c>
      <c r="DZ72" s="177">
        <f t="shared" si="43"/>
        <v>32.875</v>
      </c>
      <c r="EA72" s="177">
        <v>1.1399999999999999</v>
      </c>
      <c r="EB72" s="178">
        <v>6.3299999999999995E-2</v>
      </c>
      <c r="EC72" s="175">
        <f t="shared" si="67"/>
        <v>0.10264698431173236</v>
      </c>
      <c r="ED72" s="183">
        <f t="shared" si="68"/>
        <v>4.9188802815551521E-3</v>
      </c>
      <c r="EE72" s="176">
        <v>28.79</v>
      </c>
      <c r="EF72" s="176">
        <v>26.62</v>
      </c>
      <c r="EG72" s="177">
        <f t="shared" si="44"/>
        <v>27.704999999999998</v>
      </c>
      <c r="EH72" s="177">
        <v>1.28</v>
      </c>
      <c r="EI72" s="178">
        <v>4.4299999999999999E-2</v>
      </c>
      <c r="EJ72" s="175">
        <f t="shared" si="45"/>
        <v>9.6020856229667384E-2</v>
      </c>
      <c r="EK72" s="183">
        <f t="shared" si="46"/>
        <v>4.6013538487576239E-3</v>
      </c>
      <c r="EL72" s="191">
        <v>26.9</v>
      </c>
      <c r="EM72" s="191">
        <v>25.6</v>
      </c>
      <c r="EN72" s="177">
        <f t="shared" si="47"/>
        <v>26.25</v>
      </c>
      <c r="EO72" s="177">
        <v>1.08</v>
      </c>
      <c r="EP72" s="178">
        <v>6.3299999999999995E-2</v>
      </c>
      <c r="EQ72" s="175">
        <f t="shared" si="48"/>
        <v>0.11010297158520133</v>
      </c>
      <c r="ER72" s="183">
        <f t="shared" si="49"/>
        <v>7.9315195379754955E-3</v>
      </c>
      <c r="ES72" s="193">
        <v>34.119999999999997</v>
      </c>
      <c r="ET72" s="193">
        <v>32.340000000000003</v>
      </c>
      <c r="EU72" s="193">
        <f t="shared" si="50"/>
        <v>33.230000000000004</v>
      </c>
      <c r="EV72" s="192">
        <v>0.74</v>
      </c>
      <c r="EW72" s="178">
        <v>9.0899999999999995E-2</v>
      </c>
      <c r="EX72" s="175">
        <f t="shared" si="51"/>
        <v>0.11669755015337957</v>
      </c>
      <c r="EY72" s="183">
        <f t="shared" si="52"/>
        <v>1.1050281699770055E-2</v>
      </c>
      <c r="EZ72" s="174"/>
      <c r="FA72" s="200">
        <v>1.7</v>
      </c>
      <c r="FB72" s="200">
        <v>1.2</v>
      </c>
      <c r="FC72" s="200"/>
      <c r="FD72" s="200">
        <v>1.2</v>
      </c>
      <c r="FE72" s="194">
        <v>2.5441315200000001</v>
      </c>
      <c r="FF72" s="200">
        <v>5.7</v>
      </c>
      <c r="FG72" s="200"/>
      <c r="FH72" s="200">
        <v>0.97499999999999998</v>
      </c>
      <c r="FI72" s="200">
        <v>1.7</v>
      </c>
      <c r="FJ72" s="200"/>
      <c r="FK72" s="200">
        <v>0.97499999999999998</v>
      </c>
      <c r="FL72" s="200"/>
      <c r="FM72" s="176">
        <v>1.9</v>
      </c>
      <c r="FN72" s="176">
        <v>1.6</v>
      </c>
      <c r="FO72" s="176">
        <v>1.3</v>
      </c>
      <c r="FP72" s="176"/>
      <c r="FQ72" s="176"/>
      <c r="FR72" s="176">
        <v>0.75</v>
      </c>
      <c r="FS72" s="176">
        <v>1.4</v>
      </c>
      <c r="FT72" s="176">
        <v>1.4</v>
      </c>
      <c r="FU72" s="195">
        <v>2.1045794999999998</v>
      </c>
      <c r="FV72" s="195">
        <v>2.7664293799999999</v>
      </c>
      <c r="FW72" s="177">
        <f t="shared" si="53"/>
        <v>29.215140399999996</v>
      </c>
      <c r="FX72" s="175">
        <f t="shared" si="54"/>
        <v>0.11140312132254174</v>
      </c>
      <c r="FY72" s="172"/>
      <c r="FZ72" s="172"/>
    </row>
    <row r="73" spans="1:182">
      <c r="A73" s="181">
        <v>37803</v>
      </c>
      <c r="B73" s="170">
        <v>27.67</v>
      </c>
      <c r="C73" s="170">
        <v>25.35</v>
      </c>
      <c r="D73" s="170">
        <f t="shared" si="0"/>
        <v>26.51</v>
      </c>
      <c r="E73" s="170">
        <v>1.1200000000000001</v>
      </c>
      <c r="F73" s="171">
        <v>5.5300000000000002E-2</v>
      </c>
      <c r="G73" s="175">
        <f t="shared" si="1"/>
        <v>0.10301957199735323</v>
      </c>
      <c r="H73" s="183">
        <f t="shared" si="2"/>
        <v>6.0794392018882672E-3</v>
      </c>
      <c r="I73" s="173">
        <v>25.14</v>
      </c>
      <c r="J73" s="173">
        <v>24.05</v>
      </c>
      <c r="K73" s="173">
        <f t="shared" si="3"/>
        <v>24.594999999999999</v>
      </c>
      <c r="L73" s="173">
        <v>1.2</v>
      </c>
      <c r="M73" s="171">
        <v>6.0900000000000003E-2</v>
      </c>
      <c r="N73" s="175">
        <f t="shared" si="4"/>
        <v>0.11644442028574442</v>
      </c>
      <c r="O73" s="183">
        <f t="shared" si="5"/>
        <v>4.8505924466092191E-3</v>
      </c>
      <c r="P73" s="174"/>
      <c r="Q73" s="174"/>
      <c r="R73" s="174"/>
      <c r="S73" s="174"/>
      <c r="T73" s="174"/>
      <c r="U73" s="175"/>
      <c r="V73" s="174"/>
      <c r="W73" s="191">
        <v>34.799999999999997</v>
      </c>
      <c r="X73" s="191">
        <v>31.35</v>
      </c>
      <c r="Y73" s="177">
        <f t="shared" si="9"/>
        <v>33.075000000000003</v>
      </c>
      <c r="Z73" s="177">
        <v>0.72</v>
      </c>
      <c r="AA73" s="178">
        <v>7.0000000000000007E-2</v>
      </c>
      <c r="AB73" s="175">
        <f t="shared" si="10"/>
        <v>9.4729929487109565E-2</v>
      </c>
      <c r="AC73" s="183">
        <f t="shared" si="11"/>
        <v>3.946056662143484E-3</v>
      </c>
      <c r="AD73" s="191">
        <v>41.27</v>
      </c>
      <c r="AE73" s="191">
        <v>38.369999999999997</v>
      </c>
      <c r="AF73" s="177">
        <f t="shared" si="12"/>
        <v>39.82</v>
      </c>
      <c r="AG73" s="177">
        <f>4*0.3</f>
        <v>1.2</v>
      </c>
      <c r="AH73" s="178">
        <v>9.5600000000000004E-2</v>
      </c>
      <c r="AI73" s="175">
        <f t="shared" si="13"/>
        <v>0.1307699034833103</v>
      </c>
      <c r="AJ73" s="183">
        <f t="shared" si="14"/>
        <v>1.0950801386302996E-2</v>
      </c>
      <c r="AK73" s="176">
        <v>35.799999999999997</v>
      </c>
      <c r="AL73" s="176">
        <v>33.520000000000003</v>
      </c>
      <c r="AM73" s="177">
        <f t="shared" si="15"/>
        <v>34.659999999999997</v>
      </c>
      <c r="AN73" s="177">
        <v>1.78</v>
      </c>
      <c r="AO73" s="178">
        <v>6.6400000000000001E-2</v>
      </c>
      <c r="AP73" s="175">
        <f t="shared" si="55"/>
        <v>0.12522771717746672</v>
      </c>
      <c r="AQ73" s="183">
        <f t="shared" si="56"/>
        <v>2.4778224095183397E-2</v>
      </c>
      <c r="AR73" s="174"/>
      <c r="AS73" s="174"/>
      <c r="AT73" s="177"/>
      <c r="AU73" s="177"/>
      <c r="AV73" s="175"/>
      <c r="AW73" s="175"/>
      <c r="AX73" s="183"/>
      <c r="AY73" s="176">
        <v>36.869999999999997</v>
      </c>
      <c r="AZ73" s="176">
        <v>34.5</v>
      </c>
      <c r="BA73" s="177">
        <f t="shared" si="17"/>
        <v>35.685000000000002</v>
      </c>
      <c r="BB73" s="176">
        <v>1.24</v>
      </c>
      <c r="BC73" s="178">
        <v>6.5000000000000002E-2</v>
      </c>
      <c r="BD73" s="175">
        <f t="shared" si="18"/>
        <v>0.10449248036323433</v>
      </c>
      <c r="BE73" s="183">
        <f t="shared" si="19"/>
        <v>3.5365883416401578E-3</v>
      </c>
      <c r="BF73" s="176">
        <v>37.700000000000003</v>
      </c>
      <c r="BG73" s="176">
        <v>35.35</v>
      </c>
      <c r="BH73" s="177">
        <f t="shared" si="20"/>
        <v>36.525000000000006</v>
      </c>
      <c r="BI73" s="177">
        <v>1.86</v>
      </c>
      <c r="BJ73" s="178">
        <v>4.3799999999999999E-2</v>
      </c>
      <c r="BK73" s="175">
        <f t="shared" si="21"/>
        <v>0.10088691017352303</v>
      </c>
      <c r="BL73" s="183">
        <f t="shared" si="22"/>
        <v>5.9535855641300265E-3</v>
      </c>
      <c r="BM73" s="183"/>
      <c r="BN73" s="183"/>
      <c r="BO73" s="183"/>
      <c r="BP73" s="183"/>
      <c r="BQ73" s="183"/>
      <c r="BR73" s="183"/>
      <c r="BS73" s="183"/>
      <c r="BT73" s="176">
        <v>28.65</v>
      </c>
      <c r="BU73" s="176">
        <v>27.03</v>
      </c>
      <c r="BV73" s="177">
        <f t="shared" si="76"/>
        <v>27.84</v>
      </c>
      <c r="BW73" s="177">
        <v>1.26</v>
      </c>
      <c r="BX73" s="178">
        <v>4.6699999999999998E-2</v>
      </c>
      <c r="BY73" s="175">
        <f t="shared" si="77"/>
        <v>9.7463425319907371E-2</v>
      </c>
      <c r="BZ73" s="183">
        <f t="shared" si="78"/>
        <v>3.2986872598344311E-3</v>
      </c>
      <c r="CA73" s="174"/>
      <c r="CB73" s="174"/>
      <c r="CC73" s="177"/>
      <c r="CD73" s="172"/>
      <c r="CE73" s="178"/>
      <c r="CF73" s="175"/>
      <c r="CG73" s="183"/>
      <c r="CH73" s="176">
        <v>21.28</v>
      </c>
      <c r="CI73" s="176">
        <v>19.559999999999999</v>
      </c>
      <c r="CJ73" s="177">
        <f t="shared" si="29"/>
        <v>20.420000000000002</v>
      </c>
      <c r="CK73" s="177">
        <v>0.68</v>
      </c>
      <c r="CL73" s="178">
        <v>8.7999999999999995E-2</v>
      </c>
      <c r="CM73" s="175">
        <f t="shared" si="65"/>
        <v>0.12664230855362479</v>
      </c>
      <c r="CN73" s="183">
        <f t="shared" si="66"/>
        <v>8.3527075634704014E-3</v>
      </c>
      <c r="CO73" s="176">
        <v>44.3</v>
      </c>
      <c r="CP73" s="176">
        <v>40.89</v>
      </c>
      <c r="CQ73" s="177">
        <f t="shared" si="32"/>
        <v>42.594999999999999</v>
      </c>
      <c r="CR73" s="177">
        <v>2.12</v>
      </c>
      <c r="CS73" s="178">
        <v>4.99E-2</v>
      </c>
      <c r="CT73" s="175">
        <f t="shared" si="33"/>
        <v>0.10599504440830221</v>
      </c>
      <c r="CU73" s="183">
        <f t="shared" si="34"/>
        <v>5.8870862799982803E-3</v>
      </c>
      <c r="CV73" s="176">
        <v>39.74</v>
      </c>
      <c r="CW73" s="176">
        <v>37.380000000000003</v>
      </c>
      <c r="CX73" s="177">
        <f t="shared" si="35"/>
        <v>38.56</v>
      </c>
      <c r="CY73" s="177">
        <v>1.66</v>
      </c>
      <c r="CZ73" s="178">
        <v>0.05</v>
      </c>
      <c r="DA73" s="175">
        <f t="shared" si="36"/>
        <v>9.8396039719141681E-2</v>
      </c>
      <c r="DB73" s="183">
        <f t="shared" si="37"/>
        <v>4.4403359390023924E-3</v>
      </c>
      <c r="DC73" s="179"/>
      <c r="DD73" s="179"/>
      <c r="DE73" s="179"/>
      <c r="DF73" s="179"/>
      <c r="DG73" s="175"/>
      <c r="DH73" s="175"/>
      <c r="DI73" s="183"/>
      <c r="DJ73" s="174"/>
      <c r="DK73" s="174"/>
      <c r="DL73" s="177"/>
      <c r="DM73" s="177"/>
      <c r="DN73" s="175"/>
      <c r="DO73" s="175"/>
      <c r="DP73" s="183"/>
      <c r="DQ73" s="176">
        <v>21.72</v>
      </c>
      <c r="DR73" s="176">
        <v>20.14</v>
      </c>
      <c r="DS73" s="177">
        <f t="shared" si="73"/>
        <v>20.93</v>
      </c>
      <c r="DT73" s="177">
        <v>0.82</v>
      </c>
      <c r="DU73" s="178">
        <v>5.2499999999999998E-2</v>
      </c>
      <c r="DV73" s="175">
        <f t="shared" si="74"/>
        <v>9.6581229016682979E-2</v>
      </c>
      <c r="DW73" s="183">
        <f t="shared" si="75"/>
        <v>2.5144838348788961E-3</v>
      </c>
      <c r="DX73" s="176">
        <v>33.450000000000003</v>
      </c>
      <c r="DY73" s="176">
        <v>30.9</v>
      </c>
      <c r="DZ73" s="177">
        <f t="shared" si="43"/>
        <v>32.174999999999997</v>
      </c>
      <c r="EA73" s="177">
        <v>1.1399999999999999</v>
      </c>
      <c r="EB73" s="178">
        <v>6.3299999999999995E-2</v>
      </c>
      <c r="EC73" s="175">
        <f t="shared" si="67"/>
        <v>0.10351497377795038</v>
      </c>
      <c r="ED73" s="183">
        <f t="shared" si="68"/>
        <v>5.030672774763878E-3</v>
      </c>
      <c r="EE73" s="176">
        <v>27.62</v>
      </c>
      <c r="EF73" s="176">
        <v>25.21</v>
      </c>
      <c r="EG73" s="177">
        <f t="shared" si="44"/>
        <v>26.414999999999999</v>
      </c>
      <c r="EH73" s="177">
        <v>1.28</v>
      </c>
      <c r="EI73" s="178">
        <v>4.4299999999999999E-2</v>
      </c>
      <c r="EJ73" s="175">
        <f t="shared" si="45"/>
        <v>9.8594923368555465E-2</v>
      </c>
      <c r="EK73" s="183">
        <f t="shared" si="46"/>
        <v>4.7915656896565344E-3</v>
      </c>
      <c r="EL73" s="191">
        <v>27.51</v>
      </c>
      <c r="EM73" s="191">
        <v>24.13</v>
      </c>
      <c r="EN73" s="177">
        <f t="shared" si="47"/>
        <v>25.82</v>
      </c>
      <c r="EO73" s="177">
        <v>1.08</v>
      </c>
      <c r="EP73" s="178">
        <v>6.3299999999999995E-2</v>
      </c>
      <c r="EQ73" s="175">
        <f t="shared" si="48"/>
        <v>0.11089526430431329</v>
      </c>
      <c r="ER73" s="183">
        <f t="shared" si="49"/>
        <v>7.523177937322407E-3</v>
      </c>
      <c r="ES73" s="193">
        <v>33.99</v>
      </c>
      <c r="ET73" s="193">
        <v>31.35</v>
      </c>
      <c r="EU73" s="193">
        <f t="shared" si="50"/>
        <v>32.67</v>
      </c>
      <c r="EV73" s="192">
        <v>0.74</v>
      </c>
      <c r="EW73" s="178">
        <v>9.0899999999999995E-2</v>
      </c>
      <c r="EX73" s="175">
        <f t="shared" si="51"/>
        <v>0.1171436988516712</v>
      </c>
      <c r="EY73" s="183">
        <f t="shared" si="52"/>
        <v>1.0738621327758727E-2</v>
      </c>
      <c r="EZ73" s="174"/>
      <c r="FA73" s="200">
        <v>1.7</v>
      </c>
      <c r="FB73" s="200">
        <v>1.2</v>
      </c>
      <c r="FC73" s="200"/>
      <c r="FD73" s="200">
        <v>1.2</v>
      </c>
      <c r="FE73" s="194">
        <v>2.4123662400000003</v>
      </c>
      <c r="FF73" s="200">
        <v>5.7</v>
      </c>
      <c r="FG73" s="200"/>
      <c r="FH73" s="200">
        <v>0.97499999999999998</v>
      </c>
      <c r="FI73" s="200">
        <v>1.7</v>
      </c>
      <c r="FJ73" s="200"/>
      <c r="FK73" s="200">
        <v>0.97499999999999998</v>
      </c>
      <c r="FL73" s="200"/>
      <c r="FM73" s="176">
        <v>1.9</v>
      </c>
      <c r="FN73" s="176">
        <v>1.6</v>
      </c>
      <c r="FO73" s="176">
        <v>1.3</v>
      </c>
      <c r="FP73" s="176"/>
      <c r="FQ73" s="176"/>
      <c r="FR73" s="176">
        <v>0.75</v>
      </c>
      <c r="FS73" s="176">
        <v>1.4</v>
      </c>
      <c r="FT73" s="176">
        <v>1.4</v>
      </c>
      <c r="FU73" s="195">
        <v>1.9543101000000001</v>
      </c>
      <c r="FV73" s="195">
        <v>2.6407952999999997</v>
      </c>
      <c r="FW73" s="177">
        <f t="shared" si="53"/>
        <v>28.807471639999999</v>
      </c>
      <c r="FX73" s="175">
        <f t="shared" si="54"/>
        <v>0.1126726263045835</v>
      </c>
      <c r="FY73" s="172"/>
      <c r="FZ73" s="172"/>
    </row>
    <row r="74" spans="1:182">
      <c r="A74" s="181">
        <v>37834</v>
      </c>
      <c r="B74" s="170">
        <v>27.92</v>
      </c>
      <c r="C74" s="170">
        <v>26.82</v>
      </c>
      <c r="D74" s="170">
        <f t="shared" si="0"/>
        <v>27.37</v>
      </c>
      <c r="E74" s="170">
        <v>1.1200000000000001</v>
      </c>
      <c r="F74" s="171">
        <v>5.5300000000000002E-2</v>
      </c>
      <c r="G74" s="175">
        <f t="shared" si="1"/>
        <v>0.10149599410177745</v>
      </c>
      <c r="H74" s="183">
        <f t="shared" si="2"/>
        <v>5.9915202038789087E-3</v>
      </c>
      <c r="I74" s="173">
        <v>24.84</v>
      </c>
      <c r="J74" s="173">
        <v>23</v>
      </c>
      <c r="K74" s="173">
        <f t="shared" si="3"/>
        <v>23.92</v>
      </c>
      <c r="L74" s="173">
        <v>1.2</v>
      </c>
      <c r="M74" s="171">
        <v>6.0900000000000003E-2</v>
      </c>
      <c r="N74" s="175">
        <f t="shared" si="4"/>
        <v>0.11804281077333112</v>
      </c>
      <c r="O74" s="183">
        <f t="shared" si="5"/>
        <v>4.9188093887564226E-3</v>
      </c>
      <c r="P74" s="174"/>
      <c r="Q74" s="174"/>
      <c r="R74" s="174"/>
      <c r="S74" s="174"/>
      <c r="T74" s="174"/>
      <c r="U74" s="175"/>
      <c r="V74" s="174"/>
      <c r="W74" s="191">
        <v>35.99</v>
      </c>
      <c r="X74" s="191">
        <v>32.96</v>
      </c>
      <c r="Y74" s="177">
        <f t="shared" si="9"/>
        <v>34.475000000000001</v>
      </c>
      <c r="Z74" s="177">
        <v>0.72</v>
      </c>
      <c r="AA74" s="197">
        <v>7.0000000000000007E-2</v>
      </c>
      <c r="AB74" s="175">
        <f t="shared" si="10"/>
        <v>9.371739855321759E-2</v>
      </c>
      <c r="AC74" s="183">
        <f t="shared" si="11"/>
        <v>3.9051765785090989E-3</v>
      </c>
      <c r="AD74" s="191">
        <v>39.799999999999997</v>
      </c>
      <c r="AE74" s="191">
        <v>37.85</v>
      </c>
      <c r="AF74" s="177">
        <f t="shared" si="12"/>
        <v>38.825000000000003</v>
      </c>
      <c r="AG74" s="177">
        <f>4*0.3</f>
        <v>1.2</v>
      </c>
      <c r="AH74" s="178">
        <v>9.4399999999999998E-2</v>
      </c>
      <c r="AI74" s="175">
        <f t="shared" si="13"/>
        <v>0.13044269426111654</v>
      </c>
      <c r="AJ74" s="183">
        <f t="shared" si="14"/>
        <v>1.112852332480522E-2</v>
      </c>
      <c r="AK74" s="176">
        <v>34.47</v>
      </c>
      <c r="AL74" s="176">
        <v>32.299999999999997</v>
      </c>
      <c r="AM74" s="177">
        <f t="shared" si="15"/>
        <v>33.384999999999998</v>
      </c>
      <c r="AN74" s="177">
        <v>1.78</v>
      </c>
      <c r="AO74" s="178">
        <v>6.6400000000000001E-2</v>
      </c>
      <c r="AP74" s="175">
        <f t="shared" si="55"/>
        <v>0.12752158679846115</v>
      </c>
      <c r="AQ74" s="183">
        <f t="shared" si="56"/>
        <v>2.5240489259314786E-2</v>
      </c>
      <c r="AR74" s="174"/>
      <c r="AS74" s="174"/>
      <c r="AT74" s="177"/>
      <c r="AU74" s="177"/>
      <c r="AV74" s="175"/>
      <c r="AW74" s="175"/>
      <c r="AX74" s="183"/>
      <c r="AY74" s="176">
        <v>36.39</v>
      </c>
      <c r="AZ74" s="176">
        <v>33.700000000000003</v>
      </c>
      <c r="BA74" s="177">
        <f t="shared" si="17"/>
        <v>35.045000000000002</v>
      </c>
      <c r="BB74" s="176">
        <v>1.24</v>
      </c>
      <c r="BC74" s="178">
        <v>6.5000000000000002E-2</v>
      </c>
      <c r="BD74" s="175">
        <f t="shared" si="18"/>
        <v>0.10522376014094337</v>
      </c>
      <c r="BE74" s="183">
        <f t="shared" si="19"/>
        <v>3.5625226807755616E-3</v>
      </c>
      <c r="BF74" s="176">
        <v>36.4</v>
      </c>
      <c r="BG74" s="176">
        <v>33.51</v>
      </c>
      <c r="BH74" s="177">
        <f t="shared" si="20"/>
        <v>34.954999999999998</v>
      </c>
      <c r="BI74" s="177">
        <v>1.86</v>
      </c>
      <c r="BJ74" s="178">
        <v>4.3799999999999999E-2</v>
      </c>
      <c r="BK74" s="175">
        <f t="shared" si="21"/>
        <v>0.1035047177323285</v>
      </c>
      <c r="BL74" s="183">
        <f t="shared" si="22"/>
        <v>6.1100993490261239E-3</v>
      </c>
      <c r="BM74" s="183"/>
      <c r="BN74" s="183"/>
      <c r="BO74" s="183"/>
      <c r="BP74" s="183"/>
      <c r="BQ74" s="183"/>
      <c r="BR74" s="183"/>
      <c r="BS74" s="183"/>
      <c r="BT74" s="176">
        <v>29</v>
      </c>
      <c r="BU74" s="176">
        <v>27.02</v>
      </c>
      <c r="BV74" s="177">
        <f t="shared" si="76"/>
        <v>28.009999999999998</v>
      </c>
      <c r="BW74" s="177">
        <v>1.26</v>
      </c>
      <c r="BX74" s="178">
        <v>4.6699999999999998E-2</v>
      </c>
      <c r="BY74" s="175">
        <f t="shared" si="77"/>
        <v>9.7149869343326811E-2</v>
      </c>
      <c r="BZ74" s="183">
        <f t="shared" si="78"/>
        <v>3.2891678885681123E-3</v>
      </c>
      <c r="CA74" s="174"/>
      <c r="CB74" s="174"/>
      <c r="CC74" s="177"/>
      <c r="CD74" s="172"/>
      <c r="CE74" s="178"/>
      <c r="CF74" s="175"/>
      <c r="CG74" s="183"/>
      <c r="CH74" s="176">
        <v>21.2</v>
      </c>
      <c r="CI74" s="176">
        <v>18.75</v>
      </c>
      <c r="CJ74" s="177">
        <f t="shared" si="29"/>
        <v>19.975000000000001</v>
      </c>
      <c r="CK74" s="177">
        <v>0.68</v>
      </c>
      <c r="CL74" s="178">
        <v>0.08</v>
      </c>
      <c r="CM74" s="175">
        <f t="shared" si="65"/>
        <v>0.11922417911589367</v>
      </c>
      <c r="CN74" s="183">
        <f t="shared" si="66"/>
        <v>7.8660580480942009E-3</v>
      </c>
      <c r="CO74" s="176">
        <v>41.36</v>
      </c>
      <c r="CP74" s="176">
        <v>39.53</v>
      </c>
      <c r="CQ74" s="177">
        <f t="shared" si="32"/>
        <v>40.445</v>
      </c>
      <c r="CR74" s="177">
        <v>2.12</v>
      </c>
      <c r="CS74" s="178">
        <v>5.1400000000000001E-2</v>
      </c>
      <c r="CT74" s="175">
        <f t="shared" si="33"/>
        <v>0.11062306062304783</v>
      </c>
      <c r="CU74" s="183">
        <f t="shared" si="34"/>
        <v>6.146174094419336E-3</v>
      </c>
      <c r="CV74" s="176">
        <v>39.32</v>
      </c>
      <c r="CW74" s="176">
        <v>37.229999999999997</v>
      </c>
      <c r="CX74" s="177">
        <f t="shared" si="35"/>
        <v>38.274999999999999</v>
      </c>
      <c r="CY74" s="177">
        <v>1.66</v>
      </c>
      <c r="CZ74" s="178">
        <v>5.1999999999999998E-2</v>
      </c>
      <c r="DA74" s="175">
        <f t="shared" si="36"/>
        <v>0.10085544105670974</v>
      </c>
      <c r="DB74" s="183">
        <f t="shared" si="37"/>
        <v>4.5528347813317991E-3</v>
      </c>
      <c r="DC74" s="179"/>
      <c r="DD74" s="179"/>
      <c r="DE74" s="179"/>
      <c r="DF74" s="179"/>
      <c r="DG74" s="175"/>
      <c r="DH74" s="175"/>
      <c r="DI74" s="183"/>
      <c r="DJ74" s="174"/>
      <c r="DK74" s="174"/>
      <c r="DL74" s="177"/>
      <c r="DM74" s="177"/>
      <c r="DN74" s="175"/>
      <c r="DO74" s="175"/>
      <c r="DP74" s="183"/>
      <c r="DQ74" s="176">
        <v>22.83</v>
      </c>
      <c r="DR74" s="176">
        <v>20.8</v>
      </c>
      <c r="DS74" s="177">
        <f t="shared" si="73"/>
        <v>21.814999999999998</v>
      </c>
      <c r="DT74" s="177">
        <v>0.82</v>
      </c>
      <c r="DU74" s="178">
        <v>5.2499999999999998E-2</v>
      </c>
      <c r="DV74" s="175">
        <f t="shared" si="74"/>
        <v>9.4766442677812979E-2</v>
      </c>
      <c r="DW74" s="183">
        <f t="shared" si="75"/>
        <v>2.4680562126617152E-3</v>
      </c>
      <c r="DX74" s="176">
        <v>31.45</v>
      </c>
      <c r="DY74" s="176">
        <v>28.95</v>
      </c>
      <c r="DZ74" s="177">
        <f t="shared" si="43"/>
        <v>30.2</v>
      </c>
      <c r="EA74" s="177">
        <v>1.1399999999999999</v>
      </c>
      <c r="EB74" s="178">
        <v>6.3299999999999995E-2</v>
      </c>
      <c r="EC74" s="175">
        <f t="shared" si="67"/>
        <v>0.10618406865178076</v>
      </c>
      <c r="ED74" s="183">
        <f t="shared" si="68"/>
        <v>5.1621022531191073E-3</v>
      </c>
      <c r="EE74" s="176">
        <v>26.9</v>
      </c>
      <c r="EF74" s="176">
        <v>25.28</v>
      </c>
      <c r="EG74" s="177">
        <f t="shared" si="44"/>
        <v>26.09</v>
      </c>
      <c r="EH74" s="177">
        <v>1.28</v>
      </c>
      <c r="EI74" s="178">
        <v>4.6399999999999997E-2</v>
      </c>
      <c r="EJ74" s="175">
        <f t="shared" si="45"/>
        <v>0.10149490885106527</v>
      </c>
      <c r="EK74" s="183">
        <f t="shared" si="46"/>
        <v>4.9341403499838102E-3</v>
      </c>
      <c r="EL74" s="191">
        <v>23.95</v>
      </c>
      <c r="EM74" s="191">
        <v>22.51</v>
      </c>
      <c r="EN74" s="177">
        <f t="shared" si="47"/>
        <v>23.23</v>
      </c>
      <c r="EO74" s="177">
        <v>1.08</v>
      </c>
      <c r="EP74" s="178">
        <v>6.1699999999999998E-2</v>
      </c>
      <c r="EQ74" s="175">
        <f t="shared" si="48"/>
        <v>0.11461937225947905</v>
      </c>
      <c r="ER74" s="183">
        <f t="shared" si="49"/>
        <v>7.4939307936982185E-3</v>
      </c>
      <c r="ES74" s="193">
        <v>32.700000000000003</v>
      </c>
      <c r="ET74" s="193">
        <v>30.11</v>
      </c>
      <c r="EU74" s="193">
        <f t="shared" si="50"/>
        <v>31.405000000000001</v>
      </c>
      <c r="EV74" s="177">
        <v>0.82</v>
      </c>
      <c r="EW74" s="178">
        <v>0.09</v>
      </c>
      <c r="EX74" s="175">
        <f t="shared" si="51"/>
        <v>0.12026854474836801</v>
      </c>
      <c r="EY74" s="183">
        <f t="shared" si="52"/>
        <v>1.1101483869131281E-2</v>
      </c>
      <c r="EZ74" s="174"/>
      <c r="FA74" s="200">
        <v>1.7</v>
      </c>
      <c r="FB74" s="200">
        <v>1.2</v>
      </c>
      <c r="FC74" s="200"/>
      <c r="FD74" s="200">
        <v>1.2</v>
      </c>
      <c r="FE74" s="194">
        <v>2.4568496200000003</v>
      </c>
      <c r="FF74" s="200">
        <v>5.7</v>
      </c>
      <c r="FG74" s="200"/>
      <c r="FH74" s="200">
        <v>0.97499999999999998</v>
      </c>
      <c r="FI74" s="200">
        <v>1.7</v>
      </c>
      <c r="FJ74" s="200"/>
      <c r="FK74" s="200">
        <v>0.97499999999999998</v>
      </c>
      <c r="FL74" s="200"/>
      <c r="FM74" s="176">
        <v>1.9</v>
      </c>
      <c r="FN74" s="176">
        <v>1.6</v>
      </c>
      <c r="FO74" s="176">
        <v>1.3</v>
      </c>
      <c r="FP74" s="176"/>
      <c r="FQ74" s="176"/>
      <c r="FR74" s="176">
        <v>0.75</v>
      </c>
      <c r="FS74" s="176">
        <v>1.4</v>
      </c>
      <c r="FT74" s="176">
        <v>1.4</v>
      </c>
      <c r="FU74" s="195">
        <v>1.8828357999999998</v>
      </c>
      <c r="FV74" s="195">
        <v>2.6582129600000002</v>
      </c>
      <c r="FW74" s="177">
        <f t="shared" si="53"/>
        <v>28.797898379999996</v>
      </c>
      <c r="FX74" s="175">
        <f t="shared" si="54"/>
        <v>0.1138710890760737</v>
      </c>
      <c r="FY74" s="172"/>
      <c r="FZ74" s="172"/>
    </row>
    <row r="75" spans="1:182">
      <c r="A75" s="181">
        <v>37865</v>
      </c>
      <c r="B75" s="170">
        <v>28.49</v>
      </c>
      <c r="C75" s="170">
        <v>27.77</v>
      </c>
      <c r="D75" s="170">
        <f t="shared" si="0"/>
        <v>28.13</v>
      </c>
      <c r="E75" s="170">
        <v>1.1200000000000001</v>
      </c>
      <c r="F75" s="171">
        <v>5.4299999999999994E-2</v>
      </c>
      <c r="G75" s="175">
        <f t="shared" si="1"/>
        <v>9.9185747413449432E-2</v>
      </c>
      <c r="H75" s="183">
        <f t="shared" si="2"/>
        <v>6.4348933073047621E-3</v>
      </c>
      <c r="I75" s="173">
        <v>24.98</v>
      </c>
      <c r="J75" s="173">
        <v>23.81</v>
      </c>
      <c r="K75" s="173">
        <f t="shared" si="3"/>
        <v>24.395</v>
      </c>
      <c r="L75" s="173">
        <v>1.2</v>
      </c>
      <c r="M75" s="171">
        <v>6.0900000000000003E-2</v>
      </c>
      <c r="N75" s="175">
        <f t="shared" si="4"/>
        <v>0.11690861921419393</v>
      </c>
      <c r="O75" s="183">
        <f t="shared" si="5"/>
        <v>5.0564690389219326E-3</v>
      </c>
      <c r="P75" s="174"/>
      <c r="Q75" s="174"/>
      <c r="R75" s="174"/>
      <c r="S75" s="174"/>
      <c r="T75" s="174"/>
      <c r="U75" s="175"/>
      <c r="V75" s="174"/>
      <c r="W75" s="191">
        <v>37.090000000000003</v>
      </c>
      <c r="X75" s="191">
        <v>35.299999999999997</v>
      </c>
      <c r="Y75" s="177">
        <f t="shared" si="9"/>
        <v>36.195</v>
      </c>
      <c r="Z75" s="177">
        <v>0.74</v>
      </c>
      <c r="AA75" s="197">
        <v>7.0000000000000007E-2</v>
      </c>
      <c r="AB75" s="175">
        <f t="shared" si="10"/>
        <v>9.321382077710183E-2</v>
      </c>
      <c r="AC75" s="183">
        <f t="shared" si="11"/>
        <v>4.3676038210103112E-3</v>
      </c>
      <c r="AD75" s="191">
        <v>41.65</v>
      </c>
      <c r="AE75" s="191">
        <v>39.29</v>
      </c>
      <c r="AF75" s="177">
        <f t="shared" si="12"/>
        <v>40.47</v>
      </c>
      <c r="AG75" s="177">
        <f>4*0.3</f>
        <v>1.2</v>
      </c>
      <c r="AH75" s="178">
        <v>9.4399999999999998E-2</v>
      </c>
      <c r="AI75" s="175">
        <f t="shared" si="13"/>
        <v>0.12896053228963456</v>
      </c>
      <c r="AJ75" s="183">
        <f t="shared" si="14"/>
        <v>1.1891308942524685E-2</v>
      </c>
      <c r="AK75" s="176">
        <v>35.83</v>
      </c>
      <c r="AL75" s="176">
        <v>33.83</v>
      </c>
      <c r="AM75" s="177">
        <f t="shared" si="15"/>
        <v>34.83</v>
      </c>
      <c r="AN75" s="177">
        <v>1.78</v>
      </c>
      <c r="AO75" s="178">
        <v>6.5500000000000003E-2</v>
      </c>
      <c r="AP75" s="175">
        <f t="shared" si="55"/>
        <v>0.12398540807945491</v>
      </c>
      <c r="AQ75" s="183">
        <f t="shared" si="56"/>
        <v>2.4578356568516532E-2</v>
      </c>
      <c r="AR75" s="174"/>
      <c r="AS75" s="174"/>
      <c r="AT75" s="177"/>
      <c r="AU75" s="177"/>
      <c r="AV75" s="175"/>
      <c r="AW75" s="175"/>
      <c r="AX75" s="183"/>
      <c r="AY75" s="176">
        <v>37.36</v>
      </c>
      <c r="AZ75" s="176">
        <v>35.81</v>
      </c>
      <c r="BA75" s="177">
        <f t="shared" si="17"/>
        <v>36.585000000000001</v>
      </c>
      <c r="BB75" s="176">
        <v>1.24</v>
      </c>
      <c r="BC75" s="178">
        <v>6.5000000000000002E-2</v>
      </c>
      <c r="BD75" s="175">
        <f t="shared" si="18"/>
        <v>0.10350797953735547</v>
      </c>
      <c r="BE75" s="183">
        <f t="shared" si="19"/>
        <v>3.6374582907623848E-3</v>
      </c>
      <c r="BF75" s="176">
        <v>36.049999999999997</v>
      </c>
      <c r="BG75" s="176">
        <v>34</v>
      </c>
      <c r="BH75" s="177">
        <f t="shared" si="20"/>
        <v>35.024999999999999</v>
      </c>
      <c r="BI75" s="177">
        <v>1.86</v>
      </c>
      <c r="BJ75" s="178">
        <v>4.3799999999999999E-2</v>
      </c>
      <c r="BK75" s="175">
        <f t="shared" si="21"/>
        <v>0.10338289820282398</v>
      </c>
      <c r="BL75" s="183">
        <f t="shared" si="22"/>
        <v>5.5893272394103534E-3</v>
      </c>
      <c r="BM75" s="183"/>
      <c r="BN75" s="183"/>
      <c r="BO75" s="183"/>
      <c r="BP75" s="183"/>
      <c r="BQ75" s="183"/>
      <c r="BR75" s="183"/>
      <c r="BS75" s="183"/>
      <c r="BT75" s="176">
        <v>30.1</v>
      </c>
      <c r="BU75" s="176">
        <v>28.4</v>
      </c>
      <c r="BV75" s="177">
        <f t="shared" si="76"/>
        <v>29.25</v>
      </c>
      <c r="BW75" s="177">
        <v>1.26</v>
      </c>
      <c r="BX75" s="178">
        <v>4.6699999999999998E-2</v>
      </c>
      <c r="BY75" s="175">
        <f t="shared" si="77"/>
        <v>9.4974857844987826E-2</v>
      </c>
      <c r="BZ75" s="183">
        <f t="shared" si="78"/>
        <v>2.5673760807646624E-3</v>
      </c>
      <c r="CA75" s="174"/>
      <c r="CB75" s="174"/>
      <c r="CC75" s="177"/>
      <c r="CD75" s="172"/>
      <c r="CE75" s="178"/>
      <c r="CF75" s="175"/>
      <c r="CG75" s="183"/>
      <c r="CH75" s="176">
        <v>21.68</v>
      </c>
      <c r="CI75" s="176">
        <v>20.170000000000002</v>
      </c>
      <c r="CJ75" s="177">
        <f t="shared" si="29"/>
        <v>20.925000000000001</v>
      </c>
      <c r="CK75" s="177">
        <v>0.68</v>
      </c>
      <c r="CL75" s="178">
        <v>8.6699999999999999E-2</v>
      </c>
      <c r="CM75" s="175">
        <f t="shared" si="65"/>
        <v>0.12435273544772496</v>
      </c>
      <c r="CN75" s="183">
        <f t="shared" si="66"/>
        <v>7.1712506277476148E-3</v>
      </c>
      <c r="CO75" s="176">
        <v>42.56</v>
      </c>
      <c r="CP75" s="176">
        <v>40.06</v>
      </c>
      <c r="CQ75" s="177">
        <f t="shared" si="32"/>
        <v>41.31</v>
      </c>
      <c r="CR75" s="177">
        <v>2.12</v>
      </c>
      <c r="CS75" s="178">
        <v>5.1400000000000001E-2</v>
      </c>
      <c r="CT75" s="175">
        <f t="shared" si="33"/>
        <v>0.10935791728241528</v>
      </c>
      <c r="CU75" s="183">
        <f t="shared" si="34"/>
        <v>5.9123626493099374E-3</v>
      </c>
      <c r="CV75" s="176">
        <v>39.950000000000003</v>
      </c>
      <c r="CW75" s="176">
        <v>38.69</v>
      </c>
      <c r="CX75" s="177">
        <f t="shared" si="35"/>
        <v>39.32</v>
      </c>
      <c r="CY75" s="177">
        <v>1.66</v>
      </c>
      <c r="CZ75" s="178">
        <v>5.1999999999999998E-2</v>
      </c>
      <c r="DA75" s="175">
        <f t="shared" si="36"/>
        <v>9.9535427643725249E-2</v>
      </c>
      <c r="DB75" s="183">
        <f t="shared" si="37"/>
        <v>4.6638074748827632E-3</v>
      </c>
      <c r="DC75" s="179"/>
      <c r="DD75" s="179"/>
      <c r="DE75" s="179"/>
      <c r="DF75" s="179"/>
      <c r="DG75" s="175"/>
      <c r="DH75" s="175"/>
      <c r="DI75" s="183"/>
      <c r="DJ75" s="174"/>
      <c r="DK75" s="174"/>
      <c r="DL75" s="177"/>
      <c r="DM75" s="177"/>
      <c r="DN75" s="175"/>
      <c r="DO75" s="175"/>
      <c r="DP75" s="183"/>
      <c r="DQ75" s="176">
        <v>23.49</v>
      </c>
      <c r="DR75" s="176">
        <v>22.25</v>
      </c>
      <c r="DS75" s="177">
        <f t="shared" si="73"/>
        <v>22.869999999999997</v>
      </c>
      <c r="DT75" s="177">
        <v>0.82</v>
      </c>
      <c r="DU75" s="178">
        <v>5.45E-2</v>
      </c>
      <c r="DV75" s="175">
        <f t="shared" si="74"/>
        <v>9.4865696909510522E-2</v>
      </c>
      <c r="DW75" s="183">
        <f t="shared" si="75"/>
        <v>2.5644252242847743E-3</v>
      </c>
      <c r="DX75" s="176">
        <v>31.09</v>
      </c>
      <c r="DY75" s="176">
        <v>28.86</v>
      </c>
      <c r="DZ75" s="177">
        <f t="shared" si="43"/>
        <v>29.975000000000001</v>
      </c>
      <c r="EA75" s="177">
        <v>1.1399999999999999</v>
      </c>
      <c r="EB75" s="178">
        <v>6.3299999999999995E-2</v>
      </c>
      <c r="EC75" s="175">
        <f t="shared" si="67"/>
        <v>0.10651079204394587</v>
      </c>
      <c r="ED75" s="183">
        <f t="shared" si="68"/>
        <v>4.9906434306815715E-3</v>
      </c>
      <c r="EE75" s="176">
        <v>27.97</v>
      </c>
      <c r="EF75" s="176">
        <v>26.9</v>
      </c>
      <c r="EG75" s="177">
        <f t="shared" si="44"/>
        <v>27.434999999999999</v>
      </c>
      <c r="EH75" s="177">
        <v>1.28</v>
      </c>
      <c r="EI75" s="178">
        <v>4.6399999999999997E-2</v>
      </c>
      <c r="EJ75" s="175">
        <f t="shared" si="45"/>
        <v>9.8744268481055775E-2</v>
      </c>
      <c r="EK75" s="183">
        <f t="shared" si="46"/>
        <v>4.6267371160765795E-3</v>
      </c>
      <c r="EL75" s="191">
        <v>24.1</v>
      </c>
      <c r="EM75" s="191">
        <v>22.64</v>
      </c>
      <c r="EN75" s="177">
        <f t="shared" si="47"/>
        <v>23.37</v>
      </c>
      <c r="EO75" s="177">
        <v>1.08</v>
      </c>
      <c r="EP75" s="178">
        <v>6.1699999999999998E-2</v>
      </c>
      <c r="EQ75" s="175">
        <f t="shared" si="48"/>
        <v>0.11429658343584692</v>
      </c>
      <c r="ER75" s="183">
        <f t="shared" si="49"/>
        <v>7.655974533551109E-3</v>
      </c>
      <c r="ES75" s="193">
        <v>33</v>
      </c>
      <c r="ET75" s="193">
        <v>30.68</v>
      </c>
      <c r="EU75" s="193">
        <f t="shared" si="50"/>
        <v>31.84</v>
      </c>
      <c r="EV75" s="177">
        <v>0.82</v>
      </c>
      <c r="EW75" s="178">
        <v>0.09</v>
      </c>
      <c r="EX75" s="175">
        <f t="shared" si="51"/>
        <v>0.11985081525311037</v>
      </c>
      <c r="EY75" s="183">
        <f t="shared" si="52"/>
        <v>1.1028277294868445E-2</v>
      </c>
      <c r="EZ75" s="174"/>
      <c r="FA75" s="200">
        <v>1.8</v>
      </c>
      <c r="FB75" s="200">
        <v>1.2</v>
      </c>
      <c r="FC75" s="200"/>
      <c r="FD75" s="200">
        <v>1.3</v>
      </c>
      <c r="FE75" s="194">
        <v>2.5583106</v>
      </c>
      <c r="FF75" s="200">
        <v>5.5</v>
      </c>
      <c r="FG75" s="200"/>
      <c r="FH75" s="200">
        <v>0.97499999999999998</v>
      </c>
      <c r="FI75" s="200">
        <v>1.5</v>
      </c>
      <c r="FJ75" s="200"/>
      <c r="FK75" s="200">
        <v>0.75</v>
      </c>
      <c r="FL75" s="200"/>
      <c r="FM75" s="176">
        <v>1.6</v>
      </c>
      <c r="FN75" s="176">
        <v>1.5</v>
      </c>
      <c r="FO75" s="176">
        <v>1.3</v>
      </c>
      <c r="FP75" s="176"/>
      <c r="FQ75" s="176"/>
      <c r="FR75" s="176">
        <v>0.75</v>
      </c>
      <c r="FS75" s="176">
        <v>1.3</v>
      </c>
      <c r="FT75" s="176">
        <v>1.3</v>
      </c>
      <c r="FU75" s="195">
        <v>1.8584362000000001</v>
      </c>
      <c r="FV75" s="195">
        <v>2.5529782199999995</v>
      </c>
      <c r="FW75" s="177">
        <f t="shared" si="53"/>
        <v>27.744725020000001</v>
      </c>
      <c r="FX75" s="175">
        <f t="shared" si="54"/>
        <v>0.11273627164061842</v>
      </c>
      <c r="FY75" s="172"/>
      <c r="FZ75" s="172"/>
    </row>
    <row r="76" spans="1:182">
      <c r="A76" s="181">
        <v>37895</v>
      </c>
      <c r="B76" s="170">
        <v>29.04</v>
      </c>
      <c r="C76" s="170">
        <v>27.24</v>
      </c>
      <c r="D76" s="170">
        <f t="shared" ref="D76:D86" si="79">AVERAGE(B76:C76)</f>
        <v>28.14</v>
      </c>
      <c r="E76" s="170">
        <v>1.1200000000000001</v>
      </c>
      <c r="F76" s="171">
        <v>5.4299999999999994E-2</v>
      </c>
      <c r="G76" s="175">
        <f t="shared" ref="G76:G86" si="80">+((((((E76/4)*(1+F76)^0.25))/(D76*0.95))+(1+F76)^(0.25))^4)-1</f>
        <v>9.9169546385931673E-2</v>
      </c>
      <c r="H76" s="183">
        <f t="shared" ref="H76:H86" si="81">G76*($FA76/$FW76)</f>
        <v>6.4237824384234541E-3</v>
      </c>
      <c r="I76" s="173">
        <v>24.95</v>
      </c>
      <c r="J76" s="173">
        <v>24.05</v>
      </c>
      <c r="K76" s="173">
        <f t="shared" ref="K76:K86" si="82">AVERAGE(I76:J76)</f>
        <v>24.5</v>
      </c>
      <c r="L76" s="173">
        <v>1.2</v>
      </c>
      <c r="M76" s="171">
        <v>6.0900000000000003E-2</v>
      </c>
      <c r="N76" s="175">
        <f t="shared" ref="N76:N86" si="83">+((((((L76/4)*(1+M76)^0.25))/(K76*0.95))+(1+M76)^(0.25))^4)-1</f>
        <v>0.11666395176272704</v>
      </c>
      <c r="O76" s="183">
        <f t="shared" ref="O76:O86" si="84">N76*($FB76/$FW76)</f>
        <v>5.0379971933050419E-3</v>
      </c>
      <c r="P76" s="174"/>
      <c r="Q76" s="174"/>
      <c r="R76" s="174"/>
      <c r="S76" s="174"/>
      <c r="T76" s="174"/>
      <c r="U76" s="175"/>
      <c r="V76" s="174"/>
      <c r="W76" s="191">
        <v>38.93</v>
      </c>
      <c r="X76" s="191">
        <v>36.14</v>
      </c>
      <c r="Y76" s="177">
        <f t="shared" ref="Y76:Y89" si="85">AVERAGE(W76:X76)</f>
        <v>37.534999999999997</v>
      </c>
      <c r="Z76" s="177">
        <v>0.74</v>
      </c>
      <c r="AA76" s="197">
        <v>7.0000000000000007E-2</v>
      </c>
      <c r="AB76" s="175">
        <f>+((((((Z76/4)*(1+AA76)^0.25))/(Y76*0.95))+(1+AA76)^(0.25))^4)-1</f>
        <v>9.237864433814158E-2</v>
      </c>
      <c r="AC76" s="183">
        <f>AB76*($FD76/$FW76)</f>
        <v>4.3217031126893887E-3</v>
      </c>
      <c r="AD76" s="191">
        <v>41.97</v>
      </c>
      <c r="AE76" s="191">
        <v>40.68</v>
      </c>
      <c r="AF76" s="177">
        <f t="shared" ref="AF76:AF139" si="86">AVERAGE(AD76:AE76)</f>
        <v>41.325000000000003</v>
      </c>
      <c r="AG76" s="177">
        <f>4*0.3</f>
        <v>1.2</v>
      </c>
      <c r="AH76" s="178">
        <v>9.5000000000000001E-2</v>
      </c>
      <c r="AI76" s="175">
        <f t="shared" ref="AI76:AI139" si="87">+((((((AG76/4)*(1+AH76)^0.25))/(AF76*0.95))+(1+AH76)^(0.25))^4)-1</f>
        <v>0.12885585345963357</v>
      </c>
      <c r="AJ76" s="183">
        <f t="shared" ref="AJ76:AJ139" si="88">AI76*($FE76/$FW76)</f>
        <v>1.1891942706003869E-2</v>
      </c>
      <c r="AK76" s="176">
        <v>36.28</v>
      </c>
      <c r="AL76" s="176">
        <v>34.369999999999997</v>
      </c>
      <c r="AM76" s="177">
        <f t="shared" ref="AM76:AM103" si="89">AVERAGE(AK76:AL76)</f>
        <v>35.325000000000003</v>
      </c>
      <c r="AN76" s="177">
        <v>1.78</v>
      </c>
      <c r="AO76" s="178">
        <v>6.5500000000000003E-2</v>
      </c>
      <c r="AP76" s="175">
        <f t="shared" si="55"/>
        <v>0.12314960555289844</v>
      </c>
      <c r="AQ76" s="183">
        <f t="shared" si="56"/>
        <v>2.4374499489545131E-2</v>
      </c>
      <c r="AR76" s="174"/>
      <c r="AS76" s="174"/>
      <c r="AT76" s="177"/>
      <c r="AU76" s="177"/>
      <c r="AV76" s="175"/>
      <c r="AW76" s="175"/>
      <c r="AX76" s="183"/>
      <c r="AY76" s="176">
        <v>38</v>
      </c>
      <c r="AZ76" s="176">
        <v>35.76</v>
      </c>
      <c r="BA76" s="177">
        <f t="shared" ref="BA76:BA82" si="90">AVERAGE(AY76:AZ76)</f>
        <v>36.879999999999995</v>
      </c>
      <c r="BB76" s="176">
        <v>1.24</v>
      </c>
      <c r="BC76" s="178">
        <v>6.5000000000000002E-2</v>
      </c>
      <c r="BD76" s="175">
        <f t="shared" ref="BD76:BD82" si="91">+((((((BB76/4)*(1+BC76)^0.25))/(BA76*0.95))+(1+BC76)^(0.25))^4)-1</f>
        <v>0.1031958757292426</v>
      </c>
      <c r="BE76" s="183">
        <f t="shared" ref="BE76:BE82" si="92">BD76*($FH76/$FW76)</f>
        <v>3.6208201085142742E-3</v>
      </c>
      <c r="BF76" s="176">
        <v>36.619999999999997</v>
      </c>
      <c r="BG76" s="176">
        <v>32.75</v>
      </c>
      <c r="BH76" s="177">
        <f t="shared" ref="BH76:BH103" si="93">AVERAGE(BF76:BG76)</f>
        <v>34.685000000000002</v>
      </c>
      <c r="BI76" s="177">
        <v>1.86</v>
      </c>
      <c r="BJ76" s="178">
        <v>4.3299999999999998E-2</v>
      </c>
      <c r="BK76" s="175">
        <f t="shared" ref="BK76:BK83" si="94">+((((((BI76/4)*(1+BJ76)^0.25))/(BH76*0.95))+(1+BJ76)^(0.25))^4)-1</f>
        <v>0.10345046815464687</v>
      </c>
      <c r="BL76" s="183">
        <f t="shared" ref="BL76:BL83" si="95">BK76*($FI76/$FW76)</f>
        <v>5.5842353222055477E-3</v>
      </c>
      <c r="BM76" s="183"/>
      <c r="BN76" s="183"/>
      <c r="BO76" s="183"/>
      <c r="BP76" s="183"/>
      <c r="BQ76" s="183"/>
      <c r="BR76" s="183"/>
      <c r="BS76" s="183"/>
      <c r="BT76" s="176">
        <v>30.5</v>
      </c>
      <c r="BU76" s="176">
        <v>28.51</v>
      </c>
      <c r="BV76" s="177">
        <f t="shared" si="76"/>
        <v>29.505000000000003</v>
      </c>
      <c r="BW76" s="177">
        <v>1.26</v>
      </c>
      <c r="BX76" s="178">
        <v>4.6699999999999998E-2</v>
      </c>
      <c r="BY76" s="175">
        <f t="shared" si="77"/>
        <v>9.4550618260576202E-2</v>
      </c>
      <c r="BZ76" s="183">
        <f t="shared" si="78"/>
        <v>2.5519116135742964E-3</v>
      </c>
      <c r="CA76" s="174"/>
      <c r="CB76" s="174"/>
      <c r="CC76" s="177"/>
      <c r="CD76" s="172"/>
      <c r="CE76" s="178"/>
      <c r="CF76" s="175"/>
      <c r="CG76" s="183"/>
      <c r="CH76" s="176">
        <v>21.24</v>
      </c>
      <c r="CI76" s="176">
        <v>19.45</v>
      </c>
      <c r="CJ76" s="177">
        <f t="shared" ref="CJ76:CJ103" si="96">AVERAGE(CH76:CI76)</f>
        <v>20.344999999999999</v>
      </c>
      <c r="CK76" s="177">
        <v>0.68</v>
      </c>
      <c r="CL76" s="178">
        <v>8.6499999999999994E-2</v>
      </c>
      <c r="CM76" s="175">
        <f t="shared" si="65"/>
        <v>0.12523316238799587</v>
      </c>
      <c r="CN76" s="183">
        <f t="shared" si="66"/>
        <v>7.2107314623071862E-3</v>
      </c>
      <c r="CO76" s="176">
        <v>42.72</v>
      </c>
      <c r="CP76" s="176">
        <v>40.03</v>
      </c>
      <c r="CQ76" s="177">
        <f t="shared" ref="CQ76:CQ93" si="97">AVERAGE(CO76:CP76)</f>
        <v>41.375</v>
      </c>
      <c r="CR76" s="177">
        <v>2.12</v>
      </c>
      <c r="CS76" s="178">
        <v>5.1400000000000001E-2</v>
      </c>
      <c r="CT76" s="175">
        <f t="shared" ref="CT76:CT93" si="98">+((((((CR76/4)*(1+CS76)^0.25))/(CQ76*0.95))+(1+CS76)^(0.25))^4)-1</f>
        <v>0.10926502823012552</v>
      </c>
      <c r="CU76" s="183">
        <f t="shared" ref="CU76:CU93" si="99">CT76*($FN76/$FW76)</f>
        <v>5.8981040976279573E-3</v>
      </c>
      <c r="CV76" s="176">
        <v>39.979999999999997</v>
      </c>
      <c r="CW76" s="176">
        <v>38.85</v>
      </c>
      <c r="CX76" s="177">
        <f>AVERAGE(CV76:CW76)</f>
        <v>39.414999999999999</v>
      </c>
      <c r="CY76" s="177">
        <v>1.66</v>
      </c>
      <c r="CZ76" s="178">
        <v>5.1999999999999998E-2</v>
      </c>
      <c r="DA76" s="175">
        <f>+((((((CY76/4)*(1+CZ76)^0.25))/(CX76*0.95))+(1+CZ76)^(0.25))^4)-1</f>
        <v>9.9418954271194293E-2</v>
      </c>
      <c r="DB76" s="183">
        <f>DA76*($FO76/$FW76)</f>
        <v>4.6510663499393376E-3</v>
      </c>
      <c r="DC76" s="179"/>
      <c r="DD76" s="179"/>
      <c r="DE76" s="179"/>
      <c r="DF76" s="179"/>
      <c r="DG76" s="175"/>
      <c r="DH76" s="175"/>
      <c r="DI76" s="183"/>
      <c r="DJ76" s="174"/>
      <c r="DK76" s="174"/>
      <c r="DL76" s="177"/>
      <c r="DM76" s="177"/>
      <c r="DN76" s="175"/>
      <c r="DO76" s="175"/>
      <c r="DP76" s="183"/>
      <c r="DQ76" s="176">
        <v>23.48</v>
      </c>
      <c r="DR76" s="176">
        <v>22.28</v>
      </c>
      <c r="DS76" s="177">
        <f t="shared" si="73"/>
        <v>22.880000000000003</v>
      </c>
      <c r="DT76" s="177">
        <v>0.82</v>
      </c>
      <c r="DU76" s="178">
        <v>5.45E-2</v>
      </c>
      <c r="DV76" s="175">
        <f t="shared" si="74"/>
        <v>9.4847805371151672E-2</v>
      </c>
      <c r="DW76" s="183">
        <f t="shared" si="75"/>
        <v>2.5599326635984436E-3</v>
      </c>
      <c r="DX76" s="176">
        <v>31.44</v>
      </c>
      <c r="DY76" s="176">
        <v>28.85</v>
      </c>
      <c r="DZ76" s="177">
        <f>AVERAGE(DX76:DY76)</f>
        <v>30.145000000000003</v>
      </c>
      <c r="EA76" s="177">
        <v>1.1399999999999999</v>
      </c>
      <c r="EB76" s="178">
        <v>6.3299999999999995E-2</v>
      </c>
      <c r="EC76" s="175">
        <f t="shared" si="67"/>
        <v>0.10626347731740071</v>
      </c>
      <c r="ED76" s="183">
        <f t="shared" si="68"/>
        <v>4.9712701888849527E-3</v>
      </c>
      <c r="EE76" s="176">
        <v>28.47</v>
      </c>
      <c r="EF76" s="176">
        <v>27.37</v>
      </c>
      <c r="EG76" s="177">
        <f t="shared" ref="EG76:EG123" si="100">AVERAGE(EE76:EF76)</f>
        <v>27.92</v>
      </c>
      <c r="EH76" s="177">
        <v>1.28</v>
      </c>
      <c r="EI76" s="178">
        <v>4.6399999999999997E-2</v>
      </c>
      <c r="EJ76" s="175">
        <f t="shared" ref="EJ76:EJ123" si="101">+((((((EH76/4)*(1+EI76)^0.25))/(EG76*0.95))+(1+EI76)^(0.25))^4)-1</f>
        <v>9.7818574652795753E-2</v>
      </c>
      <c r="EK76" s="183">
        <f t="shared" ref="EK76:EK123" si="102">EJ76*($FT76/$FW76)</f>
        <v>4.5761966045791327E-3</v>
      </c>
      <c r="EL76" s="191">
        <v>23.85</v>
      </c>
      <c r="EM76" s="191">
        <v>21.71</v>
      </c>
      <c r="EN76" s="177">
        <f t="shared" ref="EN76:EN89" si="103">AVERAGE(EL76:EM76)</f>
        <v>22.78</v>
      </c>
      <c r="EO76" s="177">
        <v>1.08</v>
      </c>
      <c r="EP76" s="178">
        <v>6.1699999999999998E-2</v>
      </c>
      <c r="EQ76" s="175">
        <f t="shared" ref="EQ76:EQ89" si="104">+((((((EO76/4)*(1+EP76)^0.25))/(EN76*0.95))+(1+EP76)^(0.25))^4)-1</f>
        <v>0.11568427677006632</v>
      </c>
      <c r="ER76" s="183">
        <f t="shared" ref="ER76:ER89" si="105">EQ76*($FU76/$FW76)</f>
        <v>7.5675152918622994E-3</v>
      </c>
      <c r="ES76" s="193">
        <v>33.35</v>
      </c>
      <c r="ET76" s="193">
        <v>30.75</v>
      </c>
      <c r="EU76" s="193">
        <f t="shared" ref="EU76:EU139" si="106">AVERAGE(ES76:ET76)</f>
        <v>32.049999999999997</v>
      </c>
      <c r="EV76" s="177">
        <v>0.82</v>
      </c>
      <c r="EW76" s="178">
        <v>8.7300000000000003E-2</v>
      </c>
      <c r="EX76" s="175">
        <f t="shared" ref="EX76:EX139" si="107">+((((((EV76/4)*(1+EW76)^0.25))/(EU76*0.95))+(1+EW76)^(0.25))^4)-1</f>
        <v>0.11687979885486333</v>
      </c>
      <c r="EY76" s="183">
        <f t="shared" ref="EY76:EY139" si="108">EX76*($FV76/$FW76)</f>
        <v>1.10656922689546E-2</v>
      </c>
      <c r="EZ76" s="174"/>
      <c r="FA76" s="200">
        <v>1.8</v>
      </c>
      <c r="FB76" s="200">
        <v>1.2</v>
      </c>
      <c r="FC76" s="200"/>
      <c r="FD76" s="200">
        <v>1.3</v>
      </c>
      <c r="FE76" s="194">
        <v>2.5645352000000003</v>
      </c>
      <c r="FF76" s="200">
        <v>5.5</v>
      </c>
      <c r="FG76" s="200"/>
      <c r="FH76" s="200">
        <v>0.97499999999999998</v>
      </c>
      <c r="FI76" s="200">
        <v>1.5</v>
      </c>
      <c r="FJ76" s="200"/>
      <c r="FK76" s="200">
        <v>0.75</v>
      </c>
      <c r="FL76" s="200"/>
      <c r="FM76" s="176">
        <v>1.6</v>
      </c>
      <c r="FN76" s="176">
        <v>1.5</v>
      </c>
      <c r="FO76" s="176">
        <v>1.3</v>
      </c>
      <c r="FP76" s="176"/>
      <c r="FQ76" s="176"/>
      <c r="FR76" s="176">
        <v>0.75</v>
      </c>
      <c r="FS76" s="176">
        <v>1.3</v>
      </c>
      <c r="FT76" s="176">
        <v>1.3</v>
      </c>
      <c r="FU76" s="195">
        <v>1.8177702000000002</v>
      </c>
      <c r="FV76" s="195">
        <v>2.6308685000000001</v>
      </c>
      <c r="FW76" s="177">
        <f t="shared" ref="FW76:FW139" si="109">SUM(FA76:FV76)</f>
        <v>27.788173900000004</v>
      </c>
      <c r="FX76" s="175">
        <f t="shared" ref="FX76:FX139" si="110">SUM(H76,O76,V76,AC76,AJ76,AQ76,AX76,BE76,BL76,BS76,BZ76,CG76,CN76,CU76,DB76,DI76,DP76,DW76,ED76,EK76,ER76,EY76)</f>
        <v>0.1123074009120149</v>
      </c>
      <c r="FY76" s="172"/>
      <c r="FZ76" s="172"/>
    </row>
    <row r="77" spans="1:182">
      <c r="A77" s="181">
        <v>37926</v>
      </c>
      <c r="B77" s="170">
        <v>28.72</v>
      </c>
      <c r="C77" s="170">
        <v>27.5</v>
      </c>
      <c r="D77" s="170">
        <f t="shared" si="79"/>
        <v>28.11</v>
      </c>
      <c r="E77" s="170">
        <v>1.1200000000000001</v>
      </c>
      <c r="F77" s="171">
        <v>4.7100000000000003E-2</v>
      </c>
      <c r="G77" s="175">
        <f t="shared" si="80"/>
        <v>9.1711430410151396E-2</v>
      </c>
      <c r="H77" s="183">
        <f t="shared" si="81"/>
        <v>5.8847945418716548E-3</v>
      </c>
      <c r="I77" s="173">
        <v>24.89</v>
      </c>
      <c r="J77" s="173">
        <v>24.27</v>
      </c>
      <c r="K77" s="173">
        <f t="shared" si="82"/>
        <v>24.58</v>
      </c>
      <c r="L77" s="173">
        <v>1.2</v>
      </c>
      <c r="M77" s="171">
        <v>5.67E-2</v>
      </c>
      <c r="N77" s="175">
        <f t="shared" si="83"/>
        <v>0.11205893645378429</v>
      </c>
      <c r="O77" s="183">
        <f t="shared" si="84"/>
        <v>4.7936141631928974E-3</v>
      </c>
      <c r="P77" s="174"/>
      <c r="Q77" s="174"/>
      <c r="R77" s="174"/>
      <c r="S77" s="174"/>
      <c r="T77" s="174"/>
      <c r="U77" s="175"/>
      <c r="V77" s="174"/>
      <c r="W77" s="176">
        <v>39.04</v>
      </c>
      <c r="X77" s="176">
        <v>36.619999999999997</v>
      </c>
      <c r="Y77" s="177">
        <f t="shared" si="85"/>
        <v>37.83</v>
      </c>
      <c r="Z77" s="177">
        <v>0.74</v>
      </c>
      <c r="AA77" s="197">
        <v>7.0000000000000007E-2</v>
      </c>
      <c r="AB77" s="175">
        <f>+((((((Z77/4)*(1+AA77)^0.25))/(Y77*0.95))+(1+AA77)^(0.25))^4)-1</f>
        <v>9.2202788417471426E-2</v>
      </c>
      <c r="AC77" s="183">
        <f>AB77*($FD77/$FW77)</f>
        <v>4.2729001092355239E-3</v>
      </c>
      <c r="AD77" s="191">
        <v>41.6</v>
      </c>
      <c r="AE77" s="191">
        <v>39.950000000000003</v>
      </c>
      <c r="AF77" s="177">
        <f t="shared" si="86"/>
        <v>40.775000000000006</v>
      </c>
      <c r="AG77" s="177">
        <f>4*0.3</f>
        <v>1.2</v>
      </c>
      <c r="AH77" s="178">
        <v>9.7799999999999998E-2</v>
      </c>
      <c r="AI77" s="175">
        <f t="shared" si="87"/>
        <v>0.13220557547463518</v>
      </c>
      <c r="AJ77" s="183">
        <f t="shared" si="88"/>
        <v>1.2087670266922767E-2</v>
      </c>
      <c r="AK77" s="176">
        <v>35.450000000000003</v>
      </c>
      <c r="AL77" s="176">
        <v>33.64</v>
      </c>
      <c r="AM77" s="177">
        <f t="shared" si="89"/>
        <v>34.545000000000002</v>
      </c>
      <c r="AN77" s="177">
        <v>1.78</v>
      </c>
      <c r="AO77" s="178">
        <v>5.8799999999999998E-2</v>
      </c>
      <c r="AP77" s="175">
        <f t="shared" si="55"/>
        <v>0.11740685203298495</v>
      </c>
      <c r="AQ77" s="183">
        <f t="shared" si="56"/>
        <v>2.3019265695833749E-2</v>
      </c>
      <c r="AR77" s="174"/>
      <c r="AS77" s="174"/>
      <c r="AT77" s="177"/>
      <c r="AU77" s="177"/>
      <c r="AV77" s="175"/>
      <c r="AW77" s="175"/>
      <c r="AX77" s="183"/>
      <c r="AY77" s="176">
        <v>39.25</v>
      </c>
      <c r="AZ77" s="176">
        <v>36.450000000000003</v>
      </c>
      <c r="BA77" s="177">
        <f t="shared" si="90"/>
        <v>37.85</v>
      </c>
      <c r="BB77" s="176">
        <v>1.3</v>
      </c>
      <c r="BC77" s="178">
        <v>6.5000000000000002E-2</v>
      </c>
      <c r="BD77" s="175">
        <f t="shared" si="91"/>
        <v>0.10402896356863112</v>
      </c>
      <c r="BE77" s="183">
        <f t="shared" si="92"/>
        <v>3.615715241035758E-3</v>
      </c>
      <c r="BF77" s="176">
        <v>34.450000000000003</v>
      </c>
      <c r="BG77" s="176">
        <v>32.03</v>
      </c>
      <c r="BH77" s="177">
        <f t="shared" si="93"/>
        <v>33.24</v>
      </c>
      <c r="BI77" s="177">
        <v>1.86</v>
      </c>
      <c r="BJ77" s="178">
        <v>4.0399999999999998E-2</v>
      </c>
      <c r="BK77" s="175">
        <f t="shared" si="94"/>
        <v>0.10304832903120276</v>
      </c>
      <c r="BL77" s="183">
        <f t="shared" si="95"/>
        <v>5.5102023226530194E-3</v>
      </c>
      <c r="BM77" s="183"/>
      <c r="BN77" s="183"/>
      <c r="BO77" s="183"/>
      <c r="BP77" s="183"/>
      <c r="BQ77" s="183"/>
      <c r="BR77" s="183"/>
      <c r="BS77" s="183"/>
      <c r="BT77" s="176">
        <v>30.85</v>
      </c>
      <c r="BU77" s="176">
        <v>28.91</v>
      </c>
      <c r="BV77" s="177">
        <f t="shared" si="76"/>
        <v>29.880000000000003</v>
      </c>
      <c r="BW77" s="177">
        <v>1.3</v>
      </c>
      <c r="BX77" s="178">
        <v>4.1700000000000001E-2</v>
      </c>
      <c r="BY77" s="175">
        <f t="shared" si="77"/>
        <v>9.0232557384660295E-2</v>
      </c>
      <c r="BZ77" s="183">
        <f t="shared" si="78"/>
        <v>2.4124585616974261E-3</v>
      </c>
      <c r="CA77" s="174"/>
      <c r="CB77" s="174"/>
      <c r="CC77" s="177"/>
      <c r="CD77" s="172"/>
      <c r="CE77" s="178"/>
      <c r="CF77" s="175"/>
      <c r="CG77" s="183"/>
      <c r="CH77" s="176">
        <v>20.16</v>
      </c>
      <c r="CI77" s="176">
        <v>19.2</v>
      </c>
      <c r="CJ77" s="177">
        <f t="shared" si="96"/>
        <v>19.68</v>
      </c>
      <c r="CK77" s="177">
        <v>0.72</v>
      </c>
      <c r="CL77" s="178">
        <v>7.9799999999999996E-2</v>
      </c>
      <c r="CM77" s="175">
        <f t="shared" si="65"/>
        <v>0.12198848633280757</v>
      </c>
      <c r="CN77" s="183">
        <f t="shared" si="66"/>
        <v>6.9578355144997665E-3</v>
      </c>
      <c r="CO77" s="176">
        <v>40.9</v>
      </c>
      <c r="CP77" s="176">
        <v>38.82</v>
      </c>
      <c r="CQ77" s="177">
        <f t="shared" si="97"/>
        <v>39.86</v>
      </c>
      <c r="CR77" s="177">
        <f>4*0.53</f>
        <v>2.12</v>
      </c>
      <c r="CS77" s="178">
        <v>4.8000000000000001E-2</v>
      </c>
      <c r="CT77" s="175">
        <f t="shared" si="98"/>
        <v>0.1079160634843499</v>
      </c>
      <c r="CU77" s="183">
        <f t="shared" si="99"/>
        <v>5.770489917240486E-3</v>
      </c>
      <c r="CV77" s="176">
        <v>41.13</v>
      </c>
      <c r="CW77" s="176">
        <v>39.409999999999997</v>
      </c>
      <c r="CX77" s="177">
        <f>AVERAGE(CV77:CW77)</f>
        <v>40.269999999999996</v>
      </c>
      <c r="CY77" s="177">
        <v>1.66</v>
      </c>
      <c r="CZ77" s="178">
        <v>5.1999999999999998E-2</v>
      </c>
      <c r="DA77" s="175">
        <f>+((((((CY77/4)*(1+CZ77)^0.25))/(CX77*0.95))+(1+CZ77)^(0.25))^4)-1</f>
        <v>9.8395821086131097E-2</v>
      </c>
      <c r="DB77" s="183">
        <f>DA77*($FO77/$FW77)</f>
        <v>4.5599002143364752E-3</v>
      </c>
      <c r="DC77" s="179"/>
      <c r="DD77" s="179"/>
      <c r="DE77" s="179"/>
      <c r="DF77" s="179"/>
      <c r="DG77" s="175"/>
      <c r="DH77" s="175"/>
      <c r="DI77" s="183"/>
      <c r="DJ77" s="174"/>
      <c r="DK77" s="174"/>
      <c r="DL77" s="177"/>
      <c r="DM77" s="177"/>
      <c r="DN77" s="175"/>
      <c r="DO77" s="175"/>
      <c r="DP77" s="183"/>
      <c r="DQ77" s="176">
        <v>23.15</v>
      </c>
      <c r="DR77" s="176">
        <v>22.01</v>
      </c>
      <c r="DS77" s="177">
        <f t="shared" si="73"/>
        <v>22.58</v>
      </c>
      <c r="DT77" s="177">
        <v>0.82</v>
      </c>
      <c r="DU77" s="178">
        <v>5.5E-2</v>
      </c>
      <c r="DV77" s="175">
        <f t="shared" si="74"/>
        <v>9.5910932043832942E-2</v>
      </c>
      <c r="DW77" s="183">
        <f t="shared" si="75"/>
        <v>2.5642756436919964E-3</v>
      </c>
      <c r="DX77" s="176">
        <v>32.69</v>
      </c>
      <c r="DY77" s="176">
        <v>30.57</v>
      </c>
      <c r="DZ77" s="177">
        <f>AVERAGE(DX77:DY77)</f>
        <v>31.63</v>
      </c>
      <c r="EA77" s="177">
        <v>1.1399999999999999</v>
      </c>
      <c r="EB77" s="178">
        <v>6.3299999999999995E-2</v>
      </c>
      <c r="EC77" s="175">
        <f t="shared" si="67"/>
        <v>0.10421774070956968</v>
      </c>
      <c r="ED77" s="183">
        <f t="shared" si="68"/>
        <v>4.8297020437813361E-3</v>
      </c>
      <c r="EE77" s="176">
        <v>28.16</v>
      </c>
      <c r="EF77" s="176">
        <v>26.2</v>
      </c>
      <c r="EG77" s="177">
        <f t="shared" si="100"/>
        <v>27.18</v>
      </c>
      <c r="EH77" s="177">
        <v>1.28</v>
      </c>
      <c r="EI77" s="178">
        <v>4.1399999999999999E-2</v>
      </c>
      <c r="EJ77" s="175">
        <f t="shared" si="101"/>
        <v>9.3991961810602209E-2</v>
      </c>
      <c r="EK77" s="183">
        <f t="shared" si="102"/>
        <v>4.3558147294781935E-3</v>
      </c>
      <c r="EL77" s="191">
        <v>23.9</v>
      </c>
      <c r="EM77" s="191">
        <v>22.76</v>
      </c>
      <c r="EN77" s="177">
        <f t="shared" si="103"/>
        <v>23.33</v>
      </c>
      <c r="EO77" s="177">
        <v>1.08</v>
      </c>
      <c r="EP77" s="178">
        <v>4.8000000000000001E-2</v>
      </c>
      <c r="EQ77" s="175">
        <f t="shared" si="104"/>
        <v>0.1000085239476467</v>
      </c>
      <c r="ER77" s="183">
        <f t="shared" si="105"/>
        <v>6.6980098496338359E-3</v>
      </c>
      <c r="ES77" s="193">
        <v>34.22</v>
      </c>
      <c r="ET77" s="193">
        <v>31.8</v>
      </c>
      <c r="EU77" s="193">
        <f t="shared" si="106"/>
        <v>33.01</v>
      </c>
      <c r="EV77" s="177">
        <v>0.82</v>
      </c>
      <c r="EW77" s="178">
        <v>8.5999999999999993E-2</v>
      </c>
      <c r="EX77" s="175">
        <f t="shared" si="107"/>
        <v>0.11467680405522573</v>
      </c>
      <c r="EY77" s="183">
        <f t="shared" si="108"/>
        <v>1.1583190417285444E-2</v>
      </c>
      <c r="EZ77" s="174"/>
      <c r="FA77" s="200">
        <v>1.8</v>
      </c>
      <c r="FB77" s="200">
        <v>1.2</v>
      </c>
      <c r="FC77" s="200"/>
      <c r="FD77" s="200">
        <v>1.3</v>
      </c>
      <c r="FE77" s="194">
        <v>2.5648236</v>
      </c>
      <c r="FF77" s="200">
        <v>5.5</v>
      </c>
      <c r="FG77" s="200"/>
      <c r="FH77" s="200">
        <v>0.97499999999999998</v>
      </c>
      <c r="FI77" s="200">
        <v>1.5</v>
      </c>
      <c r="FJ77" s="200"/>
      <c r="FK77" s="200">
        <v>0.75</v>
      </c>
      <c r="FL77" s="200"/>
      <c r="FM77" s="176">
        <v>1.6</v>
      </c>
      <c r="FN77" s="176">
        <v>1.5</v>
      </c>
      <c r="FO77" s="176">
        <v>1.3</v>
      </c>
      <c r="FP77" s="176"/>
      <c r="FQ77" s="176"/>
      <c r="FR77" s="176">
        <v>0.75</v>
      </c>
      <c r="FS77" s="176">
        <v>1.3</v>
      </c>
      <c r="FT77" s="176">
        <v>1.3</v>
      </c>
      <c r="FU77" s="195">
        <v>1.8787692000000003</v>
      </c>
      <c r="FV77" s="195">
        <v>2.8334612799999999</v>
      </c>
      <c r="FW77" s="177">
        <f t="shared" si="109"/>
        <v>28.052054080000005</v>
      </c>
      <c r="FX77" s="175">
        <f t="shared" si="110"/>
        <v>0.10891583923239033</v>
      </c>
      <c r="FY77" s="172"/>
      <c r="FZ77" s="172"/>
    </row>
    <row r="78" spans="1:182">
      <c r="A78" s="181">
        <v>37956</v>
      </c>
      <c r="B78" s="170">
        <v>29.35</v>
      </c>
      <c r="C78" s="170">
        <v>28.25</v>
      </c>
      <c r="D78" s="170">
        <f t="shared" si="79"/>
        <v>28.8</v>
      </c>
      <c r="E78" s="170">
        <v>1.1200000000000001</v>
      </c>
      <c r="F78" s="171">
        <v>4.7100000000000003E-2</v>
      </c>
      <c r="G78" s="175">
        <f t="shared" si="80"/>
        <v>9.06262394775883E-2</v>
      </c>
      <c r="H78" s="183">
        <f t="shared" si="81"/>
        <v>5.9354886813185424E-3</v>
      </c>
      <c r="I78" s="173">
        <v>25</v>
      </c>
      <c r="J78" s="173">
        <v>23.92</v>
      </c>
      <c r="K78" s="173">
        <f t="shared" si="82"/>
        <v>24.46</v>
      </c>
      <c r="L78" s="173">
        <v>1.22</v>
      </c>
      <c r="M78" s="171">
        <v>5.67E-2</v>
      </c>
      <c r="N78" s="175">
        <f t="shared" si="83"/>
        <v>0.1132812557345253</v>
      </c>
      <c r="O78" s="183">
        <f t="shared" si="84"/>
        <v>5.0763356211985834E-3</v>
      </c>
      <c r="P78" s="174"/>
      <c r="Q78" s="174"/>
      <c r="R78" s="174"/>
      <c r="S78" s="174"/>
      <c r="T78" s="174"/>
      <c r="U78" s="175"/>
      <c r="V78" s="174"/>
      <c r="W78" s="176">
        <v>42</v>
      </c>
      <c r="X78" s="176">
        <v>38.549999999999997</v>
      </c>
      <c r="Y78" s="177">
        <f t="shared" si="85"/>
        <v>40.274999999999999</v>
      </c>
      <c r="Z78" s="177">
        <v>0.74</v>
      </c>
      <c r="AA78" s="197">
        <v>7.0000000000000007E-2</v>
      </c>
      <c r="AB78" s="175">
        <f>+((((((Z78/4)*(1+AA78)^0.25))/(Y78*0.95))+(1+AA78)^(0.25))^4)-1</f>
        <v>9.0845144269100064E-2</v>
      </c>
      <c r="AC78" s="183">
        <f>AB78*($FD78/$FW78)</f>
        <v>4.3840820689132398E-3</v>
      </c>
      <c r="AD78" s="191">
        <v>43.42</v>
      </c>
      <c r="AE78" s="191">
        <v>41.34</v>
      </c>
      <c r="AF78" s="177">
        <f t="shared" si="86"/>
        <v>42.38</v>
      </c>
      <c r="AG78" s="177">
        <v>1.2</v>
      </c>
      <c r="AH78" s="178">
        <v>9.7799999999999998E-2</v>
      </c>
      <c r="AI78" s="175">
        <f t="shared" si="87"/>
        <v>0.13088803816471772</v>
      </c>
      <c r="AJ78" s="183">
        <f t="shared" si="88"/>
        <v>1.2055046154836699E-2</v>
      </c>
      <c r="AK78" s="176">
        <v>37.090000000000003</v>
      </c>
      <c r="AL78" s="176">
        <v>34.86</v>
      </c>
      <c r="AM78" s="177">
        <f t="shared" si="89"/>
        <v>35.975000000000001</v>
      </c>
      <c r="AN78" s="177">
        <v>1.78</v>
      </c>
      <c r="AO78" s="178">
        <v>5.8799999999999998E-2</v>
      </c>
      <c r="AP78" s="175">
        <f t="shared" ref="AP78:AP103" si="111">+((((((AN78/4)*(1+AO78)^0.25))/(AM78*0.95))+(1+AO78)^(0.25))^4)-1</f>
        <v>0.11503186100925866</v>
      </c>
      <c r="AQ78" s="183">
        <f t="shared" ref="AQ78:AQ103" si="112">AP78*($FF78/$FW78)</f>
        <v>2.1808698888800809E-2</v>
      </c>
      <c r="AR78" s="174"/>
      <c r="AS78" s="174"/>
      <c r="AT78" s="177"/>
      <c r="AU78" s="177"/>
      <c r="AV78" s="175"/>
      <c r="AW78" s="175"/>
      <c r="AX78" s="183"/>
      <c r="AY78" s="176">
        <v>39.54</v>
      </c>
      <c r="AZ78" s="176">
        <v>37.549999999999997</v>
      </c>
      <c r="BA78" s="177">
        <f t="shared" si="90"/>
        <v>38.545000000000002</v>
      </c>
      <c r="BB78" s="176">
        <v>1.3</v>
      </c>
      <c r="BC78" s="178">
        <v>0.06</v>
      </c>
      <c r="BD78" s="175">
        <f t="shared" si="91"/>
        <v>9.813599695875741E-2</v>
      </c>
      <c r="BE78" s="183">
        <f t="shared" si="92"/>
        <v>3.3828073039118512E-3</v>
      </c>
      <c r="BF78" s="176">
        <v>34.65</v>
      </c>
      <c r="BG78" s="176">
        <v>32.86</v>
      </c>
      <c r="BH78" s="177">
        <f t="shared" si="93"/>
        <v>33.754999999999995</v>
      </c>
      <c r="BI78" s="177">
        <v>1.86</v>
      </c>
      <c r="BJ78" s="178">
        <v>3.8600000000000002E-2</v>
      </c>
      <c r="BK78" s="175">
        <f t="shared" si="94"/>
        <v>0.10016506987391893</v>
      </c>
      <c r="BL78" s="183">
        <f t="shared" si="95"/>
        <v>5.1791260159419535E-3</v>
      </c>
      <c r="BM78" s="183"/>
      <c r="BN78" s="183"/>
      <c r="BO78" s="183"/>
      <c r="BP78" s="183"/>
      <c r="BQ78" s="183"/>
      <c r="BR78" s="183"/>
      <c r="BS78" s="183"/>
      <c r="BT78" s="176">
        <v>31.3</v>
      </c>
      <c r="BU78" s="176">
        <v>29.5</v>
      </c>
      <c r="BV78" s="177">
        <f t="shared" si="76"/>
        <v>30.4</v>
      </c>
      <c r="BW78" s="177">
        <v>1.3</v>
      </c>
      <c r="BX78" s="178">
        <v>4.1700000000000001E-2</v>
      </c>
      <c r="BY78" s="175">
        <f t="shared" si="77"/>
        <v>8.9388410927941697E-2</v>
      </c>
      <c r="BZ78" s="183">
        <f t="shared" si="78"/>
        <v>2.3879863508379701E-3</v>
      </c>
      <c r="CA78" s="174"/>
      <c r="CB78" s="174"/>
      <c r="CC78" s="177"/>
      <c r="CD78" s="172"/>
      <c r="CE78" s="178"/>
      <c r="CF78" s="175"/>
      <c r="CG78" s="183"/>
      <c r="CH78" s="176">
        <v>22.44</v>
      </c>
      <c r="CI78" s="176">
        <v>19.649999999999999</v>
      </c>
      <c r="CJ78" s="177">
        <f t="shared" si="96"/>
        <v>21.045000000000002</v>
      </c>
      <c r="CK78" s="177">
        <v>0.72</v>
      </c>
      <c r="CL78" s="178">
        <v>7.9799999999999996E-2</v>
      </c>
      <c r="CM78" s="175">
        <f t="shared" si="65"/>
        <v>0.11921521919283218</v>
      </c>
      <c r="CN78" s="183">
        <f t="shared" si="66"/>
        <v>6.9860154828524533E-3</v>
      </c>
      <c r="CO78" s="176">
        <v>42.64</v>
      </c>
      <c r="CP78" s="176">
        <v>40.06</v>
      </c>
      <c r="CQ78" s="177">
        <f t="shared" si="97"/>
        <v>41.35</v>
      </c>
      <c r="CR78" s="177">
        <f>4*0.53</f>
        <v>2.12</v>
      </c>
      <c r="CS78" s="178">
        <v>4.8000000000000001E-2</v>
      </c>
      <c r="CT78" s="175">
        <f t="shared" si="98"/>
        <v>0.10571348114540058</v>
      </c>
      <c r="CU78" s="183">
        <f t="shared" si="99"/>
        <v>5.4660116657942121E-3</v>
      </c>
      <c r="CV78" s="176">
        <v>43.95</v>
      </c>
      <c r="CW78" s="176">
        <v>40.71</v>
      </c>
      <c r="CX78" s="177">
        <f>AVERAGE(CV78:CW78)</f>
        <v>42.33</v>
      </c>
      <c r="CY78" s="177">
        <v>1.66</v>
      </c>
      <c r="CZ78" s="178">
        <v>5.1999999999999998E-2</v>
      </c>
      <c r="DA78" s="175">
        <f>+((((((CY78/4)*(1+CZ78)^0.25))/(CX78*0.95))+(1+CZ78)^(0.25))^4)-1</f>
        <v>9.6103081837405346E-2</v>
      </c>
      <c r="DB78" s="183">
        <f>DA78*($FO78/$FW78)</f>
        <v>4.6378240822936186E-3</v>
      </c>
      <c r="DC78" s="179"/>
      <c r="DD78" s="179"/>
      <c r="DE78" s="179"/>
      <c r="DF78" s="179"/>
      <c r="DG78" s="175"/>
      <c r="DH78" s="175"/>
      <c r="DI78" s="183"/>
      <c r="DJ78" s="174"/>
      <c r="DK78" s="174"/>
      <c r="DL78" s="177"/>
      <c r="DM78" s="177"/>
      <c r="DN78" s="175"/>
      <c r="DO78" s="175"/>
      <c r="DP78" s="183"/>
      <c r="DQ78" s="176">
        <v>23.18</v>
      </c>
      <c r="DR78" s="176">
        <v>22.05</v>
      </c>
      <c r="DS78" s="177">
        <f t="shared" si="73"/>
        <v>22.615000000000002</v>
      </c>
      <c r="DT78" s="177">
        <v>0.82</v>
      </c>
      <c r="DU78" s="178">
        <v>5.5E-2</v>
      </c>
      <c r="DV78" s="175">
        <f t="shared" si="74"/>
        <v>9.5846711677701535E-2</v>
      </c>
      <c r="DW78" s="183">
        <f t="shared" si="75"/>
        <v>2.4779206894045458E-3</v>
      </c>
      <c r="DX78" s="176">
        <v>34.200000000000003</v>
      </c>
      <c r="DY78" s="176">
        <v>32.1</v>
      </c>
      <c r="DZ78" s="177">
        <f>AVERAGE(DX78:DY78)</f>
        <v>33.150000000000006</v>
      </c>
      <c r="EA78" s="177">
        <v>1.1399999999999999</v>
      </c>
      <c r="EB78" s="178">
        <v>6.3299999999999995E-2</v>
      </c>
      <c r="EC78" s="175">
        <f t="shared" si="67"/>
        <v>0.10231615262425531</v>
      </c>
      <c r="ED78" s="183">
        <f t="shared" si="68"/>
        <v>4.9376597251193028E-3</v>
      </c>
      <c r="EE78" s="176">
        <v>28.55</v>
      </c>
      <c r="EF78" s="176">
        <v>26.63</v>
      </c>
      <c r="EG78" s="177">
        <f t="shared" si="100"/>
        <v>27.59</v>
      </c>
      <c r="EH78" s="177">
        <v>1.28</v>
      </c>
      <c r="EI78" s="178">
        <v>4.1399999999999999E-2</v>
      </c>
      <c r="EJ78" s="175">
        <f t="shared" si="101"/>
        <v>9.319614052061409E-2</v>
      </c>
      <c r="EK78" s="183">
        <f t="shared" si="102"/>
        <v>4.176285695417432E-3</v>
      </c>
      <c r="EL78" s="191">
        <v>25.01</v>
      </c>
      <c r="EM78" s="191">
        <v>23.16</v>
      </c>
      <c r="EN78" s="177">
        <f t="shared" si="103"/>
        <v>24.085000000000001</v>
      </c>
      <c r="EO78" s="177">
        <v>1.08</v>
      </c>
      <c r="EP78" s="178">
        <v>4.8000000000000001E-2</v>
      </c>
      <c r="EQ78" s="175">
        <f t="shared" si="104"/>
        <v>9.8349405908050525E-2</v>
      </c>
      <c r="ER78" s="183">
        <f t="shared" si="105"/>
        <v>6.7610997630266206E-3</v>
      </c>
      <c r="ES78" s="193">
        <v>35.5</v>
      </c>
      <c r="ET78" s="193">
        <v>33.57</v>
      </c>
      <c r="EU78" s="193">
        <f t="shared" si="106"/>
        <v>34.534999999999997</v>
      </c>
      <c r="EV78" s="177">
        <v>0.82</v>
      </c>
      <c r="EW78" s="178">
        <v>8.5999999999999993E-2</v>
      </c>
      <c r="EX78" s="175">
        <f t="shared" si="107"/>
        <v>0.11339863748911783</v>
      </c>
      <c r="EY78" s="183">
        <f t="shared" si="108"/>
        <v>1.1410123532910061E-2</v>
      </c>
      <c r="EZ78" s="174"/>
      <c r="FA78" s="200">
        <v>1.9</v>
      </c>
      <c r="FB78" s="200">
        <v>1.3</v>
      </c>
      <c r="FC78" s="200"/>
      <c r="FD78" s="200">
        <v>1.4</v>
      </c>
      <c r="FE78" s="194">
        <v>2.6718987600000004</v>
      </c>
      <c r="FF78" s="200">
        <v>5.5</v>
      </c>
      <c r="FG78" s="200"/>
      <c r="FH78" s="200">
        <v>1</v>
      </c>
      <c r="FI78" s="200">
        <v>1.5</v>
      </c>
      <c r="FJ78" s="200"/>
      <c r="FK78" s="200">
        <v>0.77500000000000002</v>
      </c>
      <c r="FL78" s="200"/>
      <c r="FM78" s="176">
        <v>1.7</v>
      </c>
      <c r="FN78" s="176">
        <v>1.5</v>
      </c>
      <c r="FO78" s="176">
        <v>1.4</v>
      </c>
      <c r="FP78" s="176"/>
      <c r="FQ78" s="176"/>
      <c r="FR78" s="176">
        <v>0.75</v>
      </c>
      <c r="FS78" s="176">
        <v>1.4</v>
      </c>
      <c r="FT78" s="176">
        <v>1.3</v>
      </c>
      <c r="FU78" s="195">
        <v>1.9943284400000001</v>
      </c>
      <c r="FV78" s="195">
        <v>2.9189966000000003</v>
      </c>
      <c r="FW78" s="177">
        <f t="shared" si="109"/>
        <v>29.010223799999995</v>
      </c>
      <c r="FX78" s="175">
        <f t="shared" si="110"/>
        <v>0.1070625117225779</v>
      </c>
      <c r="FY78" s="172"/>
      <c r="FZ78" s="172"/>
    </row>
    <row r="79" spans="1:182">
      <c r="A79" s="181">
        <v>37987</v>
      </c>
      <c r="B79" s="170">
        <v>30.63</v>
      </c>
      <c r="C79" s="170">
        <v>28.6</v>
      </c>
      <c r="D79" s="170">
        <f t="shared" si="79"/>
        <v>29.615000000000002</v>
      </c>
      <c r="E79" s="170">
        <v>1.1200000000000001</v>
      </c>
      <c r="F79" s="171">
        <v>4.7100000000000003E-2</v>
      </c>
      <c r="G79" s="175">
        <f t="shared" si="80"/>
        <v>8.9410556927101759E-2</v>
      </c>
      <c r="H79" s="183">
        <f t="shared" si="81"/>
        <v>6.1943503431720458E-3</v>
      </c>
      <c r="I79" s="173">
        <v>25.96</v>
      </c>
      <c r="J79" s="173">
        <v>24.3</v>
      </c>
      <c r="K79" s="173">
        <f t="shared" si="82"/>
        <v>25.130000000000003</v>
      </c>
      <c r="L79" s="173">
        <v>1.22</v>
      </c>
      <c r="M79" s="171">
        <v>5.67E-2</v>
      </c>
      <c r="N79" s="175">
        <f t="shared" si="83"/>
        <v>0.11174388480949715</v>
      </c>
      <c r="O79" s="183">
        <f t="shared" si="84"/>
        <v>5.2968842389187355E-3</v>
      </c>
      <c r="P79" s="174"/>
      <c r="Q79" s="174"/>
      <c r="R79" s="174"/>
      <c r="S79" s="174"/>
      <c r="T79" s="174"/>
      <c r="U79" s="175"/>
      <c r="V79" s="174"/>
      <c r="W79" s="191">
        <v>44.72</v>
      </c>
      <c r="X79" s="191">
        <v>40.72</v>
      </c>
      <c r="Y79" s="177">
        <f t="shared" si="85"/>
        <v>42.72</v>
      </c>
      <c r="Z79" s="177">
        <v>0.74</v>
      </c>
      <c r="AA79" s="197">
        <v>7.0000000000000007E-2</v>
      </c>
      <c r="AB79" s="175">
        <f>+((((((Z79/4)*(1+AA79)^0.25))/(Y79*0.95))+(1+AA79)^(0.25))^4)-1</f>
        <v>8.9643961635811786E-2</v>
      </c>
      <c r="AC79" s="183">
        <f>AB79*($FD79/$FW79)</f>
        <v>4.5761730643623152E-3</v>
      </c>
      <c r="AD79" s="198">
        <v>44.92</v>
      </c>
      <c r="AE79" s="198">
        <v>42.34</v>
      </c>
      <c r="AF79" s="177">
        <f t="shared" si="86"/>
        <v>43.63</v>
      </c>
      <c r="AG79" s="177">
        <v>1.2</v>
      </c>
      <c r="AH79" s="178">
        <v>9.7500000000000003E-2</v>
      </c>
      <c r="AI79" s="175">
        <f t="shared" si="87"/>
        <v>0.1296210076482196</v>
      </c>
      <c r="AJ79" s="183">
        <f t="shared" si="88"/>
        <v>1.2761229558803754E-2</v>
      </c>
      <c r="AK79" s="176">
        <v>37.26</v>
      </c>
      <c r="AL79" s="176">
        <v>35.72</v>
      </c>
      <c r="AM79" s="177">
        <f t="shared" si="89"/>
        <v>36.489999999999995</v>
      </c>
      <c r="AN79" s="177">
        <v>1.78</v>
      </c>
      <c r="AO79" s="178">
        <v>5.8799999999999998E-2</v>
      </c>
      <c r="AP79" s="175">
        <f t="shared" si="111"/>
        <v>0.1142229891544384</v>
      </c>
      <c r="AQ79" s="183">
        <f t="shared" si="112"/>
        <v>2.2907071662695032E-2</v>
      </c>
      <c r="AR79" s="174"/>
      <c r="AS79" s="174"/>
      <c r="AT79" s="174"/>
      <c r="AU79" s="174"/>
      <c r="AV79" s="174"/>
      <c r="AW79" s="175"/>
      <c r="AX79" s="174"/>
      <c r="AY79" s="176">
        <v>39.49</v>
      </c>
      <c r="AZ79" s="176">
        <v>37.75</v>
      </c>
      <c r="BA79" s="177">
        <f t="shared" si="90"/>
        <v>38.620000000000005</v>
      </c>
      <c r="BB79" s="176">
        <v>1.3</v>
      </c>
      <c r="BC79" s="178">
        <v>0.06</v>
      </c>
      <c r="BD79" s="175">
        <f t="shared" si="91"/>
        <v>9.8060954315380533E-2</v>
      </c>
      <c r="BE79" s="183">
        <f t="shared" si="92"/>
        <v>3.5756045329218065E-3</v>
      </c>
      <c r="BF79" s="176">
        <v>34.24</v>
      </c>
      <c r="BG79" s="176">
        <v>32.49</v>
      </c>
      <c r="BH79" s="177">
        <f t="shared" si="93"/>
        <v>33.365000000000002</v>
      </c>
      <c r="BI79" s="177">
        <v>1.86</v>
      </c>
      <c r="BJ79" s="178">
        <v>3.8300000000000001E-2</v>
      </c>
      <c r="BK79" s="175">
        <f t="shared" si="94"/>
        <v>0.10058250040587557</v>
      </c>
      <c r="BL79" s="183">
        <f t="shared" si="95"/>
        <v>5.5013218088901866E-3</v>
      </c>
      <c r="BM79" s="174"/>
      <c r="BN79" s="174"/>
      <c r="BO79" s="174"/>
      <c r="BP79" s="174"/>
      <c r="BQ79" s="174"/>
      <c r="BR79" s="174"/>
      <c r="BS79" s="174"/>
      <c r="BT79" s="176">
        <v>31.97</v>
      </c>
      <c r="BU79" s="176">
        <v>29.95</v>
      </c>
      <c r="BV79" s="176">
        <f t="shared" si="76"/>
        <v>30.96</v>
      </c>
      <c r="BW79" s="176">
        <v>1.3</v>
      </c>
      <c r="BX79" s="178">
        <v>4.1700000000000001E-2</v>
      </c>
      <c r="BY79" s="175">
        <f t="shared" si="77"/>
        <v>8.8511561870638467E-2</v>
      </c>
      <c r="BZ79" s="183">
        <f t="shared" si="78"/>
        <v>2.5012383026342686E-3</v>
      </c>
      <c r="CA79" s="174"/>
      <c r="CB79" s="174"/>
      <c r="CC79" s="177"/>
      <c r="CD79" s="172"/>
      <c r="CE79" s="178"/>
      <c r="CF79" s="175"/>
      <c r="CG79" s="174"/>
      <c r="CH79" s="191">
        <v>23.32</v>
      </c>
      <c r="CI79" s="191">
        <v>21.64</v>
      </c>
      <c r="CJ79" s="177">
        <f t="shared" si="96"/>
        <v>22.48</v>
      </c>
      <c r="CK79" s="177">
        <v>0.72</v>
      </c>
      <c r="CL79" s="178">
        <v>7.9799999999999996E-2</v>
      </c>
      <c r="CM79" s="175">
        <f t="shared" si="65"/>
        <v>0.11666741810619463</v>
      </c>
      <c r="CN79" s="183">
        <f t="shared" si="66"/>
        <v>7.2318910038479817E-3</v>
      </c>
      <c r="CO79" s="176">
        <v>43.26</v>
      </c>
      <c r="CP79" s="176">
        <v>41.37</v>
      </c>
      <c r="CQ79" s="177">
        <f t="shared" si="97"/>
        <v>42.314999999999998</v>
      </c>
      <c r="CR79" s="177">
        <f>4*0.53</f>
        <v>2.12</v>
      </c>
      <c r="CS79" s="178">
        <v>0.05</v>
      </c>
      <c r="CT79" s="175">
        <f t="shared" si="98"/>
        <v>0.10647893122735463</v>
      </c>
      <c r="CU79" s="183">
        <f t="shared" si="99"/>
        <v>5.8238248620248664E-3</v>
      </c>
      <c r="CV79" s="191"/>
      <c r="CW79" s="191"/>
      <c r="CX79" s="177"/>
      <c r="CY79" s="177"/>
      <c r="CZ79" s="178"/>
      <c r="DA79" s="175"/>
      <c r="DB79" s="183"/>
      <c r="DC79" s="174"/>
      <c r="DD79" s="174"/>
      <c r="DE79" s="174"/>
      <c r="DF79" s="174"/>
      <c r="DG79" s="174"/>
      <c r="DH79" s="175"/>
      <c r="DI79" s="174"/>
      <c r="DJ79" s="174"/>
      <c r="DK79" s="174"/>
      <c r="DL79" s="174"/>
      <c r="DM79" s="174"/>
      <c r="DN79" s="174"/>
      <c r="DO79" s="175"/>
      <c r="DP79" s="201"/>
      <c r="DQ79" s="176">
        <v>24.05</v>
      </c>
      <c r="DR79" s="176">
        <v>22.39</v>
      </c>
      <c r="DS79" s="177">
        <f t="shared" si="73"/>
        <v>23.22</v>
      </c>
      <c r="DT79" s="177">
        <v>0.82</v>
      </c>
      <c r="DU79" s="178">
        <v>5.33E-2</v>
      </c>
      <c r="DV79" s="175">
        <f t="shared" si="74"/>
        <v>9.3003555569252327E-2</v>
      </c>
      <c r="DW79" s="183">
        <f t="shared" si="75"/>
        <v>2.5433971440998815E-3</v>
      </c>
      <c r="DX79" s="176">
        <v>34.35</v>
      </c>
      <c r="DY79" s="176">
        <v>31.4</v>
      </c>
      <c r="DZ79" s="177">
        <f>AVERAGE(DX79:DY79)</f>
        <v>32.875</v>
      </c>
      <c r="EA79" s="177">
        <v>1.1399999999999999</v>
      </c>
      <c r="EB79" s="178">
        <v>0.06</v>
      </c>
      <c r="EC79" s="175">
        <f t="shared" si="67"/>
        <v>9.9224869153047512E-2</v>
      </c>
      <c r="ED79" s="183">
        <f t="shared" si="68"/>
        <v>5.0652622357070746E-3</v>
      </c>
      <c r="EE79" s="176">
        <v>28.7</v>
      </c>
      <c r="EF79" s="176">
        <v>27.15</v>
      </c>
      <c r="EG79" s="177">
        <f t="shared" si="100"/>
        <v>27.924999999999997</v>
      </c>
      <c r="EH79" s="191">
        <v>1.28</v>
      </c>
      <c r="EI79" s="178">
        <v>3.8600000000000002E-2</v>
      </c>
      <c r="EJ79" s="175">
        <f t="shared" si="101"/>
        <v>8.9625991072102229E-2</v>
      </c>
      <c r="EK79" s="183">
        <f t="shared" si="102"/>
        <v>4.248451719005758E-3</v>
      </c>
      <c r="EL79" s="191">
        <v>25.74</v>
      </c>
      <c r="EM79" s="191">
        <v>24.4</v>
      </c>
      <c r="EN79" s="177">
        <f t="shared" si="103"/>
        <v>25.07</v>
      </c>
      <c r="EO79" s="177">
        <v>1.08</v>
      </c>
      <c r="EP79" s="178">
        <v>4.2500000000000003E-2</v>
      </c>
      <c r="EQ79" s="175">
        <f t="shared" si="104"/>
        <v>9.0583935940328431E-2</v>
      </c>
      <c r="ER79" s="183">
        <f t="shared" si="105"/>
        <v>6.2756418700683327E-3</v>
      </c>
      <c r="ES79" s="191">
        <v>37.08</v>
      </c>
      <c r="ET79" s="191">
        <v>34.76</v>
      </c>
      <c r="EU79" s="193">
        <f t="shared" si="106"/>
        <v>35.92</v>
      </c>
      <c r="EV79" s="177">
        <v>0.82</v>
      </c>
      <c r="EW79" s="178">
        <v>8.5599999999999996E-2</v>
      </c>
      <c r="EX79" s="175">
        <f t="shared" si="107"/>
        <v>0.11192299615377199</v>
      </c>
      <c r="EY79" s="183">
        <f t="shared" si="108"/>
        <v>1.1426960409500878E-2</v>
      </c>
      <c r="EZ79" s="174"/>
      <c r="FA79" s="200">
        <v>1.9</v>
      </c>
      <c r="FB79" s="200">
        <v>1.3</v>
      </c>
      <c r="FC79" s="200"/>
      <c r="FD79" s="200">
        <v>1.4</v>
      </c>
      <c r="FE79" s="200">
        <v>2.7</v>
      </c>
      <c r="FF79" s="200">
        <v>5.5</v>
      </c>
      <c r="FG79" s="200"/>
      <c r="FH79" s="200">
        <v>1</v>
      </c>
      <c r="FI79" s="200">
        <v>1.5</v>
      </c>
      <c r="FJ79" s="200"/>
      <c r="FK79" s="200">
        <v>0.77500000000000002</v>
      </c>
      <c r="FL79" s="200"/>
      <c r="FM79" s="176">
        <v>1.7</v>
      </c>
      <c r="FN79" s="176">
        <v>1.5</v>
      </c>
      <c r="FO79" s="176"/>
      <c r="FP79" s="176"/>
      <c r="FQ79" s="176"/>
      <c r="FR79" s="176">
        <v>0.75</v>
      </c>
      <c r="FS79" s="176">
        <v>1.4</v>
      </c>
      <c r="FT79" s="176">
        <v>1.3</v>
      </c>
      <c r="FU79" s="176">
        <v>1.9</v>
      </c>
      <c r="FV79" s="176">
        <v>2.8</v>
      </c>
      <c r="FW79" s="177">
        <f t="shared" si="109"/>
        <v>27.424999999999997</v>
      </c>
      <c r="FX79" s="175">
        <f t="shared" si="110"/>
        <v>0.10592930275665292</v>
      </c>
      <c r="FY79" s="172"/>
      <c r="FZ79" s="172"/>
    </row>
    <row r="80" spans="1:182">
      <c r="A80" s="181">
        <v>38018</v>
      </c>
      <c r="B80" s="173">
        <v>29.39</v>
      </c>
      <c r="C80" s="173">
        <v>27.87</v>
      </c>
      <c r="D80" s="170">
        <f t="shared" si="79"/>
        <v>28.630000000000003</v>
      </c>
      <c r="E80" s="170">
        <v>1.1200000000000001</v>
      </c>
      <c r="F80" s="171">
        <v>4.3099999999999999E-2</v>
      </c>
      <c r="G80" s="175">
        <f t="shared" si="80"/>
        <v>8.6721399038909741E-2</v>
      </c>
      <c r="H80" s="183">
        <f t="shared" si="81"/>
        <v>5.7162413937182494E-3</v>
      </c>
      <c r="I80" s="173">
        <v>26.7</v>
      </c>
      <c r="J80" s="173">
        <v>24.8</v>
      </c>
      <c r="K80" s="173">
        <f t="shared" si="82"/>
        <v>25.75</v>
      </c>
      <c r="L80" s="173">
        <v>1.22</v>
      </c>
      <c r="M80" s="171">
        <v>5.67E-2</v>
      </c>
      <c r="N80" s="175">
        <f t="shared" si="83"/>
        <v>0.11039382870915881</v>
      </c>
      <c r="O80" s="183">
        <f t="shared" si="84"/>
        <v>4.9787329513237286E-3</v>
      </c>
      <c r="P80" s="174"/>
      <c r="Q80" s="174"/>
      <c r="R80" s="174"/>
      <c r="S80" s="174"/>
      <c r="T80" s="174"/>
      <c r="U80" s="175"/>
      <c r="V80" s="174"/>
      <c r="W80" s="191">
        <v>43.49</v>
      </c>
      <c r="X80" s="191">
        <v>40.89</v>
      </c>
      <c r="Y80" s="177">
        <f t="shared" si="85"/>
        <v>42.19</v>
      </c>
      <c r="Z80" s="177">
        <v>0.73599999999999999</v>
      </c>
      <c r="AA80" s="197">
        <v>7.0000000000000007E-2</v>
      </c>
      <c r="AB80" s="175">
        <f>+((((((Z80/4)*(1+AA80)^0.25))/(Y80*0.95))+(1+AA80)^(0.25))^4)-1</f>
        <v>8.9784174108741288E-2</v>
      </c>
      <c r="AC80" s="183">
        <f>AB80*($FD80/$FW80)</f>
        <v>4.360723113694287E-3</v>
      </c>
      <c r="AD80" s="198">
        <v>44.86</v>
      </c>
      <c r="AE80" s="198">
        <v>42.5</v>
      </c>
      <c r="AF80" s="177">
        <f t="shared" si="86"/>
        <v>43.68</v>
      </c>
      <c r="AG80" s="177">
        <v>1.2</v>
      </c>
      <c r="AH80" s="178">
        <v>9.7500000000000003E-2</v>
      </c>
      <c r="AI80" s="175">
        <f t="shared" si="87"/>
        <v>0.12958384085029451</v>
      </c>
      <c r="AJ80" s="183">
        <f t="shared" si="88"/>
        <v>1.2137948665942594E-2</v>
      </c>
      <c r="AK80" s="191">
        <v>38</v>
      </c>
      <c r="AL80" s="191">
        <v>36.159999999999997</v>
      </c>
      <c r="AM80" s="177">
        <f t="shared" si="89"/>
        <v>37.08</v>
      </c>
      <c r="AN80" s="177">
        <f t="shared" ref="AN80:AN90" si="113">0.445*4</f>
        <v>1.78</v>
      </c>
      <c r="AO80" s="178">
        <v>5.2900000000000003E-2</v>
      </c>
      <c r="AP80" s="175">
        <f t="shared" si="111"/>
        <v>0.10712062294159463</v>
      </c>
      <c r="AQ80" s="183">
        <f t="shared" si="112"/>
        <v>2.0439320942888833E-2</v>
      </c>
      <c r="AR80" s="174"/>
      <c r="AS80" s="174"/>
      <c r="AT80" s="174"/>
      <c r="AU80" s="174"/>
      <c r="AV80" s="174"/>
      <c r="AW80" s="175"/>
      <c r="AX80" s="174"/>
      <c r="AY80" s="191">
        <v>40</v>
      </c>
      <c r="AZ80" s="191">
        <v>37.630000000000003</v>
      </c>
      <c r="BA80" s="177">
        <f t="shared" si="90"/>
        <v>38.814999999999998</v>
      </c>
      <c r="BB80" s="176">
        <v>1.3</v>
      </c>
      <c r="BC80" s="178">
        <v>0.06</v>
      </c>
      <c r="BD80" s="175">
        <f t="shared" si="91"/>
        <v>9.7867218432965863E-2</v>
      </c>
      <c r="BE80" s="183">
        <f t="shared" si="92"/>
        <v>3.3952200670586603E-3</v>
      </c>
      <c r="BF80" s="191">
        <v>36.25</v>
      </c>
      <c r="BG80" s="191">
        <v>32.549999999999997</v>
      </c>
      <c r="BH80" s="177">
        <f t="shared" si="93"/>
        <v>34.4</v>
      </c>
      <c r="BI80" s="177">
        <v>1.86</v>
      </c>
      <c r="BJ80" s="178">
        <v>3.73E-2</v>
      </c>
      <c r="BK80" s="175">
        <f t="shared" si="94"/>
        <v>9.7610568042632462E-2</v>
      </c>
      <c r="BL80" s="183">
        <f t="shared" si="95"/>
        <v>5.0794744861734163E-3</v>
      </c>
      <c r="BM80" s="174"/>
      <c r="BN80" s="174"/>
      <c r="BO80" s="174"/>
      <c r="BP80" s="174"/>
      <c r="BQ80" s="174"/>
      <c r="BR80" s="174"/>
      <c r="BS80" s="174"/>
      <c r="BT80" s="191">
        <v>32</v>
      </c>
      <c r="BU80" s="191">
        <v>30.07</v>
      </c>
      <c r="BV80" s="176">
        <f t="shared" si="76"/>
        <v>31.035</v>
      </c>
      <c r="BW80" s="176">
        <v>1.3</v>
      </c>
      <c r="BX80" s="178">
        <v>4.8800000000000003E-2</v>
      </c>
      <c r="BY80" s="175">
        <f t="shared" si="77"/>
        <v>9.5814842459434724E-2</v>
      </c>
      <c r="BZ80" s="183">
        <f t="shared" si="78"/>
        <v>2.576114584772313E-3</v>
      </c>
      <c r="CA80" s="174"/>
      <c r="CB80" s="174"/>
      <c r="CC80" s="177"/>
      <c r="CD80" s="172"/>
      <c r="CE80" s="178"/>
      <c r="CF80" s="175"/>
      <c r="CG80" s="174"/>
      <c r="CH80" s="191">
        <v>22.78</v>
      </c>
      <c r="CI80" s="191">
        <v>21.65</v>
      </c>
      <c r="CJ80" s="177">
        <f t="shared" si="96"/>
        <v>22.215</v>
      </c>
      <c r="CK80" s="177">
        <v>0.76</v>
      </c>
      <c r="CL80" s="178">
        <v>7.9799999999999996E-2</v>
      </c>
      <c r="CM80" s="175">
        <f t="shared" si="65"/>
        <v>0.11921372070501901</v>
      </c>
      <c r="CN80" s="183">
        <f t="shared" si="66"/>
        <v>7.0308178733228914E-3</v>
      </c>
      <c r="CO80" s="191">
        <v>44.7</v>
      </c>
      <c r="CP80" s="191">
        <v>42.47</v>
      </c>
      <c r="CQ80" s="177">
        <f t="shared" si="97"/>
        <v>43.585000000000001</v>
      </c>
      <c r="CR80" s="177">
        <f t="shared" ref="CR80:CR85" si="114">0.54*4</f>
        <v>2.16</v>
      </c>
      <c r="CS80" s="178">
        <v>0.05</v>
      </c>
      <c r="CT80" s="175">
        <f t="shared" si="98"/>
        <v>0.10585588382105504</v>
      </c>
      <c r="CU80" s="183">
        <f t="shared" si="99"/>
        <v>5.508545558771295E-3</v>
      </c>
      <c r="CV80" s="191">
        <v>41.86</v>
      </c>
      <c r="CW80" s="191">
        <v>40.39</v>
      </c>
      <c r="CX80" s="177">
        <f t="shared" ref="CX80:CX101" si="115">AVERAGE(CV80:CW80)</f>
        <v>41.125</v>
      </c>
      <c r="CY80" s="177">
        <v>1.72</v>
      </c>
      <c r="CZ80" s="178">
        <v>0.05</v>
      </c>
      <c r="DA80" s="175">
        <f t="shared" ref="DA80:DA100" si="116">+((((((CY80/4)*(1+CZ80)^0.25))/(CX80*0.95))+(1+CZ80)^(0.25))^4)-1</f>
        <v>9.6994983903598175E-2</v>
      </c>
      <c r="DB80" s="183">
        <f t="shared" ref="DB80:DB100" si="117">DA80*($FO80/$FW80)</f>
        <v>4.7109445781452711E-3</v>
      </c>
      <c r="DC80" s="174"/>
      <c r="DD80" s="174"/>
      <c r="DE80" s="174"/>
      <c r="DF80" s="174"/>
      <c r="DG80" s="174"/>
      <c r="DH80" s="175"/>
      <c r="DI80" s="174"/>
      <c r="DJ80" s="174"/>
      <c r="DK80" s="174"/>
      <c r="DL80" s="174"/>
      <c r="DM80" s="174"/>
      <c r="DN80" s="174"/>
      <c r="DO80" s="175"/>
      <c r="DP80" s="201"/>
      <c r="DQ80" s="191">
        <v>23.99</v>
      </c>
      <c r="DR80" s="191">
        <v>22.68</v>
      </c>
      <c r="DS80" s="177">
        <f t="shared" si="73"/>
        <v>23.335000000000001</v>
      </c>
      <c r="DT80" s="177">
        <v>0.82</v>
      </c>
      <c r="DU80" s="178">
        <v>5.33E-2</v>
      </c>
      <c r="DV80" s="175">
        <f t="shared" si="74"/>
        <v>9.2805177934448313E-2</v>
      </c>
      <c r="DW80" s="183">
        <f t="shared" si="75"/>
        <v>2.4147054102631829E-3</v>
      </c>
      <c r="DX80" s="191">
        <v>33.1</v>
      </c>
      <c r="DY80" s="191">
        <v>31.9</v>
      </c>
      <c r="DZ80" s="177">
        <f>AVERAGE(DX80:DY80)</f>
        <v>32.5</v>
      </c>
      <c r="EA80" s="177">
        <v>1.1399999999999999</v>
      </c>
      <c r="EB80" s="178">
        <v>6.3299999999999995E-2</v>
      </c>
      <c r="EC80" s="175">
        <f t="shared" si="67"/>
        <v>0.10310726492947353</v>
      </c>
      <c r="ED80" s="183">
        <f t="shared" si="68"/>
        <v>5.0078116531227391E-3</v>
      </c>
      <c r="EE80" s="191">
        <v>28.98</v>
      </c>
      <c r="EF80" s="191">
        <v>27.74</v>
      </c>
      <c r="EG80" s="177">
        <f t="shared" si="100"/>
        <v>28.36</v>
      </c>
      <c r="EH80" s="191">
        <v>1.28</v>
      </c>
      <c r="EI80" s="178">
        <v>3.8600000000000002E-2</v>
      </c>
      <c r="EJ80" s="175">
        <f t="shared" si="101"/>
        <v>8.8829414941302476E-2</v>
      </c>
      <c r="EK80" s="183">
        <f t="shared" si="102"/>
        <v>4.0061835012556194E-3</v>
      </c>
      <c r="EL80" s="191">
        <v>26.48</v>
      </c>
      <c r="EM80" s="191">
        <v>24.75</v>
      </c>
      <c r="EN80" s="177">
        <f t="shared" si="103"/>
        <v>25.615000000000002</v>
      </c>
      <c r="EO80" s="177">
        <v>1.08</v>
      </c>
      <c r="EP80" s="178">
        <v>4.2500000000000003E-2</v>
      </c>
      <c r="EQ80" s="175">
        <f t="shared" si="104"/>
        <v>8.9543881857606644E-2</v>
      </c>
      <c r="ER80" s="183">
        <f t="shared" si="105"/>
        <v>5.9022853609523905E-3</v>
      </c>
      <c r="ES80" s="191">
        <v>36.89</v>
      </c>
      <c r="ET80" s="191">
        <v>34.4</v>
      </c>
      <c r="EU80" s="177">
        <f t="shared" si="106"/>
        <v>35.644999999999996</v>
      </c>
      <c r="EV80" s="177">
        <v>0.82</v>
      </c>
      <c r="EW80" s="178">
        <v>8.3299999999999999E-2</v>
      </c>
      <c r="EX80" s="175">
        <f t="shared" si="107"/>
        <v>0.10977171630903082</v>
      </c>
      <c r="EY80" s="183">
        <f t="shared" si="108"/>
        <v>1.0662994125421902E-2</v>
      </c>
      <c r="EZ80" s="174"/>
      <c r="FA80" s="200">
        <v>1.9</v>
      </c>
      <c r="FB80" s="200">
        <v>1.3</v>
      </c>
      <c r="FC80" s="200"/>
      <c r="FD80" s="200">
        <v>1.4</v>
      </c>
      <c r="FE80" s="200">
        <v>2.7</v>
      </c>
      <c r="FF80" s="200">
        <v>5.5</v>
      </c>
      <c r="FG80" s="200"/>
      <c r="FH80" s="200">
        <v>1</v>
      </c>
      <c r="FI80" s="200">
        <v>1.5</v>
      </c>
      <c r="FJ80" s="200"/>
      <c r="FK80" s="200">
        <v>0.77500000000000002</v>
      </c>
      <c r="FL80" s="200"/>
      <c r="FM80" s="176">
        <v>1.7</v>
      </c>
      <c r="FN80" s="176">
        <v>1.5</v>
      </c>
      <c r="FO80" s="176">
        <v>1.4</v>
      </c>
      <c r="FP80" s="176"/>
      <c r="FQ80" s="176"/>
      <c r="FR80" s="176">
        <v>0.75</v>
      </c>
      <c r="FS80" s="176">
        <v>1.4</v>
      </c>
      <c r="FT80" s="176">
        <v>1.3</v>
      </c>
      <c r="FU80" s="176">
        <v>1.9</v>
      </c>
      <c r="FV80" s="176">
        <v>2.8</v>
      </c>
      <c r="FW80" s="177">
        <f t="shared" si="109"/>
        <v>28.824999999999996</v>
      </c>
      <c r="FX80" s="175">
        <f t="shared" si="110"/>
        <v>0.10392806426682738</v>
      </c>
      <c r="FY80" s="172"/>
      <c r="FZ80" s="172"/>
    </row>
    <row r="81" spans="1:182">
      <c r="A81" s="181">
        <v>38047</v>
      </c>
      <c r="B81" s="173">
        <v>29.02</v>
      </c>
      <c r="C81" s="173">
        <v>28.01</v>
      </c>
      <c r="D81" s="170">
        <f t="shared" si="79"/>
        <v>28.515000000000001</v>
      </c>
      <c r="E81" s="170">
        <v>1.1599999999999999</v>
      </c>
      <c r="F81" s="171">
        <v>4.0300000000000002E-2</v>
      </c>
      <c r="G81" s="175">
        <f t="shared" si="80"/>
        <v>8.5567575332272217E-2</v>
      </c>
      <c r="H81" s="183">
        <f t="shared" si="81"/>
        <v>5.4811969963733109E-3</v>
      </c>
      <c r="I81" s="173">
        <v>26.99</v>
      </c>
      <c r="J81" s="173">
        <v>25.04</v>
      </c>
      <c r="K81" s="173">
        <f t="shared" si="82"/>
        <v>26.015000000000001</v>
      </c>
      <c r="L81" s="173">
        <v>1.22</v>
      </c>
      <c r="M81" s="171">
        <v>5.6000000000000001E-2</v>
      </c>
      <c r="N81" s="175">
        <f t="shared" si="83"/>
        <v>0.10910157771562279</v>
      </c>
      <c r="O81" s="183">
        <f t="shared" si="84"/>
        <v>5.4356657936609227E-3</v>
      </c>
      <c r="P81" s="174"/>
      <c r="Q81" s="174"/>
      <c r="R81" s="174"/>
      <c r="S81" s="174"/>
      <c r="T81" s="174"/>
      <c r="U81" s="175"/>
      <c r="V81" s="174"/>
      <c r="W81" s="191">
        <v>43.2</v>
      </c>
      <c r="X81" s="191">
        <v>39.869999999999997</v>
      </c>
      <c r="Y81" s="177">
        <f t="shared" si="85"/>
        <v>41.534999999999997</v>
      </c>
      <c r="Z81" s="177"/>
      <c r="AA81" s="197"/>
      <c r="AB81" s="175"/>
      <c r="AC81" s="183"/>
      <c r="AD81" s="198">
        <v>44.45</v>
      </c>
      <c r="AE81" s="198">
        <v>42.1</v>
      </c>
      <c r="AF81" s="177">
        <f t="shared" si="86"/>
        <v>43.275000000000006</v>
      </c>
      <c r="AG81" s="177">
        <v>1.2</v>
      </c>
      <c r="AH81" s="178">
        <v>9.7500000000000003E-2</v>
      </c>
      <c r="AI81" s="175">
        <f t="shared" si="87"/>
        <v>0.12988738838023384</v>
      </c>
      <c r="AJ81" s="183">
        <f t="shared" si="88"/>
        <v>1.248028286927514E-2</v>
      </c>
      <c r="AK81" s="191">
        <v>38.6</v>
      </c>
      <c r="AL81" s="191">
        <v>36.869999999999997</v>
      </c>
      <c r="AM81" s="177">
        <f t="shared" si="89"/>
        <v>37.734999999999999</v>
      </c>
      <c r="AN81" s="177">
        <f t="shared" si="113"/>
        <v>1.78</v>
      </c>
      <c r="AO81" s="178">
        <v>5.2900000000000003E-2</v>
      </c>
      <c r="AP81" s="175">
        <f t="shared" si="111"/>
        <v>0.10616198296156698</v>
      </c>
      <c r="AQ81" s="183">
        <f t="shared" si="112"/>
        <v>2.2668039066526761E-2</v>
      </c>
      <c r="AR81" s="174"/>
      <c r="AS81" s="174"/>
      <c r="AT81" s="174"/>
      <c r="AU81" s="174"/>
      <c r="AV81" s="174"/>
      <c r="AW81" s="175"/>
      <c r="AX81" s="174"/>
      <c r="AY81" s="191">
        <v>39.200000000000003</v>
      </c>
      <c r="AZ81" s="191">
        <v>36.81</v>
      </c>
      <c r="BA81" s="177">
        <f t="shared" si="90"/>
        <v>38.005000000000003</v>
      </c>
      <c r="BB81" s="176">
        <v>1.3</v>
      </c>
      <c r="BC81" s="178">
        <v>6.25E-2</v>
      </c>
      <c r="BD81" s="175">
        <f t="shared" si="91"/>
        <v>0.1012764029065536</v>
      </c>
      <c r="BE81" s="183">
        <f t="shared" si="92"/>
        <v>3.6041424521905206E-3</v>
      </c>
      <c r="BF81" s="191">
        <v>37.43</v>
      </c>
      <c r="BG81" s="191">
        <v>34.76</v>
      </c>
      <c r="BH81" s="177">
        <f t="shared" si="93"/>
        <v>36.094999999999999</v>
      </c>
      <c r="BI81" s="177">
        <v>1.86</v>
      </c>
      <c r="BJ81" s="178">
        <v>3.6799999999999999E-2</v>
      </c>
      <c r="BK81" s="175">
        <f t="shared" si="94"/>
        <v>9.4193297059375958E-2</v>
      </c>
      <c r="BL81" s="183">
        <f t="shared" si="95"/>
        <v>5.3633194055160704E-3</v>
      </c>
      <c r="BM81" s="174"/>
      <c r="BN81" s="174"/>
      <c r="BO81" s="174"/>
      <c r="BP81" s="174"/>
      <c r="BQ81" s="174"/>
      <c r="BR81" s="174"/>
      <c r="BS81" s="174"/>
      <c r="BT81" s="191">
        <v>33</v>
      </c>
      <c r="BU81" s="191">
        <v>30.9</v>
      </c>
      <c r="BV81" s="176">
        <f t="shared" si="76"/>
        <v>31.95</v>
      </c>
      <c r="BW81" s="176">
        <v>1.3</v>
      </c>
      <c r="BX81" s="178">
        <v>4.8800000000000003E-2</v>
      </c>
      <c r="BY81" s="175">
        <f t="shared" si="77"/>
        <v>9.4446827435502145E-2</v>
      </c>
      <c r="BZ81" s="183">
        <f t="shared" si="78"/>
        <v>2.7729050759533556E-3</v>
      </c>
      <c r="CA81" s="174"/>
      <c r="CB81" s="174"/>
      <c r="CC81" s="177"/>
      <c r="CD81" s="172"/>
      <c r="CE81" s="178"/>
      <c r="CF81" s="175"/>
      <c r="CG81" s="174"/>
      <c r="CH81" s="191">
        <v>23.47</v>
      </c>
      <c r="CI81" s="191">
        <v>21.66</v>
      </c>
      <c r="CJ81" s="177">
        <f t="shared" si="96"/>
        <v>22.564999999999998</v>
      </c>
      <c r="CK81" s="177">
        <v>0.76</v>
      </c>
      <c r="CL81" s="178">
        <v>7.7299999999999994E-2</v>
      </c>
      <c r="CM81" s="175">
        <f t="shared" si="65"/>
        <v>0.11600445172173557</v>
      </c>
      <c r="CN81" s="183">
        <f t="shared" si="66"/>
        <v>9.9078535278350685E-3</v>
      </c>
      <c r="CO81" s="191">
        <v>46.03</v>
      </c>
      <c r="CP81" s="191">
        <v>43.52</v>
      </c>
      <c r="CQ81" s="177">
        <f t="shared" si="97"/>
        <v>44.775000000000006</v>
      </c>
      <c r="CR81" s="177">
        <f t="shared" si="114"/>
        <v>2.16</v>
      </c>
      <c r="CS81" s="178">
        <v>0.05</v>
      </c>
      <c r="CT81" s="175">
        <f t="shared" si="98"/>
        <v>0.10434318388176789</v>
      </c>
      <c r="CU81" s="183">
        <f t="shared" si="99"/>
        <v>6.3125769608186992E-3</v>
      </c>
      <c r="CV81" s="191">
        <v>43.06</v>
      </c>
      <c r="CW81" s="191">
        <v>40.700000000000003</v>
      </c>
      <c r="CX81" s="177">
        <f t="shared" si="115"/>
        <v>41.88</v>
      </c>
      <c r="CY81" s="177">
        <v>1.72</v>
      </c>
      <c r="CZ81" s="178">
        <v>4.7500000000000001E-2</v>
      </c>
      <c r="DA81" s="175">
        <f t="shared" si="116"/>
        <v>9.3524222147755909E-2</v>
      </c>
      <c r="DB81" s="183">
        <f t="shared" si="117"/>
        <v>4.6595697867209355E-3</v>
      </c>
      <c r="DC81" s="174"/>
      <c r="DD81" s="174"/>
      <c r="DE81" s="174"/>
      <c r="DF81" s="174"/>
      <c r="DG81" s="174"/>
      <c r="DH81" s="175"/>
      <c r="DI81" s="174"/>
      <c r="DJ81" s="174"/>
      <c r="DK81" s="174"/>
      <c r="DL81" s="174"/>
      <c r="DM81" s="174"/>
      <c r="DN81" s="174"/>
      <c r="DO81" s="175"/>
      <c r="DP81" s="201"/>
      <c r="DQ81" s="191">
        <v>23.57</v>
      </c>
      <c r="DR81" s="191">
        <v>22.81</v>
      </c>
      <c r="DS81" s="177">
        <f t="shared" si="73"/>
        <v>23.189999999999998</v>
      </c>
      <c r="DT81" s="177">
        <v>0.82</v>
      </c>
      <c r="DU81" s="178">
        <v>5.33E-2</v>
      </c>
      <c r="DV81" s="175">
        <f t="shared" si="74"/>
        <v>9.3055634313003122E-2</v>
      </c>
      <c r="DW81" s="183">
        <f t="shared" si="75"/>
        <v>2.566481017529446E-3</v>
      </c>
      <c r="DX81" s="191">
        <v>33.47</v>
      </c>
      <c r="DY81" s="191">
        <v>31.8</v>
      </c>
      <c r="DZ81" s="177"/>
      <c r="EA81" s="177"/>
      <c r="EB81" s="178"/>
      <c r="EC81" s="175"/>
      <c r="ED81" s="183"/>
      <c r="EE81" s="191">
        <v>30.18</v>
      </c>
      <c r="EF81" s="191">
        <v>28.88</v>
      </c>
      <c r="EG81" s="177">
        <f t="shared" si="100"/>
        <v>29.53</v>
      </c>
      <c r="EH81" s="191">
        <v>1.28</v>
      </c>
      <c r="EI81" s="178">
        <v>3.8600000000000002E-2</v>
      </c>
      <c r="EJ81" s="175">
        <f t="shared" si="101"/>
        <v>8.6805316918341147E-2</v>
      </c>
      <c r="EK81" s="183">
        <f t="shared" si="102"/>
        <v>4.3248200599885272E-3</v>
      </c>
      <c r="EL81" s="191">
        <v>26.25</v>
      </c>
      <c r="EM81" s="191">
        <v>24.26</v>
      </c>
      <c r="EN81" s="177">
        <f t="shared" si="103"/>
        <v>25.255000000000003</v>
      </c>
      <c r="EO81" s="177">
        <v>1.08</v>
      </c>
      <c r="EP81" s="178">
        <v>4.2500000000000003E-2</v>
      </c>
      <c r="EQ81" s="175">
        <f t="shared" si="104"/>
        <v>9.0225773518957775E-2</v>
      </c>
      <c r="ER81" s="183">
        <f t="shared" si="105"/>
        <v>6.7428514017726475E-3</v>
      </c>
      <c r="ES81" s="191">
        <v>36.5</v>
      </c>
      <c r="ET81" s="191">
        <v>33.82</v>
      </c>
      <c r="EU81" s="177">
        <f t="shared" si="106"/>
        <v>35.159999999999997</v>
      </c>
      <c r="EV81" s="177">
        <v>0.82</v>
      </c>
      <c r="EW81" s="178">
        <v>0.08</v>
      </c>
      <c r="EX81" s="175">
        <f t="shared" si="107"/>
        <v>0.10675846578976689</v>
      </c>
      <c r="EY81" s="183">
        <f t="shared" si="108"/>
        <v>1.1397700973996467E-2</v>
      </c>
      <c r="EZ81" s="174"/>
      <c r="FA81" s="200">
        <v>1.8</v>
      </c>
      <c r="FB81" s="200">
        <v>1.4</v>
      </c>
      <c r="FC81" s="200"/>
      <c r="FD81" s="200"/>
      <c r="FE81" s="200">
        <v>2.7</v>
      </c>
      <c r="FF81" s="200">
        <v>6</v>
      </c>
      <c r="FG81" s="200"/>
      <c r="FH81" s="200">
        <v>1</v>
      </c>
      <c r="FI81" s="200">
        <v>1.6</v>
      </c>
      <c r="FJ81" s="200"/>
      <c r="FK81" s="200">
        <v>0.82499999999999996</v>
      </c>
      <c r="FL81" s="200"/>
      <c r="FM81" s="176">
        <v>2.4</v>
      </c>
      <c r="FN81" s="176">
        <v>1.7</v>
      </c>
      <c r="FO81" s="176">
        <v>1.4</v>
      </c>
      <c r="FP81" s="176"/>
      <c r="FQ81" s="176"/>
      <c r="FR81" s="176">
        <v>0.77500000000000002</v>
      </c>
      <c r="FS81" s="176"/>
      <c r="FT81" s="176">
        <v>1.4</v>
      </c>
      <c r="FU81" s="176">
        <v>2.1</v>
      </c>
      <c r="FV81" s="176">
        <v>3</v>
      </c>
      <c r="FW81" s="177">
        <f t="shared" si="109"/>
        <v>28.099999999999994</v>
      </c>
      <c r="FX81" s="175">
        <f t="shared" si="110"/>
        <v>0.10371740538815788</v>
      </c>
      <c r="FY81" s="172"/>
      <c r="FZ81" s="172"/>
    </row>
    <row r="82" spans="1:182">
      <c r="A82" s="181">
        <v>38078</v>
      </c>
      <c r="B82" s="173">
        <v>29.41</v>
      </c>
      <c r="C82" s="173">
        <v>27.53</v>
      </c>
      <c r="D82" s="170">
        <f t="shared" si="79"/>
        <v>28.47</v>
      </c>
      <c r="E82" s="170">
        <v>1.1599999999999999</v>
      </c>
      <c r="F82" s="171">
        <v>4.3999999999999997E-2</v>
      </c>
      <c r="G82" s="175">
        <f t="shared" si="80"/>
        <v>8.9501534697995933E-2</v>
      </c>
      <c r="H82" s="183">
        <f t="shared" si="81"/>
        <v>5.7331943934659331E-3</v>
      </c>
      <c r="I82" s="173">
        <v>26.16</v>
      </c>
      <c r="J82" s="173">
        <v>24.1</v>
      </c>
      <c r="K82" s="173">
        <f t="shared" si="82"/>
        <v>25.130000000000003</v>
      </c>
      <c r="L82" s="173">
        <v>1.22</v>
      </c>
      <c r="M82" s="171">
        <v>5.6000000000000001E-2</v>
      </c>
      <c r="N82" s="175">
        <f t="shared" si="83"/>
        <v>0.11100742155657128</v>
      </c>
      <c r="O82" s="183">
        <f t="shared" si="84"/>
        <v>5.5306188675871819E-3</v>
      </c>
      <c r="P82" s="174"/>
      <c r="Q82" s="174"/>
      <c r="R82" s="174"/>
      <c r="S82" s="174"/>
      <c r="T82" s="174"/>
      <c r="U82" s="175"/>
      <c r="V82" s="174"/>
      <c r="W82" s="191">
        <v>42.61</v>
      </c>
      <c r="X82" s="191">
        <v>40.409999999999997</v>
      </c>
      <c r="Y82" s="177">
        <f t="shared" si="85"/>
        <v>41.51</v>
      </c>
      <c r="Z82" s="177"/>
      <c r="AA82" s="197"/>
      <c r="AB82" s="175"/>
      <c r="AC82" s="183"/>
      <c r="AD82" s="198">
        <v>47.8</v>
      </c>
      <c r="AE82" s="198">
        <v>43.99</v>
      </c>
      <c r="AF82" s="177">
        <f t="shared" si="86"/>
        <v>45.894999999999996</v>
      </c>
      <c r="AG82" s="177">
        <v>1.2</v>
      </c>
      <c r="AH82" s="178">
        <v>9.7100000000000006E-2</v>
      </c>
      <c r="AI82" s="175">
        <f t="shared" si="87"/>
        <v>0.12760831805668094</v>
      </c>
      <c r="AJ82" s="183">
        <f t="shared" si="88"/>
        <v>1.2261297464520947E-2</v>
      </c>
      <c r="AK82" s="191">
        <v>38.99</v>
      </c>
      <c r="AL82" s="191">
        <v>35.409999999999997</v>
      </c>
      <c r="AM82" s="177">
        <f t="shared" si="89"/>
        <v>37.200000000000003</v>
      </c>
      <c r="AN82" s="177">
        <f t="shared" si="113"/>
        <v>1.78</v>
      </c>
      <c r="AO82" s="178">
        <v>5.1400000000000001E-2</v>
      </c>
      <c r="AP82" s="175">
        <f t="shared" si="111"/>
        <v>0.10536543046239721</v>
      </c>
      <c r="AQ82" s="183">
        <f t="shared" si="112"/>
        <v>2.2497956682362399E-2</v>
      </c>
      <c r="AR82" s="174"/>
      <c r="AS82" s="174"/>
      <c r="AT82" s="174"/>
      <c r="AU82" s="174"/>
      <c r="AV82" s="174"/>
      <c r="AW82" s="175"/>
      <c r="AX82" s="174"/>
      <c r="AY82" s="191">
        <v>38.9</v>
      </c>
      <c r="AZ82" s="191">
        <v>36.549999999999997</v>
      </c>
      <c r="BA82" s="177">
        <f t="shared" si="90"/>
        <v>37.724999999999994</v>
      </c>
      <c r="BB82" s="176">
        <v>1.3</v>
      </c>
      <c r="BC82" s="178">
        <v>6.3299999999999995E-2</v>
      </c>
      <c r="BD82" s="175">
        <f t="shared" si="91"/>
        <v>0.10239753165053145</v>
      </c>
      <c r="BE82" s="183">
        <f t="shared" si="92"/>
        <v>3.6440402722609068E-3</v>
      </c>
      <c r="BF82" s="191">
        <v>35.65</v>
      </c>
      <c r="BG82" s="191">
        <v>33.31</v>
      </c>
      <c r="BH82" s="177">
        <f t="shared" si="93"/>
        <v>34.480000000000004</v>
      </c>
      <c r="BI82" s="177">
        <v>1.86</v>
      </c>
      <c r="BJ82" s="178">
        <v>3.6799999999999999E-2</v>
      </c>
      <c r="BK82" s="175">
        <f t="shared" si="94"/>
        <v>9.6938661875275001E-2</v>
      </c>
      <c r="BL82" s="183">
        <f t="shared" si="95"/>
        <v>5.519639110335945E-3</v>
      </c>
      <c r="BM82" s="174"/>
      <c r="BN82" s="174"/>
      <c r="BO82" s="174"/>
      <c r="BP82" s="174"/>
      <c r="BQ82" s="174"/>
      <c r="BR82" s="174"/>
      <c r="BS82" s="174"/>
      <c r="BT82" s="191">
        <v>31.65</v>
      </c>
      <c r="BU82" s="191">
        <v>29.15</v>
      </c>
      <c r="BV82" s="176">
        <f t="shared" si="76"/>
        <v>30.4</v>
      </c>
      <c r="BW82" s="176">
        <v>1.3</v>
      </c>
      <c r="BX82" s="178">
        <v>4.8800000000000003E-2</v>
      </c>
      <c r="BY82" s="175">
        <f t="shared" si="77"/>
        <v>9.6813444735743825E-2</v>
      </c>
      <c r="BZ82" s="183">
        <f t="shared" si="78"/>
        <v>2.8423876123483513E-3</v>
      </c>
      <c r="CA82" s="174"/>
      <c r="CB82" s="174"/>
      <c r="CC82" s="177"/>
      <c r="CD82" s="172"/>
      <c r="CE82" s="178"/>
      <c r="CF82" s="175"/>
      <c r="CG82" s="174"/>
      <c r="CH82" s="191">
        <v>23.04</v>
      </c>
      <c r="CI82" s="191">
        <v>20.75</v>
      </c>
      <c r="CJ82" s="177">
        <f t="shared" si="96"/>
        <v>21.895</v>
      </c>
      <c r="CK82" s="177">
        <v>0.76</v>
      </c>
      <c r="CL82" s="178">
        <v>7.7299999999999994E-2</v>
      </c>
      <c r="CM82" s="175">
        <f t="shared" si="65"/>
        <v>0.1172050376298186</v>
      </c>
      <c r="CN82" s="183">
        <f t="shared" si="66"/>
        <v>1.001039467300942E-2</v>
      </c>
      <c r="CO82" s="191">
        <v>45.19</v>
      </c>
      <c r="CP82" s="191">
        <v>41.15</v>
      </c>
      <c r="CQ82" s="177">
        <f t="shared" si="97"/>
        <v>43.17</v>
      </c>
      <c r="CR82" s="177">
        <f t="shared" si="114"/>
        <v>2.16</v>
      </c>
      <c r="CS82" s="178">
        <v>0.05</v>
      </c>
      <c r="CT82" s="175">
        <f t="shared" si="98"/>
        <v>0.10640341768939865</v>
      </c>
      <c r="CU82" s="183">
        <f t="shared" si="99"/>
        <v>6.4372174402839051E-3</v>
      </c>
      <c r="CV82" s="191">
        <v>43.03</v>
      </c>
      <c r="CW82" s="191">
        <v>39.799999999999997</v>
      </c>
      <c r="CX82" s="177">
        <f t="shared" si="115"/>
        <v>41.414999999999999</v>
      </c>
      <c r="CY82" s="177">
        <v>1.72</v>
      </c>
      <c r="CZ82" s="178">
        <v>4.7500000000000001E-2</v>
      </c>
      <c r="DA82" s="175">
        <f t="shared" si="116"/>
        <v>9.4049430319281813E-2</v>
      </c>
      <c r="DB82" s="183">
        <f t="shared" si="117"/>
        <v>4.6857367418859271E-3</v>
      </c>
      <c r="DC82" s="174"/>
      <c r="DD82" s="174"/>
      <c r="DE82" s="174"/>
      <c r="DF82" s="174"/>
      <c r="DG82" s="174"/>
      <c r="DH82" s="175"/>
      <c r="DI82" s="174"/>
      <c r="DJ82" s="174"/>
      <c r="DK82" s="174"/>
      <c r="DL82" s="174"/>
      <c r="DM82" s="174"/>
      <c r="DN82" s="174"/>
      <c r="DO82" s="175"/>
      <c r="DP82" s="201"/>
      <c r="DQ82" s="191">
        <v>24.06</v>
      </c>
      <c r="DR82" s="191">
        <v>22.75</v>
      </c>
      <c r="DS82" s="177">
        <f t="shared" si="73"/>
        <v>23.405000000000001</v>
      </c>
      <c r="DT82" s="177">
        <v>0.82</v>
      </c>
      <c r="DU82" s="178">
        <v>5.33E-2</v>
      </c>
      <c r="DV82" s="175">
        <f t="shared" si="74"/>
        <v>9.2685393864992749E-2</v>
      </c>
      <c r="DW82" s="183">
        <f t="shared" si="75"/>
        <v>2.5562697596216866E-3</v>
      </c>
      <c r="DX82" s="191">
        <v>33.4</v>
      </c>
      <c r="DY82" s="191">
        <v>31.29</v>
      </c>
      <c r="DZ82" s="177"/>
      <c r="EA82" s="177"/>
      <c r="EB82" s="178"/>
      <c r="EC82" s="175"/>
      <c r="ED82" s="183"/>
      <c r="EE82" s="191">
        <v>30.39</v>
      </c>
      <c r="EF82" s="191">
        <v>27.75</v>
      </c>
      <c r="EG82" s="177">
        <f t="shared" si="100"/>
        <v>29.07</v>
      </c>
      <c r="EH82" s="191">
        <v>1.28</v>
      </c>
      <c r="EI82" s="178">
        <v>3.8600000000000002E-2</v>
      </c>
      <c r="EJ82" s="175">
        <f t="shared" si="101"/>
        <v>8.7581345772927754E-2</v>
      </c>
      <c r="EK82" s="183">
        <f t="shared" si="102"/>
        <v>4.3634834192917745E-3</v>
      </c>
      <c r="EL82" s="191">
        <v>25.2</v>
      </c>
      <c r="EM82" s="191">
        <v>23.75</v>
      </c>
      <c r="EN82" s="177">
        <f t="shared" si="103"/>
        <v>24.475000000000001</v>
      </c>
      <c r="EO82" s="177">
        <v>1.08</v>
      </c>
      <c r="EP82" s="178">
        <v>0.04</v>
      </c>
      <c r="EQ82" s="175">
        <f t="shared" si="104"/>
        <v>8.9155046078304601E-2</v>
      </c>
      <c r="ER82" s="183">
        <f t="shared" si="105"/>
        <v>6.6628326250690291E-3</v>
      </c>
      <c r="ES82" s="191">
        <v>37</v>
      </c>
      <c r="ET82" s="191">
        <v>34.51</v>
      </c>
      <c r="EU82" s="177">
        <f t="shared" si="106"/>
        <v>35.754999999999995</v>
      </c>
      <c r="EV82" s="177">
        <v>0.82</v>
      </c>
      <c r="EW82" s="178">
        <v>0.08</v>
      </c>
      <c r="EX82" s="175">
        <f t="shared" si="107"/>
        <v>0.1063091506890983</v>
      </c>
      <c r="EY82" s="183">
        <f t="shared" si="108"/>
        <v>1.1349731390295194E-2</v>
      </c>
      <c r="EZ82" s="174"/>
      <c r="FA82" s="200">
        <v>1.8</v>
      </c>
      <c r="FB82" s="200">
        <v>1.4</v>
      </c>
      <c r="FC82" s="200"/>
      <c r="FD82" s="200"/>
      <c r="FE82" s="200">
        <v>2.7</v>
      </c>
      <c r="FF82" s="200">
        <v>6</v>
      </c>
      <c r="FG82" s="200"/>
      <c r="FH82" s="200">
        <v>1</v>
      </c>
      <c r="FI82" s="200">
        <v>1.6</v>
      </c>
      <c r="FJ82" s="200"/>
      <c r="FK82" s="200">
        <v>0.82499999999999996</v>
      </c>
      <c r="FL82" s="200"/>
      <c r="FM82" s="176">
        <v>2.4</v>
      </c>
      <c r="FN82" s="176">
        <v>1.7</v>
      </c>
      <c r="FO82" s="176">
        <v>1.4</v>
      </c>
      <c r="FP82" s="176"/>
      <c r="FQ82" s="176"/>
      <c r="FR82" s="176">
        <v>0.77500000000000002</v>
      </c>
      <c r="FS82" s="176"/>
      <c r="FT82" s="176">
        <v>1.4</v>
      </c>
      <c r="FU82" s="176">
        <v>2.1</v>
      </c>
      <c r="FV82" s="176">
        <v>3</v>
      </c>
      <c r="FW82" s="177">
        <f t="shared" si="109"/>
        <v>28.099999999999994</v>
      </c>
      <c r="FX82" s="175">
        <f t="shared" si="110"/>
        <v>0.1040948004523386</v>
      </c>
      <c r="FY82" s="172"/>
      <c r="FZ82" s="172"/>
    </row>
    <row r="83" spans="1:182">
      <c r="A83" s="181">
        <v>38108</v>
      </c>
      <c r="B83" s="173">
        <v>28.99</v>
      </c>
      <c r="C83" s="173">
        <v>26.51</v>
      </c>
      <c r="D83" s="170">
        <f t="shared" si="79"/>
        <v>27.75</v>
      </c>
      <c r="E83" s="170">
        <v>1.1599999999999999</v>
      </c>
      <c r="F83" s="171">
        <v>4.8000000000000001E-2</v>
      </c>
      <c r="G83" s="175">
        <f t="shared" si="80"/>
        <v>9.4880496886437848E-2</v>
      </c>
      <c r="H83" s="183">
        <f t="shared" si="81"/>
        <v>6.4875553426624174E-3</v>
      </c>
      <c r="I83" s="173">
        <v>25.1</v>
      </c>
      <c r="J83" s="173">
        <v>23.4</v>
      </c>
      <c r="K83" s="173">
        <f t="shared" si="82"/>
        <v>24.25</v>
      </c>
      <c r="L83" s="173">
        <v>1.22</v>
      </c>
      <c r="M83" s="171">
        <v>6.6699999999999995E-2</v>
      </c>
      <c r="N83" s="175">
        <f t="shared" si="83"/>
        <v>0.12432112848904864</v>
      </c>
      <c r="O83" s="183">
        <f t="shared" si="84"/>
        <v>6.6115699861222458E-3</v>
      </c>
      <c r="P83" s="174"/>
      <c r="Q83" s="174"/>
      <c r="R83" s="174"/>
      <c r="S83" s="174"/>
      <c r="T83" s="174"/>
      <c r="U83" s="175"/>
      <c r="V83" s="174"/>
      <c r="W83" s="191">
        <v>44.95</v>
      </c>
      <c r="X83" s="191">
        <v>40.119999999999997</v>
      </c>
      <c r="Y83" s="177">
        <f t="shared" si="85"/>
        <v>42.534999999999997</v>
      </c>
      <c r="Z83" s="177"/>
      <c r="AA83" s="197"/>
      <c r="AB83" s="175"/>
      <c r="AC83" s="183"/>
      <c r="AD83" s="198">
        <v>48.7</v>
      </c>
      <c r="AE83" s="198">
        <v>45.16</v>
      </c>
      <c r="AF83" s="177">
        <f t="shared" si="86"/>
        <v>46.93</v>
      </c>
      <c r="AG83" s="177">
        <v>1.2</v>
      </c>
      <c r="AH83" s="178">
        <v>9.4E-2</v>
      </c>
      <c r="AI83" s="175">
        <f t="shared" si="87"/>
        <v>0.12374441629659838</v>
      </c>
      <c r="AJ83" s="183">
        <f t="shared" si="88"/>
        <v>1.2691735004779324E-2</v>
      </c>
      <c r="AK83" s="191">
        <v>36.9</v>
      </c>
      <c r="AL83" s="191">
        <v>33.869999999999997</v>
      </c>
      <c r="AM83" s="177">
        <f t="shared" si="89"/>
        <v>35.384999999999998</v>
      </c>
      <c r="AN83" s="177">
        <f t="shared" si="113"/>
        <v>1.78</v>
      </c>
      <c r="AO83" s="178">
        <v>4.8899999999999999E-2</v>
      </c>
      <c r="AP83" s="175">
        <f t="shared" si="111"/>
        <v>0.10555331505866716</v>
      </c>
      <c r="AQ83" s="183">
        <f t="shared" si="112"/>
        <v>2.4057735625907049E-2</v>
      </c>
      <c r="AR83" s="174"/>
      <c r="AS83" s="174"/>
      <c r="AT83" s="174"/>
      <c r="AU83" s="174"/>
      <c r="AV83" s="174"/>
      <c r="AW83" s="175"/>
      <c r="AX83" s="174"/>
      <c r="AY83" s="191">
        <v>41.98</v>
      </c>
      <c r="AZ83" s="191">
        <v>38.51</v>
      </c>
      <c r="BA83" s="177"/>
      <c r="BB83" s="176"/>
      <c r="BC83" s="178"/>
      <c r="BD83" s="175"/>
      <c r="BE83" s="183"/>
      <c r="BF83" s="191">
        <v>34.5</v>
      </c>
      <c r="BG83" s="191">
        <v>32.04</v>
      </c>
      <c r="BH83" s="177">
        <f t="shared" si="93"/>
        <v>33.269999999999996</v>
      </c>
      <c r="BI83" s="177">
        <v>1.86</v>
      </c>
      <c r="BJ83" s="178">
        <v>3.6700000000000003E-2</v>
      </c>
      <c r="BK83" s="175">
        <f t="shared" si="94"/>
        <v>9.9068002221194273E-2</v>
      </c>
      <c r="BL83" s="183">
        <f t="shared" si="95"/>
        <v>6.0212271055616658E-3</v>
      </c>
      <c r="BM83" s="174"/>
      <c r="BN83" s="174"/>
      <c r="BO83" s="174"/>
      <c r="BP83" s="174"/>
      <c r="BQ83" s="174"/>
      <c r="BR83" s="174"/>
      <c r="BS83" s="174"/>
      <c r="BT83" s="191">
        <v>29.84</v>
      </c>
      <c r="BU83" s="191">
        <v>27.46</v>
      </c>
      <c r="BV83" s="176">
        <f t="shared" si="76"/>
        <v>28.65</v>
      </c>
      <c r="BW83" s="176">
        <v>1.3</v>
      </c>
      <c r="BX83" s="178">
        <v>4.8800000000000003E-2</v>
      </c>
      <c r="BY83" s="175">
        <f t="shared" si="77"/>
        <v>9.9798656277625186E-2</v>
      </c>
      <c r="BZ83" s="183">
        <f t="shared" si="78"/>
        <v>3.1275932166777128E-3</v>
      </c>
      <c r="CA83" s="174"/>
      <c r="CB83" s="174"/>
      <c r="CC83" s="177"/>
      <c r="CD83" s="172"/>
      <c r="CE83" s="178"/>
      <c r="CF83" s="175"/>
      <c r="CG83" s="174"/>
      <c r="CH83" s="191">
        <v>21.45</v>
      </c>
      <c r="CI83" s="191">
        <v>19.690000000000001</v>
      </c>
      <c r="CJ83" s="177">
        <f t="shared" si="96"/>
        <v>20.57</v>
      </c>
      <c r="CK83" s="177">
        <v>0.84</v>
      </c>
      <c r="CL83" s="178">
        <v>6.5000000000000002E-2</v>
      </c>
      <c r="CM83" s="175">
        <f t="shared" si="65"/>
        <v>0.11152274035650422</v>
      </c>
      <c r="CN83" s="183">
        <f t="shared" si="66"/>
        <v>1.0167315360137139E-2</v>
      </c>
      <c r="CO83" s="191">
        <v>42.01</v>
      </c>
      <c r="CP83" s="191">
        <v>38.909999999999997</v>
      </c>
      <c r="CQ83" s="177">
        <f t="shared" si="97"/>
        <v>40.459999999999994</v>
      </c>
      <c r="CR83" s="177">
        <f t="shared" si="114"/>
        <v>2.16</v>
      </c>
      <c r="CS83" s="178">
        <v>4.4999999999999998E-2</v>
      </c>
      <c r="CT83" s="175">
        <f t="shared" si="98"/>
        <v>0.10497382874943373</v>
      </c>
      <c r="CU83" s="183">
        <f t="shared" si="99"/>
        <v>6.7789367093651414E-3</v>
      </c>
      <c r="CV83" s="191">
        <v>41.05</v>
      </c>
      <c r="CW83" s="191">
        <v>38.32</v>
      </c>
      <c r="CX83" s="177">
        <f t="shared" si="115"/>
        <v>39.685000000000002</v>
      </c>
      <c r="CY83" s="177">
        <v>1.72</v>
      </c>
      <c r="CZ83" s="178">
        <v>4.8000000000000001E-2</v>
      </c>
      <c r="DA83" s="175">
        <f t="shared" si="116"/>
        <v>9.6636541733495118E-2</v>
      </c>
      <c r="DB83" s="183">
        <f t="shared" si="117"/>
        <v>5.1392652773748597E-3</v>
      </c>
      <c r="DC83" s="174"/>
      <c r="DD83" s="174"/>
      <c r="DE83" s="174"/>
      <c r="DF83" s="174"/>
      <c r="DG83" s="174"/>
      <c r="DH83" s="175"/>
      <c r="DI83" s="174"/>
      <c r="DJ83" s="174"/>
      <c r="DK83" s="174"/>
      <c r="DL83" s="174"/>
      <c r="DM83" s="174"/>
      <c r="DN83" s="174"/>
      <c r="DO83" s="175"/>
      <c r="DP83" s="201"/>
      <c r="DQ83" s="191">
        <v>23.36</v>
      </c>
      <c r="DR83" s="191">
        <v>21.5</v>
      </c>
      <c r="DS83" s="177"/>
      <c r="DT83" s="177"/>
      <c r="DU83" s="178"/>
      <c r="DV83" s="175"/>
      <c r="DW83" s="183"/>
      <c r="DX83" s="191">
        <v>32.14</v>
      </c>
      <c r="DY83" s="191">
        <v>29.85</v>
      </c>
      <c r="DZ83" s="177"/>
      <c r="EA83" s="177"/>
      <c r="EB83" s="178"/>
      <c r="EC83" s="175"/>
      <c r="ED83" s="183"/>
      <c r="EE83" s="191">
        <v>29.15</v>
      </c>
      <c r="EF83" s="191">
        <v>26.66</v>
      </c>
      <c r="EG83" s="177">
        <f t="shared" si="100"/>
        <v>27.905000000000001</v>
      </c>
      <c r="EH83" s="191">
        <v>1.3</v>
      </c>
      <c r="EI83" s="178">
        <v>3.9300000000000002E-2</v>
      </c>
      <c r="EJ83" s="175">
        <f t="shared" si="101"/>
        <v>9.1210693451441838E-2</v>
      </c>
      <c r="EK83" s="183">
        <f t="shared" si="102"/>
        <v>4.8507111427167557E-3</v>
      </c>
      <c r="EL83" s="191">
        <v>25.57</v>
      </c>
      <c r="EM83" s="191">
        <v>23.9</v>
      </c>
      <c r="EN83" s="177">
        <f t="shared" si="103"/>
        <v>24.734999999999999</v>
      </c>
      <c r="EO83" s="177">
        <v>1.08</v>
      </c>
      <c r="EP83" s="178">
        <v>0.03</v>
      </c>
      <c r="EQ83" s="175">
        <f t="shared" si="104"/>
        <v>7.8161878577071908E-2</v>
      </c>
      <c r="ER83" s="183">
        <f t="shared" si="105"/>
        <v>6.2351356129857942E-3</v>
      </c>
      <c r="ES83" s="191">
        <v>37.049999999999997</v>
      </c>
      <c r="ET83" s="191">
        <v>34.26</v>
      </c>
      <c r="EU83" s="177">
        <f t="shared" si="106"/>
        <v>35.655000000000001</v>
      </c>
      <c r="EV83" s="177">
        <v>0.82</v>
      </c>
      <c r="EW83" s="178">
        <v>8.1699999999999995E-2</v>
      </c>
      <c r="EX83" s="175">
        <f t="shared" si="107"/>
        <v>0.1081251377455521</v>
      </c>
      <c r="EY83" s="183">
        <f t="shared" si="108"/>
        <v>1.2321953019436139E-2</v>
      </c>
      <c r="EZ83" s="174"/>
      <c r="FA83" s="200">
        <v>1.8</v>
      </c>
      <c r="FB83" s="200">
        <v>1.4</v>
      </c>
      <c r="FC83" s="200"/>
      <c r="FD83" s="200"/>
      <c r="FE83" s="200">
        <v>2.7</v>
      </c>
      <c r="FF83" s="200">
        <v>6</v>
      </c>
      <c r="FG83" s="200"/>
      <c r="FH83" s="200"/>
      <c r="FI83" s="200">
        <v>1.6</v>
      </c>
      <c r="FJ83" s="200"/>
      <c r="FK83" s="200">
        <v>0.82499999999999996</v>
      </c>
      <c r="FL83" s="200"/>
      <c r="FM83" s="176">
        <v>2.4</v>
      </c>
      <c r="FN83" s="176">
        <v>1.7</v>
      </c>
      <c r="FO83" s="176">
        <v>1.4</v>
      </c>
      <c r="FP83" s="176"/>
      <c r="FQ83" s="176"/>
      <c r="FR83" s="176"/>
      <c r="FS83" s="176"/>
      <c r="FT83" s="176">
        <v>1.4</v>
      </c>
      <c r="FU83" s="176">
        <v>2.1</v>
      </c>
      <c r="FV83" s="176">
        <v>3</v>
      </c>
      <c r="FW83" s="177">
        <f t="shared" si="109"/>
        <v>26.324999999999996</v>
      </c>
      <c r="FX83" s="175">
        <f t="shared" si="110"/>
        <v>0.10449073340372624</v>
      </c>
      <c r="FY83" s="172"/>
      <c r="FZ83" s="172"/>
    </row>
    <row r="84" spans="1:182">
      <c r="A84" s="181">
        <v>38139</v>
      </c>
      <c r="B84" s="173">
        <v>29.2</v>
      </c>
      <c r="C84" s="173">
        <v>27.92</v>
      </c>
      <c r="D84" s="170">
        <f t="shared" si="79"/>
        <v>28.560000000000002</v>
      </c>
      <c r="E84" s="170">
        <v>1.1599999999999999</v>
      </c>
      <c r="F84" s="171">
        <v>4.8300000000000003E-2</v>
      </c>
      <c r="G84" s="175">
        <f t="shared" si="80"/>
        <v>9.384266335074698E-2</v>
      </c>
      <c r="H84" s="183">
        <f t="shared" si="81"/>
        <v>6.6897740210433484E-3</v>
      </c>
      <c r="I84" s="173">
        <v>25.6</v>
      </c>
      <c r="J84" s="173">
        <v>24.2</v>
      </c>
      <c r="K84" s="173">
        <f t="shared" si="82"/>
        <v>24.9</v>
      </c>
      <c r="L84" s="173">
        <v>1.22</v>
      </c>
      <c r="M84" s="171">
        <v>4.3999999999999997E-2</v>
      </c>
      <c r="N84" s="175">
        <f t="shared" si="83"/>
        <v>9.8894358972047458E-2</v>
      </c>
      <c r="O84" s="183">
        <f t="shared" si="84"/>
        <v>5.0915907589568982E-3</v>
      </c>
      <c r="P84" s="174"/>
      <c r="Q84" s="174"/>
      <c r="R84" s="174"/>
      <c r="S84" s="174"/>
      <c r="T84" s="174"/>
      <c r="U84" s="175"/>
      <c r="V84" s="174"/>
      <c r="W84" s="191">
        <v>48.56</v>
      </c>
      <c r="X84" s="191">
        <v>43.45</v>
      </c>
      <c r="Y84" s="177">
        <f t="shared" si="85"/>
        <v>46.005000000000003</v>
      </c>
      <c r="Z84" s="177"/>
      <c r="AA84" s="197"/>
      <c r="AB84" s="175"/>
      <c r="AC84" s="183"/>
      <c r="AD84" s="191">
        <v>51.72</v>
      </c>
      <c r="AE84" s="191">
        <v>47.34</v>
      </c>
      <c r="AF84" s="177">
        <f t="shared" si="86"/>
        <v>49.53</v>
      </c>
      <c r="AG84" s="177">
        <f t="shared" ref="AG84:AG93" si="118">4*0.38</f>
        <v>1.52</v>
      </c>
      <c r="AH84" s="178">
        <v>9.3299999999999994E-2</v>
      </c>
      <c r="AI84" s="175">
        <f t="shared" si="87"/>
        <v>0.1290477260292866</v>
      </c>
      <c r="AJ84" s="183">
        <f t="shared" si="88"/>
        <v>1.6865643401847354E-2</v>
      </c>
      <c r="AK84" s="191">
        <v>36.78</v>
      </c>
      <c r="AL84" s="191">
        <v>34.67</v>
      </c>
      <c r="AM84" s="177">
        <f t="shared" si="89"/>
        <v>35.725000000000001</v>
      </c>
      <c r="AN84" s="177">
        <f t="shared" si="113"/>
        <v>1.78</v>
      </c>
      <c r="AO84" s="178">
        <v>4.8899999999999999E-2</v>
      </c>
      <c r="AP84" s="175">
        <f t="shared" si="111"/>
        <v>0.10500355755600621</v>
      </c>
      <c r="AQ84" s="183">
        <f t="shared" si="112"/>
        <v>2.4951340409348006E-2</v>
      </c>
      <c r="AR84" s="174"/>
      <c r="AS84" s="174"/>
      <c r="AT84" s="174"/>
      <c r="AU84" s="174"/>
      <c r="AV84" s="174"/>
      <c r="AW84" s="175"/>
      <c r="AX84" s="174"/>
      <c r="AY84" s="191">
        <v>42.4</v>
      </c>
      <c r="AZ84" s="191">
        <v>40.24</v>
      </c>
      <c r="BA84" s="177"/>
      <c r="BB84" s="176"/>
      <c r="BC84" s="178"/>
      <c r="BD84" s="175"/>
      <c r="BE84" s="183"/>
      <c r="BF84" s="191">
        <v>35.18</v>
      </c>
      <c r="BG84" s="191">
        <v>33.04</v>
      </c>
      <c r="BH84" s="177">
        <f t="shared" si="93"/>
        <v>34.11</v>
      </c>
      <c r="BI84" s="177">
        <v>1.86</v>
      </c>
      <c r="BJ84" s="178"/>
      <c r="BK84" s="175"/>
      <c r="BL84" s="183"/>
      <c r="BM84" s="174"/>
      <c r="BN84" s="174"/>
      <c r="BO84" s="174"/>
      <c r="BP84" s="174"/>
      <c r="BQ84" s="174"/>
      <c r="BR84" s="174"/>
      <c r="BS84" s="174"/>
      <c r="BT84" s="191">
        <v>30.75</v>
      </c>
      <c r="BU84" s="191">
        <v>28.89</v>
      </c>
      <c r="BV84" s="176">
        <f t="shared" si="76"/>
        <v>29.82</v>
      </c>
      <c r="BW84" s="176">
        <v>1.3</v>
      </c>
      <c r="BX84" s="178">
        <v>4.8800000000000003E-2</v>
      </c>
      <c r="BY84" s="175">
        <f t="shared" si="77"/>
        <v>9.7763349924547827E-2</v>
      </c>
      <c r="BZ84" s="183">
        <f t="shared" si="78"/>
        <v>2.9038618789469645E-3</v>
      </c>
      <c r="CA84" s="174"/>
      <c r="CB84" s="174"/>
      <c r="CC84" s="177"/>
      <c r="CD84" s="172"/>
      <c r="CE84" s="178"/>
      <c r="CF84" s="175"/>
      <c r="CG84" s="174"/>
      <c r="CH84" s="191">
        <v>22.19</v>
      </c>
      <c r="CI84" s="191">
        <v>20.9</v>
      </c>
      <c r="CJ84" s="177">
        <f t="shared" si="96"/>
        <v>21.545000000000002</v>
      </c>
      <c r="CK84" s="177">
        <v>0.84</v>
      </c>
      <c r="CL84" s="178">
        <v>6.5000000000000002E-2</v>
      </c>
      <c r="CM84" s="175">
        <f t="shared" si="65"/>
        <v>0.10938506268476167</v>
      </c>
      <c r="CN84" s="183">
        <f t="shared" si="66"/>
        <v>1.0396996057165464E-2</v>
      </c>
      <c r="CO84" s="191">
        <v>42.75</v>
      </c>
      <c r="CP84" s="191">
        <v>40.799999999999997</v>
      </c>
      <c r="CQ84" s="177">
        <f t="shared" si="97"/>
        <v>41.774999999999999</v>
      </c>
      <c r="CR84" s="177">
        <f t="shared" si="114"/>
        <v>2.16</v>
      </c>
      <c r="CS84" s="178">
        <v>4.4999999999999998E-2</v>
      </c>
      <c r="CT84" s="175">
        <f t="shared" si="98"/>
        <v>0.1030475349859874</v>
      </c>
      <c r="CU84" s="183">
        <f t="shared" si="99"/>
        <v>6.5297447911912805E-3</v>
      </c>
      <c r="CV84" s="191">
        <v>43.18</v>
      </c>
      <c r="CW84" s="191">
        <v>40.53</v>
      </c>
      <c r="CX84" s="177">
        <f t="shared" si="115"/>
        <v>41.855000000000004</v>
      </c>
      <c r="CY84" s="177">
        <v>1.72</v>
      </c>
      <c r="CZ84" s="178">
        <v>4.4999999999999998E-2</v>
      </c>
      <c r="DA84" s="175">
        <f t="shared" si="116"/>
        <v>9.0942247858132319E-2</v>
      </c>
      <c r="DB84" s="183">
        <f t="shared" si="117"/>
        <v>5.7626770920004636E-3</v>
      </c>
      <c r="DC84" s="174"/>
      <c r="DD84" s="174"/>
      <c r="DE84" s="174"/>
      <c r="DF84" s="174"/>
      <c r="DG84" s="174"/>
      <c r="DH84" s="175"/>
      <c r="DI84" s="174"/>
      <c r="DJ84" s="174"/>
      <c r="DK84" s="174"/>
      <c r="DL84" s="174"/>
      <c r="DM84" s="174"/>
      <c r="DN84" s="174"/>
      <c r="DO84" s="175"/>
      <c r="DP84" s="201"/>
      <c r="DQ84" s="191">
        <v>24.2</v>
      </c>
      <c r="DR84" s="191">
        <v>22.29</v>
      </c>
      <c r="DS84" s="191"/>
      <c r="DT84" s="177"/>
      <c r="DU84" s="178"/>
      <c r="DV84" s="175"/>
      <c r="DW84" s="183"/>
      <c r="DX84" s="191"/>
      <c r="DY84" s="191"/>
      <c r="DZ84" s="177"/>
      <c r="EA84" s="177"/>
      <c r="EB84" s="178"/>
      <c r="EC84" s="175"/>
      <c r="ED84" s="183"/>
      <c r="EE84" s="191">
        <v>29.42</v>
      </c>
      <c r="EF84" s="191">
        <v>27.36</v>
      </c>
      <c r="EG84" s="177">
        <f t="shared" si="100"/>
        <v>28.39</v>
      </c>
      <c r="EH84" s="191">
        <v>1.3</v>
      </c>
      <c r="EI84" s="178">
        <v>3.6700000000000003E-2</v>
      </c>
      <c r="EJ84" s="175">
        <f t="shared" si="101"/>
        <v>8.7580278661132382E-2</v>
      </c>
      <c r="EK84" s="183">
        <f t="shared" si="102"/>
        <v>4.8559362425974377E-3</v>
      </c>
      <c r="EL84" s="191">
        <v>25.38</v>
      </c>
      <c r="EM84" s="191">
        <v>24.2</v>
      </c>
      <c r="EN84" s="177">
        <f t="shared" si="103"/>
        <v>24.79</v>
      </c>
      <c r="EO84" s="177">
        <v>1.08</v>
      </c>
      <c r="EP84" s="178">
        <v>3.2500000000000001E-2</v>
      </c>
      <c r="EQ84" s="175">
        <f t="shared" si="104"/>
        <v>8.0669824868975004E-2</v>
      </c>
      <c r="ER84" s="183">
        <f t="shared" si="105"/>
        <v>6.389689098532673E-3</v>
      </c>
      <c r="ES84" s="191">
        <v>38.85</v>
      </c>
      <c r="ET84" s="191">
        <v>36.58</v>
      </c>
      <c r="EU84" s="177">
        <f t="shared" si="106"/>
        <v>37.715000000000003</v>
      </c>
      <c r="EV84" s="177">
        <v>0.86</v>
      </c>
      <c r="EW84" s="178">
        <v>8.14E-2</v>
      </c>
      <c r="EX84" s="175">
        <f t="shared" si="107"/>
        <v>0.10759112953568817</v>
      </c>
      <c r="EY84" s="183">
        <f t="shared" si="108"/>
        <v>1.3209207982599338E-2</v>
      </c>
      <c r="EZ84" s="174"/>
      <c r="FA84" s="200">
        <v>1.8</v>
      </c>
      <c r="FB84" s="200">
        <v>1.3</v>
      </c>
      <c r="FC84" s="200"/>
      <c r="FD84" s="200"/>
      <c r="FE84" s="200">
        <v>3.3</v>
      </c>
      <c r="FF84" s="200">
        <v>6</v>
      </c>
      <c r="FG84" s="200"/>
      <c r="FH84" s="200"/>
      <c r="FI84" s="200"/>
      <c r="FJ84" s="200"/>
      <c r="FK84" s="200">
        <v>0.75</v>
      </c>
      <c r="FL84" s="200"/>
      <c r="FM84" s="176">
        <v>2.4</v>
      </c>
      <c r="FN84" s="176">
        <v>1.6</v>
      </c>
      <c r="FO84" s="176">
        <v>1.6</v>
      </c>
      <c r="FP84" s="176"/>
      <c r="FQ84" s="176"/>
      <c r="FR84" s="176"/>
      <c r="FS84" s="176"/>
      <c r="FT84" s="176">
        <v>1.4</v>
      </c>
      <c r="FU84" s="176">
        <v>2</v>
      </c>
      <c r="FV84" s="176">
        <v>3.1</v>
      </c>
      <c r="FW84" s="177">
        <f t="shared" si="109"/>
        <v>25.250000000000004</v>
      </c>
      <c r="FX84" s="175">
        <f t="shared" si="110"/>
        <v>0.10364646173422923</v>
      </c>
      <c r="FY84" s="172"/>
      <c r="FZ84" s="172"/>
    </row>
    <row r="85" spans="1:182">
      <c r="A85" s="181">
        <v>38169</v>
      </c>
      <c r="B85" s="173">
        <v>29.75</v>
      </c>
      <c r="C85" s="173">
        <v>28.6</v>
      </c>
      <c r="D85" s="170">
        <f t="shared" si="79"/>
        <v>29.175000000000001</v>
      </c>
      <c r="E85" s="170">
        <v>1.1599999999999999</v>
      </c>
      <c r="F85" s="171">
        <v>4.8300000000000003E-2</v>
      </c>
      <c r="G85" s="175">
        <f t="shared" si="80"/>
        <v>9.2867600197344524E-2</v>
      </c>
      <c r="H85" s="183">
        <f t="shared" si="81"/>
        <v>5.6521278226617129E-3</v>
      </c>
      <c r="I85" s="173">
        <v>26.18</v>
      </c>
      <c r="J85" s="173">
        <v>24.4</v>
      </c>
      <c r="K85" s="173">
        <f t="shared" si="82"/>
        <v>25.29</v>
      </c>
      <c r="L85" s="173">
        <v>1.22</v>
      </c>
      <c r="M85" s="171">
        <v>4.07E-2</v>
      </c>
      <c r="N85" s="175">
        <f t="shared" si="83"/>
        <v>9.4560954273303466E-2</v>
      </c>
      <c r="O85" s="183">
        <f t="shared" si="84"/>
        <v>4.1565254625627896E-3</v>
      </c>
      <c r="P85" s="174"/>
      <c r="Q85" s="174"/>
      <c r="R85" s="174"/>
      <c r="S85" s="174"/>
      <c r="T85" s="174"/>
      <c r="U85" s="175"/>
      <c r="V85" s="174"/>
      <c r="W85" s="191">
        <v>49.4</v>
      </c>
      <c r="X85" s="191">
        <v>45.87</v>
      </c>
      <c r="Y85" s="177">
        <f t="shared" si="85"/>
        <v>47.634999999999998</v>
      </c>
      <c r="Z85" s="177">
        <v>0.73599999999999999</v>
      </c>
      <c r="AA85" s="197">
        <v>7.0000000000000007E-2</v>
      </c>
      <c r="AB85" s="175">
        <f>+((((((Z85/4)*(1+AA85)^0.25))/(Y85*0.95))+(1+AA85)^(0.25))^4)-1</f>
        <v>8.7508933054939897E-2</v>
      </c>
      <c r="AC85" s="183">
        <f>AB85*($FD85/$FW85)</f>
        <v>5.3259874724900019E-3</v>
      </c>
      <c r="AD85" s="191">
        <v>52.58</v>
      </c>
      <c r="AE85" s="191">
        <v>49.89</v>
      </c>
      <c r="AF85" s="177">
        <f t="shared" si="86"/>
        <v>51.234999999999999</v>
      </c>
      <c r="AG85" s="177">
        <f t="shared" si="118"/>
        <v>1.52</v>
      </c>
      <c r="AH85" s="178">
        <v>9.3299999999999994E-2</v>
      </c>
      <c r="AI85" s="175">
        <f t="shared" si="87"/>
        <v>0.1278442022287094</v>
      </c>
      <c r="AJ85" s="183">
        <f t="shared" si="88"/>
        <v>1.4264949022983637E-2</v>
      </c>
      <c r="AK85" s="191">
        <v>37.380000000000003</v>
      </c>
      <c r="AL85" s="191">
        <v>35.19</v>
      </c>
      <c r="AM85" s="177">
        <f t="shared" si="89"/>
        <v>36.284999999999997</v>
      </c>
      <c r="AN85" s="177">
        <f t="shared" si="113"/>
        <v>1.78</v>
      </c>
      <c r="AO85" s="178">
        <v>4.8899999999999999E-2</v>
      </c>
      <c r="AP85" s="175">
        <f t="shared" si="111"/>
        <v>0.10412096305805152</v>
      </c>
      <c r="AQ85" s="183">
        <f t="shared" si="112"/>
        <v>2.1827556076413169E-2</v>
      </c>
      <c r="AR85" s="174"/>
      <c r="AS85" s="174"/>
      <c r="AT85" s="174"/>
      <c r="AU85" s="174"/>
      <c r="AV85" s="174"/>
      <c r="AW85" s="175"/>
      <c r="AX85" s="174"/>
      <c r="AY85" s="191">
        <v>42.4</v>
      </c>
      <c r="AZ85" s="191">
        <v>40.24</v>
      </c>
      <c r="BA85" s="177">
        <f t="shared" ref="BA85:BA110" si="119">AVERAGE(AY85:AZ85)</f>
        <v>41.32</v>
      </c>
      <c r="BB85" s="176">
        <v>1.3</v>
      </c>
      <c r="BC85" s="178">
        <v>5.45E-2</v>
      </c>
      <c r="BD85" s="175">
        <f t="shared" ref="BD85:BD110" si="120">+((((((BB85/4)*(1+BC85)^0.25))/(BA85*0.95))+(1+BC85)^(0.25))^4)-1</f>
        <v>8.9858661800123141E-2</v>
      </c>
      <c r="BE85" s="183">
        <f t="shared" ref="BE85:BE110" si="121">BD85*($FH85/$FW85)</f>
        <v>3.3421649359301935E-3</v>
      </c>
      <c r="BF85" s="191">
        <v>34.29</v>
      </c>
      <c r="BG85" s="191">
        <v>32.369999999999997</v>
      </c>
      <c r="BH85" s="177">
        <f t="shared" si="93"/>
        <v>33.33</v>
      </c>
      <c r="BI85" s="177">
        <v>1.86</v>
      </c>
      <c r="BJ85" s="178"/>
      <c r="BK85" s="175"/>
      <c r="BL85" s="183"/>
      <c r="BM85" s="174"/>
      <c r="BN85" s="174"/>
      <c r="BO85" s="174"/>
      <c r="BP85" s="174"/>
      <c r="BQ85" s="174"/>
      <c r="BR85" s="174"/>
      <c r="BS85" s="174"/>
      <c r="BT85" s="191">
        <v>31.55</v>
      </c>
      <c r="BU85" s="191">
        <v>29.13</v>
      </c>
      <c r="BV85" s="176">
        <f t="shared" si="76"/>
        <v>30.34</v>
      </c>
      <c r="BW85" s="176">
        <v>1.3</v>
      </c>
      <c r="BX85" s="178">
        <v>4.1700000000000001E-2</v>
      </c>
      <c r="BY85" s="175">
        <f t="shared" si="77"/>
        <v>8.9484310993226623E-2</v>
      </c>
      <c r="BZ85" s="183">
        <f t="shared" si="78"/>
        <v>2.2692555619584099E-3</v>
      </c>
      <c r="CA85" s="174"/>
      <c r="CB85" s="174"/>
      <c r="CC85" s="177"/>
      <c r="CD85" s="172"/>
      <c r="CE85" s="178"/>
      <c r="CF85" s="175"/>
      <c r="CG85" s="174"/>
      <c r="CH85" s="191">
        <v>22.2</v>
      </c>
      <c r="CI85" s="191">
        <v>20.72</v>
      </c>
      <c r="CJ85" s="177">
        <f t="shared" si="96"/>
        <v>21.46</v>
      </c>
      <c r="CK85" s="177">
        <v>0.84</v>
      </c>
      <c r="CL85" s="178">
        <v>6.3299999999999995E-2</v>
      </c>
      <c r="CM85" s="175">
        <f t="shared" si="65"/>
        <v>0.10779244293254964</v>
      </c>
      <c r="CN85" s="183">
        <f t="shared" si="66"/>
        <v>9.1117872301394454E-3</v>
      </c>
      <c r="CO85" s="191">
        <v>43</v>
      </c>
      <c r="CP85" s="191">
        <v>38.79</v>
      </c>
      <c r="CQ85" s="177">
        <f t="shared" si="97"/>
        <v>40.894999999999996</v>
      </c>
      <c r="CR85" s="177">
        <f t="shared" si="114"/>
        <v>2.16</v>
      </c>
      <c r="CS85" s="178">
        <v>4.1300000000000003E-2</v>
      </c>
      <c r="CT85" s="175">
        <f t="shared" si="98"/>
        <v>0.10041257796594816</v>
      </c>
      <c r="CU85" s="183">
        <f t="shared" si="99"/>
        <v>5.4322950040749645E-3</v>
      </c>
      <c r="CV85" s="191">
        <v>42.92</v>
      </c>
      <c r="CW85" s="191">
        <v>40.299999999999997</v>
      </c>
      <c r="CX85" s="177">
        <f t="shared" si="115"/>
        <v>41.61</v>
      </c>
      <c r="CY85" s="177">
        <v>1.72</v>
      </c>
      <c r="CZ85" s="178">
        <v>4.4999999999999998E-2</v>
      </c>
      <c r="DA85" s="175">
        <f t="shared" si="116"/>
        <v>9.1217162134361818E-2</v>
      </c>
      <c r="DB85" s="183">
        <f t="shared" si="117"/>
        <v>4.9348253394751957E-3</v>
      </c>
      <c r="DC85" s="174"/>
      <c r="DD85" s="174"/>
      <c r="DE85" s="174"/>
      <c r="DF85" s="174"/>
      <c r="DG85" s="174"/>
      <c r="DH85" s="175"/>
      <c r="DI85" s="174"/>
      <c r="DJ85" s="174"/>
      <c r="DK85" s="174"/>
      <c r="DL85" s="174"/>
      <c r="DM85" s="174"/>
      <c r="DN85" s="174"/>
      <c r="DO85" s="175"/>
      <c r="DP85" s="201"/>
      <c r="DQ85" s="191">
        <v>24.46</v>
      </c>
      <c r="DR85" s="191">
        <v>22.7</v>
      </c>
      <c r="DS85" s="177">
        <f t="shared" ref="DS85:DS93" si="122">AVERAGE(DQ85:DR85)</f>
        <v>23.58</v>
      </c>
      <c r="DT85" s="177">
        <v>0.82</v>
      </c>
      <c r="DU85" s="178">
        <v>3.6999999999999998E-2</v>
      </c>
      <c r="DV85" s="175">
        <f>+((((((DT85/4)*(1+DU85)^0.25))/(DS85*0.95))+(1+DU85)^(0.25))^4)-1</f>
        <v>7.5484177047643763E-2</v>
      </c>
      <c r="DW85" s="183">
        <f>DV85*($FR85/$FW85)</f>
        <v>2.1056448373391753E-3</v>
      </c>
      <c r="DX85" s="191"/>
      <c r="DY85" s="191"/>
      <c r="DZ85" s="177"/>
      <c r="EA85" s="177"/>
      <c r="EB85" s="178"/>
      <c r="EC85" s="175"/>
      <c r="ED85" s="183"/>
      <c r="EE85" s="191">
        <v>29.04</v>
      </c>
      <c r="EF85" s="191">
        <v>26.91</v>
      </c>
      <c r="EG85" s="177">
        <f t="shared" si="100"/>
        <v>27.975000000000001</v>
      </c>
      <c r="EH85" s="191">
        <v>1.3</v>
      </c>
      <c r="EI85" s="178">
        <v>3.5700000000000003E-2</v>
      </c>
      <c r="EJ85" s="175">
        <f t="shared" si="101"/>
        <v>8.7299069345541547E-2</v>
      </c>
      <c r="EK85" s="183">
        <f t="shared" si="102"/>
        <v>4.1325003240493038E-3</v>
      </c>
      <c r="EL85" s="191">
        <v>26.78</v>
      </c>
      <c r="EM85" s="191">
        <v>24.84</v>
      </c>
      <c r="EN85" s="177">
        <f t="shared" si="103"/>
        <v>25.810000000000002</v>
      </c>
      <c r="EO85" s="177">
        <v>1.08</v>
      </c>
      <c r="EP85" s="178">
        <v>4.3299999999999998E-2</v>
      </c>
      <c r="EQ85" s="175">
        <f t="shared" si="104"/>
        <v>9.0018419587124976E-2</v>
      </c>
      <c r="ER85" s="183">
        <f t="shared" si="105"/>
        <v>6.0874670895773447E-3</v>
      </c>
      <c r="ES85" s="191">
        <v>42.06</v>
      </c>
      <c r="ET85" s="191">
        <v>37.83</v>
      </c>
      <c r="EU85" s="177">
        <f t="shared" si="106"/>
        <v>39.945</v>
      </c>
      <c r="EV85" s="177">
        <v>0.86</v>
      </c>
      <c r="EW85" s="178">
        <v>8.3299999999999999E-2</v>
      </c>
      <c r="EX85" s="175">
        <f t="shared" si="107"/>
        <v>0.10805997915989485</v>
      </c>
      <c r="EY85" s="183">
        <f t="shared" si="108"/>
        <v>1.2422787122354775E-2</v>
      </c>
      <c r="EZ85" s="174"/>
      <c r="FA85" s="200">
        <v>1.8</v>
      </c>
      <c r="FB85" s="200">
        <v>1.3</v>
      </c>
      <c r="FC85" s="200"/>
      <c r="FD85" s="200">
        <v>1.8</v>
      </c>
      <c r="FE85" s="200">
        <v>3.3</v>
      </c>
      <c r="FF85" s="200">
        <v>6.2</v>
      </c>
      <c r="FG85" s="200"/>
      <c r="FH85" s="200">
        <v>1.1000000000000001</v>
      </c>
      <c r="FI85" s="200"/>
      <c r="FJ85" s="200"/>
      <c r="FK85" s="200">
        <v>0.75</v>
      </c>
      <c r="FL85" s="200"/>
      <c r="FM85" s="176">
        <v>2.5</v>
      </c>
      <c r="FN85" s="176">
        <v>1.6</v>
      </c>
      <c r="FO85" s="176">
        <v>1.6</v>
      </c>
      <c r="FP85" s="176"/>
      <c r="FQ85" s="176"/>
      <c r="FR85" s="176">
        <v>0.82499999999999996</v>
      </c>
      <c r="FS85" s="176"/>
      <c r="FT85" s="176">
        <v>1.4</v>
      </c>
      <c r="FU85" s="176">
        <v>2</v>
      </c>
      <c r="FV85" s="176">
        <v>3.4</v>
      </c>
      <c r="FW85" s="177">
        <f t="shared" si="109"/>
        <v>29.574999999999999</v>
      </c>
      <c r="FX85" s="175">
        <f t="shared" si="110"/>
        <v>0.10106587330201013</v>
      </c>
      <c r="FY85" s="172"/>
      <c r="FZ85" s="172"/>
    </row>
    <row r="86" spans="1:182">
      <c r="A86" s="181">
        <v>38200</v>
      </c>
      <c r="B86" s="173">
        <v>30.5</v>
      </c>
      <c r="C86" s="173">
        <v>28.82</v>
      </c>
      <c r="D86" s="170">
        <f t="shared" si="79"/>
        <v>29.66</v>
      </c>
      <c r="E86" s="170">
        <v>1.1599999999999999</v>
      </c>
      <c r="F86" s="171">
        <v>4.3299999999999998E-2</v>
      </c>
      <c r="G86" s="175">
        <f t="shared" si="80"/>
        <v>8.6918560339774853E-2</v>
      </c>
      <c r="H86" s="183">
        <f t="shared" si="81"/>
        <v>5.5851283752465777E-3</v>
      </c>
      <c r="I86" s="173">
        <v>25.55</v>
      </c>
      <c r="J86" s="173">
        <v>24.45</v>
      </c>
      <c r="K86" s="173">
        <f t="shared" si="82"/>
        <v>25</v>
      </c>
      <c r="L86" s="173">
        <v>1.22</v>
      </c>
      <c r="M86" s="171">
        <v>3.7999999999999999E-2</v>
      </c>
      <c r="N86" s="175">
        <f t="shared" si="83"/>
        <v>9.2356362560537475E-2</v>
      </c>
      <c r="O86" s="183">
        <f t="shared" si="84"/>
        <v>4.747636308332851E-3</v>
      </c>
      <c r="P86" s="174"/>
      <c r="Q86" s="174"/>
      <c r="R86" s="174"/>
      <c r="S86" s="174"/>
      <c r="T86" s="174"/>
      <c r="U86" s="175"/>
      <c r="V86" s="174"/>
      <c r="W86" s="191">
        <v>47.56</v>
      </c>
      <c r="X86" s="191">
        <v>45.95</v>
      </c>
      <c r="Y86" s="177">
        <f t="shared" si="85"/>
        <v>46.755000000000003</v>
      </c>
      <c r="Z86" s="177">
        <v>0.73599999999999999</v>
      </c>
      <c r="AA86" s="197">
        <v>7.0000000000000007E-2</v>
      </c>
      <c r="AB86" s="175">
        <f>+((((((Z86/4)*(1+AA86)^0.25))/(Y86*0.95))+(1+AA86)^(0.25))^4)-1</f>
        <v>8.7840524159263245E-2</v>
      </c>
      <c r="AC86" s="183">
        <f>AB86*($FD86/$FW86)</f>
        <v>5.0799339272826942E-3</v>
      </c>
      <c r="AD86" s="191">
        <v>52.51</v>
      </c>
      <c r="AE86" s="191">
        <v>49.92</v>
      </c>
      <c r="AF86" s="177">
        <f t="shared" si="86"/>
        <v>51.215000000000003</v>
      </c>
      <c r="AG86" s="177">
        <f t="shared" si="118"/>
        <v>1.52</v>
      </c>
      <c r="AH86" s="178">
        <v>9.4299999999999995E-2</v>
      </c>
      <c r="AI86" s="175">
        <f t="shared" si="87"/>
        <v>0.12888945868933921</v>
      </c>
      <c r="AJ86" s="183">
        <f t="shared" si="88"/>
        <v>1.3665388391158858E-2</v>
      </c>
      <c r="AK86" s="191">
        <v>38.1</v>
      </c>
      <c r="AL86" s="191">
        <v>35.74</v>
      </c>
      <c r="AM86" s="177">
        <f t="shared" si="89"/>
        <v>36.92</v>
      </c>
      <c r="AN86" s="177">
        <f t="shared" si="113"/>
        <v>1.78</v>
      </c>
      <c r="AO86" s="178">
        <v>4.8899999999999999E-2</v>
      </c>
      <c r="AP86" s="175">
        <f t="shared" si="111"/>
        <v>0.10315316551862819</v>
      </c>
      <c r="AQ86" s="183">
        <f t="shared" si="112"/>
        <v>2.0547779155517906E-2</v>
      </c>
      <c r="AR86" s="174"/>
      <c r="AS86" s="174"/>
      <c r="AT86" s="174"/>
      <c r="AU86" s="174"/>
      <c r="AV86" s="174"/>
      <c r="AW86" s="175"/>
      <c r="AX86" s="174"/>
      <c r="AY86" s="191">
        <v>40.97</v>
      </c>
      <c r="AZ86" s="191">
        <v>39.54</v>
      </c>
      <c r="BA86" s="177">
        <f t="shared" si="119"/>
        <v>40.254999999999995</v>
      </c>
      <c r="BB86" s="176">
        <v>1.3</v>
      </c>
      <c r="BC86" s="178">
        <v>5.45E-2</v>
      </c>
      <c r="BD86" s="175">
        <f t="shared" si="120"/>
        <v>9.0806032636795431E-2</v>
      </c>
      <c r="BE86" s="183">
        <f t="shared" si="121"/>
        <v>3.5009554751535589E-3</v>
      </c>
      <c r="BF86" s="191">
        <v>36</v>
      </c>
      <c r="BG86" s="191">
        <v>32.65</v>
      </c>
      <c r="BH86" s="177">
        <f t="shared" si="93"/>
        <v>34.325000000000003</v>
      </c>
      <c r="BI86" s="177">
        <v>1.86</v>
      </c>
      <c r="BJ86" s="178">
        <v>3.1E-2</v>
      </c>
      <c r="BK86" s="175">
        <f t="shared" ref="BK86:BK103" si="123">+((((((BI86/4)*(1+BJ86)^0.25))/(BH86*0.95))+(1+BJ86)^(0.25))^4)-1</f>
        <v>9.1078047133503981E-2</v>
      </c>
      <c r="BL86" s="183">
        <f t="shared" ref="BL86:BL103" si="124">BK86*($FI86/$FW86)</f>
        <v>4.681923708067675E-3</v>
      </c>
      <c r="BM86" s="174"/>
      <c r="BN86" s="174"/>
      <c r="BO86" s="174"/>
      <c r="BP86" s="174"/>
      <c r="BQ86" s="174"/>
      <c r="BR86" s="174"/>
      <c r="BS86" s="174"/>
      <c r="BT86" s="191">
        <v>30.9</v>
      </c>
      <c r="BU86" s="191">
        <v>28.84</v>
      </c>
      <c r="BV86" s="176"/>
      <c r="BW86" s="176"/>
      <c r="BX86" s="178"/>
      <c r="BY86" s="175"/>
      <c r="BZ86" s="183"/>
      <c r="CA86" s="174"/>
      <c r="CB86" s="174"/>
      <c r="CC86" s="177"/>
      <c r="CD86" s="172"/>
      <c r="CE86" s="178"/>
      <c r="CF86" s="175"/>
      <c r="CG86" s="174"/>
      <c r="CH86" s="191">
        <v>23.59</v>
      </c>
      <c r="CI86" s="191">
        <v>20.61</v>
      </c>
      <c r="CJ86" s="177">
        <f t="shared" si="96"/>
        <v>22.1</v>
      </c>
      <c r="CK86" s="177">
        <v>0.92</v>
      </c>
      <c r="CL86" s="178">
        <v>6.3299999999999995E-2</v>
      </c>
      <c r="CM86" s="175">
        <f t="shared" si="65"/>
        <v>0.11066501875335755</v>
      </c>
      <c r="CN86" s="183">
        <f t="shared" si="66"/>
        <v>8.8887565263741017E-3</v>
      </c>
      <c r="CO86" s="191">
        <v>41.68</v>
      </c>
      <c r="CP86" s="191">
        <v>38.5</v>
      </c>
      <c r="CQ86" s="177">
        <f t="shared" si="97"/>
        <v>40.090000000000003</v>
      </c>
      <c r="CR86" s="177">
        <v>2.16</v>
      </c>
      <c r="CS86" s="178">
        <v>4.3299999999999998E-2</v>
      </c>
      <c r="CT86" s="175">
        <f t="shared" si="98"/>
        <v>0.10374060156468579</v>
      </c>
      <c r="CU86" s="183">
        <f t="shared" si="99"/>
        <v>5.3328502009155751E-3</v>
      </c>
      <c r="CV86" s="191">
        <v>21.73</v>
      </c>
      <c r="CW86" s="191">
        <v>20.45</v>
      </c>
      <c r="CX86" s="177">
        <f t="shared" si="115"/>
        <v>21.09</v>
      </c>
      <c r="CY86" s="177">
        <v>0.86</v>
      </c>
      <c r="CZ86" s="178">
        <v>4.4999999999999998E-2</v>
      </c>
      <c r="DA86" s="175">
        <f t="shared" si="116"/>
        <v>9.0582572261169947E-2</v>
      </c>
      <c r="DB86" s="183">
        <f t="shared" si="117"/>
        <v>4.9474818584414109E-3</v>
      </c>
      <c r="DC86" s="174"/>
      <c r="DD86" s="174"/>
      <c r="DE86" s="174"/>
      <c r="DF86" s="174"/>
      <c r="DG86" s="174"/>
      <c r="DH86" s="175"/>
      <c r="DI86" s="174"/>
      <c r="DJ86" s="174"/>
      <c r="DK86" s="174"/>
      <c r="DL86" s="174"/>
      <c r="DM86" s="174"/>
      <c r="DN86" s="174"/>
      <c r="DO86" s="175"/>
      <c r="DP86" s="201"/>
      <c r="DQ86" s="191">
        <v>23.82</v>
      </c>
      <c r="DR86" s="191">
        <v>22.87</v>
      </c>
      <c r="DS86" s="177">
        <f t="shared" si="122"/>
        <v>23.344999999999999</v>
      </c>
      <c r="DT86" s="177">
        <v>0.82</v>
      </c>
      <c r="DU86" s="178">
        <v>3.6999999999999998E-2</v>
      </c>
      <c r="DV86" s="175">
        <f>+((((((DT86/4)*(1+DU86)^0.25))/(DS86*0.95))+(1+DU86)^(0.25))^4)-1</f>
        <v>7.5876937367855168E-2</v>
      </c>
      <c r="DW86" s="183">
        <f>DV86*($FR86/$FW86)</f>
        <v>2.011195930232306E-3</v>
      </c>
      <c r="DX86" s="191"/>
      <c r="DY86" s="191"/>
      <c r="DZ86" s="177"/>
      <c r="EA86" s="177"/>
      <c r="EB86" s="178"/>
      <c r="EC86" s="175"/>
      <c r="ED86" s="183"/>
      <c r="EE86" s="191">
        <v>28.97</v>
      </c>
      <c r="EF86" s="191">
        <v>27.3</v>
      </c>
      <c r="EG86" s="177">
        <f t="shared" si="100"/>
        <v>28.134999999999998</v>
      </c>
      <c r="EH86" s="191">
        <v>1.3</v>
      </c>
      <c r="EI86" s="178">
        <v>3.6700000000000003E-2</v>
      </c>
      <c r="EJ86" s="175">
        <f t="shared" si="101"/>
        <v>8.8049823621099366E-2</v>
      </c>
      <c r="EK86" s="183">
        <f t="shared" si="102"/>
        <v>3.96047399420206E-3</v>
      </c>
      <c r="EL86" s="191">
        <v>27.11</v>
      </c>
      <c r="EM86" s="191">
        <v>25.05</v>
      </c>
      <c r="EN86" s="177">
        <f t="shared" si="103"/>
        <v>26.08</v>
      </c>
      <c r="EO86" s="177">
        <v>1.1200000000000001</v>
      </c>
      <c r="EP86" s="178">
        <v>4.3299999999999998E-2</v>
      </c>
      <c r="EQ86" s="175">
        <f t="shared" si="104"/>
        <v>9.1267947794561932E-2</v>
      </c>
      <c r="ER86" s="183">
        <f t="shared" si="105"/>
        <v>5.8646070872007674E-3</v>
      </c>
      <c r="ES86" s="191">
        <v>41.4</v>
      </c>
      <c r="ET86" s="191">
        <v>39.799999999999997</v>
      </c>
      <c r="EU86" s="177">
        <f t="shared" si="106"/>
        <v>40.599999999999994</v>
      </c>
      <c r="EV86" s="177">
        <v>0.86</v>
      </c>
      <c r="EW86" s="178">
        <v>8.5699999999999998E-2</v>
      </c>
      <c r="EX86" s="175">
        <f t="shared" si="107"/>
        <v>0.11011115188749332</v>
      </c>
      <c r="EY86" s="183">
        <f t="shared" si="108"/>
        <v>1.2028206149959111E-2</v>
      </c>
      <c r="EZ86" s="174"/>
      <c r="FA86" s="200">
        <v>2</v>
      </c>
      <c r="FB86" s="200">
        <v>1.6</v>
      </c>
      <c r="FC86" s="200"/>
      <c r="FD86" s="200">
        <v>1.8</v>
      </c>
      <c r="FE86" s="200">
        <v>3.3</v>
      </c>
      <c r="FF86" s="200">
        <v>6.2</v>
      </c>
      <c r="FG86" s="200"/>
      <c r="FH86" s="200">
        <v>1.2</v>
      </c>
      <c r="FI86" s="200">
        <v>1.6</v>
      </c>
      <c r="FJ86" s="200"/>
      <c r="FK86" s="200"/>
      <c r="FL86" s="200"/>
      <c r="FM86" s="176">
        <v>2.5</v>
      </c>
      <c r="FN86" s="176">
        <v>1.6</v>
      </c>
      <c r="FO86" s="176">
        <v>1.7</v>
      </c>
      <c r="FP86" s="176"/>
      <c r="FQ86" s="176"/>
      <c r="FR86" s="176">
        <v>0.82499999999999996</v>
      </c>
      <c r="FS86" s="176"/>
      <c r="FT86" s="176">
        <v>1.4</v>
      </c>
      <c r="FU86" s="176">
        <v>2</v>
      </c>
      <c r="FV86" s="176">
        <v>3.4</v>
      </c>
      <c r="FW86" s="177">
        <f t="shared" si="109"/>
        <v>31.124999999999996</v>
      </c>
      <c r="FX86" s="175">
        <f t="shared" si="110"/>
        <v>0.10084231708808544</v>
      </c>
      <c r="FY86" s="172"/>
      <c r="FZ86" s="172"/>
    </row>
    <row r="87" spans="1:182">
      <c r="A87" s="181">
        <v>38231</v>
      </c>
      <c r="B87" s="173">
        <v>31.27</v>
      </c>
      <c r="C87" s="173">
        <v>30.2</v>
      </c>
      <c r="D87" s="170"/>
      <c r="E87" s="170"/>
      <c r="F87" s="171"/>
      <c r="G87" s="175"/>
      <c r="H87" s="183"/>
      <c r="I87" s="173">
        <v>25.87</v>
      </c>
      <c r="J87" s="173">
        <v>24.7</v>
      </c>
      <c r="K87" s="173"/>
      <c r="L87" s="173"/>
      <c r="M87" s="171"/>
      <c r="N87" s="175"/>
      <c r="O87" s="183"/>
      <c r="P87" s="174"/>
      <c r="Q87" s="174"/>
      <c r="R87" s="174"/>
      <c r="S87" s="174"/>
      <c r="T87" s="174"/>
      <c r="U87" s="175"/>
      <c r="V87" s="174"/>
      <c r="W87" s="191">
        <v>51.93</v>
      </c>
      <c r="X87" s="191">
        <v>47.29</v>
      </c>
      <c r="Y87" s="177">
        <f t="shared" si="85"/>
        <v>49.61</v>
      </c>
      <c r="Z87" s="177">
        <v>0.73599999999999999</v>
      </c>
      <c r="AA87" s="197">
        <v>7.0000000000000007E-2</v>
      </c>
      <c r="AB87" s="175">
        <f>+((((((Z87/4)*(1+AA87)^0.25))/(Y87*0.95))+(1+AA87)^(0.25))^4)-1</f>
        <v>8.6807814503713665E-2</v>
      </c>
      <c r="AC87" s="183">
        <f>AB87*($FD87/$FW87)</f>
        <v>5.6155998600785125E-3</v>
      </c>
      <c r="AD87" s="191">
        <v>54.49</v>
      </c>
      <c r="AE87" s="191">
        <v>52.15</v>
      </c>
      <c r="AF87" s="177">
        <f t="shared" si="86"/>
        <v>53.32</v>
      </c>
      <c r="AG87" s="177">
        <f t="shared" si="118"/>
        <v>1.52</v>
      </c>
      <c r="AH87" s="178">
        <v>9.4299999999999995E-2</v>
      </c>
      <c r="AI87" s="175">
        <f t="shared" si="87"/>
        <v>0.12750857176753705</v>
      </c>
      <c r="AJ87" s="183">
        <f t="shared" si="88"/>
        <v>1.512231039830628E-2</v>
      </c>
      <c r="AK87" s="191">
        <v>39.49</v>
      </c>
      <c r="AL87" s="191">
        <v>38.06</v>
      </c>
      <c r="AM87" s="177">
        <f t="shared" si="89"/>
        <v>38.775000000000006</v>
      </c>
      <c r="AN87" s="177">
        <f t="shared" si="113"/>
        <v>1.78</v>
      </c>
      <c r="AO87" s="178">
        <v>5.04E-2</v>
      </c>
      <c r="AP87" s="175">
        <f t="shared" si="111"/>
        <v>0.10208458369457363</v>
      </c>
      <c r="AQ87" s="183">
        <f t="shared" si="112"/>
        <v>2.2746609843894216E-2</v>
      </c>
      <c r="AR87" s="174"/>
      <c r="AS87" s="174"/>
      <c r="AT87" s="174"/>
      <c r="AU87" s="174"/>
      <c r="AV87" s="174"/>
      <c r="AW87" s="175"/>
      <c r="AX87" s="174"/>
      <c r="AY87" s="191">
        <v>42.35</v>
      </c>
      <c r="AZ87" s="191">
        <v>40.380000000000003</v>
      </c>
      <c r="BA87" s="177">
        <f t="shared" si="119"/>
        <v>41.365000000000002</v>
      </c>
      <c r="BB87" s="176">
        <v>1.3</v>
      </c>
      <c r="BC87" s="178">
        <v>5.45E-2</v>
      </c>
      <c r="BD87" s="175">
        <f t="shared" si="120"/>
        <v>8.9819719429917733E-2</v>
      </c>
      <c r="BE87" s="183">
        <f t="shared" si="121"/>
        <v>3.8736267139587166E-3</v>
      </c>
      <c r="BF87" s="191">
        <v>37.36</v>
      </c>
      <c r="BG87" s="191">
        <v>35.72</v>
      </c>
      <c r="BH87" s="177">
        <f t="shared" si="93"/>
        <v>36.54</v>
      </c>
      <c r="BI87" s="177">
        <v>1.86</v>
      </c>
      <c r="BJ87" s="178">
        <v>2.63E-2</v>
      </c>
      <c r="BK87" s="175">
        <f t="shared" si="123"/>
        <v>8.2406306498991722E-2</v>
      </c>
      <c r="BL87" s="183">
        <f t="shared" si="124"/>
        <v>4.7385477232124622E-3</v>
      </c>
      <c r="BM87" s="174"/>
      <c r="BN87" s="174"/>
      <c r="BO87" s="174"/>
      <c r="BP87" s="174"/>
      <c r="BQ87" s="174"/>
      <c r="BR87" s="174"/>
      <c r="BS87" s="174"/>
      <c r="BT87" s="191">
        <v>32.369999999999997</v>
      </c>
      <c r="BU87" s="191">
        <v>30.48</v>
      </c>
      <c r="BV87" s="176"/>
      <c r="BW87" s="176"/>
      <c r="BX87" s="178"/>
      <c r="BY87" s="175"/>
      <c r="BZ87" s="183"/>
      <c r="CA87" s="174"/>
      <c r="CB87" s="174"/>
      <c r="CC87" s="177"/>
      <c r="CD87" s="172"/>
      <c r="CE87" s="178"/>
      <c r="CF87" s="175"/>
      <c r="CG87" s="174"/>
      <c r="CH87" s="198">
        <v>26.13</v>
      </c>
      <c r="CI87" s="198">
        <v>23.48</v>
      </c>
      <c r="CJ87" s="177">
        <f t="shared" si="96"/>
        <v>24.805</v>
      </c>
      <c r="CK87" s="177">
        <v>0.92</v>
      </c>
      <c r="CL87" s="178">
        <v>6.3299999999999995E-2</v>
      </c>
      <c r="CM87" s="175">
        <f t="shared" si="65"/>
        <v>0.1054244143903722</v>
      </c>
      <c r="CN87" s="183">
        <f t="shared" si="66"/>
        <v>9.4720947340855531E-3</v>
      </c>
      <c r="CO87" s="191">
        <v>43.86</v>
      </c>
      <c r="CP87" s="191">
        <v>41.21</v>
      </c>
      <c r="CQ87" s="177">
        <f t="shared" si="97"/>
        <v>42.534999999999997</v>
      </c>
      <c r="CR87" s="177">
        <v>2.16</v>
      </c>
      <c r="CS87" s="178">
        <v>4.3299999999999998E-2</v>
      </c>
      <c r="CT87" s="175">
        <f t="shared" si="98"/>
        <v>0.10019691311166712</v>
      </c>
      <c r="CU87" s="183">
        <f t="shared" si="99"/>
        <v>5.7615475643725926E-3</v>
      </c>
      <c r="CV87" s="191">
        <v>22.55</v>
      </c>
      <c r="CW87" s="191">
        <v>21.5</v>
      </c>
      <c r="CX87" s="177">
        <f t="shared" si="115"/>
        <v>22.024999999999999</v>
      </c>
      <c r="CY87" s="177">
        <v>0.86</v>
      </c>
      <c r="CZ87" s="178">
        <v>4.4999999999999998E-2</v>
      </c>
      <c r="DA87" s="175">
        <f t="shared" si="116"/>
        <v>8.8617749753629349E-2</v>
      </c>
      <c r="DB87" s="183">
        <f t="shared" si="117"/>
        <v>5.4142021412819374E-3</v>
      </c>
      <c r="DC87" s="174"/>
      <c r="DD87" s="174"/>
      <c r="DE87" s="174"/>
      <c r="DF87" s="174"/>
      <c r="DG87" s="174"/>
      <c r="DH87" s="175"/>
      <c r="DI87" s="174"/>
      <c r="DJ87" s="174"/>
      <c r="DK87" s="174"/>
      <c r="DL87" s="174"/>
      <c r="DM87" s="174"/>
      <c r="DN87" s="174"/>
      <c r="DO87" s="175"/>
      <c r="DP87" s="201"/>
      <c r="DQ87" s="191">
        <v>24.15</v>
      </c>
      <c r="DR87" s="191">
        <v>23.15</v>
      </c>
      <c r="DS87" s="177">
        <f t="shared" si="122"/>
        <v>23.65</v>
      </c>
      <c r="DT87" s="177">
        <v>0.82</v>
      </c>
      <c r="DU87" s="178">
        <v>3.6999999999999998E-2</v>
      </c>
      <c r="DV87" s="175"/>
      <c r="DW87" s="183"/>
      <c r="DX87" s="191"/>
      <c r="DY87" s="191"/>
      <c r="DZ87" s="177"/>
      <c r="EA87" s="177"/>
      <c r="EB87" s="178"/>
      <c r="EC87" s="175"/>
      <c r="ED87" s="183"/>
      <c r="EE87" s="191">
        <v>29.67</v>
      </c>
      <c r="EF87" s="191">
        <v>27.74</v>
      </c>
      <c r="EG87" s="177">
        <f t="shared" si="100"/>
        <v>28.704999999999998</v>
      </c>
      <c r="EH87" s="191">
        <v>1.3</v>
      </c>
      <c r="EI87" s="178">
        <v>3.4799999999999998E-2</v>
      </c>
      <c r="EJ87" s="175">
        <f t="shared" si="101"/>
        <v>8.5019764932602993E-2</v>
      </c>
      <c r="EK87" s="183">
        <f t="shared" si="102"/>
        <v>4.2777240217661879E-3</v>
      </c>
      <c r="EL87" s="198">
        <v>28.43</v>
      </c>
      <c r="EM87" s="198">
        <v>26.6</v>
      </c>
      <c r="EN87" s="177">
        <f t="shared" si="103"/>
        <v>27.515000000000001</v>
      </c>
      <c r="EO87" s="177">
        <v>1.1200000000000001</v>
      </c>
      <c r="EP87" s="178">
        <v>4.3299999999999998E-2</v>
      </c>
      <c r="EQ87" s="175">
        <f t="shared" si="104"/>
        <v>8.8726153625594772E-2</v>
      </c>
      <c r="ER87" s="183">
        <f t="shared" si="105"/>
        <v>7.3340576222414369E-3</v>
      </c>
      <c r="ES87" s="191">
        <v>46.4</v>
      </c>
      <c r="ET87" s="191">
        <v>40.01</v>
      </c>
      <c r="EU87" s="177">
        <f t="shared" si="106"/>
        <v>43.204999999999998</v>
      </c>
      <c r="EV87" s="177">
        <v>0.86</v>
      </c>
      <c r="EW87" s="178">
        <v>8.5699999999999998E-2</v>
      </c>
      <c r="EX87" s="175">
        <f t="shared" si="107"/>
        <v>0.10862775589908469</v>
      </c>
      <c r="EY87" s="183">
        <f t="shared" si="108"/>
        <v>1.3273472418935776E-2</v>
      </c>
      <c r="EZ87" s="174"/>
      <c r="FA87" s="200"/>
      <c r="FB87" s="200"/>
      <c r="FC87" s="200"/>
      <c r="FD87" s="200">
        <v>1.8</v>
      </c>
      <c r="FE87" s="200">
        <v>3.3</v>
      </c>
      <c r="FF87" s="200">
        <v>6.2</v>
      </c>
      <c r="FG87" s="200"/>
      <c r="FH87" s="200">
        <v>1.2</v>
      </c>
      <c r="FI87" s="200">
        <v>1.6</v>
      </c>
      <c r="FJ87" s="200"/>
      <c r="FK87" s="200"/>
      <c r="FL87" s="200"/>
      <c r="FM87" s="176">
        <v>2.5</v>
      </c>
      <c r="FN87" s="176">
        <v>1.6</v>
      </c>
      <c r="FO87" s="176">
        <v>1.7</v>
      </c>
      <c r="FP87" s="176"/>
      <c r="FQ87" s="176"/>
      <c r="FR87" s="176">
        <v>0.82499999999999996</v>
      </c>
      <c r="FS87" s="176"/>
      <c r="FT87" s="176">
        <v>1.4</v>
      </c>
      <c r="FU87" s="176">
        <v>2.2999999999999998</v>
      </c>
      <c r="FV87" s="176">
        <v>3.4</v>
      </c>
      <c r="FW87" s="177">
        <f t="shared" si="109"/>
        <v>27.824999999999999</v>
      </c>
      <c r="FX87" s="175">
        <f t="shared" si="110"/>
        <v>9.7629793042133678E-2</v>
      </c>
      <c r="FY87" s="172"/>
      <c r="FZ87" s="172"/>
    </row>
    <row r="88" spans="1:182">
      <c r="A88" s="181">
        <v>38261</v>
      </c>
      <c r="B88" s="173">
        <v>31.26</v>
      </c>
      <c r="C88" s="173">
        <v>30.11</v>
      </c>
      <c r="D88" s="170"/>
      <c r="E88" s="170"/>
      <c r="F88" s="171"/>
      <c r="G88" s="175"/>
      <c r="H88" s="183"/>
      <c r="I88" s="173">
        <v>25.9</v>
      </c>
      <c r="J88" s="173">
        <v>24.6</v>
      </c>
      <c r="K88" s="173"/>
      <c r="L88" s="173"/>
      <c r="M88" s="171"/>
      <c r="N88" s="175"/>
      <c r="O88" s="183"/>
      <c r="P88" s="174"/>
      <c r="Q88" s="174"/>
      <c r="R88" s="174"/>
      <c r="S88" s="174"/>
      <c r="T88" s="174"/>
      <c r="U88" s="175"/>
      <c r="V88" s="174"/>
      <c r="W88" s="191">
        <v>53.9</v>
      </c>
      <c r="X88" s="191">
        <v>50.87</v>
      </c>
      <c r="Y88" s="177">
        <f t="shared" si="85"/>
        <v>52.384999999999998</v>
      </c>
      <c r="Z88" s="177"/>
      <c r="AA88" s="197"/>
      <c r="AB88" s="175"/>
      <c r="AC88" s="183"/>
      <c r="AD88" s="191">
        <v>55.8</v>
      </c>
      <c r="AE88" s="191">
        <v>53.36</v>
      </c>
      <c r="AF88" s="177">
        <f t="shared" si="86"/>
        <v>54.58</v>
      </c>
      <c r="AG88" s="177">
        <f t="shared" si="118"/>
        <v>1.52</v>
      </c>
      <c r="AH88" s="178">
        <v>9.4299999999999995E-2</v>
      </c>
      <c r="AI88" s="175">
        <f t="shared" si="87"/>
        <v>0.12673352329609155</v>
      </c>
      <c r="AJ88" s="183">
        <f t="shared" si="88"/>
        <v>1.6590570322397441E-2</v>
      </c>
      <c r="AK88" s="191">
        <v>39.99</v>
      </c>
      <c r="AL88" s="191">
        <v>38.22</v>
      </c>
      <c r="AM88" s="177">
        <f t="shared" si="89"/>
        <v>39.105000000000004</v>
      </c>
      <c r="AN88" s="177">
        <f t="shared" si="113"/>
        <v>1.78</v>
      </c>
      <c r="AO88" s="178">
        <v>4.8899999999999999E-2</v>
      </c>
      <c r="AP88" s="175">
        <f t="shared" si="111"/>
        <v>0.10006743368024118</v>
      </c>
      <c r="AQ88" s="183">
        <f t="shared" si="112"/>
        <v>2.2196776198162592E-2</v>
      </c>
      <c r="AR88" s="174"/>
      <c r="AS88" s="174"/>
      <c r="AT88" s="174"/>
      <c r="AU88" s="174"/>
      <c r="AV88" s="174"/>
      <c r="AW88" s="175"/>
      <c r="AX88" s="174"/>
      <c r="AY88" s="191">
        <v>42.49</v>
      </c>
      <c r="AZ88" s="191">
        <v>40.54</v>
      </c>
      <c r="BA88" s="177">
        <f t="shared" si="119"/>
        <v>41.515000000000001</v>
      </c>
      <c r="BB88" s="176">
        <v>1.36</v>
      </c>
      <c r="BC88" s="178">
        <v>5.45E-2</v>
      </c>
      <c r="BD88" s="175">
        <f t="shared" si="120"/>
        <v>9.1335685771614772E-2</v>
      </c>
      <c r="BE88" s="183">
        <f t="shared" si="121"/>
        <v>3.9855571973068269E-3</v>
      </c>
      <c r="BF88" s="191">
        <v>37.799999999999997</v>
      </c>
      <c r="BG88" s="191">
        <v>36.299999999999997</v>
      </c>
      <c r="BH88" s="177">
        <f t="shared" si="93"/>
        <v>37.049999999999997</v>
      </c>
      <c r="BI88" s="177">
        <v>1.86</v>
      </c>
      <c r="BJ88" s="178">
        <v>2.7199999999999998E-2</v>
      </c>
      <c r="BK88" s="175">
        <f t="shared" si="123"/>
        <v>8.2567235945773865E-2</v>
      </c>
      <c r="BL88" s="183">
        <f t="shared" si="124"/>
        <v>4.8039119095722987E-3</v>
      </c>
      <c r="BM88" s="174"/>
      <c r="BN88" s="174"/>
      <c r="BO88" s="174"/>
      <c r="BP88" s="174"/>
      <c r="BQ88" s="174"/>
      <c r="BR88" s="174"/>
      <c r="BS88" s="174"/>
      <c r="BT88" s="191">
        <v>32.35</v>
      </c>
      <c r="BU88" s="191">
        <v>30.77</v>
      </c>
      <c r="BV88" s="176"/>
      <c r="BW88" s="176"/>
      <c r="BX88" s="178"/>
      <c r="BY88" s="175"/>
      <c r="BZ88" s="183"/>
      <c r="CA88" s="174"/>
      <c r="CB88" s="174"/>
      <c r="CC88" s="177"/>
      <c r="CD88" s="172"/>
      <c r="CE88" s="178"/>
      <c r="CF88" s="175"/>
      <c r="CG88" s="174"/>
      <c r="CH88" s="198">
        <v>26.9</v>
      </c>
      <c r="CI88" s="198">
        <v>25.66</v>
      </c>
      <c r="CJ88" s="177">
        <f t="shared" si="96"/>
        <v>26.28</v>
      </c>
      <c r="CK88" s="177">
        <v>0.92</v>
      </c>
      <c r="CL88" s="178">
        <v>6.3299999999999995E-2</v>
      </c>
      <c r="CM88" s="175">
        <f t="shared" si="65"/>
        <v>0.10302751967139501</v>
      </c>
      <c r="CN88" s="183">
        <f t="shared" si="66"/>
        <v>1.0490074730178401E-2</v>
      </c>
      <c r="CO88" s="191">
        <v>43.27</v>
      </c>
      <c r="CP88" s="191">
        <v>41.05</v>
      </c>
      <c r="CQ88" s="177">
        <f t="shared" si="97"/>
        <v>42.16</v>
      </c>
      <c r="CR88" s="177">
        <v>2.16</v>
      </c>
      <c r="CS88" s="178">
        <v>4.2599999999999999E-2</v>
      </c>
      <c r="CT88" s="175">
        <f t="shared" si="98"/>
        <v>9.9974684443636663E-2</v>
      </c>
      <c r="CU88" s="183">
        <f t="shared" si="99"/>
        <v>6.1802532201520859E-3</v>
      </c>
      <c r="CV88" s="191">
        <v>23.03</v>
      </c>
      <c r="CW88" s="191">
        <v>21.92</v>
      </c>
      <c r="CX88" s="177">
        <f t="shared" si="115"/>
        <v>22.475000000000001</v>
      </c>
      <c r="CY88" s="177">
        <v>0.86</v>
      </c>
      <c r="CZ88" s="178">
        <v>4.6300000000000001E-2</v>
      </c>
      <c r="DA88" s="175">
        <f t="shared" si="116"/>
        <v>8.9084416485164075E-2</v>
      </c>
      <c r="DB88" s="183">
        <f t="shared" si="117"/>
        <v>5.8309799881198308E-3</v>
      </c>
      <c r="DC88" s="174"/>
      <c r="DD88" s="174"/>
      <c r="DE88" s="174"/>
      <c r="DF88" s="174"/>
      <c r="DG88" s="174"/>
      <c r="DH88" s="175"/>
      <c r="DI88" s="174"/>
      <c r="DJ88" s="174"/>
      <c r="DK88" s="174"/>
      <c r="DL88" s="174"/>
      <c r="DM88" s="174"/>
      <c r="DN88" s="174"/>
      <c r="DO88" s="175"/>
      <c r="DP88" s="201"/>
      <c r="DQ88" s="191">
        <v>24.68</v>
      </c>
      <c r="DR88" s="191">
        <v>23.45</v>
      </c>
      <c r="DS88" s="177">
        <f t="shared" si="122"/>
        <v>24.064999999999998</v>
      </c>
      <c r="DT88" s="177">
        <v>0.82</v>
      </c>
      <c r="DU88" s="178">
        <v>3.6999999999999998E-2</v>
      </c>
      <c r="DV88" s="175"/>
      <c r="DW88" s="183"/>
      <c r="DX88" s="191"/>
      <c r="DY88" s="191"/>
      <c r="DZ88" s="177"/>
      <c r="EA88" s="177"/>
      <c r="EB88" s="178"/>
      <c r="EC88" s="175"/>
      <c r="ED88" s="183"/>
      <c r="EE88" s="191">
        <v>29.18</v>
      </c>
      <c r="EF88" s="191">
        <v>27.71</v>
      </c>
      <c r="EG88" s="177">
        <f t="shared" si="100"/>
        <v>28.445</v>
      </c>
      <c r="EH88" s="191">
        <v>1.3</v>
      </c>
      <c r="EI88" s="178">
        <v>3.5700000000000003E-2</v>
      </c>
      <c r="EJ88" s="175">
        <f t="shared" si="101"/>
        <v>8.6431145170432933E-2</v>
      </c>
      <c r="EK88" s="183">
        <f t="shared" si="102"/>
        <v>4.7144261002054332E-3</v>
      </c>
      <c r="EL88" s="198">
        <v>29.06</v>
      </c>
      <c r="EM88" s="198">
        <v>27.8</v>
      </c>
      <c r="EN88" s="177">
        <f t="shared" si="103"/>
        <v>28.43</v>
      </c>
      <c r="EO88" s="177">
        <v>1.1200000000000001</v>
      </c>
      <c r="EP88" s="178">
        <v>4.3299999999999998E-2</v>
      </c>
      <c r="EQ88" s="175">
        <f t="shared" si="104"/>
        <v>8.7241455312246474E-2</v>
      </c>
      <c r="ER88" s="183">
        <f t="shared" si="105"/>
        <v>7.2965580806606152E-3</v>
      </c>
      <c r="ES88" s="191">
        <v>49.7</v>
      </c>
      <c r="ET88" s="191">
        <v>45.02</v>
      </c>
      <c r="EU88" s="177">
        <f t="shared" si="106"/>
        <v>47.36</v>
      </c>
      <c r="EV88" s="177">
        <v>0.86</v>
      </c>
      <c r="EW88" s="178">
        <v>8.4400000000000003E-2</v>
      </c>
      <c r="EX88" s="175">
        <f t="shared" si="107"/>
        <v>0.10527682317558784</v>
      </c>
      <c r="EY88" s="183">
        <f t="shared" si="108"/>
        <v>1.5312992461903688E-2</v>
      </c>
      <c r="EZ88" s="174"/>
      <c r="FA88" s="200"/>
      <c r="FB88" s="200"/>
      <c r="FC88" s="200"/>
      <c r="FD88" s="200"/>
      <c r="FE88" s="200">
        <v>3.6</v>
      </c>
      <c r="FF88" s="200">
        <v>6.1</v>
      </c>
      <c r="FG88" s="200"/>
      <c r="FH88" s="200">
        <v>1.2</v>
      </c>
      <c r="FI88" s="200">
        <v>1.6</v>
      </c>
      <c r="FJ88" s="200"/>
      <c r="FK88" s="200"/>
      <c r="FL88" s="200"/>
      <c r="FM88" s="176">
        <v>2.8</v>
      </c>
      <c r="FN88" s="176">
        <v>1.7</v>
      </c>
      <c r="FO88" s="176">
        <v>1.8</v>
      </c>
      <c r="FP88" s="176"/>
      <c r="FQ88" s="176"/>
      <c r="FR88" s="176">
        <v>0.9</v>
      </c>
      <c r="FS88" s="176"/>
      <c r="FT88" s="176">
        <v>1.5</v>
      </c>
      <c r="FU88" s="176">
        <v>2.2999999999999998</v>
      </c>
      <c r="FV88" s="176">
        <v>4</v>
      </c>
      <c r="FW88" s="177">
        <f t="shared" si="109"/>
        <v>27.499999999999996</v>
      </c>
      <c r="FX88" s="175">
        <f t="shared" si="110"/>
        <v>9.740210020865922E-2</v>
      </c>
      <c r="FY88" s="172"/>
      <c r="FZ88" s="172"/>
    </row>
    <row r="89" spans="1:182">
      <c r="A89" s="181">
        <v>38292</v>
      </c>
      <c r="B89" s="173">
        <v>33.26</v>
      </c>
      <c r="C89" s="173">
        <v>30.64</v>
      </c>
      <c r="D89" s="170"/>
      <c r="E89" s="170"/>
      <c r="F89" s="171"/>
      <c r="G89" s="175"/>
      <c r="H89" s="183"/>
      <c r="I89" s="173">
        <v>27.06</v>
      </c>
      <c r="J89" s="173">
        <v>25.15</v>
      </c>
      <c r="K89" s="173"/>
      <c r="L89" s="173"/>
      <c r="M89" s="171"/>
      <c r="N89" s="175"/>
      <c r="O89" s="183"/>
      <c r="P89" s="174"/>
      <c r="Q89" s="174"/>
      <c r="R89" s="174"/>
      <c r="S89" s="174"/>
      <c r="T89" s="174"/>
      <c r="U89" s="175"/>
      <c r="V89" s="174"/>
      <c r="W89" s="191">
        <v>58.69</v>
      </c>
      <c r="X89" s="191">
        <v>53.73</v>
      </c>
      <c r="Y89" s="177">
        <f t="shared" si="85"/>
        <v>56.209999999999994</v>
      </c>
      <c r="Z89" s="177"/>
      <c r="AA89" s="197"/>
      <c r="AB89" s="175"/>
      <c r="AC89" s="183"/>
      <c r="AD89" s="191">
        <v>59.85</v>
      </c>
      <c r="AE89" s="191">
        <v>55.01</v>
      </c>
      <c r="AF89" s="177">
        <f t="shared" si="86"/>
        <v>57.43</v>
      </c>
      <c r="AG89" s="177">
        <f t="shared" si="118"/>
        <v>1.52</v>
      </c>
      <c r="AH89" s="178">
        <v>9.4299999999999995E-2</v>
      </c>
      <c r="AI89" s="175">
        <f t="shared" si="87"/>
        <v>0.12510719843877083</v>
      </c>
      <c r="AJ89" s="183">
        <f t="shared" si="88"/>
        <v>1.6377669613802728E-2</v>
      </c>
      <c r="AK89" s="191">
        <v>41.53</v>
      </c>
      <c r="AL89" s="191">
        <v>39.46</v>
      </c>
      <c r="AM89" s="177">
        <f t="shared" si="89"/>
        <v>40.495000000000005</v>
      </c>
      <c r="AN89" s="177">
        <f t="shared" si="113"/>
        <v>1.78</v>
      </c>
      <c r="AO89" s="178">
        <v>4.7100000000000003E-2</v>
      </c>
      <c r="AP89" s="175">
        <f t="shared" si="111"/>
        <v>9.6395954517356941E-2</v>
      </c>
      <c r="AQ89" s="183">
        <f t="shared" si="112"/>
        <v>2.1382375365668269E-2</v>
      </c>
      <c r="AR89" s="174"/>
      <c r="AS89" s="174"/>
      <c r="AT89" s="174"/>
      <c r="AU89" s="174"/>
      <c r="AV89" s="174"/>
      <c r="AW89" s="175"/>
      <c r="AX89" s="174"/>
      <c r="AY89" s="191">
        <v>44.55</v>
      </c>
      <c r="AZ89" s="191">
        <v>40.950000000000003</v>
      </c>
      <c r="BA89" s="177">
        <f t="shared" si="119"/>
        <v>42.75</v>
      </c>
      <c r="BB89" s="176">
        <v>1.36</v>
      </c>
      <c r="BC89" s="178">
        <v>5.5E-2</v>
      </c>
      <c r="BD89" s="175">
        <f t="shared" si="120"/>
        <v>9.0775157252310779E-2</v>
      </c>
      <c r="BE89" s="183">
        <f t="shared" si="121"/>
        <v>3.9610977710099254E-3</v>
      </c>
      <c r="BF89" s="191">
        <v>39.65</v>
      </c>
      <c r="BG89" s="191">
        <v>36.89</v>
      </c>
      <c r="BH89" s="177">
        <f t="shared" si="93"/>
        <v>38.269999999999996</v>
      </c>
      <c r="BI89" s="177">
        <v>1.86</v>
      </c>
      <c r="BJ89" s="178">
        <v>2.7199999999999998E-2</v>
      </c>
      <c r="BK89" s="175">
        <f t="shared" si="123"/>
        <v>8.0768420464355728E-2</v>
      </c>
      <c r="BL89" s="183">
        <f t="shared" si="124"/>
        <v>4.699253554289789E-3</v>
      </c>
      <c r="BM89" s="174"/>
      <c r="BN89" s="174"/>
      <c r="BO89" s="174"/>
      <c r="BP89" s="174"/>
      <c r="BQ89" s="174"/>
      <c r="BR89" s="174"/>
      <c r="BS89" s="174"/>
      <c r="BT89" s="191">
        <v>34.130000000000003</v>
      </c>
      <c r="BU89" s="191">
        <v>31.34</v>
      </c>
      <c r="BV89" s="176"/>
      <c r="BW89" s="176"/>
      <c r="BX89" s="178"/>
      <c r="BY89" s="175"/>
      <c r="BZ89" s="183"/>
      <c r="CA89" s="174"/>
      <c r="CB89" s="174"/>
      <c r="CC89" s="177"/>
      <c r="CD89" s="172"/>
      <c r="CE89" s="178"/>
      <c r="CF89" s="175"/>
      <c r="CG89" s="174"/>
      <c r="CH89" s="198">
        <v>28.56</v>
      </c>
      <c r="CI89" s="198">
        <v>26.13</v>
      </c>
      <c r="CJ89" s="177">
        <f t="shared" si="96"/>
        <v>27.344999999999999</v>
      </c>
      <c r="CK89" s="177">
        <v>1</v>
      </c>
      <c r="CL89" s="178">
        <v>6.4000000000000001E-2</v>
      </c>
      <c r="CM89" s="175">
        <f t="shared" si="65"/>
        <v>0.10555317825093025</v>
      </c>
      <c r="CN89" s="183">
        <f t="shared" si="66"/>
        <v>1.0747232694640171E-2</v>
      </c>
      <c r="CO89" s="191">
        <v>45.25</v>
      </c>
      <c r="CP89" s="191">
        <v>42.55</v>
      </c>
      <c r="CQ89" s="177">
        <f t="shared" si="97"/>
        <v>43.9</v>
      </c>
      <c r="CR89" s="177">
        <v>2.16</v>
      </c>
      <c r="CS89" s="178">
        <v>4.2599999999999999E-2</v>
      </c>
      <c r="CT89" s="175">
        <f t="shared" si="98"/>
        <v>9.7656557500337193E-2</v>
      </c>
      <c r="CU89" s="183">
        <f t="shared" si="99"/>
        <v>6.0369508272935732E-3</v>
      </c>
      <c r="CV89" s="191">
        <v>24.35</v>
      </c>
      <c r="CW89" s="191">
        <v>22.7</v>
      </c>
      <c r="CX89" s="177">
        <f t="shared" si="115"/>
        <v>23.524999999999999</v>
      </c>
      <c r="CY89" s="177">
        <v>0.86</v>
      </c>
      <c r="CZ89" s="178">
        <v>4.6300000000000001E-2</v>
      </c>
      <c r="DA89" s="175">
        <f t="shared" si="116"/>
        <v>8.7147302623840961E-2</v>
      </c>
      <c r="DB89" s="183">
        <f t="shared" si="117"/>
        <v>5.7041870808332267E-3</v>
      </c>
      <c r="DC89" s="174"/>
      <c r="DD89" s="174"/>
      <c r="DE89" s="174"/>
      <c r="DF89" s="174"/>
      <c r="DG89" s="174"/>
      <c r="DH89" s="175"/>
      <c r="DI89" s="174"/>
      <c r="DJ89" s="174"/>
      <c r="DK89" s="174"/>
      <c r="DL89" s="174"/>
      <c r="DM89" s="174"/>
      <c r="DN89" s="174"/>
      <c r="DO89" s="175"/>
      <c r="DP89" s="201"/>
      <c r="DQ89" s="191">
        <v>25.98</v>
      </c>
      <c r="DR89" s="191">
        <v>24.42</v>
      </c>
      <c r="DS89" s="177">
        <f t="shared" si="122"/>
        <v>25.200000000000003</v>
      </c>
      <c r="DT89" s="177">
        <v>0.82</v>
      </c>
      <c r="DU89" s="178">
        <v>3.6999999999999998E-2</v>
      </c>
      <c r="DV89" s="175"/>
      <c r="DW89" s="183"/>
      <c r="DX89" s="191"/>
      <c r="DY89" s="191"/>
      <c r="DZ89" s="177"/>
      <c r="EA89" s="177"/>
      <c r="EB89" s="178"/>
      <c r="EC89" s="175"/>
      <c r="ED89" s="183"/>
      <c r="EE89" s="191">
        <v>30.97</v>
      </c>
      <c r="EF89" s="191">
        <v>28.2</v>
      </c>
      <c r="EG89" s="177">
        <f t="shared" si="100"/>
        <v>29.585000000000001</v>
      </c>
      <c r="EH89" s="191">
        <v>1.3</v>
      </c>
      <c r="EI89" s="178">
        <v>3.5700000000000003E-2</v>
      </c>
      <c r="EJ89" s="175">
        <f t="shared" si="101"/>
        <v>8.4442492614112297E-2</v>
      </c>
      <c r="EK89" s="183">
        <f t="shared" si="102"/>
        <v>4.6059541425879438E-3</v>
      </c>
      <c r="EL89" s="198">
        <v>28.75</v>
      </c>
      <c r="EM89" s="198">
        <v>27.3</v>
      </c>
      <c r="EN89" s="177">
        <f t="shared" si="103"/>
        <v>28.024999999999999</v>
      </c>
      <c r="EO89" s="177">
        <v>1.1200000000000001</v>
      </c>
      <c r="EP89" s="178">
        <v>4.3299999999999998E-2</v>
      </c>
      <c r="EQ89" s="175">
        <f t="shared" si="104"/>
        <v>8.7886471122038401E-2</v>
      </c>
      <c r="ER89" s="183">
        <f t="shared" si="105"/>
        <v>7.350504857479576E-3</v>
      </c>
      <c r="ES89" s="191">
        <v>51.54</v>
      </c>
      <c r="ET89" s="191">
        <v>47.36</v>
      </c>
      <c r="EU89" s="177">
        <f t="shared" si="106"/>
        <v>49.45</v>
      </c>
      <c r="EV89" s="177">
        <v>0.86</v>
      </c>
      <c r="EW89" s="178">
        <v>8.5599999999999996E-2</v>
      </c>
      <c r="EX89" s="175">
        <f t="shared" si="107"/>
        <v>0.10561053357189865</v>
      </c>
      <c r="EY89" s="183">
        <f t="shared" si="108"/>
        <v>1.5361532155912532E-2</v>
      </c>
      <c r="EZ89" s="174"/>
      <c r="FA89" s="200"/>
      <c r="FB89" s="200"/>
      <c r="FC89" s="200"/>
      <c r="FD89" s="200"/>
      <c r="FE89" s="200">
        <v>3.6</v>
      </c>
      <c r="FF89" s="200">
        <v>6.1</v>
      </c>
      <c r="FG89" s="200"/>
      <c r="FH89" s="200">
        <v>1.2</v>
      </c>
      <c r="FI89" s="200">
        <v>1.6</v>
      </c>
      <c r="FJ89" s="200"/>
      <c r="FK89" s="200"/>
      <c r="FL89" s="200"/>
      <c r="FM89" s="176">
        <v>2.8</v>
      </c>
      <c r="FN89" s="176">
        <v>1.7</v>
      </c>
      <c r="FO89" s="176">
        <v>1.8</v>
      </c>
      <c r="FP89" s="176"/>
      <c r="FQ89" s="176"/>
      <c r="FR89" s="176">
        <v>0.9</v>
      </c>
      <c r="FS89" s="176"/>
      <c r="FT89" s="176">
        <v>1.5</v>
      </c>
      <c r="FU89" s="176">
        <v>2.2999999999999998</v>
      </c>
      <c r="FV89" s="176">
        <v>4</v>
      </c>
      <c r="FW89" s="177">
        <f t="shared" si="109"/>
        <v>27.499999999999996</v>
      </c>
      <c r="FX89" s="175">
        <f t="shared" si="110"/>
        <v>9.6226758063517742E-2</v>
      </c>
      <c r="FY89" s="172"/>
      <c r="FZ89" s="172"/>
    </row>
    <row r="90" spans="1:182">
      <c r="A90" s="181">
        <v>38322</v>
      </c>
      <c r="B90" s="173"/>
      <c r="C90" s="173"/>
      <c r="D90" s="170"/>
      <c r="E90" s="170"/>
      <c r="F90" s="171"/>
      <c r="G90" s="175"/>
      <c r="H90" s="183"/>
      <c r="I90" s="173"/>
      <c r="J90" s="173"/>
      <c r="K90" s="173"/>
      <c r="L90" s="173"/>
      <c r="M90" s="171"/>
      <c r="N90" s="175"/>
      <c r="O90" s="183"/>
      <c r="P90" s="174"/>
      <c r="Q90" s="174"/>
      <c r="R90" s="174"/>
      <c r="S90" s="174"/>
      <c r="T90" s="174"/>
      <c r="U90" s="175"/>
      <c r="V90" s="174"/>
      <c r="W90" s="191"/>
      <c r="X90" s="191"/>
      <c r="Y90" s="177"/>
      <c r="Z90" s="177"/>
      <c r="AA90" s="197"/>
      <c r="AB90" s="175"/>
      <c r="AC90" s="183"/>
      <c r="AD90" s="191">
        <v>61.18</v>
      </c>
      <c r="AE90" s="191">
        <v>56.54</v>
      </c>
      <c r="AF90" s="177">
        <f t="shared" si="86"/>
        <v>58.86</v>
      </c>
      <c r="AG90" s="177">
        <f t="shared" si="118"/>
        <v>1.52</v>
      </c>
      <c r="AH90" s="178">
        <v>9.4899999999999998E-2</v>
      </c>
      <c r="AI90" s="175">
        <f t="shared" si="87"/>
        <v>0.12496759664304746</v>
      </c>
      <c r="AJ90" s="183">
        <f t="shared" si="88"/>
        <v>1.7253436161647977E-2</v>
      </c>
      <c r="AK90" s="191">
        <v>39.869999999999997</v>
      </c>
      <c r="AL90" s="191">
        <v>37.57</v>
      </c>
      <c r="AM90" s="177">
        <f t="shared" si="89"/>
        <v>38.72</v>
      </c>
      <c r="AN90" s="177">
        <f t="shared" si="113"/>
        <v>1.78</v>
      </c>
      <c r="AO90" s="178">
        <v>4.3299999999999998E-2</v>
      </c>
      <c r="AP90" s="175">
        <f t="shared" si="111"/>
        <v>9.4709470443147037E-2</v>
      </c>
      <c r="AQ90" s="183">
        <f t="shared" si="112"/>
        <v>2.2156386182289434E-2</v>
      </c>
      <c r="AR90" s="174"/>
      <c r="AS90" s="174"/>
      <c r="AT90" s="174"/>
      <c r="AU90" s="174"/>
      <c r="AV90" s="174"/>
      <c r="AW90" s="175"/>
      <c r="AX90" s="174"/>
      <c r="AY90" s="191">
        <v>44.43</v>
      </c>
      <c r="AZ90" s="191">
        <v>42.35</v>
      </c>
      <c r="BA90" s="177">
        <f t="shared" si="119"/>
        <v>43.39</v>
      </c>
      <c r="BB90" s="176">
        <v>1.36</v>
      </c>
      <c r="BC90" s="178">
        <v>5.6000000000000001E-2</v>
      </c>
      <c r="BD90" s="175">
        <f t="shared" si="120"/>
        <v>9.1274360520176012E-2</v>
      </c>
      <c r="BE90" s="183">
        <f t="shared" si="121"/>
        <v>4.2005458341020608E-3</v>
      </c>
      <c r="BF90" s="191">
        <v>38</v>
      </c>
      <c r="BG90" s="191">
        <v>35.89</v>
      </c>
      <c r="BH90" s="177">
        <f t="shared" si="93"/>
        <v>36.945</v>
      </c>
      <c r="BI90" s="177">
        <v>1.86</v>
      </c>
      <c r="BJ90" s="178">
        <v>2.1499999999999998E-2</v>
      </c>
      <c r="BK90" s="175">
        <f t="shared" si="123"/>
        <v>7.6719586405273432E-2</v>
      </c>
      <c r="BL90" s="183">
        <f t="shared" si="124"/>
        <v>4.7076256279362421E-3</v>
      </c>
      <c r="BM90" s="174"/>
      <c r="BN90" s="174"/>
      <c r="BO90" s="174"/>
      <c r="BP90" s="174"/>
      <c r="BQ90" s="174"/>
      <c r="BR90" s="174"/>
      <c r="BS90" s="174"/>
      <c r="BT90" s="191">
        <v>34.06</v>
      </c>
      <c r="BU90" s="191">
        <v>32.04</v>
      </c>
      <c r="BV90" s="176">
        <f>AVERAGE(BT90:BU90)</f>
        <v>33.049999999999997</v>
      </c>
      <c r="BW90" s="176">
        <v>1.3</v>
      </c>
      <c r="BX90" s="178">
        <v>5.5E-2</v>
      </c>
      <c r="BY90" s="175">
        <f>+((((((BW90/4)*(1+BX90)^0.25))/(BV90*0.95))+(1+BX90)^(0.25))^4)-1</f>
        <v>9.936474940217499E-2</v>
      </c>
      <c r="BZ90" s="183">
        <f>BY90*($FK90/$FW90)</f>
        <v>3.3343875638313764E-3</v>
      </c>
      <c r="CA90" s="174"/>
      <c r="CB90" s="174"/>
      <c r="CC90" s="177"/>
      <c r="CD90" s="172"/>
      <c r="CE90" s="178"/>
      <c r="CF90" s="175"/>
      <c r="CG90" s="174"/>
      <c r="CH90" s="198">
        <v>28.99</v>
      </c>
      <c r="CI90" s="198">
        <v>26.85</v>
      </c>
      <c r="CJ90" s="177">
        <f t="shared" si="96"/>
        <v>27.92</v>
      </c>
      <c r="CK90" s="177">
        <v>1</v>
      </c>
      <c r="CL90" s="178">
        <v>6.4000000000000001E-2</v>
      </c>
      <c r="CM90" s="175">
        <f t="shared" si="65"/>
        <v>0.10468533128508262</v>
      </c>
      <c r="CN90" s="183">
        <f t="shared" si="66"/>
        <v>1.1241377856116255E-2</v>
      </c>
      <c r="CO90" s="191">
        <v>45.38</v>
      </c>
      <c r="CP90" s="191">
        <v>43.46</v>
      </c>
      <c r="CQ90" s="177">
        <f t="shared" si="97"/>
        <v>44.42</v>
      </c>
      <c r="CR90" s="177">
        <v>2.16</v>
      </c>
      <c r="CS90" s="178">
        <v>4.2599999999999999E-2</v>
      </c>
      <c r="CT90" s="175">
        <f t="shared" si="98"/>
        <v>9.6999698401080581E-2</v>
      </c>
      <c r="CU90" s="183">
        <f t="shared" si="99"/>
        <v>6.3240455333398666E-3</v>
      </c>
      <c r="CV90" s="191">
        <v>23.89</v>
      </c>
      <c r="CW90" s="191">
        <v>22.75</v>
      </c>
      <c r="CX90" s="177">
        <f t="shared" si="115"/>
        <v>23.32</v>
      </c>
      <c r="CY90" s="177">
        <v>0.86</v>
      </c>
      <c r="CZ90" s="178">
        <v>5.1999999999999998E-2</v>
      </c>
      <c r="DA90" s="175">
        <f t="shared" si="116"/>
        <v>9.343611074544067E-2</v>
      </c>
      <c r="DB90" s="183">
        <f t="shared" si="117"/>
        <v>6.4500479133957137E-3</v>
      </c>
      <c r="DC90" s="174"/>
      <c r="DD90" s="174"/>
      <c r="DE90" s="174"/>
      <c r="DF90" s="174"/>
      <c r="DG90" s="174"/>
      <c r="DH90" s="175"/>
      <c r="DI90" s="174"/>
      <c r="DJ90" s="174"/>
      <c r="DK90" s="174"/>
      <c r="DL90" s="174"/>
      <c r="DM90" s="174"/>
      <c r="DN90" s="174"/>
      <c r="DO90" s="175"/>
      <c r="DP90" s="201"/>
      <c r="DQ90" s="191">
        <v>26.15</v>
      </c>
      <c r="DR90" s="191">
        <v>24.46</v>
      </c>
      <c r="DS90" s="177">
        <f t="shared" si="122"/>
        <v>25.305</v>
      </c>
      <c r="DT90" s="177">
        <v>0.82</v>
      </c>
      <c r="DU90" s="178">
        <v>3.6999999999999998E-2</v>
      </c>
      <c r="DV90" s="175"/>
      <c r="DW90" s="183"/>
      <c r="DX90" s="191"/>
      <c r="DY90" s="191"/>
      <c r="DZ90" s="177"/>
      <c r="EA90" s="177"/>
      <c r="EB90" s="178"/>
      <c r="EC90" s="175"/>
      <c r="ED90" s="183"/>
      <c r="EE90" s="191">
        <v>31.43</v>
      </c>
      <c r="EF90" s="191">
        <v>29.63</v>
      </c>
      <c r="EG90" s="177">
        <f t="shared" si="100"/>
        <v>30.53</v>
      </c>
      <c r="EH90" s="191">
        <v>1.3</v>
      </c>
      <c r="EI90" s="178">
        <v>3.8800000000000001E-2</v>
      </c>
      <c r="EJ90" s="175">
        <f t="shared" si="101"/>
        <v>8.6149756565505164E-2</v>
      </c>
      <c r="EK90" s="183">
        <f t="shared" si="102"/>
        <v>4.9558824486388405E-3</v>
      </c>
      <c r="EL90" s="198"/>
      <c r="EM90" s="198"/>
      <c r="EN90" s="177"/>
      <c r="EO90" s="177"/>
      <c r="EP90" s="178"/>
      <c r="EQ90" s="175"/>
      <c r="ER90" s="183"/>
      <c r="ES90" s="191">
        <v>52.12</v>
      </c>
      <c r="ET90" s="191">
        <v>47.4</v>
      </c>
      <c r="EU90" s="177">
        <f t="shared" si="106"/>
        <v>49.76</v>
      </c>
      <c r="EV90" s="177">
        <v>0.86</v>
      </c>
      <c r="EW90" s="178">
        <v>8.6900000000000005E-2</v>
      </c>
      <c r="EX90" s="175">
        <f t="shared" si="107"/>
        <v>0.10680883226572768</v>
      </c>
      <c r="EY90" s="183">
        <f t="shared" si="108"/>
        <v>1.6384864010082868E-2</v>
      </c>
      <c r="EZ90" s="174"/>
      <c r="FA90" s="200"/>
      <c r="FB90" s="200"/>
      <c r="FC90" s="200"/>
      <c r="FD90" s="200"/>
      <c r="FE90" s="200">
        <v>3.6</v>
      </c>
      <c r="FF90" s="200">
        <v>6.1</v>
      </c>
      <c r="FG90" s="200"/>
      <c r="FH90" s="200">
        <v>1.2</v>
      </c>
      <c r="FI90" s="200">
        <v>1.6</v>
      </c>
      <c r="FJ90" s="200"/>
      <c r="FK90" s="200">
        <v>0.875</v>
      </c>
      <c r="FL90" s="200"/>
      <c r="FM90" s="176">
        <v>2.8</v>
      </c>
      <c r="FN90" s="176">
        <v>1.7</v>
      </c>
      <c r="FO90" s="176">
        <v>1.8</v>
      </c>
      <c r="FP90" s="176"/>
      <c r="FQ90" s="176"/>
      <c r="FR90" s="176">
        <v>0.9</v>
      </c>
      <c r="FS90" s="176"/>
      <c r="FT90" s="176">
        <v>1.5</v>
      </c>
      <c r="FU90" s="176"/>
      <c r="FV90" s="176">
        <v>4</v>
      </c>
      <c r="FW90" s="177">
        <f t="shared" si="109"/>
        <v>26.074999999999996</v>
      </c>
      <c r="FX90" s="175">
        <f t="shared" si="110"/>
        <v>9.7008599131380643E-2</v>
      </c>
      <c r="FY90" s="172"/>
      <c r="FZ90" s="172"/>
    </row>
    <row r="91" spans="1:182">
      <c r="A91" s="181">
        <v>38353</v>
      </c>
      <c r="B91" s="173">
        <v>34.799999999999997</v>
      </c>
      <c r="C91" s="173">
        <v>32</v>
      </c>
      <c r="D91" s="170">
        <f t="shared" ref="D91:D120" si="125">AVERAGE(B91:C91)</f>
        <v>33.4</v>
      </c>
      <c r="E91" s="170">
        <v>1.1599999999999999</v>
      </c>
      <c r="F91" s="171">
        <v>4.3299999999999998E-2</v>
      </c>
      <c r="G91" s="175">
        <f t="shared" ref="G91:G120" si="126">+((((((E91/4)*(1+F91)^0.25))/(D91*0.95))+(1+F91)^(0.25))^4)-1</f>
        <v>8.1967533953277272E-2</v>
      </c>
      <c r="H91" s="183">
        <f t="shared" ref="H91:H120" si="127">G91*($FA91/$FW91)</f>
        <v>4.9811465602936913E-3</v>
      </c>
      <c r="I91" s="173">
        <v>27.7</v>
      </c>
      <c r="J91" s="173">
        <v>25.9</v>
      </c>
      <c r="K91" s="173">
        <f t="shared" ref="K91:K154" si="128">AVERAGE(I91:J91)</f>
        <v>26.799999999999997</v>
      </c>
      <c r="L91" s="173">
        <v>1.24</v>
      </c>
      <c r="M91" s="171">
        <v>4.3999999999999997E-2</v>
      </c>
      <c r="N91" s="175">
        <f t="shared" ref="N91:N154" si="129">+((((((L91/4)*(1+M91)^0.25))/(K91*0.95))+(1+M91)^(0.25))^4)-1</f>
        <v>9.5783043150345026E-2</v>
      </c>
      <c r="O91" s="183">
        <f t="shared" ref="O91:O154" si="130">N91*($FB91/$FW91)</f>
        <v>4.2038472685836789E-3</v>
      </c>
      <c r="P91" s="174"/>
      <c r="Q91" s="174"/>
      <c r="R91" s="172"/>
      <c r="S91" s="172"/>
      <c r="T91" s="175"/>
      <c r="U91" s="175"/>
      <c r="V91" s="172"/>
      <c r="W91" s="176"/>
      <c r="X91" s="176"/>
      <c r="Y91" s="177"/>
      <c r="Z91" s="177">
        <v>0.38400000000000001</v>
      </c>
      <c r="AA91" s="178"/>
      <c r="AB91" s="175"/>
      <c r="AC91" s="184"/>
      <c r="AD91" s="191">
        <v>61.18</v>
      </c>
      <c r="AE91" s="191">
        <v>55.78</v>
      </c>
      <c r="AF91" s="177">
        <f t="shared" si="86"/>
        <v>58.480000000000004</v>
      </c>
      <c r="AG91" s="177">
        <f t="shared" si="118"/>
        <v>1.52</v>
      </c>
      <c r="AH91" s="178">
        <v>9.4899999999999998E-2</v>
      </c>
      <c r="AI91" s="175">
        <f t="shared" si="87"/>
        <v>0.1251649766472982</v>
      </c>
      <c r="AJ91" s="183">
        <f t="shared" si="88"/>
        <v>1.5212488721481216E-2</v>
      </c>
      <c r="AK91" s="191">
        <v>39.79</v>
      </c>
      <c r="AL91" s="191">
        <v>38.04</v>
      </c>
      <c r="AM91" s="177">
        <f t="shared" si="89"/>
        <v>38.914999999999999</v>
      </c>
      <c r="AN91" s="177">
        <f>0.455*4</f>
        <v>1.82</v>
      </c>
      <c r="AO91" s="178">
        <v>4.3299999999999998E-2</v>
      </c>
      <c r="AP91" s="175">
        <f t="shared" si="111"/>
        <v>9.5617775255776527E-2</v>
      </c>
      <c r="AQ91" s="183">
        <f t="shared" si="112"/>
        <v>2.033733909896665E-2</v>
      </c>
      <c r="AR91" s="174"/>
      <c r="AS91" s="174"/>
      <c r="AT91" s="172"/>
      <c r="AU91" s="172"/>
      <c r="AV91" s="175"/>
      <c r="AW91" s="175"/>
      <c r="AX91" s="172"/>
      <c r="AY91" s="191">
        <v>44.09</v>
      </c>
      <c r="AZ91" s="191">
        <v>41.2</v>
      </c>
      <c r="BA91" s="177">
        <f t="shared" si="119"/>
        <v>42.645000000000003</v>
      </c>
      <c r="BB91" s="176">
        <v>1.36</v>
      </c>
      <c r="BC91" s="178">
        <v>5.6000000000000001E-2</v>
      </c>
      <c r="BD91" s="175">
        <f t="shared" si="120"/>
        <v>9.1898344373495089E-2</v>
      </c>
      <c r="BE91" s="183">
        <f t="shared" si="121"/>
        <v>3.723092952336061E-3</v>
      </c>
      <c r="BF91" s="191">
        <v>37.299999999999997</v>
      </c>
      <c r="BG91" s="191">
        <v>35.5</v>
      </c>
      <c r="BH91" s="177">
        <f t="shared" si="93"/>
        <v>36.4</v>
      </c>
      <c r="BI91" s="177">
        <v>1.86</v>
      </c>
      <c r="BJ91" s="178">
        <v>2.1499999999999998E-2</v>
      </c>
      <c r="BK91" s="175">
        <f t="shared" si="123"/>
        <v>7.7563004418095494E-2</v>
      </c>
      <c r="BL91" s="183">
        <f t="shared" si="124"/>
        <v>4.1897639118485082E-3</v>
      </c>
      <c r="BM91" s="172"/>
      <c r="BN91" s="172"/>
      <c r="BO91" s="172"/>
      <c r="BP91" s="172"/>
      <c r="BQ91" s="172"/>
      <c r="BR91" s="172"/>
      <c r="BS91" s="172"/>
      <c r="BT91" s="191">
        <v>34.020000000000003</v>
      </c>
      <c r="BU91" s="191">
        <v>32.42</v>
      </c>
      <c r="BV91" s="176">
        <f>AVERAGE(BT91:BU91)</f>
        <v>33.22</v>
      </c>
      <c r="BW91" s="176">
        <v>1.3</v>
      </c>
      <c r="BX91" s="178">
        <v>5.5E-2</v>
      </c>
      <c r="BY91" s="175">
        <f>+((((((BW91/4)*(1+BX91)^0.25))/(BV91*0.95))+(1+BX91)^(0.25))^4)-1</f>
        <v>9.9134216513164342E-2</v>
      </c>
      <c r="BZ91" s="183">
        <f>BY91*($FK91/$FW91)</f>
        <v>3.012180785342604E-3</v>
      </c>
      <c r="CA91" s="174"/>
      <c r="CB91" s="174"/>
      <c r="CC91" s="172"/>
      <c r="CD91" s="172"/>
      <c r="CE91" s="178"/>
      <c r="CF91" s="175"/>
      <c r="CG91" s="172"/>
      <c r="CH91" s="191">
        <v>28.55</v>
      </c>
      <c r="CI91" s="191">
        <v>26.86</v>
      </c>
      <c r="CJ91" s="177">
        <f t="shared" si="96"/>
        <v>27.704999999999998</v>
      </c>
      <c r="CK91" s="177">
        <v>1</v>
      </c>
      <c r="CL91" s="178">
        <v>6.4000000000000001E-2</v>
      </c>
      <c r="CM91" s="175">
        <f t="shared" si="65"/>
        <v>0.10500555451795313</v>
      </c>
      <c r="CN91" s="183">
        <f t="shared" si="66"/>
        <v>1.0280759895410673E-2</v>
      </c>
      <c r="CO91" s="191">
        <v>44.32</v>
      </c>
      <c r="CP91" s="191">
        <v>41.95</v>
      </c>
      <c r="CQ91" s="177">
        <f t="shared" si="97"/>
        <v>43.135000000000005</v>
      </c>
      <c r="CR91" s="177">
        <f>0.545*4</f>
        <v>2.1800000000000002</v>
      </c>
      <c r="CS91" s="178">
        <v>4.2599999999999999E-2</v>
      </c>
      <c r="CT91" s="175">
        <f t="shared" si="98"/>
        <v>9.9181581517751471E-2</v>
      </c>
      <c r="CU91" s="183">
        <f t="shared" si="99"/>
        <v>5.5584546022777676E-3</v>
      </c>
      <c r="CV91" s="191">
        <v>23.5</v>
      </c>
      <c r="CW91" s="191">
        <v>22.01</v>
      </c>
      <c r="CX91" s="177">
        <f t="shared" si="115"/>
        <v>22.755000000000003</v>
      </c>
      <c r="CY91" s="177">
        <v>0.92</v>
      </c>
      <c r="CZ91" s="178">
        <v>5.1999999999999998E-2</v>
      </c>
      <c r="DA91" s="175">
        <f t="shared" si="116"/>
        <v>9.7491266144057009E-2</v>
      </c>
      <c r="DB91" s="183">
        <f t="shared" si="117"/>
        <v>5.8916058878413944E-3</v>
      </c>
      <c r="DC91" s="172"/>
      <c r="DD91" s="172"/>
      <c r="DE91" s="172"/>
      <c r="DF91" s="172"/>
      <c r="DG91" s="175"/>
      <c r="DH91" s="175"/>
      <c r="DI91" s="172"/>
      <c r="DJ91" s="174"/>
      <c r="DK91" s="174"/>
      <c r="DL91" s="172"/>
      <c r="DM91" s="172"/>
      <c r="DN91" s="175"/>
      <c r="DO91" s="175"/>
      <c r="DP91" s="183"/>
      <c r="DQ91" s="191">
        <v>25.68</v>
      </c>
      <c r="DR91" s="191">
        <v>24</v>
      </c>
      <c r="DS91" s="177">
        <f t="shared" si="122"/>
        <v>24.84</v>
      </c>
      <c r="DT91" s="177">
        <v>0.82</v>
      </c>
      <c r="DU91" s="178">
        <v>3.6999999999999998E-2</v>
      </c>
      <c r="DV91" s="175">
        <f>+((((((DT91/4)*(1+DU91)^0.25))/(DS91*0.95))+(1+DU91)^(0.25))^4)-1</f>
        <v>7.3506690948208497E-2</v>
      </c>
      <c r="DW91" s="183">
        <f>DV91*($FR91/$FW91)</f>
        <v>2.2334916223290908E-3</v>
      </c>
      <c r="DX91" s="176"/>
      <c r="DY91" s="176"/>
      <c r="DZ91" s="177"/>
      <c r="EA91" s="172"/>
      <c r="EB91" s="178"/>
      <c r="EC91" s="175"/>
      <c r="ED91" s="172"/>
      <c r="EE91" s="191">
        <v>31.27</v>
      </c>
      <c r="EF91" s="191">
        <v>28.85</v>
      </c>
      <c r="EG91" s="177">
        <f t="shared" si="100"/>
        <v>30.060000000000002</v>
      </c>
      <c r="EH91" s="191">
        <v>1.3</v>
      </c>
      <c r="EI91" s="178">
        <v>3.8800000000000001E-2</v>
      </c>
      <c r="EJ91" s="175">
        <f t="shared" si="101"/>
        <v>8.6902704523411645E-2</v>
      </c>
      <c r="EK91" s="183">
        <f t="shared" si="102"/>
        <v>4.3128621083529757E-3</v>
      </c>
      <c r="EL91" s="172"/>
      <c r="EM91" s="172"/>
      <c r="EN91" s="172"/>
      <c r="EO91" s="177"/>
      <c r="EP91" s="172"/>
      <c r="EQ91" s="175"/>
      <c r="ER91" s="183"/>
      <c r="ES91" s="191">
        <v>51.52</v>
      </c>
      <c r="ET91" s="191">
        <v>46.73</v>
      </c>
      <c r="EU91" s="177">
        <f t="shared" si="106"/>
        <v>49.125</v>
      </c>
      <c r="EV91" s="177">
        <v>0.86</v>
      </c>
      <c r="EW91" s="175">
        <v>8.6400000000000005E-2</v>
      </c>
      <c r="EX91" s="175">
        <f t="shared" si="107"/>
        <v>0.10655867731945379</v>
      </c>
      <c r="EY91" s="183">
        <f t="shared" si="108"/>
        <v>1.510960313105017E-2</v>
      </c>
      <c r="EZ91" s="172"/>
      <c r="FA91" s="198">
        <v>1.8</v>
      </c>
      <c r="FB91" s="198">
        <v>1.3</v>
      </c>
      <c r="FC91" s="179"/>
      <c r="FD91" s="179"/>
      <c r="FE91" s="179">
        <v>3.6</v>
      </c>
      <c r="FF91" s="179">
        <v>6.3</v>
      </c>
      <c r="FG91" s="179"/>
      <c r="FH91" s="179">
        <v>1.2</v>
      </c>
      <c r="FI91" s="179">
        <v>1.6</v>
      </c>
      <c r="FJ91" s="179"/>
      <c r="FK91" s="179">
        <v>0.9</v>
      </c>
      <c r="FL91" s="179"/>
      <c r="FM91" s="177">
        <v>2.9</v>
      </c>
      <c r="FN91" s="177">
        <v>1.66</v>
      </c>
      <c r="FO91" s="177">
        <v>1.79</v>
      </c>
      <c r="FP91" s="177"/>
      <c r="FQ91" s="177"/>
      <c r="FR91" s="177">
        <v>0.9</v>
      </c>
      <c r="FS91" s="177"/>
      <c r="FT91" s="177">
        <v>1.47</v>
      </c>
      <c r="FU91" s="177"/>
      <c r="FV91" s="177">
        <v>4.2</v>
      </c>
      <c r="FW91" s="177">
        <f t="shared" si="109"/>
        <v>29.619999999999994</v>
      </c>
      <c r="FX91" s="175">
        <f t="shared" si="110"/>
        <v>9.9046636546114494E-2</v>
      </c>
      <c r="FY91" s="172"/>
      <c r="FZ91" s="172"/>
    </row>
    <row r="92" spans="1:182">
      <c r="A92" s="181">
        <v>38384</v>
      </c>
      <c r="B92" s="173">
        <v>36.090000000000003</v>
      </c>
      <c r="C92" s="173">
        <v>33.909999999999997</v>
      </c>
      <c r="D92" s="170">
        <f t="shared" si="125"/>
        <v>35</v>
      </c>
      <c r="E92" s="170">
        <v>1.1599999999999999</v>
      </c>
      <c r="F92" s="171">
        <v>4.3200000000000002E-2</v>
      </c>
      <c r="G92" s="175">
        <f t="shared" si="126"/>
        <v>8.0073256969492634E-2</v>
      </c>
      <c r="H92" s="183">
        <f t="shared" si="127"/>
        <v>5.7928696262046645E-3</v>
      </c>
      <c r="I92" s="173">
        <v>29.15</v>
      </c>
      <c r="J92" s="173">
        <v>27.2</v>
      </c>
      <c r="K92" s="173">
        <f t="shared" si="128"/>
        <v>28.174999999999997</v>
      </c>
      <c r="L92" s="173">
        <v>1.24</v>
      </c>
      <c r="M92" s="171">
        <v>4.3999999999999997E-2</v>
      </c>
      <c r="N92" s="175">
        <f t="shared" si="129"/>
        <v>9.3212125543986168E-2</v>
      </c>
      <c r="O92" s="183">
        <f t="shared" si="130"/>
        <v>6.5901371233005679E-3</v>
      </c>
      <c r="P92" s="174"/>
      <c r="Q92" s="174"/>
      <c r="R92" s="172"/>
      <c r="S92" s="172"/>
      <c r="T92" s="175"/>
      <c r="U92" s="175"/>
      <c r="V92" s="172"/>
      <c r="W92" s="176"/>
      <c r="X92" s="176"/>
      <c r="Y92" s="177"/>
      <c r="Z92" s="177">
        <v>0.38400000000000001</v>
      </c>
      <c r="AA92" s="178"/>
      <c r="AB92" s="175"/>
      <c r="AC92" s="172"/>
      <c r="AD92" s="191">
        <v>60.06</v>
      </c>
      <c r="AE92" s="191">
        <v>56.96</v>
      </c>
      <c r="AF92" s="177">
        <f t="shared" si="86"/>
        <v>58.510000000000005</v>
      </c>
      <c r="AG92" s="177">
        <f t="shared" si="118"/>
        <v>1.52</v>
      </c>
      <c r="AH92" s="178">
        <v>9.5000000000000001E-2</v>
      </c>
      <c r="AI92" s="175">
        <f t="shared" si="87"/>
        <v>0.12525206259792832</v>
      </c>
      <c r="AJ92" s="183">
        <f t="shared" si="88"/>
        <v>1.4415725718275209E-2</v>
      </c>
      <c r="AK92" s="191">
        <v>40.61</v>
      </c>
      <c r="AL92" s="191">
        <v>39.020000000000003</v>
      </c>
      <c r="AM92" s="177">
        <f t="shared" si="89"/>
        <v>39.814999999999998</v>
      </c>
      <c r="AN92" s="177">
        <v>1.82</v>
      </c>
      <c r="AO92" s="178">
        <v>4.2000000000000003E-2</v>
      </c>
      <c r="AP92" s="175">
        <f t="shared" si="111"/>
        <v>9.3050174786139861E-2</v>
      </c>
      <c r="AQ92" s="183">
        <f t="shared" si="112"/>
        <v>1.9277083234221674E-2</v>
      </c>
      <c r="AR92" s="174"/>
      <c r="AS92" s="174"/>
      <c r="AT92" s="172"/>
      <c r="AU92" s="172"/>
      <c r="AV92" s="175"/>
      <c r="AW92" s="175"/>
      <c r="AX92" s="175"/>
      <c r="AY92" s="191">
        <v>44.66</v>
      </c>
      <c r="AZ92" s="191">
        <v>42.98</v>
      </c>
      <c r="BA92" s="177">
        <f t="shared" si="119"/>
        <v>43.819999999999993</v>
      </c>
      <c r="BB92" s="176">
        <v>1.36</v>
      </c>
      <c r="BC92" s="178">
        <v>5.8599999999999999E-2</v>
      </c>
      <c r="BD92" s="175">
        <f t="shared" si="120"/>
        <v>9.3609970364459949E-2</v>
      </c>
      <c r="BE92" s="183">
        <f t="shared" si="121"/>
        <v>3.3860890299541586E-3</v>
      </c>
      <c r="BF92" s="191">
        <v>38.33</v>
      </c>
      <c r="BG92" s="191">
        <v>36.369999999999997</v>
      </c>
      <c r="BH92" s="177">
        <f t="shared" si="93"/>
        <v>37.349999999999994</v>
      </c>
      <c r="BI92" s="177">
        <v>1.86</v>
      </c>
      <c r="BJ92" s="178">
        <v>1.83E-2</v>
      </c>
      <c r="BK92" s="175">
        <f t="shared" si="123"/>
        <v>7.2738006099767327E-2</v>
      </c>
      <c r="BL92" s="183">
        <f t="shared" si="124"/>
        <v>3.8270572101160058E-3</v>
      </c>
      <c r="BM92" s="175"/>
      <c r="BN92" s="175"/>
      <c r="BO92" s="175"/>
      <c r="BP92" s="175"/>
      <c r="BQ92" s="175"/>
      <c r="BR92" s="175"/>
      <c r="BS92" s="175"/>
      <c r="BT92" s="191">
        <v>37.24</v>
      </c>
      <c r="BU92" s="191">
        <v>33.729999999999997</v>
      </c>
      <c r="BV92" s="176">
        <f>AVERAGE(BT92:BU92)</f>
        <v>35.484999999999999</v>
      </c>
      <c r="BW92" s="176">
        <v>1.3</v>
      </c>
      <c r="BX92" s="178">
        <v>5.5E-2</v>
      </c>
      <c r="BY92" s="175">
        <f>+((((((BW92/4)*(1+BX92)^0.25))/(BV92*0.95))+(1+BX92)^(0.25))^4)-1</f>
        <v>9.6276489065513449E-2</v>
      </c>
      <c r="BZ92" s="183">
        <f>BY92*($FK92/$FW92)</f>
        <v>2.8493535073647524E-3</v>
      </c>
      <c r="CA92" s="174"/>
      <c r="CB92" s="174"/>
      <c r="CC92" s="172"/>
      <c r="CD92" s="172"/>
      <c r="CE92" s="178"/>
      <c r="CF92" s="175"/>
      <c r="CG92" s="175"/>
      <c r="CH92" s="191">
        <v>29.8</v>
      </c>
      <c r="CI92" s="191">
        <v>27.79</v>
      </c>
      <c r="CJ92" s="177">
        <f t="shared" si="96"/>
        <v>28.795000000000002</v>
      </c>
      <c r="CK92" s="177">
        <v>1</v>
      </c>
      <c r="CL92" s="178">
        <v>6.5000000000000002E-2</v>
      </c>
      <c r="CM92" s="175">
        <f t="shared" si="65"/>
        <v>0.10446915958809333</v>
      </c>
      <c r="CN92" s="183">
        <f t="shared" si="66"/>
        <v>9.6189952925570983E-3</v>
      </c>
      <c r="CO92" s="191">
        <v>44</v>
      </c>
      <c r="CP92" s="191">
        <v>41.8</v>
      </c>
      <c r="CQ92" s="177">
        <f t="shared" si="97"/>
        <v>42.9</v>
      </c>
      <c r="CR92" s="177">
        <f>0.545*4</f>
        <v>2.1800000000000002</v>
      </c>
      <c r="CS92" s="178">
        <v>4.2599999999999999E-2</v>
      </c>
      <c r="CT92" s="175">
        <f t="shared" si="98"/>
        <v>9.949773065793166E-2</v>
      </c>
      <c r="CU92" s="183">
        <f t="shared" si="99"/>
        <v>5.3985943961061241E-3</v>
      </c>
      <c r="CV92" s="191">
        <v>24.27</v>
      </c>
      <c r="CW92" s="191">
        <v>22.65</v>
      </c>
      <c r="CX92" s="177">
        <f t="shared" si="115"/>
        <v>23.46</v>
      </c>
      <c r="CY92" s="177">
        <v>0.92</v>
      </c>
      <c r="CZ92" s="178">
        <v>5.2499999999999998E-2</v>
      </c>
      <c r="DA92" s="175">
        <f t="shared" si="116"/>
        <v>9.6624043378202185E-2</v>
      </c>
      <c r="DB92" s="183">
        <f t="shared" si="117"/>
        <v>5.6239578026773393E-3</v>
      </c>
      <c r="DC92" s="172"/>
      <c r="DD92" s="172"/>
      <c r="DE92" s="172"/>
      <c r="DF92" s="172"/>
      <c r="DG92" s="175"/>
      <c r="DH92" s="175"/>
      <c r="DI92" s="175"/>
      <c r="DJ92" s="194"/>
      <c r="DK92" s="174"/>
      <c r="DL92" s="172"/>
      <c r="DM92" s="172"/>
      <c r="DN92" s="175"/>
      <c r="DO92" s="175"/>
      <c r="DP92" s="183"/>
      <c r="DQ92" s="191">
        <v>25.9</v>
      </c>
      <c r="DR92" s="191">
        <v>24</v>
      </c>
      <c r="DS92" s="177">
        <f t="shared" si="122"/>
        <v>24.95</v>
      </c>
      <c r="DT92" s="177">
        <v>0.82</v>
      </c>
      <c r="DU92" s="178">
        <v>6.4699999999999994E-2</v>
      </c>
      <c r="DV92" s="175">
        <f>+((((((DT92/4)*(1+DU92)^0.25))/(DS92*0.95))+(1+DU92)^(0.25))^4)-1</f>
        <v>0.10201445429490019</v>
      </c>
      <c r="DW92" s="183">
        <f>DV92*($FR92/$FW92)</f>
        <v>3.0191716167514036E-3</v>
      </c>
      <c r="DX92" s="176"/>
      <c r="DY92" s="176"/>
      <c r="DZ92" s="177"/>
      <c r="EA92" s="172"/>
      <c r="EB92" s="178"/>
      <c r="EC92" s="175"/>
      <c r="ED92" s="175"/>
      <c r="EE92" s="191">
        <v>31.66</v>
      </c>
      <c r="EF92" s="191">
        <v>29.93</v>
      </c>
      <c r="EG92" s="177">
        <f t="shared" si="100"/>
        <v>30.795000000000002</v>
      </c>
      <c r="EH92" s="191">
        <v>1.3</v>
      </c>
      <c r="EI92" s="178">
        <v>3.8800000000000001E-2</v>
      </c>
      <c r="EJ92" s="175">
        <f t="shared" si="101"/>
        <v>8.5735521600406983E-2</v>
      </c>
      <c r="EK92" s="183">
        <f t="shared" si="102"/>
        <v>4.0598208189604103E-3</v>
      </c>
      <c r="EL92" s="198"/>
      <c r="EM92" s="198"/>
      <c r="EN92" s="198"/>
      <c r="EO92" s="191"/>
      <c r="EP92" s="198"/>
      <c r="EQ92" s="175"/>
      <c r="ER92" s="183"/>
      <c r="ES92" s="191">
        <v>53.57</v>
      </c>
      <c r="ET92" s="191">
        <v>49.38</v>
      </c>
      <c r="EU92" s="177">
        <f t="shared" si="106"/>
        <v>51.475000000000001</v>
      </c>
      <c r="EV92" s="191">
        <v>0.86</v>
      </c>
      <c r="EW92" s="175">
        <v>8.5000000000000006E-2</v>
      </c>
      <c r="EX92" s="175">
        <f t="shared" si="107"/>
        <v>0.10420752086963936</v>
      </c>
      <c r="EY92" s="183">
        <f t="shared" si="108"/>
        <v>1.4049682195512048E-2</v>
      </c>
      <c r="EZ92" s="175"/>
      <c r="FA92" s="198">
        <v>2.2000000000000002</v>
      </c>
      <c r="FB92" s="198">
        <v>2.15</v>
      </c>
      <c r="FC92" s="198"/>
      <c r="FD92" s="179"/>
      <c r="FE92" s="179">
        <v>3.5</v>
      </c>
      <c r="FF92" s="179">
        <v>6.3</v>
      </c>
      <c r="FG92" s="179"/>
      <c r="FH92" s="179">
        <v>1.1000000000000001</v>
      </c>
      <c r="FI92" s="179">
        <v>1.6</v>
      </c>
      <c r="FJ92" s="179"/>
      <c r="FK92" s="179">
        <v>0.9</v>
      </c>
      <c r="FL92" s="179"/>
      <c r="FM92" s="177">
        <v>2.8</v>
      </c>
      <c r="FN92" s="177">
        <v>1.65</v>
      </c>
      <c r="FO92" s="177">
        <v>1.77</v>
      </c>
      <c r="FP92" s="177"/>
      <c r="FQ92" s="177"/>
      <c r="FR92" s="177">
        <v>0.9</v>
      </c>
      <c r="FS92" s="177"/>
      <c r="FT92" s="177">
        <v>1.44</v>
      </c>
      <c r="FU92" s="177"/>
      <c r="FV92" s="177">
        <v>4.0999999999999996</v>
      </c>
      <c r="FW92" s="177">
        <f t="shared" si="109"/>
        <v>30.409999999999997</v>
      </c>
      <c r="FX92" s="175">
        <f t="shared" si="110"/>
        <v>9.790853757200145E-2</v>
      </c>
      <c r="FY92" s="172"/>
      <c r="FZ92" s="172"/>
    </row>
    <row r="93" spans="1:182">
      <c r="A93" s="181">
        <v>38412</v>
      </c>
      <c r="B93" s="173">
        <v>35.840000000000003</v>
      </c>
      <c r="C93" s="173">
        <v>34.07</v>
      </c>
      <c r="D93" s="170">
        <f t="shared" si="125"/>
        <v>34.954999999999998</v>
      </c>
      <c r="E93" s="170">
        <v>1.24</v>
      </c>
      <c r="F93" s="171">
        <v>4.3200000000000002E-2</v>
      </c>
      <c r="G93" s="175">
        <f t="shared" si="126"/>
        <v>8.270326461853994E-2</v>
      </c>
      <c r="H93" s="183">
        <f t="shared" si="127"/>
        <v>5.8260384937812324E-3</v>
      </c>
      <c r="I93" s="173">
        <v>28.45</v>
      </c>
      <c r="J93" s="173">
        <v>26.7</v>
      </c>
      <c r="K93" s="173">
        <f t="shared" si="128"/>
        <v>27.574999999999999</v>
      </c>
      <c r="L93" s="173">
        <v>1.24</v>
      </c>
      <c r="M93" s="171">
        <v>4.3999999999999997E-2</v>
      </c>
      <c r="N93" s="175">
        <f t="shared" si="129"/>
        <v>9.4301897488495046E-2</v>
      </c>
      <c r="O93" s="183">
        <f t="shared" si="130"/>
        <v>6.5827133053128154E-3</v>
      </c>
      <c r="P93" s="174"/>
      <c r="Q93" s="174"/>
      <c r="R93" s="172"/>
      <c r="S93" s="172"/>
      <c r="T93" s="175"/>
      <c r="U93" s="175"/>
      <c r="V93" s="172"/>
      <c r="W93" s="191">
        <v>34.090000000000003</v>
      </c>
      <c r="X93" s="191">
        <v>32.1</v>
      </c>
      <c r="Y93" s="177">
        <f t="shared" ref="Y93:Y103" si="131">AVERAGE(W93:X93)</f>
        <v>33.094999999999999</v>
      </c>
      <c r="Z93" s="177">
        <v>0.4</v>
      </c>
      <c r="AA93" s="197">
        <v>6.5000000000000002E-2</v>
      </c>
      <c r="AB93" s="175"/>
      <c r="AC93" s="183"/>
      <c r="AD93" s="191">
        <v>61.24</v>
      </c>
      <c r="AE93" s="191">
        <v>56.01</v>
      </c>
      <c r="AF93" s="177">
        <f t="shared" si="86"/>
        <v>58.625</v>
      </c>
      <c r="AG93" s="177">
        <f t="shared" si="118"/>
        <v>1.52</v>
      </c>
      <c r="AH93" s="178">
        <v>9.5000000000000001E-2</v>
      </c>
      <c r="AI93" s="175">
        <f t="shared" si="87"/>
        <v>0.12519211288809529</v>
      </c>
      <c r="AJ93" s="183">
        <f t="shared" si="88"/>
        <v>1.4431367479895712E-2</v>
      </c>
      <c r="AK93" s="191">
        <v>40.9</v>
      </c>
      <c r="AL93" s="191">
        <v>38.21</v>
      </c>
      <c r="AM93" s="177">
        <f t="shared" si="89"/>
        <v>39.555</v>
      </c>
      <c r="AN93" s="177">
        <v>1.82</v>
      </c>
      <c r="AO93" s="178">
        <v>4.2000000000000003E-2</v>
      </c>
      <c r="AP93" s="175">
        <f t="shared" si="111"/>
        <v>9.3391816523771487E-2</v>
      </c>
      <c r="AQ93" s="183">
        <f t="shared" si="112"/>
        <v>1.8839847713729121E-2</v>
      </c>
      <c r="AR93" s="174"/>
      <c r="AS93" s="174"/>
      <c r="AT93" s="172"/>
      <c r="AU93" s="172"/>
      <c r="AV93" s="175"/>
      <c r="AW93" s="175"/>
      <c r="AX93" s="172"/>
      <c r="AY93" s="191">
        <v>45.5</v>
      </c>
      <c r="AZ93" s="191">
        <v>42.69</v>
      </c>
      <c r="BA93" s="177">
        <f t="shared" si="119"/>
        <v>44.094999999999999</v>
      </c>
      <c r="BB93" s="176">
        <v>1.36</v>
      </c>
      <c r="BC93" s="178">
        <v>5.8599999999999999E-2</v>
      </c>
      <c r="BD93" s="175">
        <f t="shared" si="120"/>
        <v>9.3388974991087448E-2</v>
      </c>
      <c r="BE93" s="183">
        <f t="shared" si="121"/>
        <v>3.588433236929393E-3</v>
      </c>
      <c r="BF93" s="191">
        <v>38.130000000000003</v>
      </c>
      <c r="BG93" s="191">
        <v>36.1</v>
      </c>
      <c r="BH93" s="177">
        <f t="shared" si="93"/>
        <v>37.115000000000002</v>
      </c>
      <c r="BI93" s="177">
        <v>1.86</v>
      </c>
      <c r="BJ93" s="178">
        <v>1.83E-2</v>
      </c>
      <c r="BK93" s="175">
        <f t="shared" si="123"/>
        <v>7.3089493427396679E-2</v>
      </c>
      <c r="BL93" s="183">
        <f t="shared" si="124"/>
        <v>3.7445785937827319E-3</v>
      </c>
      <c r="BM93" s="172"/>
      <c r="BN93" s="172"/>
      <c r="BO93" s="172"/>
      <c r="BP93" s="172"/>
      <c r="BQ93" s="172"/>
      <c r="BR93" s="172"/>
      <c r="BS93" s="172"/>
      <c r="BT93" s="191">
        <v>37.17</v>
      </c>
      <c r="BU93" s="191">
        <v>35.04</v>
      </c>
      <c r="BV93" s="176">
        <f>AVERAGE(BT93:BU93)</f>
        <v>36.105000000000004</v>
      </c>
      <c r="BW93" s="176">
        <v>1.3</v>
      </c>
      <c r="BX93" s="178">
        <v>5.5E-2</v>
      </c>
      <c r="BY93" s="175">
        <f>+((((((BW93/4)*(1+BX93)^0.25))/(BV93*0.95))+(1+BX93)^(0.25))^4)-1</f>
        <v>9.555762686595215E-2</v>
      </c>
      <c r="BZ93" s="183">
        <f>BY93*($FK93/$FW93)</f>
        <v>2.9068122165435335E-3</v>
      </c>
      <c r="CA93" s="174"/>
      <c r="CB93" s="174"/>
      <c r="CC93" s="172"/>
      <c r="CD93" s="172"/>
      <c r="CE93" s="178"/>
      <c r="CF93" s="175"/>
      <c r="CG93" s="172"/>
      <c r="CH93" s="191">
        <v>31.03</v>
      </c>
      <c r="CI93" s="191">
        <v>29.42</v>
      </c>
      <c r="CJ93" s="177">
        <f t="shared" si="96"/>
        <v>30.225000000000001</v>
      </c>
      <c r="CK93" s="177">
        <v>1</v>
      </c>
      <c r="CL93" s="178">
        <v>6.5000000000000002E-2</v>
      </c>
      <c r="CM93" s="175">
        <f t="shared" si="65"/>
        <v>0.10257745853709888</v>
      </c>
      <c r="CN93" s="183">
        <f t="shared" si="66"/>
        <v>9.8537424147069064E-3</v>
      </c>
      <c r="CO93" s="191">
        <v>45.1</v>
      </c>
      <c r="CP93" s="191">
        <v>41.11</v>
      </c>
      <c r="CQ93" s="177">
        <f t="shared" si="97"/>
        <v>43.105000000000004</v>
      </c>
      <c r="CR93" s="177">
        <f>0.545*4</f>
        <v>2.1800000000000002</v>
      </c>
      <c r="CS93" s="178">
        <v>4.2599999999999999E-2</v>
      </c>
      <c r="CT93" s="175">
        <f t="shared" si="98"/>
        <v>9.9221745258402327E-2</v>
      </c>
      <c r="CU93" s="183">
        <f t="shared" si="99"/>
        <v>5.1787206138711435E-3</v>
      </c>
      <c r="CV93" s="191">
        <v>24.44</v>
      </c>
      <c r="CW93" s="191">
        <v>22.63</v>
      </c>
      <c r="CX93" s="177">
        <f t="shared" si="115"/>
        <v>23.535</v>
      </c>
      <c r="CY93" s="177">
        <v>0.92</v>
      </c>
      <c r="CZ93" s="178">
        <v>5.2499999999999998E-2</v>
      </c>
      <c r="DA93" s="175">
        <f t="shared" si="116"/>
        <v>9.6481265501657587E-2</v>
      </c>
      <c r="DB93" s="183">
        <f t="shared" si="117"/>
        <v>5.4990923020477277E-3</v>
      </c>
      <c r="DC93" s="172"/>
      <c r="DD93" s="172"/>
      <c r="DE93" s="172"/>
      <c r="DF93" s="172"/>
      <c r="DG93" s="175"/>
      <c r="DH93" s="175"/>
      <c r="DI93" s="172"/>
      <c r="DJ93" s="174"/>
      <c r="DK93" s="174"/>
      <c r="DL93" s="172"/>
      <c r="DM93" s="172"/>
      <c r="DN93" s="175"/>
      <c r="DO93" s="175"/>
      <c r="DP93" s="183"/>
      <c r="DQ93" s="191">
        <v>26.13</v>
      </c>
      <c r="DR93" s="191">
        <v>23.66</v>
      </c>
      <c r="DS93" s="177">
        <f t="shared" si="122"/>
        <v>24.895</v>
      </c>
      <c r="DT93" s="177">
        <v>0.82</v>
      </c>
      <c r="DU93" s="178">
        <v>6.4699999999999994E-2</v>
      </c>
      <c r="DV93" s="175">
        <f>+((((((DT93/4)*(1+DU93)^0.25))/(DS93*0.95))+(1+DU93)^(0.25))^4)-1</f>
        <v>0.10209796264024251</v>
      </c>
      <c r="DW93" s="183">
        <f>DV93*($FR93/$FW93)</f>
        <v>2.9423043988542515E-3</v>
      </c>
      <c r="DX93" s="176"/>
      <c r="DY93" s="176"/>
      <c r="DZ93" s="177"/>
      <c r="EA93" s="172"/>
      <c r="EB93" s="178"/>
      <c r="EC93" s="175"/>
      <c r="ED93" s="172"/>
      <c r="EE93" s="191">
        <v>31.97</v>
      </c>
      <c r="EF93" s="191">
        <v>30</v>
      </c>
      <c r="EG93" s="177">
        <f t="shared" si="100"/>
        <v>30.984999999999999</v>
      </c>
      <c r="EH93" s="191">
        <v>1.3</v>
      </c>
      <c r="EI93" s="178">
        <v>3.8800000000000001E-2</v>
      </c>
      <c r="EJ93" s="175">
        <f t="shared" si="101"/>
        <v>8.5442955657186959E-2</v>
      </c>
      <c r="EK93" s="183">
        <f t="shared" si="102"/>
        <v>4.0765291043614663E-3</v>
      </c>
      <c r="EL93" s="172"/>
      <c r="EM93" s="172"/>
      <c r="EN93" s="172"/>
      <c r="EO93" s="177"/>
      <c r="EP93" s="172"/>
      <c r="EQ93" s="175"/>
      <c r="ER93" s="183"/>
      <c r="ES93" s="191">
        <v>62.75</v>
      </c>
      <c r="ET93" s="191">
        <v>52.19</v>
      </c>
      <c r="EU93" s="177">
        <f t="shared" si="106"/>
        <v>57.47</v>
      </c>
      <c r="EV93" s="177">
        <v>0.86</v>
      </c>
      <c r="EW93" s="175">
        <v>8.5000000000000006E-2</v>
      </c>
      <c r="EX93" s="175">
        <f t="shared" si="107"/>
        <v>0.10219205956620225</v>
      </c>
      <c r="EY93" s="183">
        <f t="shared" si="108"/>
        <v>1.439785661515498E-2</v>
      </c>
      <c r="EZ93" s="172"/>
      <c r="FA93" s="179">
        <v>2.2000000000000002</v>
      </c>
      <c r="FB93" s="179">
        <v>2.1800000000000002</v>
      </c>
      <c r="FC93" s="179"/>
      <c r="FD93" s="179"/>
      <c r="FE93" s="179">
        <v>3.6</v>
      </c>
      <c r="FF93" s="179">
        <v>6.3</v>
      </c>
      <c r="FG93" s="179"/>
      <c r="FH93" s="179">
        <v>1.2</v>
      </c>
      <c r="FI93" s="179">
        <v>1.6</v>
      </c>
      <c r="FJ93" s="179"/>
      <c r="FK93" s="179">
        <v>0.95</v>
      </c>
      <c r="FL93" s="179"/>
      <c r="FM93" s="177">
        <v>3</v>
      </c>
      <c r="FN93" s="177">
        <v>1.63</v>
      </c>
      <c r="FO93" s="177">
        <v>1.78</v>
      </c>
      <c r="FP93" s="177"/>
      <c r="FQ93" s="177"/>
      <c r="FR93" s="177">
        <v>0.9</v>
      </c>
      <c r="FS93" s="177"/>
      <c r="FT93" s="177">
        <v>1.49</v>
      </c>
      <c r="FU93" s="177"/>
      <c r="FV93" s="177">
        <v>4.4000000000000004</v>
      </c>
      <c r="FW93" s="177">
        <f t="shared" si="109"/>
        <v>31.229999999999997</v>
      </c>
      <c r="FX93" s="175">
        <f t="shared" si="110"/>
        <v>9.7868036488971036E-2</v>
      </c>
      <c r="FY93" s="172"/>
      <c r="FZ93" s="172"/>
    </row>
    <row r="94" spans="1:182">
      <c r="A94" s="181">
        <v>38443</v>
      </c>
      <c r="B94" s="173">
        <v>27.75</v>
      </c>
      <c r="C94" s="173">
        <v>25.5</v>
      </c>
      <c r="D94" s="170">
        <f t="shared" si="125"/>
        <v>26.625</v>
      </c>
      <c r="E94" s="170">
        <v>1.24</v>
      </c>
      <c r="F94" s="171">
        <v>4.3200000000000002E-2</v>
      </c>
      <c r="G94" s="175">
        <f t="shared" si="126"/>
        <v>9.5289699634138803E-2</v>
      </c>
      <c r="H94" s="183">
        <f t="shared" si="127"/>
        <v>7.9285506308982585E-3</v>
      </c>
      <c r="I94" s="173">
        <v>36.299999999999997</v>
      </c>
      <c r="J94" s="173">
        <v>33.799999999999997</v>
      </c>
      <c r="K94" s="173">
        <f t="shared" si="128"/>
        <v>35.049999999999997</v>
      </c>
      <c r="L94" s="173">
        <v>1.24</v>
      </c>
      <c r="M94" s="171">
        <v>5.5399999999999998E-2</v>
      </c>
      <c r="N94" s="175">
        <f t="shared" si="129"/>
        <v>9.5255414152245033E-2</v>
      </c>
      <c r="O94" s="183">
        <f t="shared" si="130"/>
        <v>6.5821638218340568E-3</v>
      </c>
      <c r="P94" s="174"/>
      <c r="Q94" s="174"/>
      <c r="R94" s="172"/>
      <c r="S94" s="172"/>
      <c r="T94" s="175"/>
      <c r="U94" s="175"/>
      <c r="V94" s="172"/>
      <c r="W94" s="191">
        <v>33.659999999999997</v>
      </c>
      <c r="X94" s="191">
        <v>30.4</v>
      </c>
      <c r="Y94" s="177">
        <f t="shared" si="131"/>
        <v>32.03</v>
      </c>
      <c r="Z94" s="177">
        <v>0.4</v>
      </c>
      <c r="AA94" s="197">
        <v>6.5000000000000002E-2</v>
      </c>
      <c r="AB94" s="175">
        <f t="shared" ref="AB94:AB103" si="132">+((((((Z94/4)*(1+AA94)^0.25))/(Y94*0.95))+(1+AA94)^(0.25))^4)-1</f>
        <v>7.9069198602306656E-2</v>
      </c>
      <c r="AC94" s="183">
        <f t="shared" ref="AC94:AC103" si="133">AB94*($FD94/$FW94)</f>
        <v>5.688655379329971E-3</v>
      </c>
      <c r="AD94" s="191">
        <v>29.52</v>
      </c>
      <c r="AE94" s="191">
        <v>28.16</v>
      </c>
      <c r="AF94" s="177">
        <f t="shared" si="86"/>
        <v>28.84</v>
      </c>
      <c r="AG94" s="177">
        <f>0.19*4</f>
        <v>0.76</v>
      </c>
      <c r="AH94" s="178">
        <v>9.4E-2</v>
      </c>
      <c r="AI94" s="175">
        <f t="shared" si="87"/>
        <v>0.12466387603867757</v>
      </c>
      <c r="AJ94" s="183">
        <f t="shared" si="88"/>
        <v>1.5274050976257355E-2</v>
      </c>
      <c r="AK94" s="191">
        <v>39.89</v>
      </c>
      <c r="AL94" s="191">
        <v>36.83</v>
      </c>
      <c r="AM94" s="177">
        <f t="shared" si="89"/>
        <v>38.36</v>
      </c>
      <c r="AN94" s="177">
        <v>1.82</v>
      </c>
      <c r="AO94" s="178">
        <v>4.2999999999999997E-2</v>
      </c>
      <c r="AP94" s="175">
        <f t="shared" si="111"/>
        <v>9.6073601825626298E-2</v>
      </c>
      <c r="AQ94" s="183">
        <f t="shared" si="112"/>
        <v>1.8677343276915091E-2</v>
      </c>
      <c r="AR94" s="191">
        <v>30.75</v>
      </c>
      <c r="AS94" s="191">
        <v>26.9</v>
      </c>
      <c r="AT94" s="172"/>
      <c r="AU94" s="172"/>
      <c r="AV94" s="175"/>
      <c r="AW94" s="175"/>
      <c r="AX94" s="172"/>
      <c r="AY94" s="191">
        <v>44.57</v>
      </c>
      <c r="AZ94" s="191">
        <v>42.63</v>
      </c>
      <c r="BA94" s="177">
        <f t="shared" si="119"/>
        <v>43.6</v>
      </c>
      <c r="BB94" s="176">
        <v>1.36</v>
      </c>
      <c r="BC94" s="178">
        <v>5.8599999999999999E-2</v>
      </c>
      <c r="BD94" s="175">
        <f t="shared" si="120"/>
        <v>9.3788798384831784E-2</v>
      </c>
      <c r="BE94" s="183">
        <f t="shared" si="121"/>
        <v>3.5796384504153535E-3</v>
      </c>
      <c r="BF94" s="191">
        <v>37.81</v>
      </c>
      <c r="BG94" s="191">
        <v>35.76</v>
      </c>
      <c r="BH94" s="177">
        <f t="shared" si="93"/>
        <v>36.784999999999997</v>
      </c>
      <c r="BI94" s="177">
        <v>1.86</v>
      </c>
      <c r="BJ94" s="178">
        <v>1.83E-2</v>
      </c>
      <c r="BK94" s="175">
        <f t="shared" si="123"/>
        <v>7.3590801865678568E-2</v>
      </c>
      <c r="BL94" s="183">
        <f t="shared" si="124"/>
        <v>3.917982399035339E-3</v>
      </c>
      <c r="BM94" s="184"/>
      <c r="BN94" s="184"/>
      <c r="BO94" s="184"/>
      <c r="BP94" s="184"/>
      <c r="BQ94" s="184"/>
      <c r="BR94" s="184"/>
      <c r="BS94" s="184"/>
      <c r="BT94" s="191">
        <v>36.5</v>
      </c>
      <c r="BU94" s="191">
        <v>34.36</v>
      </c>
      <c r="BV94" s="177"/>
      <c r="BW94" s="177"/>
      <c r="BX94" s="178"/>
      <c r="BY94" s="175"/>
      <c r="BZ94" s="172"/>
      <c r="CA94" s="174"/>
      <c r="CB94" s="174"/>
      <c r="CC94" s="172"/>
      <c r="CD94" s="172"/>
      <c r="CE94" s="178"/>
      <c r="CF94" s="175"/>
      <c r="CG94" s="184"/>
      <c r="CH94" s="191">
        <v>31.7</v>
      </c>
      <c r="CI94" s="191">
        <v>27.98</v>
      </c>
      <c r="CJ94" s="177">
        <f t="shared" si="96"/>
        <v>29.84</v>
      </c>
      <c r="CK94" s="177">
        <v>1</v>
      </c>
      <c r="CL94" s="178">
        <v>6.5000000000000002E-2</v>
      </c>
      <c r="CM94" s="175">
        <f t="shared" si="65"/>
        <v>0.10306869294263921</v>
      </c>
      <c r="CN94" s="183">
        <f t="shared" si="66"/>
        <v>9.7768480790045471E-3</v>
      </c>
      <c r="CO94" s="191">
        <v>42.68</v>
      </c>
      <c r="CP94" s="191">
        <v>38.75</v>
      </c>
      <c r="CQ94" s="172"/>
      <c r="CR94" s="172"/>
      <c r="CS94" s="178"/>
      <c r="CT94" s="175"/>
      <c r="CU94" s="172"/>
      <c r="CV94" s="191">
        <v>23.4</v>
      </c>
      <c r="CW94" s="191">
        <v>21.76</v>
      </c>
      <c r="CX94" s="177">
        <f t="shared" si="115"/>
        <v>22.58</v>
      </c>
      <c r="CY94" s="177">
        <v>0.92</v>
      </c>
      <c r="CZ94" s="178">
        <v>5.2499999999999998E-2</v>
      </c>
      <c r="DA94" s="175">
        <f t="shared" si="116"/>
        <v>9.837128561010533E-2</v>
      </c>
      <c r="DB94" s="183">
        <f t="shared" si="117"/>
        <v>5.6660478984239971E-3</v>
      </c>
      <c r="DC94" s="172"/>
      <c r="DD94" s="172"/>
      <c r="DE94" s="172"/>
      <c r="DF94" s="172"/>
      <c r="DG94" s="175"/>
      <c r="DH94" s="175"/>
      <c r="DI94" s="172"/>
      <c r="DJ94" s="191">
        <v>29.68</v>
      </c>
      <c r="DK94" s="191">
        <v>26.66</v>
      </c>
      <c r="DL94" s="172"/>
      <c r="DM94" s="172"/>
      <c r="DN94" s="175"/>
      <c r="DO94" s="175"/>
      <c r="DP94" s="183"/>
      <c r="DQ94" s="191">
        <v>25.59</v>
      </c>
      <c r="DR94" s="191">
        <v>23.53</v>
      </c>
      <c r="DS94" s="177"/>
      <c r="DT94" s="177"/>
      <c r="DU94" s="178"/>
      <c r="DV94" s="175"/>
      <c r="DW94" s="172"/>
      <c r="DX94" s="191">
        <v>25.3</v>
      </c>
      <c r="DY94" s="191">
        <v>22.2</v>
      </c>
      <c r="DZ94" s="177"/>
      <c r="EA94" s="172"/>
      <c r="EB94" s="178"/>
      <c r="EC94" s="175"/>
      <c r="ED94" s="172"/>
      <c r="EE94" s="191">
        <v>31.35</v>
      </c>
      <c r="EF94" s="191">
        <v>29.66</v>
      </c>
      <c r="EG94" s="177">
        <f t="shared" si="100"/>
        <v>30.505000000000003</v>
      </c>
      <c r="EH94" s="191">
        <v>1.3</v>
      </c>
      <c r="EI94" s="178">
        <v>3.8800000000000001E-2</v>
      </c>
      <c r="EJ94" s="175">
        <f t="shared" si="101"/>
        <v>8.6189213024342015E-2</v>
      </c>
      <c r="EK94" s="183">
        <f t="shared" si="102"/>
        <v>4.1817642325137037E-3</v>
      </c>
      <c r="EL94" s="191">
        <v>29.33</v>
      </c>
      <c r="EM94" s="191">
        <v>26.8</v>
      </c>
      <c r="EN94" s="172"/>
      <c r="EO94" s="177"/>
      <c r="EP94" s="172"/>
      <c r="EQ94" s="175"/>
      <c r="ER94" s="183"/>
      <c r="ES94" s="191">
        <v>61.5</v>
      </c>
      <c r="ET94" s="191">
        <v>54.49</v>
      </c>
      <c r="EU94" s="177">
        <f t="shared" si="106"/>
        <v>57.995000000000005</v>
      </c>
      <c r="EV94" s="177">
        <v>0.86</v>
      </c>
      <c r="EW94" s="175">
        <v>8.8099999999999998E-2</v>
      </c>
      <c r="EX94" s="175">
        <f t="shared" si="107"/>
        <v>0.10518419091367748</v>
      </c>
      <c r="EY94" s="183">
        <f t="shared" si="108"/>
        <v>1.7506821206280831E-2</v>
      </c>
      <c r="EZ94" s="172"/>
      <c r="FA94" s="179">
        <v>2.7490000000000001</v>
      </c>
      <c r="FB94" s="179">
        <v>2.2829999999999999</v>
      </c>
      <c r="FC94" s="179"/>
      <c r="FD94" s="179">
        <v>2.3769999999999998</v>
      </c>
      <c r="FE94" s="179">
        <v>4.048</v>
      </c>
      <c r="FF94" s="179">
        <v>6.423</v>
      </c>
      <c r="FG94" s="179"/>
      <c r="FH94" s="179">
        <v>1.2609999999999999</v>
      </c>
      <c r="FI94" s="179">
        <v>1.7589999999999999</v>
      </c>
      <c r="FJ94" s="179"/>
      <c r="FK94" s="179"/>
      <c r="FL94" s="179"/>
      <c r="FM94" s="177">
        <v>3.1339999999999999</v>
      </c>
      <c r="FN94" s="177"/>
      <c r="FO94" s="177">
        <v>1.903</v>
      </c>
      <c r="FP94" s="177"/>
      <c r="FQ94" s="177"/>
      <c r="FR94" s="177"/>
      <c r="FS94" s="177"/>
      <c r="FT94" s="177">
        <v>1.603</v>
      </c>
      <c r="FU94" s="177"/>
      <c r="FV94" s="177">
        <v>5.4989999999999997</v>
      </c>
      <c r="FW94" s="177">
        <f t="shared" si="109"/>
        <v>33.039000000000001</v>
      </c>
      <c r="FX94" s="175">
        <f t="shared" si="110"/>
        <v>9.8779866350908505E-2</v>
      </c>
      <c r="FY94" s="172"/>
      <c r="FZ94" s="172"/>
    </row>
    <row r="95" spans="1:182">
      <c r="A95" s="181">
        <v>38473</v>
      </c>
      <c r="B95" s="173">
        <v>28.29</v>
      </c>
      <c r="C95" s="173">
        <v>26.15</v>
      </c>
      <c r="D95" s="170">
        <f t="shared" si="125"/>
        <v>27.22</v>
      </c>
      <c r="E95" s="170">
        <v>1.24</v>
      </c>
      <c r="F95" s="171">
        <v>3.9300000000000002E-2</v>
      </c>
      <c r="G95" s="175">
        <f t="shared" si="126"/>
        <v>9.0040241913142527E-2</v>
      </c>
      <c r="H95" s="183">
        <f t="shared" si="127"/>
        <v>7.4917710892953423E-3</v>
      </c>
      <c r="I95" s="173">
        <v>35.29</v>
      </c>
      <c r="J95" s="173">
        <v>33.4</v>
      </c>
      <c r="K95" s="173">
        <f t="shared" si="128"/>
        <v>34.344999999999999</v>
      </c>
      <c r="L95" s="173">
        <v>1.24</v>
      </c>
      <c r="M95" s="171">
        <v>5.5399999999999998E-2</v>
      </c>
      <c r="N95" s="175">
        <f t="shared" si="129"/>
        <v>9.6085169055265984E-2</v>
      </c>
      <c r="O95" s="183">
        <f t="shared" si="130"/>
        <v>6.6395000137162812E-3</v>
      </c>
      <c r="P95" s="174"/>
      <c r="Q95" s="174"/>
      <c r="R95" s="172"/>
      <c r="S95" s="172"/>
      <c r="T95" s="175"/>
      <c r="U95" s="175"/>
      <c r="V95" s="172"/>
      <c r="W95" s="191">
        <v>32.65</v>
      </c>
      <c r="X95" s="191">
        <v>28.75</v>
      </c>
      <c r="Y95" s="177">
        <f t="shared" si="131"/>
        <v>30.7</v>
      </c>
      <c r="Z95" s="177">
        <v>0.4</v>
      </c>
      <c r="AA95" s="197">
        <v>6.5000000000000002E-2</v>
      </c>
      <c r="AB95" s="175">
        <f t="shared" si="132"/>
        <v>7.9681844501310106E-2</v>
      </c>
      <c r="AC95" s="183">
        <f t="shared" si="133"/>
        <v>5.7327323581105394E-3</v>
      </c>
      <c r="AD95" s="191">
        <v>31.87</v>
      </c>
      <c r="AE95" s="191">
        <v>28.77</v>
      </c>
      <c r="AF95" s="177">
        <f t="shared" si="86"/>
        <v>30.32</v>
      </c>
      <c r="AG95" s="177">
        <f>0.19*4</f>
        <v>0.76</v>
      </c>
      <c r="AH95" s="178">
        <v>9.4E-2</v>
      </c>
      <c r="AI95" s="175">
        <f t="shared" si="87"/>
        <v>0.12315230126829468</v>
      </c>
      <c r="AJ95" s="183">
        <f t="shared" si="88"/>
        <v>1.5088850011624348E-2</v>
      </c>
      <c r="AK95" s="191">
        <v>39.979999999999997</v>
      </c>
      <c r="AL95" s="191">
        <v>37.619999999999997</v>
      </c>
      <c r="AM95" s="177">
        <f t="shared" si="89"/>
        <v>38.799999999999997</v>
      </c>
      <c r="AN95" s="177">
        <v>1.82</v>
      </c>
      <c r="AO95" s="178">
        <v>4.2999999999999997E-2</v>
      </c>
      <c r="AP95" s="175">
        <f t="shared" si="111"/>
        <v>9.5460616751077199E-2</v>
      </c>
      <c r="AQ95" s="183">
        <f t="shared" si="112"/>
        <v>1.8558174926364867E-2</v>
      </c>
      <c r="AR95" s="191">
        <v>30.35</v>
      </c>
      <c r="AS95" s="191">
        <v>27.26</v>
      </c>
      <c r="AT95" s="172"/>
      <c r="AU95" s="172"/>
      <c r="AV95" s="175"/>
      <c r="AW95" s="175"/>
      <c r="AX95" s="172"/>
      <c r="AY95" s="191">
        <v>46.02</v>
      </c>
      <c r="AZ95" s="191">
        <v>43.45</v>
      </c>
      <c r="BA95" s="177">
        <f t="shared" si="119"/>
        <v>44.734999999999999</v>
      </c>
      <c r="BB95" s="176">
        <v>1.36</v>
      </c>
      <c r="BC95" s="178">
        <v>5.8599999999999999E-2</v>
      </c>
      <c r="BD95" s="175">
        <f t="shared" si="120"/>
        <v>9.2885303414725673E-2</v>
      </c>
      <c r="BE95" s="183">
        <f t="shared" si="121"/>
        <v>3.5451547445736571E-3</v>
      </c>
      <c r="BF95" s="191">
        <v>39.82</v>
      </c>
      <c r="BG95" s="191">
        <v>36.81</v>
      </c>
      <c r="BH95" s="177">
        <f t="shared" si="93"/>
        <v>38.314999999999998</v>
      </c>
      <c r="BI95" s="177">
        <v>1.86</v>
      </c>
      <c r="BJ95" s="178">
        <v>1.83E-2</v>
      </c>
      <c r="BK95" s="175">
        <f t="shared" si="123"/>
        <v>7.1340723787735039E-2</v>
      </c>
      <c r="BL95" s="183">
        <f t="shared" si="124"/>
        <v>3.7981879942681654E-3</v>
      </c>
      <c r="BM95" s="184"/>
      <c r="BN95" s="184"/>
      <c r="BO95" s="184"/>
      <c r="BP95" s="184"/>
      <c r="BQ95" s="184"/>
      <c r="BR95" s="184"/>
      <c r="BS95" s="184"/>
      <c r="BT95" s="191">
        <v>37.71</v>
      </c>
      <c r="BU95" s="191">
        <v>35.04</v>
      </c>
      <c r="BV95" s="176"/>
      <c r="BW95" s="176"/>
      <c r="BX95" s="178"/>
      <c r="BY95" s="175"/>
      <c r="BZ95" s="183"/>
      <c r="CA95" s="174"/>
      <c r="CB95" s="174"/>
      <c r="CC95" s="172"/>
      <c r="CD95" s="172"/>
      <c r="CE95" s="178"/>
      <c r="CF95" s="175"/>
      <c r="CG95" s="184"/>
      <c r="CH95" s="191">
        <v>30.88</v>
      </c>
      <c r="CI95" s="191">
        <v>28.81</v>
      </c>
      <c r="CJ95" s="177">
        <f t="shared" si="96"/>
        <v>29.844999999999999</v>
      </c>
      <c r="CK95" s="177">
        <v>1.1200000000000001</v>
      </c>
      <c r="CL95" s="178">
        <v>6.5000000000000002E-2</v>
      </c>
      <c r="CM95" s="175">
        <f t="shared" si="65"/>
        <v>0.10769730501561781</v>
      </c>
      <c r="CN95" s="183">
        <f t="shared" si="66"/>
        <v>1.0215907077058814E-2</v>
      </c>
      <c r="CO95" s="191">
        <v>42.89</v>
      </c>
      <c r="CP95" s="191">
        <v>39.4</v>
      </c>
      <c r="CQ95" s="172"/>
      <c r="CR95" s="172"/>
      <c r="CS95" s="178"/>
      <c r="CT95" s="175"/>
      <c r="CU95" s="172"/>
      <c r="CV95" s="191">
        <v>24.7</v>
      </c>
      <c r="CW95" s="191">
        <v>22.84</v>
      </c>
      <c r="CX95" s="177">
        <f t="shared" si="115"/>
        <v>23.77</v>
      </c>
      <c r="CY95" s="177">
        <v>0.92</v>
      </c>
      <c r="CZ95" s="178">
        <v>4.9799999999999997E-2</v>
      </c>
      <c r="DA95" s="175">
        <f t="shared" si="116"/>
        <v>9.322812390244084E-2</v>
      </c>
      <c r="DB95" s="183">
        <f t="shared" si="117"/>
        <v>5.3698090071232453E-3</v>
      </c>
      <c r="DC95" s="172"/>
      <c r="DD95" s="172"/>
      <c r="DE95" s="172"/>
      <c r="DF95" s="172"/>
      <c r="DG95" s="175"/>
      <c r="DH95" s="175"/>
      <c r="DI95" s="172"/>
      <c r="DJ95" s="191">
        <v>29</v>
      </c>
      <c r="DK95" s="191">
        <v>27.23</v>
      </c>
      <c r="DL95" s="172"/>
      <c r="DM95" s="172"/>
      <c r="DN95" s="175"/>
      <c r="DO95" s="175"/>
      <c r="DP95" s="183"/>
      <c r="DQ95" s="191">
        <v>25.38</v>
      </c>
      <c r="DR95" s="191">
        <v>24.35</v>
      </c>
      <c r="DS95" s="202"/>
      <c r="DT95" s="177"/>
      <c r="DU95" s="178"/>
      <c r="DV95" s="175"/>
      <c r="DW95" s="172"/>
      <c r="DX95" s="191">
        <v>27.26</v>
      </c>
      <c r="DY95" s="191">
        <v>25.2</v>
      </c>
      <c r="DZ95" s="177"/>
      <c r="EA95" s="172"/>
      <c r="EB95" s="178"/>
      <c r="EC95" s="175"/>
      <c r="ED95" s="172"/>
      <c r="EE95" s="191">
        <v>32.799999999999997</v>
      </c>
      <c r="EF95" s="191">
        <v>30.32</v>
      </c>
      <c r="EG95" s="177">
        <f t="shared" si="100"/>
        <v>31.56</v>
      </c>
      <c r="EH95" s="177">
        <v>1.3320000000000001</v>
      </c>
      <c r="EI95" s="178">
        <v>3.8800000000000001E-2</v>
      </c>
      <c r="EJ95" s="175">
        <f t="shared" si="101"/>
        <v>8.572498472537915E-2</v>
      </c>
      <c r="EK95" s="183">
        <f t="shared" si="102"/>
        <v>4.1592406100300489E-3</v>
      </c>
      <c r="EL95" s="191">
        <v>28.2</v>
      </c>
      <c r="EM95" s="191">
        <v>26.2</v>
      </c>
      <c r="EN95" s="172"/>
      <c r="EO95" s="177"/>
      <c r="EP95" s="172"/>
      <c r="EQ95" s="175"/>
      <c r="ER95" s="183"/>
      <c r="ES95" s="191">
        <v>63.19</v>
      </c>
      <c r="ET95" s="191">
        <v>54.85</v>
      </c>
      <c r="EU95" s="177">
        <f t="shared" si="106"/>
        <v>59.019999999999996</v>
      </c>
      <c r="EV95" s="177">
        <v>0.86</v>
      </c>
      <c r="EW95" s="175">
        <v>8.8099999999999998E-2</v>
      </c>
      <c r="EX95" s="175">
        <f t="shared" si="107"/>
        <v>0.10488578448440289</v>
      </c>
      <c r="EY95" s="183">
        <f t="shared" si="108"/>
        <v>1.7457154540988874E-2</v>
      </c>
      <c r="EZ95" s="172"/>
      <c r="FA95" s="179">
        <v>2.7490000000000001</v>
      </c>
      <c r="FB95" s="179">
        <v>2.2829999999999999</v>
      </c>
      <c r="FC95" s="179"/>
      <c r="FD95" s="179">
        <v>2.3769999999999998</v>
      </c>
      <c r="FE95" s="179">
        <v>4.048</v>
      </c>
      <c r="FF95" s="179">
        <v>6.423</v>
      </c>
      <c r="FG95" s="179"/>
      <c r="FH95" s="179">
        <v>1.2609999999999999</v>
      </c>
      <c r="FI95" s="179">
        <v>1.7589999999999999</v>
      </c>
      <c r="FJ95" s="179"/>
      <c r="FK95" s="179"/>
      <c r="FL95" s="179"/>
      <c r="FM95" s="177">
        <v>3.1339999999999999</v>
      </c>
      <c r="FN95" s="177"/>
      <c r="FO95" s="177">
        <v>1.903</v>
      </c>
      <c r="FP95" s="177"/>
      <c r="FQ95" s="177"/>
      <c r="FR95" s="177"/>
      <c r="FS95" s="177"/>
      <c r="FT95" s="177">
        <v>1.603</v>
      </c>
      <c r="FU95" s="177"/>
      <c r="FV95" s="177">
        <v>5.4989999999999997</v>
      </c>
      <c r="FW95" s="177">
        <f t="shared" si="109"/>
        <v>33.039000000000001</v>
      </c>
      <c r="FX95" s="175">
        <f t="shared" si="110"/>
        <v>9.8056482373154202E-2</v>
      </c>
      <c r="FY95" s="172"/>
      <c r="FZ95" s="172"/>
    </row>
    <row r="96" spans="1:182">
      <c r="A96" s="181">
        <v>38504</v>
      </c>
      <c r="B96" s="173">
        <v>28.99</v>
      </c>
      <c r="C96" s="173">
        <v>28.03</v>
      </c>
      <c r="D96" s="170">
        <f t="shared" si="125"/>
        <v>28.509999999999998</v>
      </c>
      <c r="E96" s="170">
        <v>1.24</v>
      </c>
      <c r="F96" s="171">
        <v>4.58E-2</v>
      </c>
      <c r="G96" s="175">
        <f t="shared" si="126"/>
        <v>9.4507797153034812E-2</v>
      </c>
      <c r="H96" s="183">
        <f t="shared" si="127"/>
        <v>7.5915151974059319E-3</v>
      </c>
      <c r="I96" s="173">
        <v>38.89</v>
      </c>
      <c r="J96" s="173">
        <v>35.15</v>
      </c>
      <c r="K96" s="173">
        <f t="shared" si="128"/>
        <v>37.019999999999996</v>
      </c>
      <c r="L96" s="173">
        <v>1.24</v>
      </c>
      <c r="M96" s="171">
        <v>5.9200000000000003E-2</v>
      </c>
      <c r="N96" s="175">
        <f t="shared" si="129"/>
        <v>9.7042303857792778E-2</v>
      </c>
      <c r="O96" s="183">
        <f t="shared" si="130"/>
        <v>6.4141030233429101E-3</v>
      </c>
      <c r="P96" s="174"/>
      <c r="Q96" s="174"/>
      <c r="R96" s="172"/>
      <c r="S96" s="172"/>
      <c r="T96" s="175"/>
      <c r="U96" s="175"/>
      <c r="V96" s="172"/>
      <c r="W96" s="191">
        <v>35.64</v>
      </c>
      <c r="X96" s="191">
        <v>31.7</v>
      </c>
      <c r="Y96" s="177">
        <f t="shared" si="131"/>
        <v>33.67</v>
      </c>
      <c r="Z96" s="177">
        <v>0.4</v>
      </c>
      <c r="AA96" s="197">
        <v>6.5000000000000002E-2</v>
      </c>
      <c r="AB96" s="175">
        <f t="shared" si="132"/>
        <v>7.8380703881638647E-2</v>
      </c>
      <c r="AC96" s="183">
        <f t="shared" si="133"/>
        <v>6.1174333342498555E-3</v>
      </c>
      <c r="AD96" s="191">
        <v>34.42</v>
      </c>
      <c r="AE96" s="191">
        <v>31.78</v>
      </c>
      <c r="AF96" s="177">
        <f t="shared" si="86"/>
        <v>33.1</v>
      </c>
      <c r="AG96" s="177">
        <v>0.84</v>
      </c>
      <c r="AH96" s="178">
        <v>9.4E-2</v>
      </c>
      <c r="AI96" s="175">
        <f t="shared" si="87"/>
        <v>0.12351842033687976</v>
      </c>
      <c r="AJ96" s="183">
        <f t="shared" si="88"/>
        <v>1.5717030638229906E-2</v>
      </c>
      <c r="AK96" s="191">
        <v>40.880000000000003</v>
      </c>
      <c r="AL96" s="191">
        <v>39.450000000000003</v>
      </c>
      <c r="AM96" s="177">
        <f t="shared" si="89"/>
        <v>40.165000000000006</v>
      </c>
      <c r="AN96" s="177">
        <v>1.82</v>
      </c>
      <c r="AO96" s="178">
        <v>3.6299999999999999E-2</v>
      </c>
      <c r="AP96" s="175">
        <f t="shared" si="111"/>
        <v>8.6620600280937099E-2</v>
      </c>
      <c r="AQ96" s="183">
        <f t="shared" si="112"/>
        <v>1.6015349187525531E-2</v>
      </c>
      <c r="AR96" s="191">
        <v>32</v>
      </c>
      <c r="AS96" s="191">
        <v>29.86</v>
      </c>
      <c r="AT96" s="172"/>
      <c r="AU96" s="172"/>
      <c r="AV96" s="175"/>
      <c r="AW96" s="175"/>
      <c r="AX96" s="172"/>
      <c r="AY96" s="191">
        <v>48.42</v>
      </c>
      <c r="AZ96" s="191">
        <v>45.2</v>
      </c>
      <c r="BA96" s="177">
        <f t="shared" si="119"/>
        <v>46.81</v>
      </c>
      <c r="BB96" s="176">
        <v>1.36</v>
      </c>
      <c r="BC96" s="178">
        <v>5.2999999999999999E-2</v>
      </c>
      <c r="BD96" s="175">
        <f t="shared" si="120"/>
        <v>8.5574859927597835E-2</v>
      </c>
      <c r="BE96" s="183">
        <f t="shared" si="121"/>
        <v>3.0730646235604094E-3</v>
      </c>
      <c r="BF96" s="191">
        <v>41.87</v>
      </c>
      <c r="BG96" s="191">
        <v>39.380000000000003</v>
      </c>
      <c r="BH96" s="177">
        <f t="shared" si="93"/>
        <v>40.625</v>
      </c>
      <c r="BI96" s="177">
        <v>1.86</v>
      </c>
      <c r="BJ96" s="178">
        <v>2.1700000000000001E-2</v>
      </c>
      <c r="BK96" s="175">
        <f t="shared" si="123"/>
        <v>7.1837229663017865E-2</v>
      </c>
      <c r="BL96" s="183">
        <f t="shared" si="124"/>
        <v>3.6499654184222762E-3</v>
      </c>
      <c r="BM96" s="172"/>
      <c r="BN96" s="172"/>
      <c r="BO96" s="172"/>
      <c r="BP96" s="172"/>
      <c r="BQ96" s="172"/>
      <c r="BR96" s="172"/>
      <c r="BS96" s="172"/>
      <c r="BT96" s="191">
        <v>38.67</v>
      </c>
      <c r="BU96" s="191">
        <v>36.14</v>
      </c>
      <c r="BV96" s="176">
        <f t="shared" ref="BV96:BV120" si="134">AVERAGE(BT96:BU96)</f>
        <v>37.405000000000001</v>
      </c>
      <c r="BW96" s="176">
        <v>1.3</v>
      </c>
      <c r="BX96" s="178"/>
      <c r="BY96" s="175"/>
      <c r="BZ96" s="183"/>
      <c r="CA96" s="178"/>
      <c r="CB96" s="178"/>
      <c r="CC96" s="178"/>
      <c r="CD96" s="178"/>
      <c r="CE96" s="172"/>
      <c r="CF96" s="175"/>
      <c r="CG96" s="172"/>
      <c r="CH96" s="191">
        <v>32.71</v>
      </c>
      <c r="CI96" s="191">
        <v>30.59</v>
      </c>
      <c r="CJ96" s="177">
        <f t="shared" si="96"/>
        <v>31.65</v>
      </c>
      <c r="CK96" s="177">
        <v>1.1200000000000001</v>
      </c>
      <c r="CL96" s="178">
        <v>7.0000000000000007E-2</v>
      </c>
      <c r="CM96" s="175">
        <f t="shared" si="65"/>
        <v>0.11041719806630002</v>
      </c>
      <c r="CN96" s="183">
        <f t="shared" si="66"/>
        <v>1.053287630673027E-2</v>
      </c>
      <c r="CO96" s="191">
        <v>44.97</v>
      </c>
      <c r="CP96" s="191">
        <v>42.62</v>
      </c>
      <c r="CQ96" s="172"/>
      <c r="CR96" s="172"/>
      <c r="CS96" s="178"/>
      <c r="CT96" s="175"/>
      <c r="CU96" s="178"/>
      <c r="CV96" s="191">
        <v>24.99</v>
      </c>
      <c r="CW96" s="191">
        <v>23.34</v>
      </c>
      <c r="CX96" s="177">
        <f t="shared" si="115"/>
        <v>24.164999999999999</v>
      </c>
      <c r="CY96" s="177">
        <v>0.92</v>
      </c>
      <c r="CZ96" s="178">
        <v>4.7300000000000002E-2</v>
      </c>
      <c r="DA96" s="175">
        <f t="shared" si="116"/>
        <v>8.9905896996314905E-2</v>
      </c>
      <c r="DB96" s="183">
        <f t="shared" si="117"/>
        <v>4.7079523581371185E-3</v>
      </c>
      <c r="DC96" s="172"/>
      <c r="DD96" s="172"/>
      <c r="DE96" s="172"/>
      <c r="DF96" s="172"/>
      <c r="DG96" s="175"/>
      <c r="DH96" s="175"/>
      <c r="DI96" s="172"/>
      <c r="DJ96" s="191">
        <v>31.5</v>
      </c>
      <c r="DK96" s="191">
        <v>28.42</v>
      </c>
      <c r="DL96" s="172"/>
      <c r="DM96" s="172"/>
      <c r="DN96" s="175"/>
      <c r="DO96" s="175"/>
      <c r="DP96" s="203"/>
      <c r="DQ96" s="191">
        <v>26.35</v>
      </c>
      <c r="DR96" s="191">
        <v>24.85</v>
      </c>
      <c r="DS96" s="177"/>
      <c r="DT96" s="177"/>
      <c r="DU96" s="178"/>
      <c r="DV96" s="175"/>
      <c r="DW96" s="172"/>
      <c r="DX96" s="191">
        <v>27.95</v>
      </c>
      <c r="DY96" s="191">
        <v>24.62</v>
      </c>
      <c r="DZ96" s="177"/>
      <c r="EA96" s="172"/>
      <c r="EB96" s="178"/>
      <c r="EC96" s="175"/>
      <c r="ED96" s="172"/>
      <c r="EE96" s="191">
        <v>33.96</v>
      </c>
      <c r="EF96" s="191">
        <v>32.4</v>
      </c>
      <c r="EG96" s="177">
        <f t="shared" si="100"/>
        <v>33.18</v>
      </c>
      <c r="EH96" s="177">
        <v>1.3320000000000001</v>
      </c>
      <c r="EI96" s="178">
        <v>3.7999999999999999E-2</v>
      </c>
      <c r="EJ96" s="175">
        <f t="shared" si="101"/>
        <v>8.2563321248138255E-2</v>
      </c>
      <c r="EK96" s="183">
        <f t="shared" si="102"/>
        <v>3.6740196041544649E-3</v>
      </c>
      <c r="EL96" s="191">
        <v>29.49</v>
      </c>
      <c r="EM96" s="191">
        <v>27.72</v>
      </c>
      <c r="EN96" s="172"/>
      <c r="EO96" s="177"/>
      <c r="EP96" s="172"/>
      <c r="EQ96" s="175"/>
      <c r="ER96" s="183"/>
      <c r="ES96" s="191">
        <v>67.19</v>
      </c>
      <c r="ET96" s="191">
        <v>62.16</v>
      </c>
      <c r="EU96" s="177">
        <f t="shared" si="106"/>
        <v>64.674999999999997</v>
      </c>
      <c r="EV96" s="177">
        <v>0.9</v>
      </c>
      <c r="EW96" s="175">
        <v>9.2999999999999999E-2</v>
      </c>
      <c r="EX96" s="175">
        <f t="shared" si="107"/>
        <v>0.10909857741401829</v>
      </c>
      <c r="EY96" s="183">
        <f t="shared" si="108"/>
        <v>2.0119769335205161E-2</v>
      </c>
      <c r="EZ96" s="172"/>
      <c r="FA96" s="179">
        <v>2.89</v>
      </c>
      <c r="FB96" s="179">
        <v>2.3780000000000001</v>
      </c>
      <c r="FC96" s="179"/>
      <c r="FD96" s="179">
        <v>2.8079999999999998</v>
      </c>
      <c r="FE96" s="179">
        <v>4.5780000000000003</v>
      </c>
      <c r="FF96" s="179">
        <v>6.6520000000000001</v>
      </c>
      <c r="FG96" s="179"/>
      <c r="FH96" s="179">
        <v>1.292</v>
      </c>
      <c r="FI96" s="179">
        <v>1.8280000000000001</v>
      </c>
      <c r="FJ96" s="179"/>
      <c r="FK96" s="179"/>
      <c r="FL96" s="179"/>
      <c r="FM96" s="177">
        <v>3.4319999999999999</v>
      </c>
      <c r="FN96" s="177"/>
      <c r="FO96" s="177">
        <v>1.8839999999999999</v>
      </c>
      <c r="FP96" s="177"/>
      <c r="FQ96" s="177"/>
      <c r="FR96" s="177"/>
      <c r="FS96" s="177"/>
      <c r="FT96" s="177">
        <v>1.601</v>
      </c>
      <c r="FU96" s="177"/>
      <c r="FV96" s="177">
        <v>6.6349999999999998</v>
      </c>
      <c r="FW96" s="177">
        <f t="shared" si="109"/>
        <v>35.978000000000002</v>
      </c>
      <c r="FX96" s="175">
        <f t="shared" si="110"/>
        <v>9.7613079026963839E-2</v>
      </c>
      <c r="FY96" s="172"/>
      <c r="FZ96" s="172"/>
    </row>
    <row r="97" spans="1:182">
      <c r="A97" s="181">
        <v>38534</v>
      </c>
      <c r="B97" s="173">
        <v>29.59</v>
      </c>
      <c r="C97" s="173">
        <v>28.53</v>
      </c>
      <c r="D97" s="170">
        <f t="shared" si="125"/>
        <v>29.060000000000002</v>
      </c>
      <c r="E97" s="170">
        <v>1.24</v>
      </c>
      <c r="F97" s="171">
        <v>4.58E-2</v>
      </c>
      <c r="G97" s="175">
        <f t="shared" si="126"/>
        <v>9.3570440810447852E-2</v>
      </c>
      <c r="H97" s="183">
        <f t="shared" si="127"/>
        <v>7.3101906883162393E-3</v>
      </c>
      <c r="I97" s="173">
        <v>39.32</v>
      </c>
      <c r="J97" s="173">
        <v>37.42</v>
      </c>
      <c r="K97" s="173">
        <f t="shared" si="128"/>
        <v>38.370000000000005</v>
      </c>
      <c r="L97" s="173">
        <v>1.24</v>
      </c>
      <c r="M97" s="171">
        <v>5.9200000000000003E-2</v>
      </c>
      <c r="N97" s="175">
        <f t="shared" si="129"/>
        <v>9.5693914278132564E-2</v>
      </c>
      <c r="O97" s="183">
        <f t="shared" si="130"/>
        <v>6.1516038103751969E-3</v>
      </c>
      <c r="P97" s="174"/>
      <c r="Q97" s="174"/>
      <c r="R97" s="172"/>
      <c r="S97" s="172"/>
      <c r="T97" s="175"/>
      <c r="U97" s="175"/>
      <c r="V97" s="172"/>
      <c r="W97" s="191">
        <v>37.81</v>
      </c>
      <c r="X97" s="191">
        <v>34.159999999999997</v>
      </c>
      <c r="Y97" s="177">
        <f t="shared" si="131"/>
        <v>35.984999999999999</v>
      </c>
      <c r="Z97" s="177">
        <v>0.4</v>
      </c>
      <c r="AA97" s="197">
        <v>6.5000000000000002E-2</v>
      </c>
      <c r="AB97" s="175">
        <f t="shared" si="132"/>
        <v>7.7516117029316378E-2</v>
      </c>
      <c r="AC97" s="183">
        <f t="shared" si="133"/>
        <v>5.8841170149848722E-3</v>
      </c>
      <c r="AD97" s="191">
        <v>36.299999999999997</v>
      </c>
      <c r="AE97" s="191">
        <v>34.01</v>
      </c>
      <c r="AF97" s="177">
        <f t="shared" si="86"/>
        <v>35.155000000000001</v>
      </c>
      <c r="AG97" s="177">
        <v>0.84</v>
      </c>
      <c r="AH97" s="178">
        <v>9.4E-2</v>
      </c>
      <c r="AI97" s="175">
        <f t="shared" si="87"/>
        <v>0.12177665655505843</v>
      </c>
      <c r="AJ97" s="183">
        <f t="shared" si="88"/>
        <v>1.5070651322152292E-2</v>
      </c>
      <c r="AK97" s="191">
        <v>41.03</v>
      </c>
      <c r="AL97" s="191">
        <v>39.33</v>
      </c>
      <c r="AM97" s="177">
        <f t="shared" si="89"/>
        <v>40.18</v>
      </c>
      <c r="AN97" s="177">
        <v>1.82</v>
      </c>
      <c r="AO97" s="178">
        <v>3.6299999999999999E-2</v>
      </c>
      <c r="AP97" s="175">
        <f t="shared" si="111"/>
        <v>8.660147938238083E-2</v>
      </c>
      <c r="AQ97" s="183">
        <f t="shared" si="112"/>
        <v>1.5572908760045343E-2</v>
      </c>
      <c r="AR97" s="191">
        <v>33.590000000000003</v>
      </c>
      <c r="AS97" s="191">
        <v>31.25</v>
      </c>
      <c r="AT97" s="172"/>
      <c r="AU97" s="172"/>
      <c r="AV97" s="175"/>
      <c r="AW97" s="175"/>
      <c r="AX97" s="172"/>
      <c r="AY97" s="191">
        <v>49.34</v>
      </c>
      <c r="AZ97" s="191">
        <v>46.51</v>
      </c>
      <c r="BA97" s="177">
        <f t="shared" si="119"/>
        <v>47.924999999999997</v>
      </c>
      <c r="BB97" s="176">
        <v>1.36</v>
      </c>
      <c r="BC97" s="178">
        <v>5.2999999999999999E-2</v>
      </c>
      <c r="BD97" s="175">
        <f t="shared" si="120"/>
        <v>8.4808511391717856E-2</v>
      </c>
      <c r="BE97" s="183">
        <f t="shared" si="121"/>
        <v>2.9620619787548517E-3</v>
      </c>
      <c r="BF97" s="191">
        <v>42.15</v>
      </c>
      <c r="BG97" s="191">
        <v>40.01</v>
      </c>
      <c r="BH97" s="177">
        <f t="shared" si="93"/>
        <v>41.08</v>
      </c>
      <c r="BI97" s="177">
        <v>1.86</v>
      </c>
      <c r="BJ97" s="178">
        <v>2.1700000000000001E-2</v>
      </c>
      <c r="BK97" s="175">
        <f t="shared" si="123"/>
        <v>7.1272008384699825E-2</v>
      </c>
      <c r="BL97" s="183">
        <f t="shared" si="124"/>
        <v>3.5219839783529223E-3</v>
      </c>
      <c r="BM97" s="172"/>
      <c r="BN97" s="172"/>
      <c r="BO97" s="172"/>
      <c r="BP97" s="172"/>
      <c r="BQ97" s="172"/>
      <c r="BR97" s="172"/>
      <c r="BS97" s="172"/>
      <c r="BT97" s="191">
        <v>39.200000000000003</v>
      </c>
      <c r="BU97" s="191">
        <v>37.67</v>
      </c>
      <c r="BV97" s="176">
        <f t="shared" si="134"/>
        <v>38.435000000000002</v>
      </c>
      <c r="BW97" s="176">
        <v>1.3</v>
      </c>
      <c r="BX97" s="178">
        <v>5.6000000000000001E-2</v>
      </c>
      <c r="BY97" s="175">
        <f t="shared" ref="BY97:BY120" si="135">+((((((BW97/4)*(1+BX97)^0.25))/(BV97*0.95))+(1+BX97)^(0.25))^4)-1</f>
        <v>9.4102269501408209E-2</v>
      </c>
      <c r="BZ97" s="183">
        <f t="shared" ref="BZ97:BZ120" si="136">BY97*($FK97/$FW97)</f>
        <v>2.5794685681884717E-3</v>
      </c>
      <c r="CA97" s="174"/>
      <c r="CB97" s="174"/>
      <c r="CC97" s="172"/>
      <c r="CD97" s="172"/>
      <c r="CE97" s="178"/>
      <c r="CF97" s="175"/>
      <c r="CG97" s="172"/>
      <c r="CH97" s="191">
        <v>35.24</v>
      </c>
      <c r="CI97" s="191">
        <v>32.049999999999997</v>
      </c>
      <c r="CJ97" s="177">
        <f t="shared" si="96"/>
        <v>33.644999999999996</v>
      </c>
      <c r="CK97" s="177">
        <v>1.1200000000000001</v>
      </c>
      <c r="CL97" s="178">
        <v>7.0000000000000007E-2</v>
      </c>
      <c r="CM97" s="175">
        <f t="shared" si="65"/>
        <v>0.10798920614694785</v>
      </c>
      <c r="CN97" s="183">
        <f t="shared" si="66"/>
        <v>1.0018894774446502E-2</v>
      </c>
      <c r="CO97" s="191">
        <v>45.52</v>
      </c>
      <c r="CP97" s="191">
        <v>42.43</v>
      </c>
      <c r="CQ97" s="172"/>
      <c r="CR97" s="172"/>
      <c r="CS97" s="178"/>
      <c r="CT97" s="175"/>
      <c r="CU97" s="172"/>
      <c r="CV97" s="191">
        <v>24.91</v>
      </c>
      <c r="CW97" s="191">
        <v>23.76</v>
      </c>
      <c r="CX97" s="177">
        <f t="shared" si="115"/>
        <v>24.335000000000001</v>
      </c>
      <c r="CY97" s="177">
        <v>0.92</v>
      </c>
      <c r="CZ97" s="178">
        <v>4.7300000000000002E-2</v>
      </c>
      <c r="DA97" s="175">
        <f t="shared" si="116"/>
        <v>8.9603825756044531E-2</v>
      </c>
      <c r="DB97" s="183">
        <f t="shared" si="117"/>
        <v>4.5635166447985489E-3</v>
      </c>
      <c r="DC97" s="172"/>
      <c r="DD97" s="172"/>
      <c r="DE97" s="172"/>
      <c r="DF97" s="172"/>
      <c r="DG97" s="175"/>
      <c r="DH97" s="175"/>
      <c r="DI97" s="172"/>
      <c r="DJ97" s="191">
        <v>32.380000000000003</v>
      </c>
      <c r="DK97" s="191">
        <v>28.54</v>
      </c>
      <c r="DL97" s="172"/>
      <c r="DM97" s="172"/>
      <c r="DN97" s="175"/>
      <c r="DO97" s="175"/>
      <c r="DP97" s="183"/>
      <c r="DQ97" s="191">
        <v>26.95</v>
      </c>
      <c r="DR97" s="191">
        <v>25</v>
      </c>
      <c r="DS97" s="177"/>
      <c r="DT97" s="177"/>
      <c r="DU97" s="178"/>
      <c r="DV97" s="175"/>
      <c r="DW97" s="184"/>
      <c r="DX97" s="191">
        <v>29.66</v>
      </c>
      <c r="DY97" s="191">
        <v>27.27</v>
      </c>
      <c r="DZ97" s="177"/>
      <c r="EA97" s="172"/>
      <c r="EB97" s="178"/>
      <c r="EC97" s="175"/>
      <c r="ED97" s="172"/>
      <c r="EE97" s="191">
        <v>34.79</v>
      </c>
      <c r="EF97" s="191">
        <v>32.96</v>
      </c>
      <c r="EG97" s="177">
        <f t="shared" si="100"/>
        <v>33.875</v>
      </c>
      <c r="EH97" s="177">
        <v>1.3320000000000001</v>
      </c>
      <c r="EI97" s="178">
        <v>3.7999999999999999E-2</v>
      </c>
      <c r="EJ97" s="175">
        <f t="shared" si="101"/>
        <v>8.1634869507129837E-2</v>
      </c>
      <c r="EK97" s="183">
        <f t="shared" si="102"/>
        <v>3.5331267863569116E-3</v>
      </c>
      <c r="EL97" s="191">
        <v>30.4</v>
      </c>
      <c r="EM97" s="191">
        <v>28.86</v>
      </c>
      <c r="EN97" s="172"/>
      <c r="EO97" s="177"/>
      <c r="EP97" s="172"/>
      <c r="EQ97" s="175"/>
      <c r="ER97" s="183"/>
      <c r="ES97" s="191">
        <v>71.47</v>
      </c>
      <c r="ET97" s="191">
        <v>65.95</v>
      </c>
      <c r="EU97" s="177">
        <f t="shared" si="106"/>
        <v>68.710000000000008</v>
      </c>
      <c r="EV97" s="177">
        <v>0.9</v>
      </c>
      <c r="EW97" s="175">
        <v>9.2999999999999999E-2</v>
      </c>
      <c r="EX97" s="175">
        <f t="shared" si="107"/>
        <v>0.10814830281001719</v>
      </c>
      <c r="EY97" s="183">
        <f t="shared" si="108"/>
        <v>1.9397815450488326E-2</v>
      </c>
      <c r="EZ97" s="172"/>
      <c r="FA97" s="179">
        <v>2.89</v>
      </c>
      <c r="FB97" s="179">
        <v>2.3780000000000001</v>
      </c>
      <c r="FC97" s="179"/>
      <c r="FD97" s="179">
        <v>2.8079999999999998</v>
      </c>
      <c r="FE97" s="179">
        <v>4.5780000000000003</v>
      </c>
      <c r="FF97" s="179">
        <v>6.6520000000000001</v>
      </c>
      <c r="FG97" s="179"/>
      <c r="FH97" s="179">
        <v>1.292</v>
      </c>
      <c r="FI97" s="179">
        <v>1.8280000000000001</v>
      </c>
      <c r="FJ97" s="179"/>
      <c r="FK97" s="179">
        <v>1.014</v>
      </c>
      <c r="FL97" s="179"/>
      <c r="FM97" s="177">
        <v>3.4319999999999999</v>
      </c>
      <c r="FN97" s="177"/>
      <c r="FO97" s="177">
        <v>1.8839999999999999</v>
      </c>
      <c r="FP97" s="177"/>
      <c r="FQ97" s="177"/>
      <c r="FR97" s="177"/>
      <c r="FS97" s="177"/>
      <c r="FT97" s="177">
        <v>1.601</v>
      </c>
      <c r="FU97" s="177"/>
      <c r="FV97" s="177">
        <v>6.6349999999999998</v>
      </c>
      <c r="FW97" s="177">
        <f t="shared" si="109"/>
        <v>36.991999999999997</v>
      </c>
      <c r="FX97" s="175">
        <f t="shared" si="110"/>
        <v>9.6566339777260479E-2</v>
      </c>
      <c r="FY97" s="172"/>
      <c r="FZ97" s="172"/>
    </row>
    <row r="98" spans="1:182">
      <c r="A98" s="181">
        <v>38565</v>
      </c>
      <c r="B98" s="173">
        <v>29.97</v>
      </c>
      <c r="C98" s="173">
        <v>28.26</v>
      </c>
      <c r="D98" s="170">
        <f t="shared" si="125"/>
        <v>29.115000000000002</v>
      </c>
      <c r="E98" s="170">
        <v>1.24</v>
      </c>
      <c r="F98" s="171">
        <v>4.58E-2</v>
      </c>
      <c r="G98" s="175">
        <f t="shared" si="126"/>
        <v>9.3478685347404777E-2</v>
      </c>
      <c r="H98" s="183">
        <f t="shared" si="127"/>
        <v>7.3030222927659991E-3</v>
      </c>
      <c r="I98" s="173">
        <v>39.090000000000003</v>
      </c>
      <c r="J98" s="173">
        <v>35.29</v>
      </c>
      <c r="K98" s="173">
        <f t="shared" si="128"/>
        <v>37.19</v>
      </c>
      <c r="L98" s="173">
        <v>1.24</v>
      </c>
      <c r="M98" s="171">
        <v>5.9200000000000003E-2</v>
      </c>
      <c r="N98" s="175">
        <f t="shared" si="129"/>
        <v>9.6867048859147875E-2</v>
      </c>
      <c r="O98" s="183">
        <f t="shared" si="130"/>
        <v>6.2270177926863563E-3</v>
      </c>
      <c r="P98" s="174"/>
      <c r="Q98" s="174"/>
      <c r="R98" s="172"/>
      <c r="S98" s="172"/>
      <c r="T98" s="175"/>
      <c r="U98" s="175"/>
      <c r="V98" s="172"/>
      <c r="W98" s="191">
        <v>38.32</v>
      </c>
      <c r="X98" s="191">
        <v>33.9</v>
      </c>
      <c r="Y98" s="177">
        <f t="shared" si="131"/>
        <v>36.11</v>
      </c>
      <c r="Z98" s="177">
        <v>0.4</v>
      </c>
      <c r="AA98" s="197">
        <v>6.5000000000000002E-2</v>
      </c>
      <c r="AB98" s="175">
        <f t="shared" si="132"/>
        <v>7.7472601320760281E-2</v>
      </c>
      <c r="AC98" s="183">
        <f t="shared" si="133"/>
        <v>5.8808138113293374E-3</v>
      </c>
      <c r="AD98" s="191">
        <v>37.71</v>
      </c>
      <c r="AE98" s="191">
        <v>34.020000000000003</v>
      </c>
      <c r="AF98" s="177">
        <f t="shared" si="86"/>
        <v>35.865000000000002</v>
      </c>
      <c r="AG98" s="177">
        <v>0.84</v>
      </c>
      <c r="AH98" s="178">
        <v>9.4E-2</v>
      </c>
      <c r="AI98" s="175">
        <f t="shared" si="87"/>
        <v>0.12122169916836323</v>
      </c>
      <c r="AJ98" s="183">
        <f t="shared" si="88"/>
        <v>1.5001971745046683E-2</v>
      </c>
      <c r="AK98" s="191">
        <v>40.79</v>
      </c>
      <c r="AL98" s="191">
        <v>36.68</v>
      </c>
      <c r="AM98" s="177">
        <f t="shared" si="89"/>
        <v>38.734999999999999</v>
      </c>
      <c r="AN98" s="177">
        <v>1.82</v>
      </c>
      <c r="AO98" s="178">
        <v>3.6299999999999999E-2</v>
      </c>
      <c r="AP98" s="175">
        <f t="shared" si="111"/>
        <v>8.8512707329323481E-2</v>
      </c>
      <c r="AQ98" s="183">
        <f t="shared" si="112"/>
        <v>1.5916590861663599E-2</v>
      </c>
      <c r="AR98" s="191">
        <v>33.1</v>
      </c>
      <c r="AS98" s="191">
        <v>30.4</v>
      </c>
      <c r="AT98" s="172"/>
      <c r="AU98" s="172"/>
      <c r="AV98" s="175"/>
      <c r="AW98" s="175"/>
      <c r="AX98" s="172"/>
      <c r="AY98" s="191">
        <v>47.54</v>
      </c>
      <c r="AZ98" s="191">
        <v>44.43</v>
      </c>
      <c r="BA98" s="177">
        <f t="shared" si="119"/>
        <v>45.984999999999999</v>
      </c>
      <c r="BB98" s="176">
        <v>1.36</v>
      </c>
      <c r="BC98" s="178">
        <v>5.2999999999999999E-2</v>
      </c>
      <c r="BD98" s="175">
        <f t="shared" si="120"/>
        <v>8.6166087968484906E-2</v>
      </c>
      <c r="BE98" s="183">
        <f t="shared" si="121"/>
        <v>3.0094773371345833E-3</v>
      </c>
      <c r="BF98" s="191">
        <v>41.98</v>
      </c>
      <c r="BG98" s="191">
        <v>39.1</v>
      </c>
      <c r="BH98" s="177">
        <f t="shared" si="93"/>
        <v>40.54</v>
      </c>
      <c r="BI98" s="177">
        <v>1.86</v>
      </c>
      <c r="BJ98" s="178">
        <v>2.1700000000000001E-2</v>
      </c>
      <c r="BK98" s="175">
        <f t="shared" si="123"/>
        <v>7.1944252111836748E-2</v>
      </c>
      <c r="BL98" s="183">
        <f t="shared" si="124"/>
        <v>3.5552036348517951E-3</v>
      </c>
      <c r="BM98" s="172"/>
      <c r="BN98" s="172"/>
      <c r="BO98" s="172"/>
      <c r="BP98" s="172"/>
      <c r="BQ98" s="172"/>
      <c r="BR98" s="172"/>
      <c r="BS98" s="172"/>
      <c r="BT98" s="191">
        <v>39.630000000000003</v>
      </c>
      <c r="BU98" s="191">
        <v>35.619999999999997</v>
      </c>
      <c r="BV98" s="176">
        <f t="shared" si="134"/>
        <v>37.625</v>
      </c>
      <c r="BW98" s="176">
        <v>1.3</v>
      </c>
      <c r="BX98" s="178">
        <v>5.6000000000000001E-2</v>
      </c>
      <c r="BY98" s="175">
        <f t="shared" si="135"/>
        <v>9.4933716398288848E-2</v>
      </c>
      <c r="BZ98" s="183">
        <f t="shared" si="136"/>
        <v>2.6022596352688393E-3</v>
      </c>
      <c r="CA98" s="174"/>
      <c r="CB98" s="174"/>
      <c r="CC98" s="172"/>
      <c r="CD98" s="172"/>
      <c r="CE98" s="178"/>
      <c r="CF98" s="175"/>
      <c r="CG98" s="172"/>
      <c r="CH98" s="191">
        <v>35.85</v>
      </c>
      <c r="CI98" s="191">
        <v>32.15</v>
      </c>
      <c r="CJ98" s="177">
        <f t="shared" si="96"/>
        <v>34</v>
      </c>
      <c r="CK98" s="177">
        <v>1.1200000000000001</v>
      </c>
      <c r="CL98" s="178">
        <v>7.0000000000000007E-2</v>
      </c>
      <c r="CM98" s="175">
        <f t="shared" si="65"/>
        <v>0.10758740437829384</v>
      </c>
      <c r="CN98" s="183">
        <f t="shared" si="66"/>
        <v>9.9816168854429191E-3</v>
      </c>
      <c r="CO98" s="191">
        <v>43.43</v>
      </c>
      <c r="CP98" s="191">
        <v>39.799999999999997</v>
      </c>
      <c r="CQ98" s="172"/>
      <c r="CR98" s="172"/>
      <c r="CS98" s="178"/>
      <c r="CT98" s="175"/>
      <c r="CU98" s="172"/>
      <c r="CV98" s="191">
        <v>24.82</v>
      </c>
      <c r="CW98" s="191">
        <v>23.22</v>
      </c>
      <c r="CX98" s="177">
        <f t="shared" si="115"/>
        <v>24.02</v>
      </c>
      <c r="CY98" s="177">
        <v>0.92</v>
      </c>
      <c r="CZ98" s="178">
        <v>4.7300000000000002E-2</v>
      </c>
      <c r="DA98" s="175">
        <f t="shared" si="116"/>
        <v>9.0166975405425509E-2</v>
      </c>
      <c r="DB98" s="183">
        <f t="shared" si="117"/>
        <v>4.5921978174692278E-3</v>
      </c>
      <c r="DC98" s="172"/>
      <c r="DD98" s="172"/>
      <c r="DE98" s="172"/>
      <c r="DF98" s="172"/>
      <c r="DG98" s="175"/>
      <c r="DH98" s="175"/>
      <c r="DI98" s="172"/>
      <c r="DJ98" s="191">
        <v>29.85</v>
      </c>
      <c r="DK98" s="191">
        <v>27.73</v>
      </c>
      <c r="DL98" s="172"/>
      <c r="DM98" s="172"/>
      <c r="DN98" s="175"/>
      <c r="DO98" s="175"/>
      <c r="DP98" s="183"/>
      <c r="DQ98" s="191">
        <v>27.42</v>
      </c>
      <c r="DR98" s="191">
        <v>25.64</v>
      </c>
      <c r="DS98" s="177"/>
      <c r="DT98" s="177"/>
      <c r="DU98" s="178"/>
      <c r="DV98" s="175"/>
      <c r="DW98" s="184"/>
      <c r="DX98" s="191">
        <v>29.98</v>
      </c>
      <c r="DY98" s="191">
        <v>25.5</v>
      </c>
      <c r="DZ98" s="177"/>
      <c r="EA98" s="172"/>
      <c r="EB98" s="178"/>
      <c r="EC98" s="175"/>
      <c r="ED98" s="172"/>
      <c r="EE98" s="191">
        <v>34.700000000000003</v>
      </c>
      <c r="EF98" s="191">
        <v>31.5</v>
      </c>
      <c r="EG98" s="177">
        <f t="shared" si="100"/>
        <v>33.1</v>
      </c>
      <c r="EH98" s="177">
        <v>1.3320000000000001</v>
      </c>
      <c r="EI98" s="178">
        <v>3.7999999999999999E-2</v>
      </c>
      <c r="EJ98" s="175">
        <f t="shared" si="101"/>
        <v>8.2672735025152821E-2</v>
      </c>
      <c r="EK98" s="183">
        <f t="shared" si="102"/>
        <v>3.5780452199197037E-3</v>
      </c>
      <c r="EL98" s="191">
        <v>30.4</v>
      </c>
      <c r="EM98" s="191">
        <v>27.74</v>
      </c>
      <c r="EN98" s="172"/>
      <c r="EO98" s="177"/>
      <c r="EP98" s="184"/>
      <c r="EQ98" s="175"/>
      <c r="ER98" s="183"/>
      <c r="ES98" s="191">
        <v>78.239999999999995</v>
      </c>
      <c r="ET98" s="191">
        <v>69.430000000000007</v>
      </c>
      <c r="EU98" s="177">
        <f t="shared" si="106"/>
        <v>73.835000000000008</v>
      </c>
      <c r="EV98" s="177">
        <v>0.9</v>
      </c>
      <c r="EW98" s="175">
        <v>9.2999999999999999E-2</v>
      </c>
      <c r="EX98" s="175">
        <f t="shared" si="107"/>
        <v>0.10709178050775225</v>
      </c>
      <c r="EY98" s="183">
        <f t="shared" si="108"/>
        <v>1.920831432928569E-2</v>
      </c>
      <c r="EZ98" s="172"/>
      <c r="FA98" s="179">
        <v>2.89</v>
      </c>
      <c r="FB98" s="179">
        <v>2.3780000000000001</v>
      </c>
      <c r="FC98" s="179"/>
      <c r="FD98" s="179">
        <v>2.8079999999999998</v>
      </c>
      <c r="FE98" s="179">
        <v>4.5780000000000003</v>
      </c>
      <c r="FF98" s="179">
        <v>6.6520000000000001</v>
      </c>
      <c r="FG98" s="179"/>
      <c r="FH98" s="179">
        <v>1.292</v>
      </c>
      <c r="FI98" s="179">
        <v>1.8280000000000001</v>
      </c>
      <c r="FJ98" s="179"/>
      <c r="FK98" s="179">
        <v>1.014</v>
      </c>
      <c r="FL98" s="179"/>
      <c r="FM98" s="177">
        <v>3.4319999999999999</v>
      </c>
      <c r="FN98" s="177"/>
      <c r="FO98" s="177">
        <v>1.8839999999999999</v>
      </c>
      <c r="FP98" s="177"/>
      <c r="FQ98" s="177"/>
      <c r="FR98" s="177"/>
      <c r="FS98" s="177"/>
      <c r="FT98" s="177">
        <v>1.601</v>
      </c>
      <c r="FU98" s="177"/>
      <c r="FV98" s="177">
        <v>6.6349999999999998</v>
      </c>
      <c r="FW98" s="177">
        <f t="shared" si="109"/>
        <v>36.991999999999997</v>
      </c>
      <c r="FX98" s="175">
        <f t="shared" si="110"/>
        <v>9.685653136286472E-2</v>
      </c>
      <c r="FY98" s="172"/>
      <c r="FZ98" s="172"/>
    </row>
    <row r="99" spans="1:182">
      <c r="A99" s="181">
        <v>38596</v>
      </c>
      <c r="B99" s="173">
        <v>29.74</v>
      </c>
      <c r="C99" s="173">
        <v>28.1</v>
      </c>
      <c r="D99" s="170">
        <f t="shared" si="125"/>
        <v>28.92</v>
      </c>
      <c r="E99" s="170">
        <v>1.24</v>
      </c>
      <c r="F99" s="171">
        <v>4.6399999999999997E-2</v>
      </c>
      <c r="G99" s="175">
        <f t="shared" si="126"/>
        <v>9.4433143300165945E-2</v>
      </c>
      <c r="H99" s="183">
        <f t="shared" si="127"/>
        <v>6.8619932076497145E-3</v>
      </c>
      <c r="I99" s="173">
        <v>37.950000000000003</v>
      </c>
      <c r="J99" s="173">
        <v>35.93</v>
      </c>
      <c r="K99" s="173">
        <f t="shared" si="128"/>
        <v>36.94</v>
      </c>
      <c r="L99" s="173">
        <v>1.24</v>
      </c>
      <c r="M99" s="171">
        <v>5.9200000000000003E-2</v>
      </c>
      <c r="N99" s="175">
        <f t="shared" si="129"/>
        <v>9.7125342284593019E-2</v>
      </c>
      <c r="O99" s="183">
        <f t="shared" si="130"/>
        <v>5.4535000386725704E-3</v>
      </c>
      <c r="P99" s="174"/>
      <c r="Q99" s="174"/>
      <c r="R99" s="172"/>
      <c r="S99" s="172"/>
      <c r="T99" s="175"/>
      <c r="U99" s="175"/>
      <c r="V99" s="172"/>
      <c r="W99" s="191">
        <v>43.56</v>
      </c>
      <c r="X99" s="191">
        <v>38.17</v>
      </c>
      <c r="Y99" s="177">
        <f t="shared" si="131"/>
        <v>40.865000000000002</v>
      </c>
      <c r="Z99" s="177">
        <v>0.4</v>
      </c>
      <c r="AA99" s="197">
        <v>6.5000000000000002E-2</v>
      </c>
      <c r="AB99" s="175">
        <f t="shared" si="132"/>
        <v>7.6015701582739625E-2</v>
      </c>
      <c r="AC99" s="183">
        <f t="shared" si="133"/>
        <v>5.6184029058794329E-3</v>
      </c>
      <c r="AD99" s="191">
        <v>39.9</v>
      </c>
      <c r="AE99" s="191">
        <v>37.619999999999997</v>
      </c>
      <c r="AF99" s="177">
        <f t="shared" si="86"/>
        <v>38.76</v>
      </c>
      <c r="AG99" s="177">
        <v>0.84</v>
      </c>
      <c r="AH99" s="178">
        <v>9.4E-2</v>
      </c>
      <c r="AI99" s="175">
        <f t="shared" si="87"/>
        <v>0.11917112949641773</v>
      </c>
      <c r="AJ99" s="183">
        <f t="shared" si="88"/>
        <v>1.482965143702937E-2</v>
      </c>
      <c r="AK99" s="191">
        <v>38.79</v>
      </c>
      <c r="AL99" s="191">
        <v>36.35</v>
      </c>
      <c r="AM99" s="177">
        <f t="shared" si="89"/>
        <v>37.57</v>
      </c>
      <c r="AN99" s="177">
        <v>1.82</v>
      </c>
      <c r="AO99" s="178">
        <v>3.6999999999999998E-2</v>
      </c>
      <c r="AP99" s="175">
        <f t="shared" si="111"/>
        <v>9.0899045747186102E-2</v>
      </c>
      <c r="AQ99" s="183">
        <f t="shared" si="112"/>
        <v>1.4658648903266965E-2</v>
      </c>
      <c r="AR99" s="191">
        <v>34.31</v>
      </c>
      <c r="AS99" s="191">
        <v>31.44</v>
      </c>
      <c r="AT99" s="172"/>
      <c r="AU99" s="172"/>
      <c r="AV99" s="175"/>
      <c r="AW99" s="175"/>
      <c r="AX99" s="172"/>
      <c r="AY99" s="191">
        <v>47.26</v>
      </c>
      <c r="AZ99" s="191">
        <v>44.78</v>
      </c>
      <c r="BA99" s="177">
        <f t="shared" si="119"/>
        <v>46.019999999999996</v>
      </c>
      <c r="BB99" s="176">
        <v>1.36</v>
      </c>
      <c r="BC99" s="178">
        <v>5.2999999999999999E-2</v>
      </c>
      <c r="BD99" s="175">
        <f t="shared" si="120"/>
        <v>8.6140570006372208E-2</v>
      </c>
      <c r="BE99" s="183">
        <f t="shared" si="121"/>
        <v>2.6627052471416453E-3</v>
      </c>
      <c r="BF99" s="191">
        <v>42.59</v>
      </c>
      <c r="BG99" s="191">
        <v>40.53</v>
      </c>
      <c r="BH99" s="177">
        <f t="shared" si="93"/>
        <v>41.56</v>
      </c>
      <c r="BI99" s="177">
        <v>1.86</v>
      </c>
      <c r="BJ99" s="178">
        <v>2.1700000000000001E-2</v>
      </c>
      <c r="BK99" s="175">
        <f t="shared" si="123"/>
        <v>7.0689379951007325E-2</v>
      </c>
      <c r="BL99" s="183">
        <f t="shared" si="124"/>
        <v>3.3319826503245154E-3</v>
      </c>
      <c r="BM99" s="172"/>
      <c r="BN99" s="172"/>
      <c r="BO99" s="172"/>
      <c r="BP99" s="172"/>
      <c r="BQ99" s="172"/>
      <c r="BR99" s="172"/>
      <c r="BS99" s="172"/>
      <c r="BT99" s="191">
        <v>37.74</v>
      </c>
      <c r="BU99" s="191">
        <v>35.6</v>
      </c>
      <c r="BV99" s="176">
        <f t="shared" si="134"/>
        <v>36.67</v>
      </c>
      <c r="BW99" s="176">
        <v>1.3</v>
      </c>
      <c r="BX99" s="178">
        <v>5.6000000000000001E-2</v>
      </c>
      <c r="BY99" s="175">
        <f t="shared" si="135"/>
        <v>9.5961840210381899E-2</v>
      </c>
      <c r="BZ99" s="183">
        <f t="shared" si="136"/>
        <v>2.4625821511531955E-3</v>
      </c>
      <c r="CA99" s="174"/>
      <c r="CB99" s="174"/>
      <c r="CC99" s="172"/>
      <c r="CD99" s="172"/>
      <c r="CE99" s="178"/>
      <c r="CF99" s="175"/>
      <c r="CG99" s="172"/>
      <c r="CH99" s="191">
        <v>35.4</v>
      </c>
      <c r="CI99" s="191">
        <v>32.409999999999997</v>
      </c>
      <c r="CJ99" s="177">
        <f t="shared" si="96"/>
        <v>33.905000000000001</v>
      </c>
      <c r="CK99" s="177">
        <v>1.1200000000000001</v>
      </c>
      <c r="CL99" s="178">
        <v>7.0000000000000007E-2</v>
      </c>
      <c r="CM99" s="175">
        <f t="shared" si="65"/>
        <v>0.10769409358712756</v>
      </c>
      <c r="CN99" s="183">
        <f t="shared" si="66"/>
        <v>7.7485159459045163E-3</v>
      </c>
      <c r="CO99" s="191">
        <v>43.46</v>
      </c>
      <c r="CP99" s="191">
        <v>38.71</v>
      </c>
      <c r="CQ99" s="172"/>
      <c r="CR99" s="172"/>
      <c r="CS99" s="178"/>
      <c r="CT99" s="175"/>
      <c r="CU99" s="172"/>
      <c r="CV99" s="191">
        <v>25.8</v>
      </c>
      <c r="CW99" s="191">
        <v>24.33</v>
      </c>
      <c r="CX99" s="177">
        <f t="shared" si="115"/>
        <v>25.064999999999998</v>
      </c>
      <c r="CY99" s="177">
        <v>0.92</v>
      </c>
      <c r="CZ99" s="178">
        <v>0.05</v>
      </c>
      <c r="DA99" s="175">
        <f t="shared" si="116"/>
        <v>9.115977931148711E-2</v>
      </c>
      <c r="DB99" s="183">
        <f t="shared" si="117"/>
        <v>4.3234496749357237E-3</v>
      </c>
      <c r="DC99" s="172"/>
      <c r="DD99" s="172"/>
      <c r="DE99" s="172"/>
      <c r="DF99" s="172"/>
      <c r="DG99" s="175"/>
      <c r="DH99" s="175"/>
      <c r="DI99" s="172"/>
      <c r="DJ99" s="191">
        <v>29.96</v>
      </c>
      <c r="DK99" s="191">
        <v>28.46</v>
      </c>
      <c r="DL99" s="172"/>
      <c r="DM99" s="172"/>
      <c r="DN99" s="175"/>
      <c r="DO99" s="175"/>
      <c r="DP99" s="183"/>
      <c r="DQ99" s="191">
        <v>28.07</v>
      </c>
      <c r="DR99" s="191">
        <v>26.88</v>
      </c>
      <c r="DS99" s="177"/>
      <c r="DT99" s="177"/>
      <c r="DU99" s="178"/>
      <c r="DV99" s="175"/>
      <c r="DW99" s="172"/>
      <c r="DX99" s="191">
        <v>29.25</v>
      </c>
      <c r="DY99" s="191">
        <v>26.88</v>
      </c>
      <c r="DZ99" s="177"/>
      <c r="EA99" s="172"/>
      <c r="EB99" s="178"/>
      <c r="EC99" s="175"/>
      <c r="ED99" s="172"/>
      <c r="EE99" s="191">
        <v>33.49</v>
      </c>
      <c r="EF99" s="191">
        <v>31.39</v>
      </c>
      <c r="EG99" s="177">
        <f t="shared" si="100"/>
        <v>32.44</v>
      </c>
      <c r="EH99" s="177">
        <v>1.3320000000000001</v>
      </c>
      <c r="EI99" s="178">
        <v>0.04</v>
      </c>
      <c r="EJ99" s="175">
        <f t="shared" si="101"/>
        <v>8.5684174134195823E-2</v>
      </c>
      <c r="EK99" s="183">
        <f t="shared" si="102"/>
        <v>3.4640748006322373E-3</v>
      </c>
      <c r="EL99" s="191">
        <v>35.04</v>
      </c>
      <c r="EM99" s="191">
        <v>29.7</v>
      </c>
      <c r="EN99" s="177">
        <f>AVERAGE(EL99:EM99)</f>
        <v>32.369999999999997</v>
      </c>
      <c r="EO99" s="177">
        <v>1.1599999999999999</v>
      </c>
      <c r="EP99" s="204">
        <v>0.06</v>
      </c>
      <c r="EQ99" s="175">
        <f>+((((((EO99/4)*(1+EP99)^0.25))/(EN99*0.95))+(1+EP99)^(0.25))^4)-1</f>
        <v>0.10055422021489613</v>
      </c>
      <c r="ER99" s="183">
        <f>EQ99*($FU99/$FW99)</f>
        <v>6.8589382204323254E-3</v>
      </c>
      <c r="ES99" s="191">
        <v>88.77</v>
      </c>
      <c r="ET99" s="191">
        <v>76</v>
      </c>
      <c r="EU99" s="177">
        <f t="shared" si="106"/>
        <v>82.384999999999991</v>
      </c>
      <c r="EV99" s="177">
        <v>0.9</v>
      </c>
      <c r="EW99" s="175">
        <v>9.7100000000000006E-2</v>
      </c>
      <c r="EX99" s="175">
        <f t="shared" si="107"/>
        <v>0.1097703701183852</v>
      </c>
      <c r="EY99" s="183">
        <f t="shared" si="108"/>
        <v>1.9741846474990728E-2</v>
      </c>
      <c r="EZ99" s="172"/>
      <c r="FA99" s="179">
        <v>2.7410000000000001</v>
      </c>
      <c r="FB99" s="179">
        <v>2.1179999999999999</v>
      </c>
      <c r="FC99" s="179"/>
      <c r="FD99" s="179">
        <v>2.7879999999999998</v>
      </c>
      <c r="FE99" s="179">
        <v>4.694</v>
      </c>
      <c r="FF99" s="179">
        <v>6.0830000000000002</v>
      </c>
      <c r="FG99" s="179"/>
      <c r="FH99" s="179">
        <v>1.1659999999999999</v>
      </c>
      <c r="FI99" s="179">
        <v>1.778</v>
      </c>
      <c r="FJ99" s="179"/>
      <c r="FK99" s="179">
        <v>0.96799999999999997</v>
      </c>
      <c r="FL99" s="179"/>
      <c r="FM99" s="177">
        <v>2.714</v>
      </c>
      <c r="FN99" s="177"/>
      <c r="FO99" s="177">
        <v>1.7889999999999999</v>
      </c>
      <c r="FP99" s="177"/>
      <c r="FQ99" s="177"/>
      <c r="FR99" s="177"/>
      <c r="FS99" s="177"/>
      <c r="FT99" s="177">
        <v>1.5249999999999999</v>
      </c>
      <c r="FU99" s="177">
        <v>2.573</v>
      </c>
      <c r="FV99" s="177">
        <v>6.7839999999999998</v>
      </c>
      <c r="FW99" s="177">
        <f t="shared" si="109"/>
        <v>37.720999999999997</v>
      </c>
      <c r="FX99" s="175">
        <f t="shared" si="110"/>
        <v>9.8016291658012927E-2</v>
      </c>
      <c r="FY99" s="172"/>
      <c r="FZ99" s="172"/>
    </row>
    <row r="100" spans="1:182">
      <c r="A100" s="181">
        <v>38626</v>
      </c>
      <c r="B100" s="173">
        <v>28.62</v>
      </c>
      <c r="C100" s="173">
        <v>25.55</v>
      </c>
      <c r="D100" s="170">
        <f t="shared" si="125"/>
        <v>27.085000000000001</v>
      </c>
      <c r="E100" s="170">
        <v>1.48</v>
      </c>
      <c r="F100" s="171">
        <v>4.6399999999999997E-2</v>
      </c>
      <c r="G100" s="175">
        <f t="shared" si="126"/>
        <v>0.10789830433702186</v>
      </c>
      <c r="H100" s="183">
        <f t="shared" si="127"/>
        <v>7.840440396272021E-3</v>
      </c>
      <c r="I100" s="173">
        <v>37.54</v>
      </c>
      <c r="J100" s="173">
        <v>32.25</v>
      </c>
      <c r="K100" s="173">
        <f t="shared" si="128"/>
        <v>34.894999999999996</v>
      </c>
      <c r="L100" s="173">
        <v>1.24</v>
      </c>
      <c r="M100" s="171">
        <v>5.9200000000000003E-2</v>
      </c>
      <c r="N100" s="175">
        <f t="shared" si="129"/>
        <v>9.9379074202563977E-2</v>
      </c>
      <c r="O100" s="183">
        <f t="shared" si="130"/>
        <v>5.5800450454927099E-3</v>
      </c>
      <c r="P100" s="174"/>
      <c r="Q100" s="174"/>
      <c r="R100" s="172"/>
      <c r="S100" s="172"/>
      <c r="T100" s="175"/>
      <c r="U100" s="175"/>
      <c r="V100" s="172"/>
      <c r="W100" s="191">
        <v>44.31</v>
      </c>
      <c r="X100" s="191">
        <v>36.119999999999997</v>
      </c>
      <c r="Y100" s="177">
        <f t="shared" si="131"/>
        <v>40.215000000000003</v>
      </c>
      <c r="Z100" s="177">
        <v>0.4</v>
      </c>
      <c r="AA100" s="197">
        <v>6.5000000000000002E-2</v>
      </c>
      <c r="AB100" s="175">
        <f t="shared" si="132"/>
        <v>7.6194448506932577E-2</v>
      </c>
      <c r="AC100" s="183">
        <f t="shared" si="133"/>
        <v>5.6316142848102657E-3</v>
      </c>
      <c r="AD100" s="191">
        <v>41.15</v>
      </c>
      <c r="AE100" s="191">
        <v>34.51</v>
      </c>
      <c r="AF100" s="177">
        <f t="shared" si="86"/>
        <v>37.83</v>
      </c>
      <c r="AG100" s="177">
        <v>0.84</v>
      </c>
      <c r="AH100" s="178">
        <v>9.4E-2</v>
      </c>
      <c r="AI100" s="175">
        <f t="shared" si="87"/>
        <v>0.11979534713919349</v>
      </c>
      <c r="AJ100" s="183">
        <f t="shared" si="88"/>
        <v>1.4907329059976519E-2</v>
      </c>
      <c r="AK100" s="191">
        <v>37.090000000000003</v>
      </c>
      <c r="AL100" s="191">
        <v>32.659999999999997</v>
      </c>
      <c r="AM100" s="177">
        <f t="shared" si="89"/>
        <v>34.875</v>
      </c>
      <c r="AN100" s="177">
        <v>1.82</v>
      </c>
      <c r="AO100" s="178">
        <v>3.6999999999999998E-2</v>
      </c>
      <c r="AP100" s="175">
        <f t="shared" si="111"/>
        <v>9.5149818352503246E-2</v>
      </c>
      <c r="AQ100" s="183">
        <f t="shared" si="112"/>
        <v>1.5344141063022648E-2</v>
      </c>
      <c r="AR100" s="191">
        <v>33.19</v>
      </c>
      <c r="AS100" s="191">
        <v>28.6</v>
      </c>
      <c r="AT100" s="172"/>
      <c r="AU100" s="172"/>
      <c r="AV100" s="175"/>
      <c r="AW100" s="175"/>
      <c r="AX100" s="172"/>
      <c r="AY100" s="191">
        <v>46.95</v>
      </c>
      <c r="AZ100" s="191">
        <v>40.799999999999997</v>
      </c>
      <c r="BA100" s="177">
        <f t="shared" si="119"/>
        <v>43.875</v>
      </c>
      <c r="BB100" s="176">
        <v>1.36</v>
      </c>
      <c r="BC100" s="178">
        <v>5.2999999999999999E-2</v>
      </c>
      <c r="BD100" s="175">
        <f t="shared" si="120"/>
        <v>8.7780579033250206E-2</v>
      </c>
      <c r="BE100" s="183">
        <f t="shared" si="121"/>
        <v>2.7133998343832279E-3</v>
      </c>
      <c r="BF100" s="191">
        <v>42.97</v>
      </c>
      <c r="BG100" s="191">
        <v>37.450000000000003</v>
      </c>
      <c r="BH100" s="177">
        <f t="shared" si="93"/>
        <v>40.21</v>
      </c>
      <c r="BI100" s="177">
        <v>1.86</v>
      </c>
      <c r="BJ100" s="178">
        <v>2.1700000000000001E-2</v>
      </c>
      <c r="BK100" s="175">
        <f t="shared" si="123"/>
        <v>7.236411669265741E-2</v>
      </c>
      <c r="BL100" s="183">
        <f t="shared" si="124"/>
        <v>3.4109222841267437E-3</v>
      </c>
      <c r="BM100" s="172"/>
      <c r="BN100" s="172"/>
      <c r="BO100" s="172"/>
      <c r="BP100" s="172"/>
      <c r="BQ100" s="172"/>
      <c r="BR100" s="172"/>
      <c r="BS100" s="172"/>
      <c r="BT100" s="191">
        <v>37.770000000000003</v>
      </c>
      <c r="BU100" s="191">
        <v>33.25</v>
      </c>
      <c r="BV100" s="176">
        <f t="shared" si="134"/>
        <v>35.510000000000005</v>
      </c>
      <c r="BW100" s="176">
        <v>1.3</v>
      </c>
      <c r="BX100" s="178">
        <v>5.2999999999999999E-2</v>
      </c>
      <c r="BY100" s="175">
        <f t="shared" si="135"/>
        <v>9.4168816658642518E-2</v>
      </c>
      <c r="BZ100" s="183">
        <f t="shared" si="136"/>
        <v>2.4165694049883609E-3</v>
      </c>
      <c r="CA100" s="174"/>
      <c r="CB100" s="174"/>
      <c r="CC100" s="172"/>
      <c r="CD100" s="172"/>
      <c r="CE100" s="178"/>
      <c r="CF100" s="175"/>
      <c r="CG100" s="172"/>
      <c r="CH100" s="191">
        <v>35.29</v>
      </c>
      <c r="CI100" s="191">
        <v>27.78</v>
      </c>
      <c r="CJ100" s="177">
        <f t="shared" si="96"/>
        <v>31.535</v>
      </c>
      <c r="CK100" s="177">
        <v>1.1200000000000001</v>
      </c>
      <c r="CL100" s="178">
        <v>0.06</v>
      </c>
      <c r="CM100" s="175">
        <f t="shared" si="65"/>
        <v>0.10018752470283498</v>
      </c>
      <c r="CN100" s="183">
        <f t="shared" si="66"/>
        <v>7.2084234787915006E-3</v>
      </c>
      <c r="CO100" s="191">
        <v>39.9</v>
      </c>
      <c r="CP100" s="191">
        <v>34.340000000000003</v>
      </c>
      <c r="CQ100" s="172"/>
      <c r="CR100" s="172"/>
      <c r="CS100" s="178"/>
      <c r="CT100" s="175"/>
      <c r="CU100" s="172"/>
      <c r="CV100" s="191">
        <v>25.45</v>
      </c>
      <c r="CW100" s="191">
        <v>22.33</v>
      </c>
      <c r="CX100" s="177">
        <f t="shared" si="115"/>
        <v>23.89</v>
      </c>
      <c r="CY100" s="177">
        <v>0.92</v>
      </c>
      <c r="CZ100" s="178">
        <v>0.05</v>
      </c>
      <c r="DA100" s="175">
        <f t="shared" si="116"/>
        <v>9.3214904701867551E-2</v>
      </c>
      <c r="DB100" s="183">
        <f t="shared" si="117"/>
        <v>4.4209184409650078E-3</v>
      </c>
      <c r="DC100" s="172"/>
      <c r="DD100" s="172"/>
      <c r="DE100" s="172"/>
      <c r="DF100" s="172"/>
      <c r="DG100" s="175"/>
      <c r="DH100" s="175"/>
      <c r="DI100" s="172"/>
      <c r="DJ100" s="191">
        <v>29.24</v>
      </c>
      <c r="DK100" s="191">
        <v>25.8</v>
      </c>
      <c r="DL100" s="172"/>
      <c r="DM100" s="172"/>
      <c r="DN100" s="175"/>
      <c r="DO100" s="175"/>
      <c r="DP100" s="183"/>
      <c r="DQ100" s="191">
        <v>27.86</v>
      </c>
      <c r="DR100" s="191">
        <v>25.14</v>
      </c>
      <c r="DS100" s="177"/>
      <c r="DT100" s="177"/>
      <c r="DU100" s="178"/>
      <c r="DV100" s="175"/>
      <c r="DW100" s="172"/>
      <c r="DX100" s="191">
        <v>28.64</v>
      </c>
      <c r="DY100" s="191">
        <v>22.6</v>
      </c>
      <c r="DZ100" s="177"/>
      <c r="EA100" s="172"/>
      <c r="EB100" s="178"/>
      <c r="EC100" s="175"/>
      <c r="ED100" s="172"/>
      <c r="EE100" s="191">
        <v>32.880000000000003</v>
      </c>
      <c r="EF100" s="191">
        <v>29.1</v>
      </c>
      <c r="EG100" s="177">
        <f t="shared" si="100"/>
        <v>30.990000000000002</v>
      </c>
      <c r="EH100" s="177">
        <v>1.3320000000000001</v>
      </c>
      <c r="EI100" s="178">
        <v>0.04</v>
      </c>
      <c r="EJ100" s="175">
        <f t="shared" si="101"/>
        <v>8.7857916070879893E-2</v>
      </c>
      <c r="EK100" s="183">
        <f t="shared" si="102"/>
        <v>3.5519557277933203E-3</v>
      </c>
      <c r="EL100" s="191">
        <v>35.270000000000003</v>
      </c>
      <c r="EM100" s="191">
        <v>29.51</v>
      </c>
      <c r="EN100" s="177">
        <f>AVERAGE(EL100:EM100)</f>
        <v>32.39</v>
      </c>
      <c r="EO100" s="177">
        <v>1.1599999999999999</v>
      </c>
      <c r="EP100" s="204">
        <v>5.0299999999999997E-2</v>
      </c>
      <c r="EQ100" s="175">
        <f>+((((((EO100/4)*(1+EP100)^0.25))/(EN100*0.95))+(1+EP100)^(0.25))^4)-1</f>
        <v>9.0457948588309911E-2</v>
      </c>
      <c r="ER100" s="183">
        <f>EQ100*($FU100/$FW100)</f>
        <v>6.1702579920394855E-3</v>
      </c>
      <c r="ES100" s="191">
        <v>89.56</v>
      </c>
      <c r="ET100" s="191">
        <v>71.12</v>
      </c>
      <c r="EU100" s="177">
        <f t="shared" si="106"/>
        <v>80.34</v>
      </c>
      <c r="EV100" s="177">
        <v>0.9</v>
      </c>
      <c r="EW100" s="175">
        <v>9.7100000000000006E-2</v>
      </c>
      <c r="EX100" s="175">
        <f t="shared" si="107"/>
        <v>0.11009431130909597</v>
      </c>
      <c r="EY100" s="183">
        <f t="shared" si="108"/>
        <v>1.9800106251714088E-2</v>
      </c>
      <c r="EZ100" s="172"/>
      <c r="FA100" s="179">
        <v>2.7410000000000001</v>
      </c>
      <c r="FB100" s="179">
        <v>2.1179999999999999</v>
      </c>
      <c r="FC100" s="179"/>
      <c r="FD100" s="179">
        <v>2.7879999999999998</v>
      </c>
      <c r="FE100" s="179">
        <v>4.694</v>
      </c>
      <c r="FF100" s="179">
        <v>6.0830000000000002</v>
      </c>
      <c r="FG100" s="179"/>
      <c r="FH100" s="179">
        <v>1.1659999999999999</v>
      </c>
      <c r="FI100" s="179">
        <v>1.778</v>
      </c>
      <c r="FJ100" s="179"/>
      <c r="FK100" s="179">
        <v>0.96799999999999997</v>
      </c>
      <c r="FL100" s="179"/>
      <c r="FM100" s="177">
        <v>2.714</v>
      </c>
      <c r="FN100" s="177"/>
      <c r="FO100" s="177">
        <v>1.7889999999999999</v>
      </c>
      <c r="FP100" s="177"/>
      <c r="FQ100" s="177"/>
      <c r="FR100" s="177"/>
      <c r="FS100" s="177"/>
      <c r="FT100" s="177">
        <v>1.5249999999999999</v>
      </c>
      <c r="FU100" s="177">
        <v>2.573</v>
      </c>
      <c r="FV100" s="177">
        <v>6.7839999999999998</v>
      </c>
      <c r="FW100" s="177">
        <f t="shared" si="109"/>
        <v>37.720999999999997</v>
      </c>
      <c r="FX100" s="175">
        <f t="shared" si="110"/>
        <v>9.8996123264375915E-2</v>
      </c>
      <c r="FY100" s="172"/>
      <c r="FZ100" s="172"/>
    </row>
    <row r="101" spans="1:182">
      <c r="A101" s="181">
        <v>38657</v>
      </c>
      <c r="B101" s="173">
        <v>27.2</v>
      </c>
      <c r="C101" s="173">
        <v>25.85</v>
      </c>
      <c r="D101" s="170">
        <f t="shared" si="125"/>
        <v>26.524999999999999</v>
      </c>
      <c r="E101" s="170">
        <v>1.48</v>
      </c>
      <c r="F101" s="171">
        <v>4.6399999999999997E-2</v>
      </c>
      <c r="G101" s="175">
        <f t="shared" si="126"/>
        <v>0.10922519830829303</v>
      </c>
      <c r="H101" s="183">
        <f t="shared" si="127"/>
        <v>8.3320235044815547E-3</v>
      </c>
      <c r="I101" s="173">
        <v>36.68</v>
      </c>
      <c r="J101" s="173">
        <v>34.549999999999997</v>
      </c>
      <c r="K101" s="173">
        <f t="shared" si="128"/>
        <v>35.614999999999995</v>
      </c>
      <c r="L101" s="173">
        <v>1.24</v>
      </c>
      <c r="M101" s="171">
        <v>5.9200000000000003E-2</v>
      </c>
      <c r="N101" s="175">
        <f t="shared" si="129"/>
        <v>9.8555661613959344E-2</v>
      </c>
      <c r="O101" s="183">
        <f t="shared" si="130"/>
        <v>5.8093312729145582E-3</v>
      </c>
      <c r="P101" s="174"/>
      <c r="Q101" s="174"/>
      <c r="R101" s="172"/>
      <c r="S101" s="172"/>
      <c r="T101" s="175"/>
      <c r="U101" s="175"/>
      <c r="V101" s="172"/>
      <c r="W101" s="191">
        <v>38.729999999999997</v>
      </c>
      <c r="X101" s="191">
        <v>34.5</v>
      </c>
      <c r="Y101" s="177">
        <f t="shared" si="131"/>
        <v>36.614999999999995</v>
      </c>
      <c r="Z101" s="177">
        <v>0.4</v>
      </c>
      <c r="AA101" s="197">
        <v>6.5000000000000002E-2</v>
      </c>
      <c r="AB101" s="175">
        <f t="shared" si="132"/>
        <v>7.7299835749489398E-2</v>
      </c>
      <c r="AC101" s="183">
        <f t="shared" si="133"/>
        <v>5.9977719600794958E-3</v>
      </c>
      <c r="AD101" s="191">
        <v>38.979999999999997</v>
      </c>
      <c r="AE101" s="191">
        <v>36.08</v>
      </c>
      <c r="AF101" s="177">
        <f t="shared" si="86"/>
        <v>37.53</v>
      </c>
      <c r="AG101" s="177">
        <v>0.84</v>
      </c>
      <c r="AH101" s="178">
        <v>9.4E-2</v>
      </c>
      <c r="AI101" s="175">
        <f t="shared" si="87"/>
        <v>0.12000336499030251</v>
      </c>
      <c r="AJ101" s="183">
        <f t="shared" si="88"/>
        <v>1.5676717000569967E-2</v>
      </c>
      <c r="AK101" s="191">
        <v>35.840000000000003</v>
      </c>
      <c r="AL101" s="191">
        <v>33.549999999999997</v>
      </c>
      <c r="AM101" s="177">
        <f t="shared" si="89"/>
        <v>34.695</v>
      </c>
      <c r="AN101" s="177">
        <v>1.82</v>
      </c>
      <c r="AO101" s="178">
        <v>3.6999999999999998E-2</v>
      </c>
      <c r="AP101" s="175">
        <f t="shared" si="111"/>
        <v>9.5457736160144968E-2</v>
      </c>
      <c r="AQ101" s="183">
        <f t="shared" si="112"/>
        <v>1.6160230687469718E-2</v>
      </c>
      <c r="AR101" s="191">
        <v>30.69</v>
      </c>
      <c r="AS101" s="191">
        <v>28.86</v>
      </c>
      <c r="AT101" s="172"/>
      <c r="AU101" s="172"/>
      <c r="AV101" s="175"/>
      <c r="AW101" s="175"/>
      <c r="AX101" s="172"/>
      <c r="AY101" s="191">
        <v>43.32</v>
      </c>
      <c r="AZ101" s="191">
        <v>41.37</v>
      </c>
      <c r="BA101" s="177">
        <f t="shared" si="119"/>
        <v>42.344999999999999</v>
      </c>
      <c r="BB101" s="176">
        <v>1.36</v>
      </c>
      <c r="BC101" s="178">
        <v>5.2999999999999999E-2</v>
      </c>
      <c r="BD101" s="175">
        <f t="shared" si="120"/>
        <v>8.9053176276883583E-2</v>
      </c>
      <c r="BE101" s="183">
        <f t="shared" si="121"/>
        <v>2.8897919274976699E-3</v>
      </c>
      <c r="BF101" s="191">
        <v>41.15</v>
      </c>
      <c r="BG101" s="191">
        <v>38.72</v>
      </c>
      <c r="BH101" s="177">
        <f t="shared" si="93"/>
        <v>39.935000000000002</v>
      </c>
      <c r="BI101" s="177">
        <v>1.86</v>
      </c>
      <c r="BJ101" s="178">
        <v>0.03</v>
      </c>
      <c r="BK101" s="175">
        <f t="shared" si="123"/>
        <v>8.1433867885244204E-2</v>
      </c>
      <c r="BL101" s="183">
        <f t="shared" si="124"/>
        <v>4.0295396053646945E-3</v>
      </c>
      <c r="BM101" s="172"/>
      <c r="BN101" s="172"/>
      <c r="BO101" s="172"/>
      <c r="BP101" s="172"/>
      <c r="BQ101" s="172"/>
      <c r="BR101" s="172"/>
      <c r="BS101" s="172"/>
      <c r="BT101" s="191">
        <v>35.479999999999997</v>
      </c>
      <c r="BU101" s="191">
        <v>33.880000000000003</v>
      </c>
      <c r="BV101" s="176">
        <f t="shared" si="134"/>
        <v>34.68</v>
      </c>
      <c r="BW101" s="177">
        <v>1.38</v>
      </c>
      <c r="BX101" s="178">
        <v>5.2999999999999999E-2</v>
      </c>
      <c r="BY101" s="175">
        <f t="shared" si="135"/>
        <v>9.7804376569747387E-2</v>
      </c>
      <c r="BZ101" s="183">
        <f t="shared" si="136"/>
        <v>2.6348279115973364E-3</v>
      </c>
      <c r="CA101" s="174"/>
      <c r="CB101" s="174"/>
      <c r="CC101" s="172"/>
      <c r="CD101" s="172"/>
      <c r="CE101" s="178"/>
      <c r="CF101" s="175"/>
      <c r="CG101" s="172"/>
      <c r="CH101" s="191">
        <v>28.7</v>
      </c>
      <c r="CI101" s="191">
        <v>26.52</v>
      </c>
      <c r="CJ101" s="177">
        <f t="shared" si="96"/>
        <v>27.61</v>
      </c>
      <c r="CK101" s="177">
        <v>1.1200000000000001</v>
      </c>
      <c r="CL101" s="178">
        <v>7.0000000000000007E-2</v>
      </c>
      <c r="CM101" s="175">
        <f t="shared" si="65"/>
        <v>0.11642583026591025</v>
      </c>
      <c r="CN101" s="183">
        <f t="shared" si="66"/>
        <v>8.7938245391762353E-3</v>
      </c>
      <c r="CO101" s="191">
        <v>37.25</v>
      </c>
      <c r="CP101" s="191">
        <v>35.409999999999997</v>
      </c>
      <c r="CQ101" s="172"/>
      <c r="CR101" s="172"/>
      <c r="CS101" s="178"/>
      <c r="CT101" s="175"/>
      <c r="CU101" s="172"/>
      <c r="CV101" s="191">
        <v>23.62</v>
      </c>
      <c r="CW101" s="191">
        <v>21.52</v>
      </c>
      <c r="CX101" s="177">
        <f t="shared" si="115"/>
        <v>22.57</v>
      </c>
      <c r="CY101" s="177">
        <v>0.92</v>
      </c>
      <c r="CZ101" s="178"/>
      <c r="DA101" s="175"/>
      <c r="DB101" s="183"/>
      <c r="DC101" s="172"/>
      <c r="DD101" s="172"/>
      <c r="DE101" s="172"/>
      <c r="DF101" s="172"/>
      <c r="DG101" s="175"/>
      <c r="DH101" s="175"/>
      <c r="DI101" s="172"/>
      <c r="DJ101" s="191">
        <v>29.61</v>
      </c>
      <c r="DK101" s="191">
        <v>26.22</v>
      </c>
      <c r="DL101" s="172"/>
      <c r="DM101" s="172"/>
      <c r="DN101" s="175"/>
      <c r="DO101" s="175"/>
      <c r="DP101" s="183"/>
      <c r="DQ101" s="191">
        <v>27.56</v>
      </c>
      <c r="DR101" s="191">
        <v>26</v>
      </c>
      <c r="DS101" s="177"/>
      <c r="DT101" s="177"/>
      <c r="DU101" s="178"/>
      <c r="DV101" s="175"/>
      <c r="DW101" s="172"/>
      <c r="DX101" s="191">
        <v>24.36</v>
      </c>
      <c r="DY101" s="191">
        <v>21.17</v>
      </c>
      <c r="DZ101" s="177"/>
      <c r="EA101" s="172"/>
      <c r="EB101" s="178"/>
      <c r="EC101" s="175"/>
      <c r="ED101" s="172"/>
      <c r="EE101" s="191">
        <v>31.31</v>
      </c>
      <c r="EF101" s="191">
        <v>29.8</v>
      </c>
      <c r="EG101" s="177">
        <f t="shared" si="100"/>
        <v>30.555</v>
      </c>
      <c r="EH101" s="177">
        <v>1.3320000000000001</v>
      </c>
      <c r="EI101" s="178">
        <v>0.04</v>
      </c>
      <c r="EJ101" s="175">
        <f t="shared" si="101"/>
        <v>8.8550954323063147E-2</v>
      </c>
      <c r="EK101" s="183">
        <f t="shared" si="102"/>
        <v>3.7582156668894387E-3</v>
      </c>
      <c r="EL101" s="191">
        <v>32.659999999999997</v>
      </c>
      <c r="EM101" s="191">
        <v>29.25</v>
      </c>
      <c r="EN101" s="177">
        <f>AVERAGE(EL101:EM101)</f>
        <v>30.954999999999998</v>
      </c>
      <c r="EO101" s="177">
        <v>1.1599999999999999</v>
      </c>
      <c r="EP101" s="204">
        <v>5.0299999999999997E-2</v>
      </c>
      <c r="EQ101" s="175">
        <f>+((((((EO101/4)*(1+EP101)^0.25))/(EN101*0.95))+(1+EP101)^(0.25))^4)-1</f>
        <v>9.2347077135790601E-2</v>
      </c>
      <c r="ER101" s="183">
        <f>EQ101*($FU101/$FW101)</f>
        <v>6.6127415526658481E-3</v>
      </c>
      <c r="ES101" s="191">
        <v>81.349999999999994</v>
      </c>
      <c r="ET101" s="191">
        <v>73.75</v>
      </c>
      <c r="EU101" s="177">
        <f t="shared" si="106"/>
        <v>77.55</v>
      </c>
      <c r="EV101" s="177">
        <v>0.9</v>
      </c>
      <c r="EW101" s="175">
        <v>0.1144</v>
      </c>
      <c r="EX101" s="175">
        <f t="shared" si="107"/>
        <v>0.12807625650323584</v>
      </c>
      <c r="EY101" s="183">
        <f t="shared" si="108"/>
        <v>2.4180934101022823E-2</v>
      </c>
      <c r="EZ101" s="172"/>
      <c r="FA101" s="179">
        <v>2.7410000000000001</v>
      </c>
      <c r="FB101" s="179">
        <v>2.1179999999999999</v>
      </c>
      <c r="FC101" s="179"/>
      <c r="FD101" s="179">
        <v>2.7879999999999998</v>
      </c>
      <c r="FE101" s="179">
        <v>4.694</v>
      </c>
      <c r="FF101" s="179">
        <v>6.0830000000000002</v>
      </c>
      <c r="FG101" s="179"/>
      <c r="FH101" s="179">
        <v>1.1659999999999999</v>
      </c>
      <c r="FI101" s="179">
        <v>1.778</v>
      </c>
      <c r="FJ101" s="179"/>
      <c r="FK101" s="179">
        <v>0.96799999999999997</v>
      </c>
      <c r="FL101" s="179"/>
      <c r="FM101" s="177">
        <v>2.714</v>
      </c>
      <c r="FN101" s="177"/>
      <c r="FO101" s="177"/>
      <c r="FP101" s="177"/>
      <c r="FQ101" s="177"/>
      <c r="FR101" s="177"/>
      <c r="FS101" s="177"/>
      <c r="FT101" s="177">
        <v>1.5249999999999999</v>
      </c>
      <c r="FU101" s="177">
        <v>2.573</v>
      </c>
      <c r="FV101" s="177">
        <v>6.7839999999999998</v>
      </c>
      <c r="FW101" s="177">
        <f t="shared" si="109"/>
        <v>35.931999999999995</v>
      </c>
      <c r="FX101" s="175">
        <f t="shared" si="110"/>
        <v>0.10487594972972936</v>
      </c>
      <c r="FY101" s="172"/>
      <c r="FZ101" s="172"/>
    </row>
    <row r="102" spans="1:182">
      <c r="A102" s="181">
        <v>38687</v>
      </c>
      <c r="B102" s="173">
        <v>35.99</v>
      </c>
      <c r="C102" s="173">
        <v>33.74</v>
      </c>
      <c r="D102" s="170">
        <f t="shared" si="125"/>
        <v>34.865000000000002</v>
      </c>
      <c r="E102" s="170">
        <v>1.48</v>
      </c>
      <c r="F102" s="171">
        <v>4.6300000000000001E-2</v>
      </c>
      <c r="G102" s="175">
        <f t="shared" si="126"/>
        <v>9.3841733327887367E-2</v>
      </c>
      <c r="H102" s="183">
        <f t="shared" si="127"/>
        <v>6.904415080664951E-3</v>
      </c>
      <c r="I102" s="173">
        <v>26.9</v>
      </c>
      <c r="J102" s="173">
        <v>25.83</v>
      </c>
      <c r="K102" s="173">
        <f t="shared" si="128"/>
        <v>26.364999999999998</v>
      </c>
      <c r="L102" s="173">
        <v>1.24</v>
      </c>
      <c r="M102" s="171">
        <v>5.7000000000000002E-2</v>
      </c>
      <c r="N102" s="175">
        <f t="shared" si="129"/>
        <v>0.11030889416045953</v>
      </c>
      <c r="O102" s="183">
        <f t="shared" si="130"/>
        <v>6.3285207652588465E-3</v>
      </c>
      <c r="P102" s="174"/>
      <c r="Q102" s="174"/>
      <c r="R102" s="172"/>
      <c r="S102" s="172"/>
      <c r="T102" s="175"/>
      <c r="U102" s="175"/>
      <c r="V102" s="172"/>
      <c r="W102" s="191">
        <v>38.89</v>
      </c>
      <c r="X102" s="191">
        <v>36.03</v>
      </c>
      <c r="Y102" s="177">
        <f t="shared" si="131"/>
        <v>37.46</v>
      </c>
      <c r="Z102" s="177">
        <v>0.4</v>
      </c>
      <c r="AA102" s="197">
        <v>6.5000000000000002E-2</v>
      </c>
      <c r="AB102" s="175">
        <f t="shared" si="132"/>
        <v>7.7021214647314373E-2</v>
      </c>
      <c r="AC102" s="183">
        <f t="shared" si="133"/>
        <v>5.755549305389092E-3</v>
      </c>
      <c r="AD102" s="191">
        <v>39.51</v>
      </c>
      <c r="AE102" s="191">
        <v>36.01</v>
      </c>
      <c r="AF102" s="177">
        <f t="shared" si="86"/>
        <v>37.76</v>
      </c>
      <c r="AG102" s="177">
        <v>0.84</v>
      </c>
      <c r="AH102" s="178">
        <v>9.4E-2</v>
      </c>
      <c r="AI102" s="175">
        <f t="shared" si="87"/>
        <v>0.11984358640996784</v>
      </c>
      <c r="AJ102" s="183">
        <f t="shared" si="88"/>
        <v>1.4206870405252777E-2</v>
      </c>
      <c r="AK102" s="184">
        <v>36.42</v>
      </c>
      <c r="AL102" s="184">
        <v>33.270000000000003</v>
      </c>
      <c r="AM102" s="177">
        <f t="shared" si="89"/>
        <v>34.844999999999999</v>
      </c>
      <c r="AN102" s="177">
        <v>1.86</v>
      </c>
      <c r="AO102" s="178">
        <v>3.5799999999999998E-2</v>
      </c>
      <c r="AP102" s="175">
        <f t="shared" si="111"/>
        <v>9.5238087854394804E-2</v>
      </c>
      <c r="AQ102" s="183">
        <f t="shared" si="112"/>
        <v>1.5940186709934464E-2</v>
      </c>
      <c r="AR102" s="174"/>
      <c r="AS102" s="174"/>
      <c r="AT102" s="172"/>
      <c r="AU102" s="172"/>
      <c r="AV102" s="175"/>
      <c r="AW102" s="175"/>
      <c r="AX102" s="172"/>
      <c r="AY102" s="184">
        <v>44.58</v>
      </c>
      <c r="AZ102" s="184">
        <v>41.51</v>
      </c>
      <c r="BA102" s="177">
        <f t="shared" si="119"/>
        <v>43.045000000000002</v>
      </c>
      <c r="BB102" s="176">
        <v>1.36</v>
      </c>
      <c r="BC102" s="178">
        <v>5.33E-2</v>
      </c>
      <c r="BD102" s="175">
        <f t="shared" si="120"/>
        <v>8.8769679101914134E-2</v>
      </c>
      <c r="BE102" s="183">
        <f t="shared" si="121"/>
        <v>2.8673728572131039E-3</v>
      </c>
      <c r="BF102" s="184">
        <v>42.09</v>
      </c>
      <c r="BG102" s="184">
        <v>39.03</v>
      </c>
      <c r="BH102" s="177">
        <f t="shared" si="93"/>
        <v>40.56</v>
      </c>
      <c r="BI102" s="177">
        <v>1.86</v>
      </c>
      <c r="BJ102" s="178">
        <v>0.03</v>
      </c>
      <c r="BK102" s="175">
        <f t="shared" si="123"/>
        <v>8.0626994382359873E-2</v>
      </c>
      <c r="BL102" s="183">
        <f t="shared" si="124"/>
        <v>3.9022117754693672E-3</v>
      </c>
      <c r="BM102" s="172"/>
      <c r="BN102" s="172"/>
      <c r="BO102" s="172"/>
      <c r="BP102" s="172"/>
      <c r="BQ102" s="172"/>
      <c r="BR102" s="172"/>
      <c r="BS102" s="172"/>
      <c r="BT102" s="191">
        <v>35.78</v>
      </c>
      <c r="BU102" s="191">
        <v>33.950000000000003</v>
      </c>
      <c r="BV102" s="176">
        <f t="shared" si="134"/>
        <v>34.865000000000002</v>
      </c>
      <c r="BW102" s="177">
        <v>1.38</v>
      </c>
      <c r="BX102" s="178">
        <v>5.6300000000000003E-2</v>
      </c>
      <c r="BY102" s="175">
        <f t="shared" si="135"/>
        <v>0.10100258456726219</v>
      </c>
      <c r="BZ102" s="183">
        <f t="shared" si="136"/>
        <v>2.6024342820255577E-3</v>
      </c>
      <c r="CA102" s="174"/>
      <c r="CB102" s="174"/>
      <c r="CC102" s="172"/>
      <c r="CD102" s="172"/>
      <c r="CE102" s="178"/>
      <c r="CF102" s="175"/>
      <c r="CG102" s="172"/>
      <c r="CH102" s="184">
        <v>28.3</v>
      </c>
      <c r="CI102" s="184">
        <v>26.3</v>
      </c>
      <c r="CJ102" s="177">
        <f t="shared" si="96"/>
        <v>27.3</v>
      </c>
      <c r="CK102" s="177">
        <v>1.1200000000000001</v>
      </c>
      <c r="CL102" s="178">
        <v>6.88E-2</v>
      </c>
      <c r="CM102" s="175">
        <f t="shared" si="65"/>
        <v>0.11570886546304116</v>
      </c>
      <c r="CN102" s="183">
        <f t="shared" si="66"/>
        <v>8.1413967637510472E-3</v>
      </c>
      <c r="CO102" s="184">
        <v>37.96</v>
      </c>
      <c r="CP102" s="184">
        <v>34.880000000000003</v>
      </c>
      <c r="CQ102" s="177">
        <f>AVERAGE(CO102:CP102)</f>
        <v>36.42</v>
      </c>
      <c r="CR102" s="177">
        <f>0.545*4</f>
        <v>2.1800000000000002</v>
      </c>
      <c r="CS102" s="178">
        <v>4.4699999999999997E-2</v>
      </c>
      <c r="CT102" s="175">
        <f>+((((((CR102/4)*(1+CS102)^0.25))/(CQ102*0.95))+(1+CS102)^(0.25))^4)-1</f>
        <v>0.11209571849545519</v>
      </c>
      <c r="CU102" s="183">
        <f>CT102*($FN102/$FW102)</f>
        <v>4.200286859201356E-3</v>
      </c>
      <c r="CV102" s="176"/>
      <c r="CW102" s="176"/>
      <c r="CX102" s="177"/>
      <c r="CY102" s="177"/>
      <c r="CZ102" s="178"/>
      <c r="DA102" s="175"/>
      <c r="DB102" s="172"/>
      <c r="DC102" s="172"/>
      <c r="DD102" s="172"/>
      <c r="DE102" s="172"/>
      <c r="DF102" s="172"/>
      <c r="DG102" s="175"/>
      <c r="DH102" s="175"/>
      <c r="DI102" s="172"/>
      <c r="DJ102" s="174"/>
      <c r="DK102" s="184"/>
      <c r="DL102" s="172"/>
      <c r="DM102" s="172"/>
      <c r="DN102" s="175"/>
      <c r="DO102" s="175"/>
      <c r="DP102" s="183"/>
      <c r="DQ102" s="176"/>
      <c r="DR102" s="176"/>
      <c r="DS102" s="177"/>
      <c r="DT102" s="177"/>
      <c r="DU102" s="178"/>
      <c r="DV102" s="175"/>
      <c r="DW102" s="172"/>
      <c r="DX102" s="176"/>
      <c r="DY102" s="176"/>
      <c r="DZ102" s="177"/>
      <c r="EA102" s="172"/>
      <c r="EB102" s="178"/>
      <c r="EC102" s="175"/>
      <c r="ED102" s="172"/>
      <c r="EE102" s="191">
        <v>31.14</v>
      </c>
      <c r="EF102" s="191">
        <v>29.74</v>
      </c>
      <c r="EG102" s="177">
        <f t="shared" si="100"/>
        <v>30.439999999999998</v>
      </c>
      <c r="EH102" s="177">
        <v>1.3320000000000001</v>
      </c>
      <c r="EI102" s="178">
        <v>3.7499999999999999E-2</v>
      </c>
      <c r="EJ102" s="175">
        <f t="shared" si="101"/>
        <v>8.6120380755354331E-2</v>
      </c>
      <c r="EK102" s="183">
        <f t="shared" si="102"/>
        <v>3.4299605255842056E-3</v>
      </c>
      <c r="EL102" s="184">
        <v>34.1</v>
      </c>
      <c r="EM102" s="184">
        <v>30.58</v>
      </c>
      <c r="EN102" s="177">
        <f>AVERAGE(EL102:EM102)</f>
        <v>32.340000000000003</v>
      </c>
      <c r="EO102" s="177">
        <v>1.1599999999999999</v>
      </c>
      <c r="EP102" s="204">
        <v>5.0299999999999997E-2</v>
      </c>
      <c r="EQ102" s="175">
        <f>+((((((EO102/4)*(1+EP102)^0.25))/(EN102*0.95))+(1+EP102)^(0.25))^4)-1</f>
        <v>9.0520913393143498E-2</v>
      </c>
      <c r="ER102" s="183">
        <f>EQ102*($FU102/$FW102)</f>
        <v>6.6746323808475486E-3</v>
      </c>
      <c r="ES102" s="191">
        <v>84.77</v>
      </c>
      <c r="ET102" s="191">
        <v>74.430000000000007</v>
      </c>
      <c r="EU102" s="177">
        <f t="shared" si="106"/>
        <v>79.599999999999994</v>
      </c>
      <c r="EV102" s="177">
        <v>0.9</v>
      </c>
      <c r="EW102" s="175">
        <v>0.1171</v>
      </c>
      <c r="EX102" s="175">
        <f t="shared" si="107"/>
        <v>0.13045474832713855</v>
      </c>
      <c r="EY102" s="183">
        <f t="shared" si="108"/>
        <v>2.3553553098169085E-2</v>
      </c>
      <c r="EZ102" s="172"/>
      <c r="FA102" s="179">
        <v>2.7469999999999999</v>
      </c>
      <c r="FB102" s="179">
        <v>2.1419999999999999</v>
      </c>
      <c r="FC102" s="179"/>
      <c r="FD102" s="179">
        <v>2.79</v>
      </c>
      <c r="FE102" s="179">
        <v>4.4260000000000002</v>
      </c>
      <c r="FF102" s="179">
        <v>6.2489999999999997</v>
      </c>
      <c r="FG102" s="179"/>
      <c r="FH102" s="179">
        <v>1.206</v>
      </c>
      <c r="FI102" s="179">
        <v>1.8069999999999999</v>
      </c>
      <c r="FJ102" s="179"/>
      <c r="FK102" s="179">
        <v>0.96199999999999997</v>
      </c>
      <c r="FL102" s="179"/>
      <c r="FM102" s="177">
        <v>2.6269999999999998</v>
      </c>
      <c r="FN102" s="177">
        <v>1.399</v>
      </c>
      <c r="FO102" s="177"/>
      <c r="FP102" s="177"/>
      <c r="FQ102" s="177"/>
      <c r="FR102" s="177"/>
      <c r="FS102" s="177"/>
      <c r="FT102" s="177">
        <v>1.4870000000000001</v>
      </c>
      <c r="FU102" s="177">
        <v>2.7530000000000001</v>
      </c>
      <c r="FV102" s="177">
        <v>6.7409999999999997</v>
      </c>
      <c r="FW102" s="177">
        <f t="shared" si="109"/>
        <v>37.335999999999999</v>
      </c>
      <c r="FX102" s="175">
        <f t="shared" si="110"/>
        <v>0.10450739080876141</v>
      </c>
      <c r="FY102" s="172"/>
      <c r="FZ102" s="172"/>
    </row>
    <row r="103" spans="1:182">
      <c r="A103" s="181">
        <v>38718</v>
      </c>
      <c r="B103" s="173">
        <v>36.28</v>
      </c>
      <c r="C103" s="173">
        <v>34.83</v>
      </c>
      <c r="D103" s="170">
        <f t="shared" si="125"/>
        <v>35.555</v>
      </c>
      <c r="E103" s="170">
        <v>1.48</v>
      </c>
      <c r="F103" s="171">
        <v>4.6300000000000001E-2</v>
      </c>
      <c r="G103" s="175">
        <f t="shared" si="126"/>
        <v>9.2903983260974377E-2</v>
      </c>
      <c r="H103" s="183">
        <f t="shared" si="127"/>
        <v>6.5153750834285587E-3</v>
      </c>
      <c r="I103" s="173">
        <v>27.08</v>
      </c>
      <c r="J103" s="173">
        <v>26.02</v>
      </c>
      <c r="K103" s="173">
        <f t="shared" si="128"/>
        <v>26.549999999999997</v>
      </c>
      <c r="L103" s="173">
        <v>1.26</v>
      </c>
      <c r="M103" s="171">
        <v>6.4000000000000001E-2</v>
      </c>
      <c r="N103" s="175">
        <f t="shared" si="129"/>
        <v>0.11815657966371984</v>
      </c>
      <c r="O103" s="183">
        <f t="shared" si="130"/>
        <v>6.4613580199052315E-3</v>
      </c>
      <c r="P103" s="174"/>
      <c r="Q103" s="174"/>
      <c r="R103" s="172"/>
      <c r="S103" s="172"/>
      <c r="T103" s="175"/>
      <c r="U103" s="175"/>
      <c r="V103" s="172"/>
      <c r="W103" s="191">
        <v>39.49</v>
      </c>
      <c r="X103" s="191">
        <v>36.35</v>
      </c>
      <c r="Y103" s="177">
        <f t="shared" si="131"/>
        <v>37.92</v>
      </c>
      <c r="Z103" s="177">
        <v>0.4</v>
      </c>
      <c r="AA103" s="197">
        <v>6.5000000000000002E-2</v>
      </c>
      <c r="AB103" s="175">
        <f t="shared" si="132"/>
        <v>7.6874780768150019E-2</v>
      </c>
      <c r="AC103" s="183">
        <f t="shared" si="133"/>
        <v>5.4756353929828593E-3</v>
      </c>
      <c r="AD103" s="191">
        <v>39.020000000000003</v>
      </c>
      <c r="AE103" s="191">
        <v>35.82</v>
      </c>
      <c r="AF103" s="177">
        <f t="shared" si="86"/>
        <v>37.42</v>
      </c>
      <c r="AG103" s="177">
        <v>0.84</v>
      </c>
      <c r="AH103" s="178">
        <v>9.4E-2</v>
      </c>
      <c r="AI103" s="175">
        <f t="shared" si="87"/>
        <v>0.12008048126784376</v>
      </c>
      <c r="AJ103" s="183">
        <f t="shared" si="88"/>
        <v>1.3568450602284314E-2</v>
      </c>
      <c r="AK103" s="184">
        <v>36.92</v>
      </c>
      <c r="AL103" s="184">
        <v>35.380000000000003</v>
      </c>
      <c r="AM103" s="177">
        <f t="shared" si="89"/>
        <v>36.150000000000006</v>
      </c>
      <c r="AN103" s="177">
        <v>1.86</v>
      </c>
      <c r="AO103" s="178">
        <v>3.4200000000000001E-2</v>
      </c>
      <c r="AP103" s="175">
        <f t="shared" si="111"/>
        <v>9.1360504636286421E-2</v>
      </c>
      <c r="AQ103" s="183">
        <f t="shared" si="112"/>
        <v>1.4575230877512226E-2</v>
      </c>
      <c r="AR103" s="174"/>
      <c r="AS103" s="174"/>
      <c r="AT103" s="172"/>
      <c r="AU103" s="172"/>
      <c r="AV103" s="175"/>
      <c r="AW103" s="175"/>
      <c r="AX103" s="172"/>
      <c r="AY103" s="184">
        <v>45.55</v>
      </c>
      <c r="AZ103" s="184">
        <v>41.49</v>
      </c>
      <c r="BA103" s="177">
        <f t="shared" si="119"/>
        <v>43.519999999999996</v>
      </c>
      <c r="BB103" s="176">
        <v>1.44</v>
      </c>
      <c r="BC103" s="178">
        <v>5.33E-2</v>
      </c>
      <c r="BD103" s="175">
        <f t="shared" si="120"/>
        <v>9.0468096170011281E-2</v>
      </c>
      <c r="BE103" s="183">
        <f t="shared" si="121"/>
        <v>2.7854103645911059E-3</v>
      </c>
      <c r="BF103" s="184">
        <v>42.83</v>
      </c>
      <c r="BG103" s="184">
        <v>39.25</v>
      </c>
      <c r="BH103" s="177">
        <f t="shared" si="93"/>
        <v>41.04</v>
      </c>
      <c r="BI103" s="177">
        <v>1.86</v>
      </c>
      <c r="BJ103" s="178">
        <v>0.03</v>
      </c>
      <c r="BK103" s="175">
        <f t="shared" si="123"/>
        <v>8.0024295215959551E-2</v>
      </c>
      <c r="BL103" s="183">
        <f t="shared" si="124"/>
        <v>3.6917003179790381E-3</v>
      </c>
      <c r="BM103" s="172"/>
      <c r="BN103" s="172"/>
      <c r="BO103" s="172"/>
      <c r="BP103" s="172"/>
      <c r="BQ103" s="172"/>
      <c r="BR103" s="172"/>
      <c r="BS103" s="172"/>
      <c r="BT103" s="191">
        <v>36.57</v>
      </c>
      <c r="BU103" s="191">
        <v>34.54</v>
      </c>
      <c r="BV103" s="176">
        <f t="shared" si="134"/>
        <v>35.555</v>
      </c>
      <c r="BW103" s="177">
        <v>1.38</v>
      </c>
      <c r="BX103" s="178">
        <v>5.2999999999999999E-2</v>
      </c>
      <c r="BY103" s="175">
        <f t="shared" si="135"/>
        <v>9.6684891181074706E-2</v>
      </c>
      <c r="BZ103" s="183">
        <f t="shared" si="136"/>
        <v>2.3745434086340023E-3</v>
      </c>
      <c r="CA103" s="174"/>
      <c r="CB103" s="174"/>
      <c r="CC103" s="172"/>
      <c r="CD103" s="172"/>
      <c r="CE103" s="178"/>
      <c r="CF103" s="175"/>
      <c r="CG103" s="172"/>
      <c r="CH103" s="184">
        <v>29.76</v>
      </c>
      <c r="CI103" s="184">
        <v>26.77</v>
      </c>
      <c r="CJ103" s="177">
        <f t="shared" si="96"/>
        <v>28.265000000000001</v>
      </c>
      <c r="CK103" s="177">
        <v>1.1200000000000001</v>
      </c>
      <c r="CL103" s="178">
        <v>6.88E-2</v>
      </c>
      <c r="CM103" s="175">
        <f t="shared" si="65"/>
        <v>0.11408234396757866</v>
      </c>
      <c r="CN103" s="183">
        <f t="shared" si="66"/>
        <v>7.6511186521018423E-3</v>
      </c>
      <c r="CO103" s="184">
        <v>37.56</v>
      </c>
      <c r="CP103" s="184">
        <v>35.11</v>
      </c>
      <c r="CQ103" s="177">
        <f>AVERAGE(CO103:CP103)</f>
        <v>36.335000000000001</v>
      </c>
      <c r="CR103" s="177">
        <f>0.545*4</f>
        <v>2.1800000000000002</v>
      </c>
      <c r="CS103" s="178">
        <v>3.9699999999999999E-2</v>
      </c>
      <c r="CT103" s="175">
        <f>+((((((CR103/4)*(1+CS103)^0.25))/(CQ103*0.95))+(1+CS103)^(0.25))^4)-1</f>
        <v>0.10693377157155171</v>
      </c>
      <c r="CU103" s="183">
        <f>CT103*($FN103/$FW103)</f>
        <v>3.8192582698136543E-3</v>
      </c>
      <c r="CV103" s="184">
        <v>24.94</v>
      </c>
      <c r="CW103" s="184">
        <v>23.83</v>
      </c>
      <c r="CX103" s="177"/>
      <c r="CY103" s="177"/>
      <c r="CZ103" s="178"/>
      <c r="DA103" s="175"/>
      <c r="DB103" s="183"/>
      <c r="DC103" s="172"/>
      <c r="DD103" s="172"/>
      <c r="DE103" s="172"/>
      <c r="DF103" s="172"/>
      <c r="DG103" s="175"/>
      <c r="DH103" s="175"/>
      <c r="DI103" s="172"/>
      <c r="DJ103" s="174"/>
      <c r="DK103" s="174"/>
      <c r="DL103" s="172"/>
      <c r="DM103" s="172"/>
      <c r="DN103" s="175"/>
      <c r="DO103" s="175"/>
      <c r="DP103" s="183"/>
      <c r="DQ103" s="176"/>
      <c r="DR103" s="176"/>
      <c r="DS103" s="177"/>
      <c r="DT103" s="177"/>
      <c r="DU103" s="178"/>
      <c r="DV103" s="175"/>
      <c r="DW103" s="172"/>
      <c r="DX103" s="176"/>
      <c r="DY103" s="176"/>
      <c r="DZ103" s="177"/>
      <c r="EA103" s="172"/>
      <c r="EB103" s="178"/>
      <c r="EC103" s="175"/>
      <c r="ED103" s="172"/>
      <c r="EE103" s="191">
        <v>31.3</v>
      </c>
      <c r="EF103" s="191">
        <v>29.77</v>
      </c>
      <c r="EG103" s="177">
        <f t="shared" si="100"/>
        <v>30.535</v>
      </c>
      <c r="EH103" s="177">
        <v>1.3320000000000001</v>
      </c>
      <c r="EI103" s="178">
        <v>3.7499999999999999E-2</v>
      </c>
      <c r="EJ103" s="175">
        <f t="shared" si="101"/>
        <v>8.5966514254280479E-2</v>
      </c>
      <c r="EK103" s="183">
        <f t="shared" si="102"/>
        <v>3.2635232753667372E-3</v>
      </c>
      <c r="EL103" s="184">
        <v>35.43</v>
      </c>
      <c r="EM103" s="184">
        <v>31.09</v>
      </c>
      <c r="EN103" s="177">
        <f>AVERAGE(EL103:EM103)</f>
        <v>33.26</v>
      </c>
      <c r="EO103" s="177">
        <v>1.1599999999999999</v>
      </c>
      <c r="EP103" s="204">
        <v>4.0300000000000002E-2</v>
      </c>
      <c r="EQ103" s="175">
        <f>+((((((EO103/4)*(1+EP103)^0.25))/(EN103*0.95))+(1+EP103)^(0.25))^4)-1</f>
        <v>7.9020870422700007E-2</v>
      </c>
      <c r="ER103" s="183">
        <f>EQ103*($FU103/$FW103)</f>
        <v>5.553853874743251E-3</v>
      </c>
      <c r="ES103" s="191">
        <v>85.7</v>
      </c>
      <c r="ET103" s="191">
        <v>75.77</v>
      </c>
      <c r="EU103" s="177">
        <f t="shared" si="106"/>
        <v>80.734999999999999</v>
      </c>
      <c r="EV103" s="177">
        <v>0.9</v>
      </c>
      <c r="EW103" s="175">
        <v>0.1171</v>
      </c>
      <c r="EX103" s="175">
        <f t="shared" si="107"/>
        <v>0.13026617703389975</v>
      </c>
      <c r="EY103" s="183">
        <f t="shared" si="108"/>
        <v>2.2418286938614203E-2</v>
      </c>
      <c r="EZ103" s="172"/>
      <c r="FA103" s="179">
        <v>2.7469999999999999</v>
      </c>
      <c r="FB103" s="179">
        <v>2.1419999999999999</v>
      </c>
      <c r="FC103" s="179"/>
      <c r="FD103" s="179">
        <v>2.79</v>
      </c>
      <c r="FE103" s="179">
        <v>4.4260000000000002</v>
      </c>
      <c r="FF103" s="179">
        <v>6.2489999999999997</v>
      </c>
      <c r="FG103" s="179"/>
      <c r="FH103" s="179">
        <v>1.206</v>
      </c>
      <c r="FI103" s="179">
        <v>1.8069999999999999</v>
      </c>
      <c r="FJ103" s="179"/>
      <c r="FK103" s="179">
        <v>0.96199999999999997</v>
      </c>
      <c r="FL103" s="179"/>
      <c r="FM103" s="177">
        <v>2.6269999999999998</v>
      </c>
      <c r="FN103" s="177">
        <v>1.399</v>
      </c>
      <c r="FO103" s="177">
        <v>1.8340000000000001</v>
      </c>
      <c r="FP103" s="177"/>
      <c r="FQ103" s="177"/>
      <c r="FR103" s="177"/>
      <c r="FS103" s="177"/>
      <c r="FT103" s="177">
        <v>1.4870000000000001</v>
      </c>
      <c r="FU103" s="177">
        <v>2.7530000000000001</v>
      </c>
      <c r="FV103" s="177">
        <v>6.7409999999999997</v>
      </c>
      <c r="FW103" s="177">
        <f t="shared" si="109"/>
        <v>39.169999999999995</v>
      </c>
      <c r="FX103" s="175">
        <f t="shared" si="110"/>
        <v>9.8153745077957016E-2</v>
      </c>
      <c r="FY103" s="172"/>
      <c r="FZ103" s="172"/>
    </row>
    <row r="104" spans="1:182">
      <c r="A104" s="181">
        <v>38749</v>
      </c>
      <c r="B104" s="173">
        <v>36.479999999999997</v>
      </c>
      <c r="C104" s="173">
        <v>34.4</v>
      </c>
      <c r="D104" s="170">
        <f t="shared" si="125"/>
        <v>35.44</v>
      </c>
      <c r="E104" s="170">
        <v>1.48</v>
      </c>
      <c r="F104" s="171">
        <v>4.6300000000000001E-2</v>
      </c>
      <c r="G104" s="175">
        <f t="shared" si="126"/>
        <v>9.3057697826509633E-2</v>
      </c>
      <c r="H104" s="183">
        <f t="shared" si="127"/>
        <v>1.2968875040810814E-2</v>
      </c>
      <c r="I104" s="173">
        <v>27.01</v>
      </c>
      <c r="J104" s="173">
        <v>25.970099999999999</v>
      </c>
      <c r="K104" s="173">
        <f t="shared" si="128"/>
        <v>26.49005</v>
      </c>
      <c r="L104" s="173">
        <v>1.26</v>
      </c>
      <c r="M104" s="171">
        <v>5.3199999999999997E-2</v>
      </c>
      <c r="N104" s="175">
        <f t="shared" si="129"/>
        <v>0.10693046152132668</v>
      </c>
      <c r="O104" s="183">
        <f t="shared" si="130"/>
        <v>1.1620163795783156E-2</v>
      </c>
      <c r="P104" s="174"/>
      <c r="Q104" s="174"/>
      <c r="R104" s="172"/>
      <c r="S104" s="172"/>
      <c r="T104" s="175"/>
      <c r="U104" s="175"/>
      <c r="V104" s="172"/>
      <c r="W104" s="176"/>
      <c r="X104" s="176"/>
      <c r="Y104" s="177"/>
      <c r="Z104" s="177"/>
      <c r="AA104" s="178"/>
      <c r="AB104" s="175"/>
      <c r="AC104" s="172"/>
      <c r="AD104" s="191">
        <v>37.19</v>
      </c>
      <c r="AE104" s="191">
        <v>34.049999999999997</v>
      </c>
      <c r="AF104" s="177">
        <f t="shared" si="86"/>
        <v>35.619999999999997</v>
      </c>
      <c r="AG104" s="177">
        <v>0.84</v>
      </c>
      <c r="AH104" s="178">
        <v>9.5000000000000001E-2</v>
      </c>
      <c r="AI104" s="175">
        <f t="shared" si="87"/>
        <v>0.12243573096167637</v>
      </c>
      <c r="AJ104" s="183">
        <f t="shared" si="88"/>
        <v>2.7492290864815569E-2</v>
      </c>
      <c r="AK104" s="176"/>
      <c r="AL104" s="176"/>
      <c r="AM104" s="177"/>
      <c r="AN104" s="177"/>
      <c r="AO104" s="178"/>
      <c r="AP104" s="175"/>
      <c r="AQ104" s="172"/>
      <c r="AR104" s="174"/>
      <c r="AS104" s="174"/>
      <c r="AT104" s="172"/>
      <c r="AU104" s="172"/>
      <c r="AV104" s="175"/>
      <c r="AW104" s="172"/>
      <c r="AX104" s="172"/>
      <c r="AY104" s="191">
        <v>45.96</v>
      </c>
      <c r="AZ104" s="191">
        <v>42.99</v>
      </c>
      <c r="BA104" s="177">
        <f t="shared" si="119"/>
        <v>44.475000000000001</v>
      </c>
      <c r="BB104" s="176">
        <v>1.44</v>
      </c>
      <c r="BC104" s="178">
        <v>5.2499999999999998E-2</v>
      </c>
      <c r="BD104" s="175">
        <f t="shared" si="120"/>
        <v>8.8832195458684815E-2</v>
      </c>
      <c r="BE104" s="183">
        <f t="shared" si="121"/>
        <v>5.4351188535931155E-3</v>
      </c>
      <c r="BF104" s="176"/>
      <c r="BG104" s="176"/>
      <c r="BH104" s="177"/>
      <c r="BI104" s="177"/>
      <c r="BJ104" s="178"/>
      <c r="BK104" s="175"/>
      <c r="BL104" s="172"/>
      <c r="BM104" s="172"/>
      <c r="BN104" s="172"/>
      <c r="BO104" s="172"/>
      <c r="BP104" s="172"/>
      <c r="BQ104" s="172"/>
      <c r="BR104" s="172"/>
      <c r="BS104" s="172"/>
      <c r="BT104" s="191">
        <v>35.83</v>
      </c>
      <c r="BU104" s="191">
        <v>32.83</v>
      </c>
      <c r="BV104" s="176">
        <f t="shared" si="134"/>
        <v>34.33</v>
      </c>
      <c r="BW104" s="177">
        <v>1.38</v>
      </c>
      <c r="BX104" s="178">
        <v>5.2999999999999999E-2</v>
      </c>
      <c r="BY104" s="175">
        <f t="shared" si="135"/>
        <v>9.8268400385788102E-2</v>
      </c>
      <c r="BZ104" s="183">
        <f t="shared" si="136"/>
        <v>4.7960124382896941E-3</v>
      </c>
      <c r="CA104" s="174"/>
      <c r="CB104" s="174"/>
      <c r="CC104" s="172"/>
      <c r="CD104" s="172"/>
      <c r="CE104" s="178"/>
      <c r="CF104" s="175"/>
      <c r="CG104" s="172"/>
      <c r="CH104" s="176"/>
      <c r="CI104" s="176"/>
      <c r="CJ104" s="177"/>
      <c r="CK104" s="177"/>
      <c r="CL104" s="178"/>
      <c r="CM104" s="175"/>
      <c r="CN104" s="172"/>
      <c r="CO104" s="176"/>
      <c r="CP104" s="176"/>
      <c r="CQ104" s="172"/>
      <c r="CR104" s="172"/>
      <c r="CS104" s="178"/>
      <c r="CT104" s="175"/>
      <c r="CU104" s="172"/>
      <c r="CV104" s="176"/>
      <c r="CW104" s="176"/>
      <c r="CX104" s="177"/>
      <c r="CY104" s="177"/>
      <c r="CZ104" s="178"/>
      <c r="DA104" s="175"/>
      <c r="DB104" s="172"/>
      <c r="DC104" s="172"/>
      <c r="DD104" s="172"/>
      <c r="DE104" s="172"/>
      <c r="DF104" s="172"/>
      <c r="DG104" s="175"/>
      <c r="DH104" s="175"/>
      <c r="DI104" s="172"/>
      <c r="DJ104" s="174"/>
      <c r="DK104" s="174"/>
      <c r="DL104" s="172"/>
      <c r="DM104" s="172"/>
      <c r="DN104" s="175"/>
      <c r="DO104" s="175"/>
      <c r="DP104" s="183"/>
      <c r="DQ104" s="176"/>
      <c r="DR104" s="176"/>
      <c r="DS104" s="177"/>
      <c r="DT104" s="177"/>
      <c r="DU104" s="178"/>
      <c r="DV104" s="175"/>
      <c r="DW104" s="172"/>
      <c r="DX104" s="176"/>
      <c r="DY104" s="176"/>
      <c r="DZ104" s="177"/>
      <c r="EA104" s="172"/>
      <c r="EB104" s="178"/>
      <c r="EC104" s="175"/>
      <c r="ED104" s="172"/>
      <c r="EE104" s="191">
        <v>31.49</v>
      </c>
      <c r="EF104" s="191">
        <v>29.61</v>
      </c>
      <c r="EG104" s="177">
        <f t="shared" si="100"/>
        <v>30.549999999999997</v>
      </c>
      <c r="EH104" s="177">
        <v>1.33</v>
      </c>
      <c r="EI104" s="178">
        <v>3.7499999999999999E-2</v>
      </c>
      <c r="EJ104" s="175">
        <f t="shared" si="101"/>
        <v>8.5868324787631511E-2</v>
      </c>
      <c r="EK104" s="183">
        <f t="shared" si="102"/>
        <v>6.4779158317288853E-3</v>
      </c>
      <c r="EL104" s="172"/>
      <c r="EM104" s="172"/>
      <c r="EN104" s="172"/>
      <c r="EO104" s="177"/>
      <c r="EP104" s="172"/>
      <c r="EQ104" s="175"/>
      <c r="ER104" s="183"/>
      <c r="ES104" s="191">
        <v>82.35</v>
      </c>
      <c r="ET104" s="191">
        <v>71.260000000000005</v>
      </c>
      <c r="EU104" s="177">
        <f t="shared" si="106"/>
        <v>76.805000000000007</v>
      </c>
      <c r="EV104" s="177">
        <v>0.9</v>
      </c>
      <c r="EW104" s="175">
        <v>0.1138</v>
      </c>
      <c r="EX104" s="175">
        <f t="shared" si="107"/>
        <v>0.12760209285219193</v>
      </c>
      <c r="EY104" s="183">
        <f t="shared" si="108"/>
        <v>4.3638867024332902E-2</v>
      </c>
      <c r="EZ104" s="172"/>
      <c r="FA104" s="179">
        <v>2.7469999999999999</v>
      </c>
      <c r="FB104" s="179">
        <v>2.1419999999999999</v>
      </c>
      <c r="FC104" s="179"/>
      <c r="FD104" s="179"/>
      <c r="FE104" s="179">
        <v>4.4260000000000002</v>
      </c>
      <c r="FF104" s="179"/>
      <c r="FG104" s="179"/>
      <c r="FH104" s="179">
        <v>1.206</v>
      </c>
      <c r="FI104" s="179"/>
      <c r="FJ104" s="179"/>
      <c r="FK104" s="179">
        <v>0.96199999999999997</v>
      </c>
      <c r="FL104" s="179"/>
      <c r="FM104" s="177"/>
      <c r="FN104" s="177"/>
      <c r="FO104" s="177"/>
      <c r="FP104" s="177"/>
      <c r="FQ104" s="177"/>
      <c r="FR104" s="177"/>
      <c r="FS104" s="177"/>
      <c r="FT104" s="177">
        <v>1.4870000000000001</v>
      </c>
      <c r="FU104" s="177"/>
      <c r="FV104" s="177">
        <v>6.7409999999999997</v>
      </c>
      <c r="FW104" s="177">
        <f t="shared" si="109"/>
        <v>19.710999999999999</v>
      </c>
      <c r="FX104" s="175">
        <f t="shared" si="110"/>
        <v>0.11242924384935413</v>
      </c>
      <c r="FY104" s="172"/>
      <c r="FZ104" s="172"/>
    </row>
    <row r="105" spans="1:182">
      <c r="A105" s="181">
        <v>38777</v>
      </c>
      <c r="B105" s="173">
        <v>36.28</v>
      </c>
      <c r="C105" s="173">
        <v>34.75</v>
      </c>
      <c r="D105" s="170">
        <f t="shared" si="125"/>
        <v>35.515000000000001</v>
      </c>
      <c r="E105" s="170">
        <v>1.48</v>
      </c>
      <c r="F105" s="171">
        <v>4.6300000000000001E-2</v>
      </c>
      <c r="G105" s="175">
        <f t="shared" si="126"/>
        <v>9.2957334451172491E-2</v>
      </c>
      <c r="H105" s="183">
        <f t="shared" si="127"/>
        <v>1.3036843666472935E-2</v>
      </c>
      <c r="I105" s="173">
        <v>26.95</v>
      </c>
      <c r="J105" s="173">
        <v>25.98</v>
      </c>
      <c r="K105" s="173">
        <f t="shared" si="128"/>
        <v>26.465</v>
      </c>
      <c r="L105" s="173">
        <v>1.26</v>
      </c>
      <c r="M105" s="171">
        <v>5.3199999999999997E-2</v>
      </c>
      <c r="N105" s="175">
        <f t="shared" si="129"/>
        <v>0.10698227295183105</v>
      </c>
      <c r="O105" s="183">
        <f t="shared" si="130"/>
        <v>1.1702292728040591E-2</v>
      </c>
      <c r="P105" s="174"/>
      <c r="Q105" s="174"/>
      <c r="R105" s="172"/>
      <c r="S105" s="172"/>
      <c r="T105" s="175"/>
      <c r="U105" s="175"/>
      <c r="V105" s="172"/>
      <c r="W105" s="176"/>
      <c r="X105" s="176"/>
      <c r="Y105" s="177"/>
      <c r="Z105" s="177"/>
      <c r="AA105" s="178"/>
      <c r="AB105" s="175"/>
      <c r="AC105" s="172"/>
      <c r="AD105" s="191">
        <v>37.869999999999997</v>
      </c>
      <c r="AE105" s="191">
        <v>35.22</v>
      </c>
      <c r="AF105" s="177">
        <f t="shared" si="86"/>
        <v>36.545000000000002</v>
      </c>
      <c r="AG105" s="177">
        <v>0.84</v>
      </c>
      <c r="AH105" s="178">
        <v>9.5000000000000001E-2</v>
      </c>
      <c r="AI105" s="175">
        <f t="shared" si="87"/>
        <v>0.12173500456635367</v>
      </c>
      <c r="AJ105" s="183">
        <f t="shared" si="88"/>
        <v>2.6545260964155746E-2</v>
      </c>
      <c r="AK105" s="176"/>
      <c r="AL105" s="176"/>
      <c r="AM105" s="177"/>
      <c r="AN105" s="177"/>
      <c r="AO105" s="178"/>
      <c r="AP105" s="175"/>
      <c r="AQ105" s="172"/>
      <c r="AR105" s="174"/>
      <c r="AS105" s="174"/>
      <c r="AT105" s="172"/>
      <c r="AU105" s="172"/>
      <c r="AV105" s="175"/>
      <c r="AW105" s="172"/>
      <c r="AX105" s="172"/>
      <c r="AY105" s="191">
        <v>45.32</v>
      </c>
      <c r="AZ105" s="191">
        <v>42.7</v>
      </c>
      <c r="BA105" s="177">
        <f t="shared" si="119"/>
        <v>44.010000000000005</v>
      </c>
      <c r="BB105" s="176">
        <v>1.44</v>
      </c>
      <c r="BC105" s="178">
        <v>5.2499999999999998E-2</v>
      </c>
      <c r="BD105" s="175">
        <f t="shared" si="120"/>
        <v>8.9221024689570383E-2</v>
      </c>
      <c r="BE105" s="183">
        <f t="shared" si="121"/>
        <v>5.5567201301290718E-3</v>
      </c>
      <c r="BF105" s="176">
        <v>42.93</v>
      </c>
      <c r="BG105" s="176">
        <v>39.25</v>
      </c>
      <c r="BH105" s="177"/>
      <c r="BI105" s="177"/>
      <c r="BJ105" s="178"/>
      <c r="BK105" s="175"/>
      <c r="BL105" s="172"/>
      <c r="BM105" s="172"/>
      <c r="BN105" s="172"/>
      <c r="BO105" s="172"/>
      <c r="BP105" s="172"/>
      <c r="BQ105" s="172"/>
      <c r="BR105" s="172"/>
      <c r="BS105" s="172"/>
      <c r="BT105" s="191">
        <v>35.49</v>
      </c>
      <c r="BU105" s="191">
        <v>33.08</v>
      </c>
      <c r="BV105" s="176">
        <f t="shared" si="134"/>
        <v>34.284999999999997</v>
      </c>
      <c r="BW105" s="177">
        <v>1.38</v>
      </c>
      <c r="BX105" s="178">
        <v>5.2999999999999999E-2</v>
      </c>
      <c r="BY105" s="175">
        <f t="shared" si="135"/>
        <v>9.8328758747984191E-2</v>
      </c>
      <c r="BZ105" s="183">
        <f t="shared" si="136"/>
        <v>4.7719767320277499E-3</v>
      </c>
      <c r="CA105" s="174"/>
      <c r="CB105" s="174"/>
      <c r="CC105" s="172"/>
      <c r="CD105" s="172"/>
      <c r="CE105" s="178"/>
      <c r="CF105" s="175"/>
      <c r="CG105" s="172"/>
      <c r="CH105" s="176">
        <v>32.58</v>
      </c>
      <c r="CI105" s="176">
        <v>28.89</v>
      </c>
      <c r="CJ105" s="177"/>
      <c r="CK105" s="177"/>
      <c r="CL105" s="178"/>
      <c r="CM105" s="175"/>
      <c r="CN105" s="172"/>
      <c r="CO105" s="176">
        <v>37.97</v>
      </c>
      <c r="CP105" s="176">
        <v>35.35</v>
      </c>
      <c r="CQ105" s="172"/>
      <c r="CR105" s="172"/>
      <c r="CS105" s="178"/>
      <c r="CT105" s="175"/>
      <c r="CU105" s="172"/>
      <c r="CV105" s="176"/>
      <c r="CW105" s="176"/>
      <c r="CX105" s="177"/>
      <c r="CY105" s="177"/>
      <c r="CZ105" s="178"/>
      <c r="DA105" s="175"/>
      <c r="DB105" s="172"/>
      <c r="DC105" s="172"/>
      <c r="DD105" s="172"/>
      <c r="DE105" s="172"/>
      <c r="DF105" s="172"/>
      <c r="DG105" s="175"/>
      <c r="DH105" s="175"/>
      <c r="DI105" s="172"/>
      <c r="DJ105" s="174">
        <v>28.84</v>
      </c>
      <c r="DK105" s="174">
        <v>26.72</v>
      </c>
      <c r="DL105" s="172"/>
      <c r="DM105" s="172"/>
      <c r="DN105" s="175"/>
      <c r="DO105" s="175"/>
      <c r="DP105" s="183"/>
      <c r="DQ105" s="176"/>
      <c r="DR105" s="176"/>
      <c r="DS105" s="177"/>
      <c r="DT105" s="177"/>
      <c r="DU105" s="178"/>
      <c r="DV105" s="175"/>
      <c r="DW105" s="172"/>
      <c r="DX105" s="176"/>
      <c r="DY105" s="176"/>
      <c r="DZ105" s="177"/>
      <c r="EA105" s="172"/>
      <c r="EB105" s="178"/>
      <c r="EC105" s="175"/>
      <c r="ED105" s="172"/>
      <c r="EE105" s="191">
        <v>31.08</v>
      </c>
      <c r="EF105" s="191">
        <v>29.59</v>
      </c>
      <c r="EG105" s="177">
        <f t="shared" si="100"/>
        <v>30.335000000000001</v>
      </c>
      <c r="EH105" s="177">
        <v>1.33</v>
      </c>
      <c r="EI105" s="178">
        <v>3.7499999999999999E-2</v>
      </c>
      <c r="EJ105" s="175">
        <f t="shared" si="101"/>
        <v>8.6217058135158897E-2</v>
      </c>
      <c r="EK105" s="183">
        <f t="shared" si="102"/>
        <v>6.2960361239404114E-3</v>
      </c>
      <c r="EL105" s="172"/>
      <c r="EM105" s="172"/>
      <c r="EN105" s="172"/>
      <c r="EO105" s="177"/>
      <c r="EP105" s="172"/>
      <c r="EQ105" s="175"/>
      <c r="ER105" s="183"/>
      <c r="ES105" s="191">
        <v>75.45</v>
      </c>
      <c r="ET105" s="191">
        <v>67.37</v>
      </c>
      <c r="EU105" s="177">
        <f t="shared" si="106"/>
        <v>71.41</v>
      </c>
      <c r="EV105" s="177">
        <v>0.9</v>
      </c>
      <c r="EW105" s="175">
        <v>0.1138</v>
      </c>
      <c r="EX105" s="175">
        <f t="shared" si="107"/>
        <v>0.1286500217880937</v>
      </c>
      <c r="EY105" s="183">
        <f t="shared" si="108"/>
        <v>4.4831292921318183E-2</v>
      </c>
      <c r="EZ105" s="172"/>
      <c r="FA105" s="179">
        <v>2.754</v>
      </c>
      <c r="FB105" s="179">
        <v>2.1480000000000001</v>
      </c>
      <c r="FC105" s="179"/>
      <c r="FD105" s="179"/>
      <c r="FE105" s="179">
        <v>4.282</v>
      </c>
      <c r="FF105" s="179"/>
      <c r="FG105" s="179"/>
      <c r="FH105" s="179">
        <v>1.2230000000000001</v>
      </c>
      <c r="FI105" s="179"/>
      <c r="FJ105" s="179"/>
      <c r="FK105" s="179">
        <v>0.95299999999999996</v>
      </c>
      <c r="FL105" s="179"/>
      <c r="FM105" s="177"/>
      <c r="FN105" s="177"/>
      <c r="FO105" s="177"/>
      <c r="FP105" s="177"/>
      <c r="FQ105" s="177"/>
      <c r="FR105" s="177"/>
      <c r="FS105" s="177"/>
      <c r="FT105" s="177">
        <v>1.4339999999999999</v>
      </c>
      <c r="FU105" s="177"/>
      <c r="FV105" s="177">
        <v>6.843</v>
      </c>
      <c r="FW105" s="177">
        <f t="shared" si="109"/>
        <v>19.637</v>
      </c>
      <c r="FX105" s="175">
        <f t="shared" si="110"/>
        <v>0.11274042326608469</v>
      </c>
      <c r="FY105" s="172"/>
      <c r="FZ105" s="172"/>
    </row>
    <row r="106" spans="1:182">
      <c r="A106" s="181">
        <v>38808</v>
      </c>
      <c r="B106" s="173">
        <v>36.369999999999997</v>
      </c>
      <c r="C106" s="173">
        <v>34.43</v>
      </c>
      <c r="D106" s="170">
        <f t="shared" si="125"/>
        <v>35.4</v>
      </c>
      <c r="E106" s="170">
        <v>1.48</v>
      </c>
      <c r="F106" s="171">
        <v>4.4299999999999999E-2</v>
      </c>
      <c r="G106" s="175">
        <f t="shared" si="126"/>
        <v>9.1021921801464289E-2</v>
      </c>
      <c r="H106" s="183">
        <f t="shared" si="127"/>
        <v>9.1426935823631424E-3</v>
      </c>
      <c r="I106" s="173">
        <v>26.8</v>
      </c>
      <c r="J106" s="173">
        <v>26.09</v>
      </c>
      <c r="K106" s="173">
        <f t="shared" si="128"/>
        <v>26.445</v>
      </c>
      <c r="L106" s="173">
        <v>1.26</v>
      </c>
      <c r="M106" s="171">
        <v>5.3999999999999999E-2</v>
      </c>
      <c r="N106" s="175">
        <f t="shared" si="129"/>
        <v>0.10786459508468615</v>
      </c>
      <c r="O106" s="183">
        <f t="shared" si="130"/>
        <v>8.4504030287368085E-3</v>
      </c>
      <c r="P106" s="174"/>
      <c r="Q106" s="174"/>
      <c r="R106" s="172"/>
      <c r="S106" s="172"/>
      <c r="T106" s="175"/>
      <c r="U106" s="175"/>
      <c r="V106" s="172"/>
      <c r="W106" s="176"/>
      <c r="X106" s="176"/>
      <c r="Y106" s="177"/>
      <c r="Z106" s="177"/>
      <c r="AA106" s="178"/>
      <c r="AB106" s="175"/>
      <c r="AC106" s="172"/>
      <c r="AD106" s="191">
        <v>37</v>
      </c>
      <c r="AE106" s="191">
        <v>34.92</v>
      </c>
      <c r="AF106" s="177">
        <f t="shared" si="86"/>
        <v>35.96</v>
      </c>
      <c r="AG106" s="177">
        <v>0.84</v>
      </c>
      <c r="AH106" s="178">
        <v>9.8000000000000004E-2</v>
      </c>
      <c r="AI106" s="175">
        <f t="shared" si="87"/>
        <v>0.12524838733433774</v>
      </c>
      <c r="AJ106" s="183">
        <f t="shared" si="88"/>
        <v>1.9560638798075503E-2</v>
      </c>
      <c r="AK106" s="176"/>
      <c r="AL106" s="176"/>
      <c r="AM106" s="177"/>
      <c r="AN106" s="177"/>
      <c r="AO106" s="178"/>
      <c r="AP106" s="175"/>
      <c r="AQ106" s="172"/>
      <c r="AR106" s="174"/>
      <c r="AS106" s="174"/>
      <c r="AT106" s="172"/>
      <c r="AU106" s="172"/>
      <c r="AV106" s="175"/>
      <c r="AW106" s="172"/>
      <c r="AX106" s="172"/>
      <c r="AY106" s="191">
        <v>46.43</v>
      </c>
      <c r="AZ106" s="191">
        <v>43.7</v>
      </c>
      <c r="BA106" s="177">
        <f t="shared" si="119"/>
        <v>45.064999999999998</v>
      </c>
      <c r="BB106" s="176">
        <v>1.44</v>
      </c>
      <c r="BC106" s="178">
        <v>5.2499999999999998E-2</v>
      </c>
      <c r="BD106" s="175">
        <f t="shared" si="120"/>
        <v>8.8350536378654088E-2</v>
      </c>
      <c r="BE106" s="183">
        <f t="shared" si="121"/>
        <v>3.9409404767340415E-3</v>
      </c>
      <c r="BF106" s="176">
        <v>40.69</v>
      </c>
      <c r="BG106" s="176">
        <v>38.72</v>
      </c>
      <c r="BH106" s="177">
        <f t="shared" ref="BH106:BH112" si="137">AVERAGE(BF106:BG106)</f>
        <v>39.704999999999998</v>
      </c>
      <c r="BI106" s="177">
        <v>1.86</v>
      </c>
      <c r="BJ106" s="178">
        <v>3.1E-2</v>
      </c>
      <c r="BK106" s="175">
        <f t="shared" ref="BK106:BK112" si="138">+((((((BI106/4)*(1+BJ106)^0.25))/(BH106*0.95))+(1+BJ106)^(0.25))^4)-1</f>
        <v>8.2787538581441833E-2</v>
      </c>
      <c r="BL106" s="183">
        <f t="shared" ref="BL106:BL112" si="139">BK106*($FI106/$FW106)</f>
        <v>5.2840539980131005E-3</v>
      </c>
      <c r="BM106" s="172"/>
      <c r="BN106" s="172"/>
      <c r="BO106" s="172"/>
      <c r="BP106" s="172"/>
      <c r="BQ106" s="172"/>
      <c r="BR106" s="172"/>
      <c r="BS106" s="172"/>
      <c r="BT106" s="191">
        <v>35.79</v>
      </c>
      <c r="BU106" s="191">
        <v>33.79</v>
      </c>
      <c r="BV106" s="176">
        <f t="shared" si="134"/>
        <v>34.79</v>
      </c>
      <c r="BW106" s="177">
        <v>1.38</v>
      </c>
      <c r="BX106" s="178">
        <v>5.3800000000000001E-2</v>
      </c>
      <c r="BY106" s="175">
        <f t="shared" si="135"/>
        <v>9.8494428765247388E-2</v>
      </c>
      <c r="BZ106" s="183">
        <f t="shared" si="136"/>
        <v>3.4234878770618114E-3</v>
      </c>
      <c r="CA106" s="174"/>
      <c r="CB106" s="174"/>
      <c r="CC106" s="172"/>
      <c r="CD106" s="172"/>
      <c r="CE106" s="178"/>
      <c r="CF106" s="175"/>
      <c r="CG106" s="172"/>
      <c r="CH106" s="176">
        <v>33.75</v>
      </c>
      <c r="CI106" s="176">
        <v>32.090000000000003</v>
      </c>
      <c r="CJ106" s="177">
        <f t="shared" ref="CJ106:CJ169" si="140">AVERAGE(CH106:CI106)</f>
        <v>32.92</v>
      </c>
      <c r="CK106" s="177">
        <v>1.2</v>
      </c>
      <c r="CL106" s="178">
        <v>6.4199999999999993E-2</v>
      </c>
      <c r="CM106" s="175">
        <f t="shared" ref="CM106:CM169" si="141">+((((((CK106/4)*(1+CL106)^0.25))/(CJ106*0.95))+(1+CL106)^(0.25))^4)-1</f>
        <v>0.1056252432387268</v>
      </c>
      <c r="CN106" s="183">
        <f t="shared" ref="CN106:CN169" si="142">CM106*($FM106/$FW106)</f>
        <v>1.4908807766207335E-2</v>
      </c>
      <c r="CO106" s="176">
        <v>37.159999999999997</v>
      </c>
      <c r="CP106" s="176">
        <v>35.33</v>
      </c>
      <c r="CQ106" s="177">
        <f>AVERAGE(CO106:CP106)</f>
        <v>36.244999999999997</v>
      </c>
      <c r="CR106" s="177">
        <f>0.545*4</f>
        <v>2.1800000000000002</v>
      </c>
      <c r="CS106" s="178">
        <v>4.53E-2</v>
      </c>
      <c r="CT106" s="175">
        <f>+((((((CR106/4)*(1+CS106)^0.25))/(CQ106*0.95))+(1+CS106)^(0.25))^4)-1</f>
        <v>0.11306772589419012</v>
      </c>
      <c r="CU106" s="183">
        <f>CT106*($FN106/$FW106)</f>
        <v>5.7321518343031669E-3</v>
      </c>
      <c r="CV106" s="176"/>
      <c r="CW106" s="176"/>
      <c r="CX106" s="177"/>
      <c r="CY106" s="177"/>
      <c r="CZ106" s="178"/>
      <c r="DA106" s="175"/>
      <c r="DB106" s="172"/>
      <c r="DC106" s="172"/>
      <c r="DD106" s="172"/>
      <c r="DE106" s="172"/>
      <c r="DF106" s="172"/>
      <c r="DG106" s="175"/>
      <c r="DH106" s="175"/>
      <c r="DI106" s="172"/>
      <c r="DJ106" s="174">
        <v>27.48</v>
      </c>
      <c r="DK106" s="174">
        <v>25.8</v>
      </c>
      <c r="DL106" s="177">
        <f>AVERAGE(DJ106:DK106)</f>
        <v>26.64</v>
      </c>
      <c r="DM106" s="177">
        <v>0.9</v>
      </c>
      <c r="DN106" s="175">
        <v>5.2999999999999999E-2</v>
      </c>
      <c r="DO106" s="175">
        <f>+((((((DM106/4)*(1+DN106)^0.25))/(DL106*0.95))+(1+DN106)^(0.25))^4)-1</f>
        <v>9.0949001103181271E-2</v>
      </c>
      <c r="DP106" s="183">
        <f>DO106*($FQ106/$FW106)</f>
        <v>2.5575052830459099E-3</v>
      </c>
      <c r="DQ106" s="176"/>
      <c r="DR106" s="176"/>
      <c r="DS106" s="177"/>
      <c r="DT106" s="177"/>
      <c r="DU106" s="178"/>
      <c r="DV106" s="175"/>
      <c r="DW106" s="172"/>
      <c r="DX106" s="176"/>
      <c r="DY106" s="176"/>
      <c r="DZ106" s="177"/>
      <c r="EA106" s="172"/>
      <c r="EB106" s="178"/>
      <c r="EC106" s="175"/>
      <c r="ED106" s="172"/>
      <c r="EE106" s="191">
        <v>30.74</v>
      </c>
      <c r="EF106" s="191">
        <v>28.8</v>
      </c>
      <c r="EG106" s="177">
        <f t="shared" si="100"/>
        <v>29.77</v>
      </c>
      <c r="EH106" s="177">
        <v>1.35</v>
      </c>
      <c r="EI106" s="178">
        <v>3.7499999999999999E-2</v>
      </c>
      <c r="EJ106" s="175">
        <f t="shared" si="101"/>
        <v>8.7918004659909954E-2</v>
      </c>
      <c r="EK106" s="183">
        <f t="shared" si="102"/>
        <v>4.5982354176931526E-3</v>
      </c>
      <c r="EL106" s="172"/>
      <c r="EM106" s="172"/>
      <c r="EN106" s="172"/>
      <c r="EO106" s="177"/>
      <c r="EP106" s="172"/>
      <c r="EQ106" s="175"/>
      <c r="ER106" s="183"/>
      <c r="ES106" s="191">
        <v>81.900000000000006</v>
      </c>
      <c r="ET106" s="191">
        <v>68.430000000000007</v>
      </c>
      <c r="EU106" s="177">
        <f t="shared" si="106"/>
        <v>75.165000000000006</v>
      </c>
      <c r="EV106" s="177">
        <v>0.9</v>
      </c>
      <c r="EW106" s="175">
        <v>0.1157</v>
      </c>
      <c r="EX106" s="175">
        <f t="shared" si="107"/>
        <v>0.12982871950573172</v>
      </c>
      <c r="EY106" s="183">
        <f t="shared" si="108"/>
        <v>3.2402725493388358E-2</v>
      </c>
      <c r="EZ106" s="172"/>
      <c r="FA106" s="179">
        <v>2.754</v>
      </c>
      <c r="FB106" s="179">
        <v>2.1480000000000001</v>
      </c>
      <c r="FC106" s="179"/>
      <c r="FD106" s="179"/>
      <c r="FE106" s="179">
        <v>4.282</v>
      </c>
      <c r="FF106" s="179"/>
      <c r="FG106" s="179"/>
      <c r="FH106" s="179">
        <v>1.2230000000000001</v>
      </c>
      <c r="FI106" s="179">
        <v>1.75</v>
      </c>
      <c r="FJ106" s="179"/>
      <c r="FK106" s="179">
        <v>0.95299999999999996</v>
      </c>
      <c r="FL106" s="179"/>
      <c r="FM106" s="177">
        <v>3.87</v>
      </c>
      <c r="FN106" s="177">
        <v>1.39</v>
      </c>
      <c r="FO106" s="177"/>
      <c r="FP106" s="177"/>
      <c r="FQ106" s="177">
        <v>0.77100000000000002</v>
      </c>
      <c r="FR106" s="177"/>
      <c r="FS106" s="177"/>
      <c r="FT106" s="177">
        <v>1.4339999999999999</v>
      </c>
      <c r="FU106" s="177"/>
      <c r="FV106" s="177">
        <v>6.843</v>
      </c>
      <c r="FW106" s="177">
        <f t="shared" si="109"/>
        <v>27.418000000000003</v>
      </c>
      <c r="FX106" s="175">
        <f t="shared" si="110"/>
        <v>0.11000164355562234</v>
      </c>
      <c r="FY106" s="172"/>
      <c r="FZ106" s="172"/>
    </row>
    <row r="107" spans="1:182">
      <c r="A107" s="181">
        <v>38838</v>
      </c>
      <c r="B107" s="173">
        <v>36.67</v>
      </c>
      <c r="C107" s="173">
        <v>34.630000000000003</v>
      </c>
      <c r="D107" s="170">
        <f t="shared" si="125"/>
        <v>35.650000000000006</v>
      </c>
      <c r="E107" s="170">
        <v>1.48</v>
      </c>
      <c r="F107" s="171">
        <v>4.2500000000000003E-2</v>
      </c>
      <c r="G107" s="175">
        <f t="shared" si="126"/>
        <v>8.8808961733519931E-2</v>
      </c>
      <c r="H107" s="183">
        <f t="shared" si="127"/>
        <v>7.4603514629914495E-3</v>
      </c>
      <c r="I107" s="173">
        <v>27.73</v>
      </c>
      <c r="J107" s="173">
        <v>25.55</v>
      </c>
      <c r="K107" s="173">
        <f t="shared" si="128"/>
        <v>26.64</v>
      </c>
      <c r="L107" s="173">
        <v>1.26</v>
      </c>
      <c r="M107" s="171">
        <v>6.1699999999999998E-2</v>
      </c>
      <c r="N107" s="175">
        <f t="shared" si="129"/>
        <v>0.11555354476842883</v>
      </c>
      <c r="O107" s="183">
        <f t="shared" si="130"/>
        <v>7.3676712795211381E-3</v>
      </c>
      <c r="P107" s="174"/>
      <c r="Q107" s="174"/>
      <c r="R107" s="172"/>
      <c r="S107" s="172"/>
      <c r="T107" s="175"/>
      <c r="U107" s="175"/>
      <c r="V107" s="172"/>
      <c r="W107" s="176">
        <v>35.76</v>
      </c>
      <c r="X107" s="176">
        <v>32.159999999999997</v>
      </c>
      <c r="Y107" s="177">
        <f t="shared" ref="Y107:Y144" si="143">AVERAGE(W107:X107)</f>
        <v>33.959999999999994</v>
      </c>
      <c r="Z107" s="177">
        <v>0.44</v>
      </c>
      <c r="AA107" s="178">
        <v>7.3300000000000004E-2</v>
      </c>
      <c r="AB107" s="175">
        <f t="shared" ref="AB107:AB134" si="144">+((((((Z107/4)*(1+AA107)^0.25))/(Y107*0.95))+(1+AA107)^(0.25))^4)-1</f>
        <v>8.8013060847128566E-2</v>
      </c>
      <c r="AC107" s="183">
        <f t="shared" ref="AC107:AC142" si="145">AB107*($FD107/$FW107)</f>
        <v>6.4909980376923236E-3</v>
      </c>
      <c r="AD107" s="191">
        <v>35.85</v>
      </c>
      <c r="AE107" s="177">
        <v>32.200000000000003</v>
      </c>
      <c r="AF107" s="177">
        <f t="shared" si="86"/>
        <v>34.025000000000006</v>
      </c>
      <c r="AG107" s="177">
        <v>0.88</v>
      </c>
      <c r="AH107" s="178">
        <v>9.8000000000000004E-2</v>
      </c>
      <c r="AI107" s="175">
        <f t="shared" si="87"/>
        <v>0.12819913792011417</v>
      </c>
      <c r="AJ107" s="183">
        <f t="shared" si="88"/>
        <v>1.5001165565961129E-2</v>
      </c>
      <c r="AK107" s="176"/>
      <c r="AL107" s="176"/>
      <c r="AM107" s="177"/>
      <c r="AN107" s="177"/>
      <c r="AO107" s="178"/>
      <c r="AP107" s="175"/>
      <c r="AQ107" s="172"/>
      <c r="AR107" s="174"/>
      <c r="AS107" s="174"/>
      <c r="AT107" s="172"/>
      <c r="AU107" s="172"/>
      <c r="AV107" s="175"/>
      <c r="AW107" s="172"/>
      <c r="AX107" s="172"/>
      <c r="AY107" s="184">
        <v>45.72</v>
      </c>
      <c r="AZ107" s="184">
        <v>42.85</v>
      </c>
      <c r="BA107" s="177">
        <f t="shared" si="119"/>
        <v>44.284999999999997</v>
      </c>
      <c r="BB107" s="176">
        <v>1.44</v>
      </c>
      <c r="BC107" s="178">
        <v>5.67E-2</v>
      </c>
      <c r="BD107" s="175">
        <f t="shared" si="120"/>
        <v>9.3335686367463033E-2</v>
      </c>
      <c r="BE107" s="183">
        <f t="shared" si="121"/>
        <v>3.4457347245206538E-3</v>
      </c>
      <c r="BF107" s="176">
        <v>42.29</v>
      </c>
      <c r="BG107" s="176">
        <v>39.26</v>
      </c>
      <c r="BH107" s="177">
        <f t="shared" si="137"/>
        <v>40.774999999999999</v>
      </c>
      <c r="BI107" s="177">
        <v>1.86</v>
      </c>
      <c r="BJ107" s="178">
        <v>3.1E-2</v>
      </c>
      <c r="BK107" s="175">
        <f t="shared" si="138"/>
        <v>8.1404138269866699E-2</v>
      </c>
      <c r="BL107" s="183">
        <f t="shared" si="139"/>
        <v>4.3304066289759262E-3</v>
      </c>
      <c r="BM107" s="172"/>
      <c r="BN107" s="172"/>
      <c r="BO107" s="172"/>
      <c r="BP107" s="172"/>
      <c r="BQ107" s="172"/>
      <c r="BR107" s="172"/>
      <c r="BS107" s="172"/>
      <c r="BT107" s="191">
        <v>36</v>
      </c>
      <c r="BU107" s="191">
        <v>33.299999999999997</v>
      </c>
      <c r="BV107" s="176">
        <f t="shared" si="134"/>
        <v>34.65</v>
      </c>
      <c r="BW107" s="177">
        <v>1.38</v>
      </c>
      <c r="BX107" s="178">
        <v>5.3800000000000001E-2</v>
      </c>
      <c r="BY107" s="175">
        <f t="shared" si="135"/>
        <v>9.8677846355320176E-2</v>
      </c>
      <c r="BZ107" s="183">
        <f t="shared" si="136"/>
        <v>2.8075002596041573E-3</v>
      </c>
      <c r="CA107" s="174"/>
      <c r="CB107" s="174"/>
      <c r="CC107" s="172"/>
      <c r="CD107" s="172"/>
      <c r="CE107" s="178"/>
      <c r="CF107" s="175"/>
      <c r="CG107" s="172"/>
      <c r="CH107" s="184">
        <v>33.71</v>
      </c>
      <c r="CI107" s="184">
        <v>30.04</v>
      </c>
      <c r="CJ107" s="177">
        <f t="shared" si="140"/>
        <v>31.875</v>
      </c>
      <c r="CK107" s="177">
        <v>1.2</v>
      </c>
      <c r="CL107" s="178">
        <v>6.88E-2</v>
      </c>
      <c r="CM107" s="175">
        <f t="shared" si="141"/>
        <v>0.11178851307520055</v>
      </c>
      <c r="CN107" s="183">
        <f t="shared" si="142"/>
        <v>1.3085417810979428E-2</v>
      </c>
      <c r="CO107" s="176">
        <v>37.590000000000003</v>
      </c>
      <c r="CP107" s="176">
        <v>35.340000000000003</v>
      </c>
      <c r="CQ107" s="177">
        <f>AVERAGE(CO107:CP107)</f>
        <v>36.465000000000003</v>
      </c>
      <c r="CR107" s="177">
        <f>0.545*4</f>
        <v>2.1800000000000002</v>
      </c>
      <c r="CS107" s="178">
        <v>4.53E-2</v>
      </c>
      <c r="CT107" s="175">
        <f>+((((((CR107/4)*(1+CS107)^0.25))/(CQ107*0.95))+(1+CS107)^(0.25))^4)-1</f>
        <v>0.11264924904397833</v>
      </c>
      <c r="CU107" s="183">
        <f>CT107*($FN107/$FW107)</f>
        <v>4.6815396986759272E-3</v>
      </c>
      <c r="CV107" s="184">
        <v>24.88</v>
      </c>
      <c r="CW107" s="184">
        <v>23.31</v>
      </c>
      <c r="CX107" s="177">
        <f>AVERAGE(CV107:CW107)</f>
        <v>24.094999999999999</v>
      </c>
      <c r="CY107" s="177">
        <v>0.96</v>
      </c>
      <c r="CZ107" s="178">
        <v>4.3999999999999997E-2</v>
      </c>
      <c r="DA107" s="175">
        <f>+((((((CY107/4)*(1+CZ107)^0.25))/(CX107*0.95))+(1+CZ107)^(0.25))^4)-1</f>
        <v>8.8478016423310102E-2</v>
      </c>
      <c r="DB107" s="183">
        <f>DA107*($FO107/$FW107)</f>
        <v>4.9667036734261285E-3</v>
      </c>
      <c r="DC107" s="172"/>
      <c r="DD107" s="172"/>
      <c r="DE107" s="172"/>
      <c r="DF107" s="172"/>
      <c r="DG107" s="175"/>
      <c r="DH107" s="175"/>
      <c r="DI107" s="172"/>
      <c r="DJ107" s="174">
        <v>27.89</v>
      </c>
      <c r="DK107" s="174">
        <v>25.63</v>
      </c>
      <c r="DL107" s="177">
        <f>AVERAGE(DJ107:DK107)</f>
        <v>26.759999999999998</v>
      </c>
      <c r="DM107" s="177">
        <v>0.9</v>
      </c>
      <c r="DN107" s="175">
        <v>5.2999999999999999E-2</v>
      </c>
      <c r="DO107" s="175">
        <f>+((((((DM107/4)*(1+DN107)^0.25))/(DL107*0.95))+(1+DN107)^(0.25))^4)-1</f>
        <v>9.0776570436435611E-2</v>
      </c>
      <c r="DP107" s="183">
        <f>DO107*($FQ107/$FW107)</f>
        <v>2.0635108444185903E-3</v>
      </c>
      <c r="DQ107" s="176"/>
      <c r="DR107" s="176"/>
      <c r="DS107" s="177"/>
      <c r="DT107" s="177"/>
      <c r="DU107" s="178"/>
      <c r="DV107" s="175"/>
      <c r="DW107" s="172"/>
      <c r="DX107" s="176"/>
      <c r="DY107" s="176"/>
      <c r="DZ107" s="177"/>
      <c r="EA107" s="172"/>
      <c r="EB107" s="178"/>
      <c r="EC107" s="175"/>
      <c r="ED107" s="172"/>
      <c r="EE107" s="191">
        <v>29.93</v>
      </c>
      <c r="EF107" s="191">
        <v>27.04</v>
      </c>
      <c r="EG107" s="177">
        <f t="shared" si="100"/>
        <v>28.484999999999999</v>
      </c>
      <c r="EH107" s="177">
        <v>1.35</v>
      </c>
      <c r="EI107" s="178">
        <v>3.7499999999999999E-2</v>
      </c>
      <c r="EJ107" s="175">
        <f t="shared" si="101"/>
        <v>9.0234913407543749E-2</v>
      </c>
      <c r="EK107" s="183">
        <f t="shared" si="102"/>
        <v>3.6715128161273112E-3</v>
      </c>
      <c r="EL107" s="177">
        <v>35.979999999999997</v>
      </c>
      <c r="EM107" s="177">
        <v>33.299999999999997</v>
      </c>
      <c r="EN107" s="177">
        <f t="shared" ref="EN107:EN130" si="146">AVERAGE(EL107:EM107)</f>
        <v>34.64</v>
      </c>
      <c r="EO107" s="177">
        <v>1.2</v>
      </c>
      <c r="EP107" s="204">
        <v>0.05</v>
      </c>
      <c r="EQ107" s="175">
        <f t="shared" ref="EQ107:EQ130" si="147">+((((((EO107/4)*(1+EP107)^0.25))/(EN107*0.95))+(1+EP107)^(0.25))^4)-1</f>
        <v>8.8815327788456466E-2</v>
      </c>
      <c r="ER107" s="183">
        <f t="shared" ref="ER107:ER127" si="148">EQ107*($FU107/$FW107)</f>
        <v>7.6239296070979862E-3</v>
      </c>
      <c r="ES107" s="191">
        <v>82.08</v>
      </c>
      <c r="ET107" s="191">
        <v>67.48</v>
      </c>
      <c r="EU107" s="177">
        <f t="shared" si="106"/>
        <v>74.78</v>
      </c>
      <c r="EV107" s="177">
        <v>0.94</v>
      </c>
      <c r="EW107" s="175">
        <v>0.1116</v>
      </c>
      <c r="EX107" s="175">
        <f t="shared" si="107"/>
        <v>0.12638160747947791</v>
      </c>
      <c r="EY107" s="183">
        <f t="shared" si="108"/>
        <v>2.2609237960750261E-2</v>
      </c>
      <c r="EZ107" s="172"/>
      <c r="FA107" s="179">
        <v>2.8787699999999998</v>
      </c>
      <c r="FB107" s="179">
        <v>2.1850000000000001</v>
      </c>
      <c r="FC107" s="179"/>
      <c r="FD107" s="179">
        <v>2.5273699999999999</v>
      </c>
      <c r="FE107" s="179">
        <v>4.01</v>
      </c>
      <c r="FF107" s="179"/>
      <c r="FG107" s="179"/>
      <c r="FH107" s="179">
        <v>1.2651399999999999</v>
      </c>
      <c r="FI107" s="179">
        <v>1.823</v>
      </c>
      <c r="FJ107" s="179"/>
      <c r="FK107" s="179">
        <v>0.97499999999999998</v>
      </c>
      <c r="FL107" s="179"/>
      <c r="FM107" s="177">
        <v>4.0113899999999996</v>
      </c>
      <c r="FN107" s="177">
        <v>1.42418</v>
      </c>
      <c r="FO107" s="177">
        <v>1.9237</v>
      </c>
      <c r="FP107" s="177"/>
      <c r="FQ107" s="177">
        <v>0.77900000000000003</v>
      </c>
      <c r="FR107" s="177"/>
      <c r="FS107" s="177"/>
      <c r="FT107" s="177">
        <v>1.39436</v>
      </c>
      <c r="FU107" s="177">
        <v>2.9416799999999999</v>
      </c>
      <c r="FV107" s="177">
        <v>6.1306500000000002</v>
      </c>
      <c r="FW107" s="177">
        <f t="shared" si="109"/>
        <v>34.269240000000003</v>
      </c>
      <c r="FX107" s="175">
        <f t="shared" si="110"/>
        <v>0.1056056803707424</v>
      </c>
      <c r="FY107" s="172"/>
      <c r="FZ107" s="172"/>
    </row>
    <row r="108" spans="1:182">
      <c r="A108" s="181">
        <v>38869</v>
      </c>
      <c r="B108" s="190">
        <v>38.130000000000003</v>
      </c>
      <c r="C108" s="190">
        <v>35.36</v>
      </c>
      <c r="D108" s="170">
        <f t="shared" si="125"/>
        <v>36.745000000000005</v>
      </c>
      <c r="E108" s="170">
        <v>1.48</v>
      </c>
      <c r="F108" s="171">
        <v>4.2500000000000003E-2</v>
      </c>
      <c r="G108" s="175">
        <f t="shared" si="126"/>
        <v>8.7407060474767873E-2</v>
      </c>
      <c r="H108" s="183">
        <f t="shared" si="127"/>
        <v>7.6609267188025385E-3</v>
      </c>
      <c r="I108" s="190">
        <v>28.03</v>
      </c>
      <c r="J108" s="190">
        <v>26.01</v>
      </c>
      <c r="K108" s="173">
        <f t="shared" si="128"/>
        <v>27.020000000000003</v>
      </c>
      <c r="L108" s="173">
        <v>1.26</v>
      </c>
      <c r="M108" s="171">
        <v>6.1699999999999998E-2</v>
      </c>
      <c r="N108" s="175">
        <f t="shared" si="129"/>
        <v>0.1147822567065897</v>
      </c>
      <c r="O108" s="183">
        <f t="shared" si="130"/>
        <v>7.6357908671002509E-3</v>
      </c>
      <c r="P108" s="174"/>
      <c r="Q108" s="174"/>
      <c r="R108" s="172"/>
      <c r="S108" s="172"/>
      <c r="T108" s="175"/>
      <c r="U108" s="175"/>
      <c r="V108" s="172"/>
      <c r="W108" s="176">
        <v>38.42</v>
      </c>
      <c r="X108" s="176">
        <v>32.9</v>
      </c>
      <c r="Y108" s="177">
        <f t="shared" si="143"/>
        <v>35.659999999999997</v>
      </c>
      <c r="Z108" s="177">
        <v>0.44</v>
      </c>
      <c r="AA108" s="178">
        <v>7.3300000000000004E-2</v>
      </c>
      <c r="AB108" s="175">
        <f t="shared" si="144"/>
        <v>8.73082390815898E-2</v>
      </c>
      <c r="AC108" s="183">
        <f t="shared" si="145"/>
        <v>6.7172002549892324E-3</v>
      </c>
      <c r="AD108" s="198">
        <v>34.78</v>
      </c>
      <c r="AE108" s="198">
        <v>31.59</v>
      </c>
      <c r="AF108" s="177">
        <f t="shared" si="86"/>
        <v>33.185000000000002</v>
      </c>
      <c r="AG108" s="177">
        <v>0.88</v>
      </c>
      <c r="AH108" s="178">
        <v>9.8000000000000004E-2</v>
      </c>
      <c r="AI108" s="175">
        <f t="shared" si="87"/>
        <v>0.12897155127804738</v>
      </c>
      <c r="AJ108" s="183">
        <f t="shared" si="88"/>
        <v>1.5745850404563284E-2</v>
      </c>
      <c r="AK108" s="176"/>
      <c r="AL108" s="176"/>
      <c r="AM108" s="177"/>
      <c r="AN108" s="177"/>
      <c r="AO108" s="178"/>
      <c r="AP108" s="175"/>
      <c r="AQ108" s="172"/>
      <c r="AR108" s="174"/>
      <c r="AS108" s="174"/>
      <c r="AT108" s="172"/>
      <c r="AU108" s="172"/>
      <c r="AV108" s="175"/>
      <c r="AW108" s="172"/>
      <c r="AX108" s="172"/>
      <c r="AY108" s="184">
        <v>47.38</v>
      </c>
      <c r="AZ108" s="184">
        <v>43.95</v>
      </c>
      <c r="BA108" s="177">
        <f t="shared" si="119"/>
        <v>45.665000000000006</v>
      </c>
      <c r="BB108" s="176">
        <v>1.44</v>
      </c>
      <c r="BC108" s="178">
        <v>5.67E-2</v>
      </c>
      <c r="BD108" s="175">
        <f t="shared" si="120"/>
        <v>9.2214794033798064E-2</v>
      </c>
      <c r="BE108" s="183">
        <f t="shared" si="121"/>
        <v>3.5515583227256372E-3</v>
      </c>
      <c r="BF108" s="176">
        <v>41.87</v>
      </c>
      <c r="BG108" s="176">
        <v>39.58</v>
      </c>
      <c r="BH108" s="177">
        <f t="shared" si="137"/>
        <v>40.724999999999994</v>
      </c>
      <c r="BI108" s="177">
        <v>1.86</v>
      </c>
      <c r="BJ108" s="178">
        <v>3.1E-2</v>
      </c>
      <c r="BK108" s="175">
        <f t="shared" si="138"/>
        <v>8.1467135209841279E-2</v>
      </c>
      <c r="BL108" s="183">
        <f t="shared" si="139"/>
        <v>4.5216499535561238E-3</v>
      </c>
      <c r="BM108" s="172"/>
      <c r="BN108" s="172"/>
      <c r="BO108" s="172"/>
      <c r="BP108" s="172"/>
      <c r="BQ108" s="172"/>
      <c r="BR108" s="172"/>
      <c r="BS108" s="172"/>
      <c r="BT108" s="198">
        <v>37.04</v>
      </c>
      <c r="BU108" s="198">
        <v>34.229999999999997</v>
      </c>
      <c r="BV108" s="176">
        <f t="shared" si="134"/>
        <v>35.634999999999998</v>
      </c>
      <c r="BW108" s="177">
        <v>1.38</v>
      </c>
      <c r="BX108" s="178">
        <v>5.96E-2</v>
      </c>
      <c r="BY108" s="175">
        <f t="shared" si="135"/>
        <v>0.10345850709540216</v>
      </c>
      <c r="BZ108" s="183">
        <f t="shared" si="136"/>
        <v>3.0711331639129563E-3</v>
      </c>
      <c r="CA108" s="174"/>
      <c r="CB108" s="174"/>
      <c r="CC108" s="172"/>
      <c r="CD108" s="172"/>
      <c r="CE108" s="178"/>
      <c r="CF108" s="175"/>
      <c r="CG108" s="172"/>
      <c r="CH108" s="198">
        <v>35.15</v>
      </c>
      <c r="CI108" s="198">
        <v>32.1</v>
      </c>
      <c r="CJ108" s="177">
        <f t="shared" si="140"/>
        <v>33.625</v>
      </c>
      <c r="CK108" s="177">
        <v>1.2</v>
      </c>
      <c r="CL108" s="178">
        <v>6.88E-2</v>
      </c>
      <c r="CM108" s="175">
        <f t="shared" si="141"/>
        <v>0.10951973853030639</v>
      </c>
      <c r="CN108" s="183">
        <f t="shared" si="142"/>
        <v>1.3375656608270114E-2</v>
      </c>
      <c r="CO108" s="176"/>
      <c r="CP108" s="176"/>
      <c r="CQ108" s="177"/>
      <c r="CR108" s="177"/>
      <c r="CS108" s="178"/>
      <c r="CT108" s="175"/>
      <c r="CU108" s="183"/>
      <c r="CV108" s="184">
        <v>25.4</v>
      </c>
      <c r="CW108" s="184">
        <v>23.46</v>
      </c>
      <c r="CX108" s="177">
        <f>AVERAGE(CV108:CW108)</f>
        <v>24.43</v>
      </c>
      <c r="CY108" s="177">
        <v>0.96</v>
      </c>
      <c r="CZ108" s="178">
        <v>4.3999999999999997E-2</v>
      </c>
      <c r="DA108" s="175">
        <f>+((((((CY108/4)*(1+CZ108)^0.25))/(CX108*0.95))+(1+CZ108)^(0.25))^4)-1</f>
        <v>8.7858662035833035E-2</v>
      </c>
      <c r="DB108" s="183">
        <f>DA108*($FO108/$FW108)</f>
        <v>5.1457627063643367E-3</v>
      </c>
      <c r="DC108" s="172"/>
      <c r="DD108" s="172"/>
      <c r="DE108" s="172"/>
      <c r="DF108" s="172"/>
      <c r="DG108" s="175"/>
      <c r="DH108" s="175"/>
      <c r="DI108" s="172"/>
      <c r="DJ108" s="174">
        <v>27.52</v>
      </c>
      <c r="DK108" s="174">
        <v>25.8</v>
      </c>
      <c r="DL108" s="177">
        <f>AVERAGE(DJ108:DK108)</f>
        <v>26.66</v>
      </c>
      <c r="DM108" s="177">
        <v>0.9</v>
      </c>
      <c r="DN108" s="175">
        <v>5.2999999999999999E-2</v>
      </c>
      <c r="DO108" s="175">
        <f>+((((((DM108/4)*(1+DN108)^0.25))/(DL108*0.95))+(1+DN108)^(0.25))^4)-1</f>
        <v>9.0920153438766915E-2</v>
      </c>
      <c r="DP108" s="183">
        <f>DO108*($FQ108/$FW108)</f>
        <v>2.1563807314671488E-3</v>
      </c>
      <c r="DQ108" s="176"/>
      <c r="DR108" s="176"/>
      <c r="DS108" s="177"/>
      <c r="DT108" s="177"/>
      <c r="DU108" s="178"/>
      <c r="DV108" s="175"/>
      <c r="DW108" s="172"/>
      <c r="DX108" s="176"/>
      <c r="DY108" s="176"/>
      <c r="DZ108" s="177"/>
      <c r="EA108" s="172"/>
      <c r="EB108" s="178"/>
      <c r="EC108" s="175"/>
      <c r="ED108" s="172"/>
      <c r="EE108" s="191">
        <v>29.39</v>
      </c>
      <c r="EF108" s="191">
        <v>27.82</v>
      </c>
      <c r="EG108" s="177">
        <f t="shared" si="100"/>
        <v>28.605</v>
      </c>
      <c r="EH108" s="177">
        <v>1.35</v>
      </c>
      <c r="EI108" s="178">
        <v>3.7499999999999999E-2</v>
      </c>
      <c r="EJ108" s="175">
        <f t="shared" si="101"/>
        <v>9.0009574253390845E-2</v>
      </c>
      <c r="EK108" s="183">
        <f t="shared" si="102"/>
        <v>3.8211267866666157E-3</v>
      </c>
      <c r="EL108" s="177">
        <v>36.75</v>
      </c>
      <c r="EM108" s="177">
        <v>33.18</v>
      </c>
      <c r="EN108" s="177">
        <f t="shared" si="146"/>
        <v>34.965000000000003</v>
      </c>
      <c r="EO108" s="177">
        <v>1.2</v>
      </c>
      <c r="EP108" s="204">
        <v>0.05</v>
      </c>
      <c r="EQ108" s="175">
        <f t="shared" si="147"/>
        <v>8.8449659012823867E-2</v>
      </c>
      <c r="ER108" s="183">
        <f t="shared" si="148"/>
        <v>7.9225804185731694E-3</v>
      </c>
      <c r="ES108" s="191">
        <v>81</v>
      </c>
      <c r="ET108" s="191">
        <v>67.680000000000007</v>
      </c>
      <c r="EU108" s="177">
        <f t="shared" si="106"/>
        <v>74.34</v>
      </c>
      <c r="EV108" s="177">
        <v>0.94</v>
      </c>
      <c r="EW108" s="175">
        <v>0.1116</v>
      </c>
      <c r="EX108" s="175">
        <f t="shared" si="107"/>
        <v>0.12646953258879412</v>
      </c>
      <c r="EY108" s="183">
        <f t="shared" si="108"/>
        <v>2.3607231259279032E-2</v>
      </c>
      <c r="EZ108" s="172"/>
      <c r="FA108" s="179">
        <v>2.8787699999999998</v>
      </c>
      <c r="FB108" s="179">
        <v>2.1850000000000001</v>
      </c>
      <c r="FC108" s="179"/>
      <c r="FD108" s="179">
        <v>2.5270000000000001</v>
      </c>
      <c r="FE108" s="179">
        <v>4.01</v>
      </c>
      <c r="FF108" s="179"/>
      <c r="FG108" s="179"/>
      <c r="FH108" s="179">
        <v>1.2649999999999999</v>
      </c>
      <c r="FI108" s="179">
        <v>1.823</v>
      </c>
      <c r="FJ108" s="179"/>
      <c r="FK108" s="179">
        <v>0.97499999999999998</v>
      </c>
      <c r="FL108" s="179"/>
      <c r="FM108" s="177">
        <v>4.0113899999999996</v>
      </c>
      <c r="FN108" s="177"/>
      <c r="FO108" s="177">
        <v>1.9237</v>
      </c>
      <c r="FP108" s="177"/>
      <c r="FQ108" s="177">
        <v>0.77900000000000003</v>
      </c>
      <c r="FR108" s="177"/>
      <c r="FS108" s="177"/>
      <c r="FT108" s="177">
        <v>1.39436</v>
      </c>
      <c r="FU108" s="177">
        <v>2.9420000000000002</v>
      </c>
      <c r="FV108" s="177">
        <v>6.1310000000000002</v>
      </c>
      <c r="FW108" s="177">
        <f t="shared" si="109"/>
        <v>32.845219999999998</v>
      </c>
      <c r="FX108" s="175">
        <f t="shared" si="110"/>
        <v>0.10493284819627045</v>
      </c>
      <c r="FY108" s="172"/>
      <c r="FZ108" s="172"/>
    </row>
    <row r="109" spans="1:182">
      <c r="A109" s="181">
        <v>38899</v>
      </c>
      <c r="B109" s="190">
        <v>39.4</v>
      </c>
      <c r="C109" s="190">
        <v>37.159999999999997</v>
      </c>
      <c r="D109" s="170">
        <f t="shared" si="125"/>
        <v>38.28</v>
      </c>
      <c r="E109" s="170">
        <v>1.48</v>
      </c>
      <c r="F109" s="171">
        <v>4.2500000000000003E-2</v>
      </c>
      <c r="G109" s="175">
        <f t="shared" si="126"/>
        <v>8.557889522043971E-2</v>
      </c>
      <c r="H109" s="183">
        <f t="shared" si="127"/>
        <v>6.8622924044224485E-3</v>
      </c>
      <c r="I109" s="190">
        <v>29.25</v>
      </c>
      <c r="J109" s="190">
        <v>27.75</v>
      </c>
      <c r="K109" s="173">
        <f t="shared" si="128"/>
        <v>28.5</v>
      </c>
      <c r="L109" s="173">
        <v>1.26</v>
      </c>
      <c r="M109" s="171">
        <v>6.1699999999999998E-2</v>
      </c>
      <c r="N109" s="175">
        <f t="shared" si="129"/>
        <v>0.11197771881315854</v>
      </c>
      <c r="O109" s="183">
        <f t="shared" si="130"/>
        <v>7.3930891566141473E-3</v>
      </c>
      <c r="P109" s="174"/>
      <c r="Q109" s="174"/>
      <c r="R109" s="172"/>
      <c r="S109" s="172"/>
      <c r="T109" s="175"/>
      <c r="U109" s="175"/>
      <c r="V109" s="172"/>
      <c r="W109" s="198">
        <v>43.14</v>
      </c>
      <c r="X109" s="198">
        <v>36.950000000000003</v>
      </c>
      <c r="Y109" s="177">
        <f t="shared" si="143"/>
        <v>40.045000000000002</v>
      </c>
      <c r="Z109" s="177">
        <v>0.44</v>
      </c>
      <c r="AA109" s="178">
        <v>7.3300000000000004E-2</v>
      </c>
      <c r="AB109" s="175">
        <f t="shared" si="144"/>
        <v>8.5767663741444178E-2</v>
      </c>
      <c r="AC109" s="183">
        <f t="shared" si="145"/>
        <v>7.3952932584130009E-3</v>
      </c>
      <c r="AD109" s="198">
        <v>36.29</v>
      </c>
      <c r="AE109" s="198">
        <v>32.549999999999997</v>
      </c>
      <c r="AF109" s="177">
        <f t="shared" si="86"/>
        <v>34.42</v>
      </c>
      <c r="AG109" s="177">
        <v>0.88</v>
      </c>
      <c r="AH109" s="178">
        <v>9.8000000000000004E-2</v>
      </c>
      <c r="AI109" s="175">
        <f t="shared" si="87"/>
        <v>0.12784908272114848</v>
      </c>
      <c r="AJ109" s="183">
        <f t="shared" si="88"/>
        <v>1.5402951989793651E-2</v>
      </c>
      <c r="AK109" s="176"/>
      <c r="AL109" s="176"/>
      <c r="AM109" s="177"/>
      <c r="AN109" s="177"/>
      <c r="AO109" s="178"/>
      <c r="AP109" s="175"/>
      <c r="AQ109" s="172"/>
      <c r="AR109" s="174"/>
      <c r="AS109" s="174"/>
      <c r="AT109" s="172"/>
      <c r="AU109" s="172"/>
      <c r="AV109" s="175"/>
      <c r="AW109" s="172"/>
      <c r="AX109" s="172"/>
      <c r="AY109" s="198">
        <v>50.9</v>
      </c>
      <c r="AZ109" s="198">
        <v>46.34</v>
      </c>
      <c r="BA109" s="177">
        <f t="shared" si="119"/>
        <v>48.620000000000005</v>
      </c>
      <c r="BB109" s="176">
        <v>1.44</v>
      </c>
      <c r="BC109" s="178">
        <v>0.06</v>
      </c>
      <c r="BD109" s="175">
        <f t="shared" si="120"/>
        <v>9.3435194383648223E-2</v>
      </c>
      <c r="BE109" s="183">
        <f t="shared" si="121"/>
        <v>3.5985008955035833E-3</v>
      </c>
      <c r="BF109" s="176">
        <v>44.4</v>
      </c>
      <c r="BG109" s="176">
        <v>41.01</v>
      </c>
      <c r="BH109" s="177">
        <f t="shared" si="137"/>
        <v>42.704999999999998</v>
      </c>
      <c r="BI109" s="177">
        <v>1.86</v>
      </c>
      <c r="BJ109" s="178">
        <v>2.6700000000000002E-2</v>
      </c>
      <c r="BK109" s="175">
        <f t="shared" si="138"/>
        <v>7.4586557675944798E-2</v>
      </c>
      <c r="BL109" s="183">
        <f t="shared" si="139"/>
        <v>3.9837277262591668E-3</v>
      </c>
      <c r="BM109" s="172"/>
      <c r="BN109" s="172"/>
      <c r="BO109" s="172"/>
      <c r="BP109" s="172"/>
      <c r="BQ109" s="172"/>
      <c r="BR109" s="172"/>
      <c r="BS109" s="172"/>
      <c r="BT109" s="198">
        <v>38.43</v>
      </c>
      <c r="BU109" s="198">
        <v>35.81</v>
      </c>
      <c r="BV109" s="176">
        <f t="shared" si="134"/>
        <v>37.120000000000005</v>
      </c>
      <c r="BW109" s="177">
        <v>1.38</v>
      </c>
      <c r="BX109" s="178">
        <v>5.96E-2</v>
      </c>
      <c r="BY109" s="175">
        <f t="shared" si="135"/>
        <v>0.10167823339255122</v>
      </c>
      <c r="BZ109" s="183">
        <f t="shared" si="136"/>
        <v>2.9606437979596916E-3</v>
      </c>
      <c r="CA109" s="174"/>
      <c r="CB109" s="174"/>
      <c r="CC109" s="172"/>
      <c r="CD109" s="172"/>
      <c r="CE109" s="178"/>
      <c r="CF109" s="175"/>
      <c r="CG109" s="172"/>
      <c r="CH109" s="198">
        <v>37.82</v>
      </c>
      <c r="CI109" s="198">
        <v>32.99</v>
      </c>
      <c r="CJ109" s="177">
        <f t="shared" si="140"/>
        <v>35.405000000000001</v>
      </c>
      <c r="CK109" s="177">
        <v>1.2</v>
      </c>
      <c r="CL109" s="178">
        <v>6.88E-2</v>
      </c>
      <c r="CM109" s="175">
        <f t="shared" si="141"/>
        <v>0.10744520049697615</v>
      </c>
      <c r="CN109" s="183">
        <f t="shared" si="142"/>
        <v>1.3372190308130987E-2</v>
      </c>
      <c r="CO109" s="176"/>
      <c r="CP109" s="176"/>
      <c r="CQ109" s="177"/>
      <c r="CR109" s="177"/>
      <c r="CS109" s="178"/>
      <c r="CT109" s="175"/>
      <c r="CU109" s="183"/>
      <c r="CV109" s="184">
        <v>26.17</v>
      </c>
      <c r="CW109" s="184">
        <v>24.3</v>
      </c>
      <c r="CX109" s="177">
        <f>AVERAGE(CV109:CW109)</f>
        <v>25.234999999999999</v>
      </c>
      <c r="CY109" s="177">
        <v>0.96</v>
      </c>
      <c r="CZ109" s="178">
        <v>4.3999999999999997E-2</v>
      </c>
      <c r="DA109" s="175">
        <f>+((((((CY109/4)*(1+CZ109)^0.25))/(CX109*0.95))+(1+CZ109)^(0.25))^4)-1</f>
        <v>8.64385961055254E-2</v>
      </c>
      <c r="DB109" s="183">
        <f>DA109*($FO109/$FW109)</f>
        <v>4.6430454509199639E-3</v>
      </c>
      <c r="DC109" s="172"/>
      <c r="DD109" s="172"/>
      <c r="DE109" s="172"/>
      <c r="DF109" s="172"/>
      <c r="DG109" s="175"/>
      <c r="DH109" s="175"/>
      <c r="DI109" s="172"/>
      <c r="DJ109" s="174"/>
      <c r="DK109" s="174"/>
      <c r="DL109" s="177"/>
      <c r="DM109" s="177"/>
      <c r="DN109" s="175"/>
      <c r="DO109" s="175"/>
      <c r="DP109" s="183"/>
      <c r="DQ109" s="176"/>
      <c r="DR109" s="176"/>
      <c r="DS109" s="177"/>
      <c r="DT109" s="177"/>
      <c r="DU109" s="178"/>
      <c r="DV109" s="175"/>
      <c r="DW109" s="172"/>
      <c r="DX109" s="176"/>
      <c r="DY109" s="176"/>
      <c r="DZ109" s="177"/>
      <c r="EA109" s="172"/>
      <c r="EB109" s="178"/>
      <c r="EC109" s="175"/>
      <c r="ED109" s="172"/>
      <c r="EE109" s="191">
        <v>30.32</v>
      </c>
      <c r="EF109" s="191">
        <v>28.44</v>
      </c>
      <c r="EG109" s="177">
        <f t="shared" si="100"/>
        <v>29.380000000000003</v>
      </c>
      <c r="EH109" s="177">
        <v>1.35</v>
      </c>
      <c r="EI109" s="178">
        <v>3.7499999999999999E-2</v>
      </c>
      <c r="EJ109" s="175">
        <f t="shared" si="101"/>
        <v>8.8599386054205365E-2</v>
      </c>
      <c r="EK109" s="183">
        <f t="shared" si="102"/>
        <v>3.5622471452094527E-3</v>
      </c>
      <c r="EL109" s="177">
        <v>37.43</v>
      </c>
      <c r="EM109" s="177">
        <v>34.950000000000003</v>
      </c>
      <c r="EN109" s="177">
        <f t="shared" si="146"/>
        <v>36.19</v>
      </c>
      <c r="EO109" s="177">
        <v>1.2</v>
      </c>
      <c r="EP109" s="204">
        <v>0.05</v>
      </c>
      <c r="EQ109" s="175">
        <f t="shared" si="147"/>
        <v>8.7131166027146101E-2</v>
      </c>
      <c r="ER109" s="183">
        <f t="shared" si="148"/>
        <v>8.0069986417465582E-3</v>
      </c>
      <c r="ES109" s="191">
        <v>89</v>
      </c>
      <c r="ET109" s="191">
        <v>75.680000000000007</v>
      </c>
      <c r="EU109" s="177">
        <f t="shared" si="106"/>
        <v>82.34</v>
      </c>
      <c r="EV109" s="177">
        <v>0.94</v>
      </c>
      <c r="EW109" s="175">
        <v>0.1326</v>
      </c>
      <c r="EX109" s="175">
        <f t="shared" si="107"/>
        <v>0.146271826337663</v>
      </c>
      <c r="EY109" s="183">
        <f t="shared" si="108"/>
        <v>3.1561531730304355E-2</v>
      </c>
      <c r="EZ109" s="172"/>
      <c r="FA109" s="179">
        <v>2.8420000000000001</v>
      </c>
      <c r="FB109" s="179">
        <v>2.34</v>
      </c>
      <c r="FC109" s="179"/>
      <c r="FD109" s="179">
        <v>3.056</v>
      </c>
      <c r="FE109" s="179">
        <v>4.2699999999999996</v>
      </c>
      <c r="FF109" s="179"/>
      <c r="FG109" s="179"/>
      <c r="FH109" s="179">
        <v>1.365</v>
      </c>
      <c r="FI109" s="179">
        <v>1.893</v>
      </c>
      <c r="FJ109" s="179"/>
      <c r="FK109" s="179">
        <v>1.032</v>
      </c>
      <c r="FL109" s="179"/>
      <c r="FM109" s="177">
        <v>4.4109999999999996</v>
      </c>
      <c r="FN109" s="177"/>
      <c r="FO109" s="177">
        <v>1.90378</v>
      </c>
      <c r="FP109" s="177"/>
      <c r="FQ109" s="177"/>
      <c r="FR109" s="177"/>
      <c r="FS109" s="177"/>
      <c r="FT109" s="177">
        <v>1.425</v>
      </c>
      <c r="FU109" s="177">
        <v>3.2570000000000001</v>
      </c>
      <c r="FV109" s="177">
        <v>7.6474900000000003</v>
      </c>
      <c r="FW109" s="177">
        <f t="shared" si="109"/>
        <v>35.442270000000008</v>
      </c>
      <c r="FX109" s="175">
        <f t="shared" si="110"/>
        <v>0.108742512505277</v>
      </c>
      <c r="FY109" s="172"/>
      <c r="FZ109" s="172"/>
    </row>
    <row r="110" spans="1:182">
      <c r="A110" s="181">
        <v>38930</v>
      </c>
      <c r="B110" s="190">
        <v>40</v>
      </c>
      <c r="C110" s="190">
        <v>34.97</v>
      </c>
      <c r="D110" s="170">
        <f t="shared" si="125"/>
        <v>37.484999999999999</v>
      </c>
      <c r="E110" s="170">
        <v>1.48</v>
      </c>
      <c r="F110" s="171">
        <v>4.2800000000000005E-2</v>
      </c>
      <c r="G110" s="175">
        <f t="shared" si="126"/>
        <v>8.6819413804774648E-2</v>
      </c>
      <c r="H110" s="183">
        <f t="shared" si="127"/>
        <v>6.9787959432140809E-3</v>
      </c>
      <c r="I110" s="190">
        <v>29.15</v>
      </c>
      <c r="J110" s="190">
        <v>27.63</v>
      </c>
      <c r="K110" s="173">
        <f t="shared" si="128"/>
        <v>28.39</v>
      </c>
      <c r="L110" s="173">
        <v>1.26</v>
      </c>
      <c r="M110" s="171">
        <v>6.1699999999999998E-2</v>
      </c>
      <c r="N110" s="175">
        <f t="shared" si="129"/>
        <v>0.11217593125823466</v>
      </c>
      <c r="O110" s="183">
        <f t="shared" si="130"/>
        <v>7.424293259666993E-3</v>
      </c>
      <c r="P110" s="174"/>
      <c r="Q110" s="174"/>
      <c r="R110" s="172"/>
      <c r="S110" s="172"/>
      <c r="T110" s="175"/>
      <c r="U110" s="175"/>
      <c r="V110" s="172"/>
      <c r="W110" s="198">
        <v>44.48</v>
      </c>
      <c r="X110" s="198">
        <v>41.04</v>
      </c>
      <c r="Y110" s="177">
        <f t="shared" si="143"/>
        <v>42.76</v>
      </c>
      <c r="Z110" s="177">
        <v>0.44</v>
      </c>
      <c r="AA110" s="178">
        <v>7.3300000000000004E-2</v>
      </c>
      <c r="AB110" s="175">
        <f t="shared" si="144"/>
        <v>8.4972829415867812E-2</v>
      </c>
      <c r="AC110" s="183">
        <f t="shared" si="145"/>
        <v>7.3446821621497814E-3</v>
      </c>
      <c r="AD110" s="198">
        <v>36.909999999999997</v>
      </c>
      <c r="AE110" s="198">
        <v>34.85</v>
      </c>
      <c r="AF110" s="177">
        <f t="shared" si="86"/>
        <v>35.879999999999995</v>
      </c>
      <c r="AG110" s="177">
        <v>0.88</v>
      </c>
      <c r="AH110" s="178">
        <v>9.8000000000000004E-2</v>
      </c>
      <c r="AI110" s="175">
        <f t="shared" si="87"/>
        <v>0.12662274442155952</v>
      </c>
      <c r="AJ110" s="183">
        <f t="shared" si="88"/>
        <v>1.5292524127032667E-2</v>
      </c>
      <c r="AK110" s="176"/>
      <c r="AL110" s="176"/>
      <c r="AM110" s="177"/>
      <c r="AN110" s="177"/>
      <c r="AO110" s="178"/>
      <c r="AP110" s="175"/>
      <c r="AQ110" s="172"/>
      <c r="AR110" s="174"/>
      <c r="AS110" s="174"/>
      <c r="AT110" s="172"/>
      <c r="AU110" s="172"/>
      <c r="AV110" s="175"/>
      <c r="AW110" s="172"/>
      <c r="AX110" s="172"/>
      <c r="AY110" s="198">
        <v>51.39</v>
      </c>
      <c r="AZ110" s="198">
        <v>47.41</v>
      </c>
      <c r="BA110" s="177">
        <f t="shared" si="119"/>
        <v>49.4</v>
      </c>
      <c r="BB110" s="176">
        <v>1.44</v>
      </c>
      <c r="BC110" s="178">
        <v>0.06</v>
      </c>
      <c r="BD110" s="175">
        <f t="shared" si="120"/>
        <v>9.2901204181181196E-2</v>
      </c>
      <c r="BE110" s="183">
        <f t="shared" si="121"/>
        <v>3.5866877695050802E-3</v>
      </c>
      <c r="BF110" s="198">
        <v>44.39</v>
      </c>
      <c r="BG110" s="198">
        <v>42.29</v>
      </c>
      <c r="BH110" s="177">
        <f t="shared" si="137"/>
        <v>43.34</v>
      </c>
      <c r="BI110" s="177">
        <v>1.86</v>
      </c>
      <c r="BJ110" s="178">
        <v>2.6700000000000002E-2</v>
      </c>
      <c r="BK110" s="175">
        <f t="shared" si="138"/>
        <v>7.3873081930353468E-2</v>
      </c>
      <c r="BL110" s="183">
        <f t="shared" si="139"/>
        <v>3.9552724927624031E-3</v>
      </c>
      <c r="BM110" s="172"/>
      <c r="BN110" s="172"/>
      <c r="BO110" s="172"/>
      <c r="BP110" s="172"/>
      <c r="BQ110" s="172"/>
      <c r="BR110" s="172"/>
      <c r="BS110" s="172"/>
      <c r="BT110" s="198">
        <v>38.53</v>
      </c>
      <c r="BU110" s="198">
        <v>36.700000000000003</v>
      </c>
      <c r="BV110" s="176">
        <f t="shared" si="134"/>
        <v>37.615000000000002</v>
      </c>
      <c r="BW110" s="177">
        <v>1.38</v>
      </c>
      <c r="BX110" s="178">
        <v>5.96E-2</v>
      </c>
      <c r="BY110" s="175">
        <f t="shared" si="135"/>
        <v>0.10111649364857556</v>
      </c>
      <c r="BZ110" s="183">
        <f t="shared" si="136"/>
        <v>2.9514897265830358E-3</v>
      </c>
      <c r="CA110" s="174"/>
      <c r="CB110" s="174"/>
      <c r="CC110" s="172"/>
      <c r="CD110" s="172"/>
      <c r="CE110" s="178"/>
      <c r="CF110" s="175"/>
      <c r="CG110" s="172"/>
      <c r="CH110" s="198">
        <v>39.25</v>
      </c>
      <c r="CI110" s="198">
        <v>37.14</v>
      </c>
      <c r="CJ110" s="177">
        <f t="shared" si="140"/>
        <v>38.195</v>
      </c>
      <c r="CK110" s="177">
        <v>1.2</v>
      </c>
      <c r="CL110" s="178">
        <v>6.88E-2</v>
      </c>
      <c r="CM110" s="175">
        <f t="shared" si="141"/>
        <v>0.10458737421740749</v>
      </c>
      <c r="CN110" s="183">
        <f t="shared" si="142"/>
        <v>1.3048358929515468E-2</v>
      </c>
      <c r="CO110" s="176"/>
      <c r="CP110" s="176"/>
      <c r="CQ110" s="177"/>
      <c r="CR110" s="177"/>
      <c r="CS110" s="178"/>
      <c r="CT110" s="175"/>
      <c r="CU110" s="183"/>
      <c r="CV110" s="184">
        <v>26.18</v>
      </c>
      <c r="CW110" s="184">
        <v>25.04</v>
      </c>
      <c r="CX110" s="177">
        <f>AVERAGE(CV110:CW110)</f>
        <v>25.61</v>
      </c>
      <c r="CY110" s="177">
        <v>0.96</v>
      </c>
      <c r="CZ110" s="178">
        <v>4.2999999999999997E-2</v>
      </c>
      <c r="DA110" s="175">
        <f>+((((((CY110/4)*(1+CZ110)^0.25))/(CX110*0.95))+(1+CZ110)^(0.25))^4)-1</f>
        <v>8.4767955201213496E-2</v>
      </c>
      <c r="DB110" s="183">
        <f>DA110*($FO110/$FW110)</f>
        <v>4.564445693263342E-3</v>
      </c>
      <c r="DC110" s="172"/>
      <c r="DD110" s="172"/>
      <c r="DE110" s="172"/>
      <c r="DF110" s="172"/>
      <c r="DG110" s="175"/>
      <c r="DH110" s="175"/>
      <c r="DI110" s="172"/>
      <c r="DJ110" s="174"/>
      <c r="DK110" s="174"/>
      <c r="DL110" s="177"/>
      <c r="DM110" s="177"/>
      <c r="DN110" s="175"/>
      <c r="DO110" s="175"/>
      <c r="DP110" s="183"/>
      <c r="DQ110" s="176"/>
      <c r="DR110" s="176"/>
      <c r="DS110" s="177"/>
      <c r="DT110" s="177"/>
      <c r="DU110" s="178"/>
      <c r="DV110" s="175"/>
      <c r="DW110" s="172"/>
      <c r="DX110" s="176"/>
      <c r="DY110" s="176"/>
      <c r="DZ110" s="177"/>
      <c r="EA110" s="172"/>
      <c r="EB110" s="178"/>
      <c r="EC110" s="175"/>
      <c r="ED110" s="172"/>
      <c r="EE110" s="191">
        <v>31.18</v>
      </c>
      <c r="EF110" s="191">
        <v>29.01</v>
      </c>
      <c r="EG110" s="177">
        <f t="shared" si="100"/>
        <v>30.094999999999999</v>
      </c>
      <c r="EH110" s="177">
        <v>1.35</v>
      </c>
      <c r="EI110" s="178">
        <v>3.7499999999999999E-2</v>
      </c>
      <c r="EJ110" s="175">
        <f t="shared" si="101"/>
        <v>8.7363913109290925E-2</v>
      </c>
      <c r="EK110" s="183">
        <f t="shared" si="102"/>
        <v>3.5211661623853175E-3</v>
      </c>
      <c r="EL110" s="177">
        <v>39.159999999999997</v>
      </c>
      <c r="EM110" s="177">
        <v>36.76</v>
      </c>
      <c r="EN110" s="177">
        <f t="shared" si="146"/>
        <v>37.959999999999994</v>
      </c>
      <c r="EO110" s="177">
        <v>1.2</v>
      </c>
      <c r="EP110" s="204">
        <v>0.05</v>
      </c>
      <c r="EQ110" s="175">
        <f t="shared" si="147"/>
        <v>8.5378245864786928E-2</v>
      </c>
      <c r="ER110" s="183">
        <f t="shared" si="148"/>
        <v>7.6526005407180882E-3</v>
      </c>
      <c r="ES110" s="191">
        <v>91.02</v>
      </c>
      <c r="ET110" s="191">
        <v>84.85</v>
      </c>
      <c r="EU110" s="177">
        <f t="shared" si="106"/>
        <v>87.935000000000002</v>
      </c>
      <c r="EV110" s="177">
        <v>0.94</v>
      </c>
      <c r="EW110" s="175">
        <v>0.1159</v>
      </c>
      <c r="EX110" s="175">
        <f t="shared" si="107"/>
        <v>0.12850955866636915</v>
      </c>
      <c r="EY110" s="183">
        <f t="shared" si="108"/>
        <v>2.7802232456448635E-2</v>
      </c>
      <c r="EZ110" s="172"/>
      <c r="FA110" s="179">
        <v>2.8420000000000001</v>
      </c>
      <c r="FB110" s="179">
        <v>2.34</v>
      </c>
      <c r="FC110" s="179"/>
      <c r="FD110" s="179">
        <v>3.056</v>
      </c>
      <c r="FE110" s="179">
        <v>4.2699999999999996</v>
      </c>
      <c r="FF110" s="179"/>
      <c r="FG110" s="179"/>
      <c r="FH110" s="179">
        <v>1.365</v>
      </c>
      <c r="FI110" s="179">
        <v>1.893</v>
      </c>
      <c r="FJ110" s="179"/>
      <c r="FK110" s="179">
        <v>1.032</v>
      </c>
      <c r="FL110" s="179"/>
      <c r="FM110" s="177">
        <v>4.4109999999999996</v>
      </c>
      <c r="FN110" s="177"/>
      <c r="FO110" s="177">
        <v>1.90378</v>
      </c>
      <c r="FP110" s="177"/>
      <c r="FQ110" s="177"/>
      <c r="FR110" s="177"/>
      <c r="FS110" s="177"/>
      <c r="FT110" s="177">
        <v>1.425</v>
      </c>
      <c r="FU110" s="177">
        <v>3.169</v>
      </c>
      <c r="FV110" s="177">
        <v>7.649</v>
      </c>
      <c r="FW110" s="177">
        <f t="shared" si="109"/>
        <v>35.355780000000003</v>
      </c>
      <c r="FX110" s="175">
        <f t="shared" si="110"/>
        <v>0.10412254926324491</v>
      </c>
      <c r="FY110" s="172"/>
      <c r="FZ110" s="172"/>
    </row>
    <row r="111" spans="1:182">
      <c r="A111" s="181">
        <v>38961</v>
      </c>
      <c r="B111" s="190">
        <v>36.85</v>
      </c>
      <c r="C111" s="190">
        <v>34.76</v>
      </c>
      <c r="D111" s="170">
        <f t="shared" si="125"/>
        <v>35.805</v>
      </c>
      <c r="E111" s="170">
        <v>1.48</v>
      </c>
      <c r="F111" s="171">
        <v>4.2800000000000005E-2</v>
      </c>
      <c r="G111" s="175">
        <f t="shared" si="126"/>
        <v>8.8918492896352452E-2</v>
      </c>
      <c r="H111" s="183">
        <f t="shared" si="127"/>
        <v>7.4388848374034805E-3</v>
      </c>
      <c r="I111" s="190">
        <v>28.97</v>
      </c>
      <c r="J111" s="190">
        <v>27.8</v>
      </c>
      <c r="K111" s="173">
        <f t="shared" si="128"/>
        <v>28.384999999999998</v>
      </c>
      <c r="L111" s="173">
        <v>1.26</v>
      </c>
      <c r="M111" s="171">
        <v>6.1699999999999998E-2</v>
      </c>
      <c r="N111" s="175">
        <f t="shared" si="129"/>
        <v>0.11218497804910954</v>
      </c>
      <c r="O111" s="183">
        <f t="shared" si="130"/>
        <v>7.691231164121637E-3</v>
      </c>
      <c r="P111" s="174"/>
      <c r="Q111" s="174"/>
      <c r="R111" s="172"/>
      <c r="S111" s="172"/>
      <c r="T111" s="175"/>
      <c r="U111" s="172"/>
      <c r="V111" s="172"/>
      <c r="W111" s="198">
        <v>44.02</v>
      </c>
      <c r="X111" s="198">
        <v>39.783999999999999</v>
      </c>
      <c r="Y111" s="177">
        <f t="shared" si="143"/>
        <v>41.902000000000001</v>
      </c>
      <c r="Z111" s="177">
        <v>0.44</v>
      </c>
      <c r="AA111" s="178">
        <v>7.3300000000000004E-2</v>
      </c>
      <c r="AB111" s="175">
        <f t="shared" si="144"/>
        <v>8.5212836666751279E-2</v>
      </c>
      <c r="AC111" s="183">
        <f t="shared" si="145"/>
        <v>7.6656686248150448E-3</v>
      </c>
      <c r="AD111" s="198">
        <v>37.479999999999997</v>
      </c>
      <c r="AE111" s="198">
        <v>34.119999999999997</v>
      </c>
      <c r="AF111" s="177">
        <f t="shared" si="86"/>
        <v>35.799999999999997</v>
      </c>
      <c r="AG111" s="177">
        <v>0.88</v>
      </c>
      <c r="AH111" s="178">
        <v>9.8000000000000004E-2</v>
      </c>
      <c r="AI111" s="175">
        <f t="shared" si="87"/>
        <v>0.12668732581320152</v>
      </c>
      <c r="AJ111" s="183">
        <f t="shared" si="88"/>
        <v>1.5916561377961911E-2</v>
      </c>
      <c r="AK111" s="176"/>
      <c r="AL111" s="176"/>
      <c r="AM111" s="177"/>
      <c r="AN111" s="177"/>
      <c r="AO111" s="178"/>
      <c r="AP111" s="172"/>
      <c r="AQ111" s="172"/>
      <c r="AR111" s="174"/>
      <c r="AS111" s="174"/>
      <c r="AT111" s="172"/>
      <c r="AU111" s="172"/>
      <c r="AV111" s="175"/>
      <c r="AW111" s="172"/>
      <c r="AX111" s="172"/>
      <c r="AY111" s="198"/>
      <c r="AZ111" s="198"/>
      <c r="BA111" s="177"/>
      <c r="BB111" s="176"/>
      <c r="BC111" s="178"/>
      <c r="BD111" s="172"/>
      <c r="BE111" s="172"/>
      <c r="BF111" s="198">
        <v>43.89</v>
      </c>
      <c r="BG111" s="198">
        <v>42.15</v>
      </c>
      <c r="BH111" s="177">
        <f t="shared" si="137"/>
        <v>43.019999999999996</v>
      </c>
      <c r="BI111" s="177">
        <v>1.86</v>
      </c>
      <c r="BJ111" s="178">
        <v>2.6700000000000002E-2</v>
      </c>
      <c r="BK111" s="175">
        <f t="shared" si="138"/>
        <v>7.4229951672177164E-2</v>
      </c>
      <c r="BL111" s="183">
        <f t="shared" si="139"/>
        <v>4.1298345253426398E-3</v>
      </c>
      <c r="BM111" s="172"/>
      <c r="BN111" s="172"/>
      <c r="BO111" s="172"/>
      <c r="BP111" s="172"/>
      <c r="BQ111" s="172"/>
      <c r="BR111" s="172"/>
      <c r="BS111" s="172"/>
      <c r="BT111" s="198">
        <v>40.08</v>
      </c>
      <c r="BU111" s="198">
        <v>37.67</v>
      </c>
      <c r="BV111" s="176">
        <f t="shared" si="134"/>
        <v>38.875</v>
      </c>
      <c r="BW111" s="177">
        <v>1.38</v>
      </c>
      <c r="BX111" s="178">
        <v>5.96E-2</v>
      </c>
      <c r="BY111" s="175">
        <f t="shared" si="135"/>
        <v>9.9752057896058677E-2</v>
      </c>
      <c r="BZ111" s="183">
        <f t="shared" si="136"/>
        <v>3.0303530584537561E-3</v>
      </c>
      <c r="CA111" s="174"/>
      <c r="CB111" s="174"/>
      <c r="CC111" s="172"/>
      <c r="CD111" s="172"/>
      <c r="CE111" s="178"/>
      <c r="CF111" s="172"/>
      <c r="CG111" s="172"/>
      <c r="CH111" s="198">
        <v>39.33</v>
      </c>
      <c r="CI111" s="198">
        <v>36.630000000000003</v>
      </c>
      <c r="CJ111" s="177">
        <f t="shared" si="140"/>
        <v>37.980000000000004</v>
      </c>
      <c r="CK111" s="177">
        <v>1.28</v>
      </c>
      <c r="CL111" s="178">
        <v>6.88E-2</v>
      </c>
      <c r="CM111" s="175">
        <f t="shared" si="141"/>
        <v>0.10722387271152845</v>
      </c>
      <c r="CN111" s="183">
        <f t="shared" si="142"/>
        <v>1.392259581791975E-2</v>
      </c>
      <c r="CO111" s="176"/>
      <c r="CP111" s="176"/>
      <c r="CQ111" s="172"/>
      <c r="CR111" s="172"/>
      <c r="CS111" s="178"/>
      <c r="CT111" s="172"/>
      <c r="CU111" s="172"/>
      <c r="CV111" s="198">
        <v>26.46</v>
      </c>
      <c r="CW111" s="198">
        <v>24.72</v>
      </c>
      <c r="CX111" s="177">
        <f>AVERAGE(CV111:CW111)</f>
        <v>25.59</v>
      </c>
      <c r="CY111" s="177">
        <v>0.96</v>
      </c>
      <c r="CZ111" s="178">
        <v>4.2999999999999997E-2</v>
      </c>
      <c r="DA111" s="175">
        <f>+((((((CY111/4)*(1+CZ111)^0.25))/(CX111*0.95))+(1+CZ111)^(0.25))^4)-1</f>
        <v>8.4801081769280806E-2</v>
      </c>
      <c r="DB111" s="183">
        <f>DA111*($FO111/$FW111)</f>
        <v>4.7429294210248009E-3</v>
      </c>
      <c r="DC111" s="172"/>
      <c r="DD111" s="172"/>
      <c r="DE111" s="172"/>
      <c r="DF111" s="172"/>
      <c r="DG111" s="175"/>
      <c r="DH111" s="172"/>
      <c r="DI111" s="172"/>
      <c r="DJ111" s="174"/>
      <c r="DK111" s="174"/>
      <c r="DL111" s="172"/>
      <c r="DM111" s="172"/>
      <c r="DN111" s="175"/>
      <c r="DO111" s="172"/>
      <c r="DP111" s="183"/>
      <c r="DQ111" s="176"/>
      <c r="DR111" s="176"/>
      <c r="DS111" s="177"/>
      <c r="DT111" s="177"/>
      <c r="DU111" s="178"/>
      <c r="DV111" s="172"/>
      <c r="DW111" s="172"/>
      <c r="DX111" s="176"/>
      <c r="DY111" s="176"/>
      <c r="DZ111" s="177"/>
      <c r="EA111" s="172"/>
      <c r="EB111" s="178"/>
      <c r="EC111" s="172"/>
      <c r="ED111" s="172"/>
      <c r="EE111" s="198">
        <v>31.82</v>
      </c>
      <c r="EF111" s="198">
        <v>30.05</v>
      </c>
      <c r="EG111" s="177">
        <f t="shared" si="100"/>
        <v>30.935000000000002</v>
      </c>
      <c r="EH111" s="177">
        <v>1.35</v>
      </c>
      <c r="EI111" s="178">
        <v>3.7499999999999999E-2</v>
      </c>
      <c r="EJ111" s="175">
        <f t="shared" si="101"/>
        <v>8.5986650330089898E-2</v>
      </c>
      <c r="EK111" s="183">
        <f t="shared" si="102"/>
        <v>3.6069287545370489E-3</v>
      </c>
      <c r="EL111" s="198">
        <v>38.71</v>
      </c>
      <c r="EM111" s="198">
        <v>35.42</v>
      </c>
      <c r="EN111" s="177">
        <f t="shared" si="146"/>
        <v>37.064999999999998</v>
      </c>
      <c r="EO111" s="177">
        <v>1.2</v>
      </c>
      <c r="EP111" s="204">
        <v>0.05</v>
      </c>
      <c r="EQ111" s="175">
        <f t="shared" si="147"/>
        <v>8.6243419756266704E-2</v>
      </c>
      <c r="ER111" s="183">
        <f t="shared" si="148"/>
        <v>8.0452561657769622E-3</v>
      </c>
      <c r="ES111" s="198">
        <v>87</v>
      </c>
      <c r="ET111" s="198">
        <v>78.06</v>
      </c>
      <c r="EU111" s="177">
        <f t="shared" si="106"/>
        <v>82.53</v>
      </c>
      <c r="EV111" s="177">
        <v>0.94</v>
      </c>
      <c r="EW111" s="175">
        <v>0.1159</v>
      </c>
      <c r="EX111" s="175">
        <f t="shared" si="107"/>
        <v>0.12933908707295383</v>
      </c>
      <c r="EY111" s="183">
        <f t="shared" si="108"/>
        <v>2.9122330135145383E-2</v>
      </c>
      <c r="EZ111" s="172"/>
      <c r="FA111" s="179">
        <v>2.8420000000000001</v>
      </c>
      <c r="FB111" s="179">
        <v>2.3290000000000002</v>
      </c>
      <c r="FC111" s="179"/>
      <c r="FD111" s="179">
        <v>3.056</v>
      </c>
      <c r="FE111" s="179">
        <v>4.2679999999999998</v>
      </c>
      <c r="FF111" s="179"/>
      <c r="FG111" s="179"/>
      <c r="FH111" s="179"/>
      <c r="FI111" s="179">
        <v>1.89</v>
      </c>
      <c r="FJ111" s="179"/>
      <c r="FK111" s="179">
        <v>1.032</v>
      </c>
      <c r="FL111" s="179"/>
      <c r="FM111" s="177">
        <v>4.4109999999999996</v>
      </c>
      <c r="FN111" s="177"/>
      <c r="FO111" s="177">
        <v>1.9</v>
      </c>
      <c r="FP111" s="177"/>
      <c r="FQ111" s="177"/>
      <c r="FR111" s="177"/>
      <c r="FS111" s="177"/>
      <c r="FT111" s="177">
        <v>1.425</v>
      </c>
      <c r="FU111" s="177">
        <v>3.169</v>
      </c>
      <c r="FV111" s="177">
        <v>7.649</v>
      </c>
      <c r="FW111" s="177">
        <f t="shared" si="109"/>
        <v>33.971000000000004</v>
      </c>
      <c r="FX111" s="175">
        <f t="shared" si="110"/>
        <v>0.10531257388250241</v>
      </c>
      <c r="FY111" s="172"/>
      <c r="FZ111" s="172"/>
    </row>
    <row r="112" spans="1:182">
      <c r="A112" s="181">
        <v>38991</v>
      </c>
      <c r="B112" s="190">
        <v>38.659999999999997</v>
      </c>
      <c r="C112" s="190">
        <v>36.04</v>
      </c>
      <c r="D112" s="170">
        <f t="shared" si="125"/>
        <v>37.349999999999994</v>
      </c>
      <c r="E112" s="170">
        <v>1.48</v>
      </c>
      <c r="F112" s="171">
        <v>4.2099999999999999E-2</v>
      </c>
      <c r="G112" s="175">
        <f t="shared" si="126"/>
        <v>8.6251347101387488E-2</v>
      </c>
      <c r="H112" s="183">
        <f t="shared" si="127"/>
        <v>7.1543768665983101E-3</v>
      </c>
      <c r="I112" s="190">
        <v>30.96</v>
      </c>
      <c r="J112" s="190">
        <v>28.4</v>
      </c>
      <c r="K112" s="173">
        <f t="shared" si="128"/>
        <v>29.68</v>
      </c>
      <c r="L112" s="173">
        <v>1.26</v>
      </c>
      <c r="M112" s="171">
        <v>6.1699999999999998E-2</v>
      </c>
      <c r="N112" s="175">
        <f t="shared" si="129"/>
        <v>0.10994538596141434</v>
      </c>
      <c r="O112" s="183">
        <f t="shared" si="130"/>
        <v>7.9595082401500497E-3</v>
      </c>
      <c r="P112" s="174"/>
      <c r="Q112" s="174"/>
      <c r="R112" s="172"/>
      <c r="S112" s="172"/>
      <c r="T112" s="175"/>
      <c r="U112" s="172"/>
      <c r="V112" s="172"/>
      <c r="W112" s="198">
        <v>42.9</v>
      </c>
      <c r="X112" s="198">
        <v>38.5</v>
      </c>
      <c r="Y112" s="177">
        <f t="shared" si="143"/>
        <v>40.700000000000003</v>
      </c>
      <c r="Z112" s="177">
        <v>0.44</v>
      </c>
      <c r="AA112" s="178">
        <v>0.06</v>
      </c>
      <c r="AB112" s="175">
        <f t="shared" si="144"/>
        <v>7.2114162802929371E-2</v>
      </c>
      <c r="AC112" s="183">
        <f t="shared" si="145"/>
        <v>6.4379243238721941E-3</v>
      </c>
      <c r="AD112" s="198">
        <v>42.35</v>
      </c>
      <c r="AE112" s="198">
        <v>34.83</v>
      </c>
      <c r="AF112" s="177">
        <f t="shared" si="86"/>
        <v>38.590000000000003</v>
      </c>
      <c r="AG112" s="177">
        <v>0.88</v>
      </c>
      <c r="AH112" s="178">
        <v>9.7500000000000003E-2</v>
      </c>
      <c r="AI112" s="175">
        <f t="shared" si="87"/>
        <v>0.12408252055463875</v>
      </c>
      <c r="AJ112" s="183">
        <f t="shared" si="88"/>
        <v>1.7321780478550323E-2</v>
      </c>
      <c r="AK112" s="176"/>
      <c r="AL112" s="176"/>
      <c r="AM112" s="177"/>
      <c r="AN112" s="177"/>
      <c r="AO112" s="178"/>
      <c r="AP112" s="172"/>
      <c r="AQ112" s="172"/>
      <c r="AR112" s="174"/>
      <c r="AS112" s="174"/>
      <c r="AT112" s="172"/>
      <c r="AU112" s="172"/>
      <c r="AV112" s="175"/>
      <c r="AW112" s="172"/>
      <c r="AX112" s="172"/>
      <c r="AY112" s="198">
        <v>52.11</v>
      </c>
      <c r="AZ112" s="198">
        <v>48.49</v>
      </c>
      <c r="BA112" s="177">
        <f t="shared" ref="BA112:BA118" si="149">AVERAGE(AY112:AZ112)</f>
        <v>50.3</v>
      </c>
      <c r="BB112" s="176">
        <v>1.44</v>
      </c>
      <c r="BC112" s="178">
        <v>5.2499999999999998E-2</v>
      </c>
      <c r="BD112" s="175">
        <f t="shared" ref="BD112:BD118" si="150">+((((((BB112/4)*(1+BC112)^0.25))/(BA112*0.95))+(1+BC112)^(0.25))^4)-1</f>
        <v>8.4577292017402383E-2</v>
      </c>
      <c r="BE112" s="183">
        <f t="shared" ref="BE112:BE118" si="151">BD112*($FH112/$FW112)</f>
        <v>3.4453771903489214E-3</v>
      </c>
      <c r="BF112" s="198">
        <v>46.54</v>
      </c>
      <c r="BG112" s="198">
        <v>42.38</v>
      </c>
      <c r="BH112" s="177">
        <f t="shared" si="137"/>
        <v>44.46</v>
      </c>
      <c r="BI112" s="177">
        <v>1.86</v>
      </c>
      <c r="BJ112" s="178">
        <v>2.6700000000000002E-2</v>
      </c>
      <c r="BK112" s="175">
        <f t="shared" si="138"/>
        <v>7.2665153143066208E-2</v>
      </c>
      <c r="BL112" s="183">
        <f t="shared" si="139"/>
        <v>3.895978537925027E-3</v>
      </c>
      <c r="BM112" s="172"/>
      <c r="BN112" s="172"/>
      <c r="BO112" s="172"/>
      <c r="BP112" s="172"/>
      <c r="BQ112" s="172"/>
      <c r="BR112" s="172"/>
      <c r="BS112" s="172"/>
      <c r="BT112" s="198">
        <v>41.94</v>
      </c>
      <c r="BU112" s="198">
        <v>38.85</v>
      </c>
      <c r="BV112" s="176">
        <f t="shared" si="134"/>
        <v>40.394999999999996</v>
      </c>
      <c r="BW112" s="177">
        <v>1.42</v>
      </c>
      <c r="BX112" s="178">
        <v>5.8799999999999998E-2</v>
      </c>
      <c r="BY112" s="175">
        <f t="shared" si="135"/>
        <v>9.8525804236203607E-2</v>
      </c>
      <c r="BZ112" s="183">
        <f t="shared" si="136"/>
        <v>3.004602409971884E-3</v>
      </c>
      <c r="CA112" s="174"/>
      <c r="CB112" s="174"/>
      <c r="CC112" s="172"/>
      <c r="CD112" s="172"/>
      <c r="CE112" s="178"/>
      <c r="CF112" s="172"/>
      <c r="CG112" s="172"/>
      <c r="CH112" s="198">
        <v>41.99</v>
      </c>
      <c r="CI112" s="198">
        <v>37.67</v>
      </c>
      <c r="CJ112" s="177">
        <f t="shared" si="140"/>
        <v>39.83</v>
      </c>
      <c r="CK112" s="177">
        <v>1.28</v>
      </c>
      <c r="CL112" s="178">
        <v>7.46E-2</v>
      </c>
      <c r="CM112" s="175">
        <f t="shared" si="141"/>
        <v>0.11141528935765521</v>
      </c>
      <c r="CN112" s="183">
        <f t="shared" si="142"/>
        <v>1.4469353909941439E-2</v>
      </c>
      <c r="CO112" s="176"/>
      <c r="CP112" s="176"/>
      <c r="CQ112" s="172"/>
      <c r="CR112" s="172"/>
      <c r="CS112" s="178"/>
      <c r="CT112" s="172"/>
      <c r="CU112" s="172"/>
      <c r="CV112" s="176"/>
      <c r="CW112" s="176"/>
      <c r="CX112" s="177"/>
      <c r="CY112" s="177"/>
      <c r="CZ112" s="178"/>
      <c r="DA112" s="172"/>
      <c r="DB112" s="172"/>
      <c r="DC112" s="172"/>
      <c r="DD112" s="172"/>
      <c r="DE112" s="172"/>
      <c r="DF112" s="172"/>
      <c r="DG112" s="175"/>
      <c r="DH112" s="172"/>
      <c r="DI112" s="172"/>
      <c r="DJ112" s="198">
        <v>31.33</v>
      </c>
      <c r="DK112" s="198">
        <v>29.1</v>
      </c>
      <c r="DL112" s="177">
        <f t="shared" ref="DL112:DL134" si="152">AVERAGE(DJ112:DK112)</f>
        <v>30.215</v>
      </c>
      <c r="DM112" s="177">
        <v>0.9</v>
      </c>
      <c r="DN112" s="175">
        <v>0.06</v>
      </c>
      <c r="DO112" s="175">
        <f t="shared" ref="DO112:DO134" si="153">+((((((DM112/4)*(1+DN112)^0.25))/(DL112*0.95))+(1+DN112)^(0.25))^4)-1</f>
        <v>9.3628320251622599E-2</v>
      </c>
      <c r="DP112" s="183">
        <f t="shared" ref="DP112:DP134" si="154">DO112*($FQ112/$FW112)</f>
        <v>2.4090348208056995E-3</v>
      </c>
      <c r="DQ112" s="176"/>
      <c r="DR112" s="176"/>
      <c r="DS112" s="177"/>
      <c r="DT112" s="177"/>
      <c r="DU112" s="178"/>
      <c r="DV112" s="172"/>
      <c r="DW112" s="172"/>
      <c r="DX112" s="176"/>
      <c r="DY112" s="176"/>
      <c r="DZ112" s="177"/>
      <c r="EA112" s="172"/>
      <c r="EB112" s="178"/>
      <c r="EC112" s="172"/>
      <c r="ED112" s="172"/>
      <c r="EE112" s="198">
        <v>33.020000000000003</v>
      </c>
      <c r="EF112" s="198">
        <v>31.16</v>
      </c>
      <c r="EG112" s="177">
        <f t="shared" si="100"/>
        <v>32.090000000000003</v>
      </c>
      <c r="EH112" s="177">
        <v>1.35</v>
      </c>
      <c r="EI112" s="178">
        <v>3.5000000000000003E-2</v>
      </c>
      <c r="EJ112" s="175">
        <f t="shared" si="101"/>
        <v>8.1600016930426067E-2</v>
      </c>
      <c r="EK112" s="183">
        <f t="shared" si="102"/>
        <v>3.6690030590543622E-3</v>
      </c>
      <c r="EL112" s="198">
        <v>37.96</v>
      </c>
      <c r="EM112" s="198">
        <v>35.020000000000003</v>
      </c>
      <c r="EN112" s="177">
        <f t="shared" si="146"/>
        <v>36.49</v>
      </c>
      <c r="EO112" s="177">
        <v>1.2</v>
      </c>
      <c r="EP112" s="204">
        <v>5.3999999999999999E-2</v>
      </c>
      <c r="EQ112" s="175">
        <f t="shared" si="147"/>
        <v>9.0962212010972987E-2</v>
      </c>
      <c r="ER112" s="183">
        <f t="shared" si="148"/>
        <v>8.2134612019780142E-3</v>
      </c>
      <c r="ES112" s="198">
        <v>86.88</v>
      </c>
      <c r="ET112" s="198">
        <v>77.48</v>
      </c>
      <c r="EU112" s="177">
        <f t="shared" si="106"/>
        <v>82.18</v>
      </c>
      <c r="EV112" s="177">
        <v>0.94</v>
      </c>
      <c r="EW112" s="175">
        <v>0.1116</v>
      </c>
      <c r="EX112" s="175">
        <f t="shared" si="107"/>
        <v>0.1250445740723729</v>
      </c>
      <c r="EY112" s="183">
        <f t="shared" si="108"/>
        <v>2.501884715135588E-2</v>
      </c>
      <c r="EZ112" s="172"/>
      <c r="FA112" s="179">
        <v>2.9239999999999999</v>
      </c>
      <c r="FB112" s="179">
        <v>2.552</v>
      </c>
      <c r="FC112" s="179"/>
      <c r="FD112" s="179">
        <v>3.1469999999999998</v>
      </c>
      <c r="FE112" s="179">
        <v>4.9210000000000003</v>
      </c>
      <c r="FF112" s="179"/>
      <c r="FG112" s="179"/>
      <c r="FH112" s="179">
        <v>1.4359999999999999</v>
      </c>
      <c r="FI112" s="179">
        <v>1.89</v>
      </c>
      <c r="FJ112" s="179"/>
      <c r="FK112" s="179">
        <v>1.075</v>
      </c>
      <c r="FL112" s="179"/>
      <c r="FM112" s="177">
        <v>4.5780000000000003</v>
      </c>
      <c r="FN112" s="177"/>
      <c r="FO112" s="177"/>
      <c r="FP112" s="177"/>
      <c r="FQ112" s="177">
        <v>0.90700000000000003</v>
      </c>
      <c r="FR112" s="177"/>
      <c r="FS112" s="177"/>
      <c r="FT112" s="177">
        <v>1.585</v>
      </c>
      <c r="FU112" s="177">
        <v>3.1829999999999998</v>
      </c>
      <c r="FV112" s="177">
        <v>7.0529999999999999</v>
      </c>
      <c r="FW112" s="177">
        <f t="shared" si="109"/>
        <v>35.250999999999998</v>
      </c>
      <c r="FX112" s="175">
        <f t="shared" si="110"/>
        <v>0.10299924819055212</v>
      </c>
      <c r="FY112" s="172"/>
      <c r="FZ112" s="172"/>
    </row>
    <row r="113" spans="1:182">
      <c r="A113" s="181">
        <v>39022</v>
      </c>
      <c r="B113" s="190">
        <v>38.83</v>
      </c>
      <c r="C113" s="190">
        <v>37.18</v>
      </c>
      <c r="D113" s="170">
        <f t="shared" si="125"/>
        <v>38.004999999999995</v>
      </c>
      <c r="E113" s="170">
        <v>1.48</v>
      </c>
      <c r="F113" s="171">
        <v>4.2099999999999999E-2</v>
      </c>
      <c r="G113" s="175">
        <f t="shared" si="126"/>
        <v>8.547874249396803E-2</v>
      </c>
      <c r="H113" s="183">
        <f t="shared" si="127"/>
        <v>7.4889708713088672E-3</v>
      </c>
      <c r="I113" s="190">
        <v>33.090000000000003</v>
      </c>
      <c r="J113" s="190">
        <v>30.73</v>
      </c>
      <c r="K113" s="173">
        <f t="shared" si="128"/>
        <v>31.910000000000004</v>
      </c>
      <c r="L113" s="173">
        <v>1.26</v>
      </c>
      <c r="M113" s="171">
        <v>6.1699999999999998E-2</v>
      </c>
      <c r="N113" s="175">
        <f t="shared" si="129"/>
        <v>0.10652137812050544</v>
      </c>
      <c r="O113" s="183">
        <f t="shared" si="130"/>
        <v>7.9819548857218078E-3</v>
      </c>
      <c r="P113" s="176"/>
      <c r="Q113" s="176"/>
      <c r="R113" s="177"/>
      <c r="S113" s="172"/>
      <c r="T113" s="178"/>
      <c r="U113" s="172"/>
      <c r="V113" s="183"/>
      <c r="W113" s="198">
        <v>45.37</v>
      </c>
      <c r="X113" s="198">
        <v>42.4</v>
      </c>
      <c r="Y113" s="177">
        <f t="shared" si="143"/>
        <v>43.884999999999998</v>
      </c>
      <c r="Z113" s="177">
        <v>0.44</v>
      </c>
      <c r="AA113" s="178">
        <v>5.67E-2</v>
      </c>
      <c r="AB113" s="175">
        <f t="shared" si="144"/>
        <v>6.7896521275784494E-2</v>
      </c>
      <c r="AC113" s="183">
        <f t="shared" si="145"/>
        <v>6.4584874170323303E-3</v>
      </c>
      <c r="AD113" s="198">
        <v>44.48</v>
      </c>
      <c r="AE113" s="198">
        <v>40.06</v>
      </c>
      <c r="AF113" s="177">
        <f t="shared" si="86"/>
        <v>42.269999999999996</v>
      </c>
      <c r="AG113" s="177">
        <v>0.88</v>
      </c>
      <c r="AH113" s="178">
        <v>9.7500000000000003E-2</v>
      </c>
      <c r="AI113" s="175">
        <f t="shared" si="87"/>
        <v>0.12174927035866778</v>
      </c>
      <c r="AJ113" s="183">
        <f t="shared" si="88"/>
        <v>1.8235619482300888E-2</v>
      </c>
      <c r="AK113" s="176"/>
      <c r="AL113" s="176"/>
      <c r="AM113" s="177"/>
      <c r="AN113" s="172"/>
      <c r="AO113" s="178"/>
      <c r="AP113" s="172"/>
      <c r="AQ113" s="183"/>
      <c r="AR113" s="174"/>
      <c r="AS113" s="174"/>
      <c r="AT113" s="172"/>
      <c r="AU113" s="172"/>
      <c r="AV113" s="175"/>
      <c r="AW113" s="172"/>
      <c r="AX113" s="183"/>
      <c r="AY113" s="198">
        <v>53.16</v>
      </c>
      <c r="AZ113" s="198">
        <v>50.53</v>
      </c>
      <c r="BA113" s="177">
        <f t="shared" si="149"/>
        <v>51.844999999999999</v>
      </c>
      <c r="BB113" s="176">
        <v>1.44</v>
      </c>
      <c r="BC113" s="178">
        <v>5.67E-2</v>
      </c>
      <c r="BD113" s="175">
        <f t="shared" si="150"/>
        <v>8.7935059367133528E-2</v>
      </c>
      <c r="BE113" s="183">
        <f t="shared" si="151"/>
        <v>3.6059953524245742E-3</v>
      </c>
      <c r="BF113" s="176"/>
      <c r="BG113" s="176"/>
      <c r="BH113" s="177"/>
      <c r="BI113" s="172"/>
      <c r="BJ113" s="178"/>
      <c r="BK113" s="172"/>
      <c r="BL113" s="183"/>
      <c r="BM113" s="183"/>
      <c r="BN113" s="183"/>
      <c r="BO113" s="183"/>
      <c r="BP113" s="183"/>
      <c r="BQ113" s="183"/>
      <c r="BR113" s="183"/>
      <c r="BS113" s="183"/>
      <c r="BT113" s="198">
        <v>41.51</v>
      </c>
      <c r="BU113" s="198">
        <v>38.53</v>
      </c>
      <c r="BV113" s="176">
        <f t="shared" si="134"/>
        <v>40.019999999999996</v>
      </c>
      <c r="BW113" s="177">
        <v>1.42</v>
      </c>
      <c r="BX113" s="178">
        <v>4.8800000000000003E-2</v>
      </c>
      <c r="BY113" s="175">
        <f t="shared" si="135"/>
        <v>8.8524492011412992E-2</v>
      </c>
      <c r="BZ113" s="183">
        <f t="shared" si="136"/>
        <v>2.8768311128273454E-3</v>
      </c>
      <c r="CA113" s="172"/>
      <c r="CB113" s="172"/>
      <c r="CC113" s="172"/>
      <c r="CD113" s="177"/>
      <c r="CE113" s="172"/>
      <c r="CF113" s="172"/>
      <c r="CG113" s="183"/>
      <c r="CH113" s="198">
        <v>43.68</v>
      </c>
      <c r="CI113" s="198">
        <v>38.81</v>
      </c>
      <c r="CJ113" s="177">
        <f t="shared" si="140"/>
        <v>41.245000000000005</v>
      </c>
      <c r="CK113" s="177">
        <v>1.28</v>
      </c>
      <c r="CL113" s="178">
        <v>7.46E-2</v>
      </c>
      <c r="CM113" s="175">
        <f t="shared" si="141"/>
        <v>0.11013681286182098</v>
      </c>
      <c r="CN113" s="183">
        <f t="shared" si="142"/>
        <v>1.5096713168563043E-2</v>
      </c>
      <c r="CO113" s="172"/>
      <c r="CP113" s="172"/>
      <c r="CQ113" s="172"/>
      <c r="CR113" s="177"/>
      <c r="CS113" s="172"/>
      <c r="CT113" s="172"/>
      <c r="CU113" s="183"/>
      <c r="CV113" s="198"/>
      <c r="CW113" s="198"/>
      <c r="CX113" s="198"/>
      <c r="CY113" s="198"/>
      <c r="CZ113" s="198"/>
      <c r="DA113" s="198"/>
      <c r="DB113" s="183"/>
      <c r="DC113" s="172"/>
      <c r="DD113" s="172"/>
      <c r="DE113" s="172"/>
      <c r="DF113" s="172"/>
      <c r="DG113" s="175"/>
      <c r="DH113" s="172"/>
      <c r="DI113" s="183"/>
      <c r="DJ113" s="198">
        <v>33.35</v>
      </c>
      <c r="DK113" s="198">
        <v>30.35</v>
      </c>
      <c r="DL113" s="177">
        <f t="shared" si="152"/>
        <v>31.85</v>
      </c>
      <c r="DM113" s="177">
        <v>0.9</v>
      </c>
      <c r="DN113" s="175">
        <v>6.3299999999999995E-2</v>
      </c>
      <c r="DO113" s="175">
        <f t="shared" si="153"/>
        <v>9.5282064186549498E-2</v>
      </c>
      <c r="DP113" s="183">
        <f t="shared" si="154"/>
        <v>2.650200768681798E-3</v>
      </c>
      <c r="DQ113" s="176"/>
      <c r="DR113" s="176"/>
      <c r="DS113" s="177"/>
      <c r="DT113" s="177"/>
      <c r="DU113" s="178"/>
      <c r="DV113" s="172"/>
      <c r="DW113" s="183"/>
      <c r="DX113" s="176"/>
      <c r="DY113" s="176"/>
      <c r="DZ113" s="177"/>
      <c r="EA113" s="172"/>
      <c r="EB113" s="178"/>
      <c r="EC113" s="172"/>
      <c r="ED113" s="183"/>
      <c r="EE113" s="198">
        <v>33.409999999999997</v>
      </c>
      <c r="EF113" s="198">
        <v>31.84</v>
      </c>
      <c r="EG113" s="177">
        <f t="shared" si="100"/>
        <v>32.625</v>
      </c>
      <c r="EH113" s="177">
        <v>1.35</v>
      </c>
      <c r="EI113" s="178">
        <v>3.3300000000000003E-2</v>
      </c>
      <c r="EJ113" s="175">
        <f t="shared" si="101"/>
        <v>7.9048125616584697E-2</v>
      </c>
      <c r="EK113" s="183">
        <f t="shared" si="102"/>
        <v>3.6591756132412982E-3</v>
      </c>
      <c r="EL113" s="198">
        <v>39.1</v>
      </c>
      <c r="EM113" s="198">
        <v>36.5</v>
      </c>
      <c r="EN113" s="177">
        <f t="shared" si="146"/>
        <v>37.799999999999997</v>
      </c>
      <c r="EO113" s="177">
        <v>1.2</v>
      </c>
      <c r="EP113" s="204">
        <v>4.6699999999999998E-2</v>
      </c>
      <c r="EQ113" s="175">
        <f t="shared" si="147"/>
        <v>8.2118203717028049E-2</v>
      </c>
      <c r="ER113" s="183">
        <f t="shared" si="148"/>
        <v>7.708108276254246E-3</v>
      </c>
      <c r="ES113" s="198">
        <v>87.3</v>
      </c>
      <c r="ET113" s="198">
        <v>79.78</v>
      </c>
      <c r="EU113" s="177">
        <f t="shared" si="106"/>
        <v>83.539999999999992</v>
      </c>
      <c r="EV113" s="177">
        <v>0.94</v>
      </c>
      <c r="EW113" s="175">
        <v>0.1152</v>
      </c>
      <c r="EX113" s="175">
        <f t="shared" si="107"/>
        <v>0.12846755908060947</v>
      </c>
      <c r="EY113" s="183">
        <f t="shared" si="108"/>
        <v>2.7492600598266245E-2</v>
      </c>
      <c r="EZ113" s="176"/>
      <c r="FA113" s="176">
        <v>3.0680000000000001</v>
      </c>
      <c r="FB113" s="177">
        <v>2.6240000000000001</v>
      </c>
      <c r="FC113" s="177"/>
      <c r="FD113" s="179">
        <v>3.331</v>
      </c>
      <c r="FE113" s="179">
        <v>5.2450000000000001</v>
      </c>
      <c r="FF113" s="178"/>
      <c r="FG113" s="178"/>
      <c r="FH113" s="179">
        <v>1.4359999999999999</v>
      </c>
      <c r="FI113" s="179"/>
      <c r="FJ113" s="178"/>
      <c r="FK113" s="179">
        <v>1.1379999999999999</v>
      </c>
      <c r="FL113" s="178"/>
      <c r="FM113" s="177">
        <v>4.8</v>
      </c>
      <c r="FN113" s="177"/>
      <c r="FO113" s="177"/>
      <c r="FP113" s="177"/>
      <c r="FQ113" s="177">
        <v>0.97399999999999998</v>
      </c>
      <c r="FR113" s="177"/>
      <c r="FS113" s="177"/>
      <c r="FT113" s="177">
        <v>1.621</v>
      </c>
      <c r="FU113" s="177">
        <v>3.2869999999999999</v>
      </c>
      <c r="FV113" s="177">
        <v>7.4939999999999998</v>
      </c>
      <c r="FW113" s="177">
        <f t="shared" si="109"/>
        <v>35.018000000000001</v>
      </c>
      <c r="FX113" s="175">
        <f t="shared" si="110"/>
        <v>0.10325465754662246</v>
      </c>
      <c r="FY113" s="172"/>
      <c r="FZ113" s="172"/>
    </row>
    <row r="114" spans="1:182">
      <c r="A114" s="181">
        <v>39052</v>
      </c>
      <c r="B114" s="190">
        <v>40.090000000000003</v>
      </c>
      <c r="C114" s="190">
        <v>38.11</v>
      </c>
      <c r="D114" s="170">
        <f t="shared" si="125"/>
        <v>39.1</v>
      </c>
      <c r="E114" s="170">
        <v>1.48</v>
      </c>
      <c r="F114" s="171">
        <v>4.2500000000000003E-2</v>
      </c>
      <c r="G114" s="175">
        <f t="shared" si="126"/>
        <v>8.4661976727577137E-2</v>
      </c>
      <c r="H114" s="183">
        <f t="shared" si="127"/>
        <v>7.3849432842655145E-3</v>
      </c>
      <c r="I114" s="190">
        <v>32.869999999999997</v>
      </c>
      <c r="J114" s="190">
        <v>31.5</v>
      </c>
      <c r="K114" s="173">
        <f t="shared" si="128"/>
        <v>32.185000000000002</v>
      </c>
      <c r="L114" s="173">
        <v>1.26</v>
      </c>
      <c r="M114" s="171">
        <v>6.1699999999999998E-2</v>
      </c>
      <c r="N114" s="175">
        <f t="shared" si="129"/>
        <v>0.10613250100809291</v>
      </c>
      <c r="O114" s="183">
        <f t="shared" si="130"/>
        <v>7.8992904321737722E-3</v>
      </c>
      <c r="P114" s="174"/>
      <c r="Q114" s="174"/>
      <c r="R114" s="172"/>
      <c r="S114" s="172"/>
      <c r="T114" s="175"/>
      <c r="U114" s="172"/>
      <c r="V114" s="172"/>
      <c r="W114" s="198">
        <v>47.6</v>
      </c>
      <c r="X114" s="198">
        <v>44.99</v>
      </c>
      <c r="Y114" s="177">
        <f t="shared" si="143"/>
        <v>46.295000000000002</v>
      </c>
      <c r="Z114" s="177">
        <v>0.44</v>
      </c>
      <c r="AA114" s="178">
        <v>5.67E-2</v>
      </c>
      <c r="AB114" s="175">
        <f t="shared" si="144"/>
        <v>6.7311473293671487E-2</v>
      </c>
      <c r="AC114" s="183">
        <f t="shared" si="145"/>
        <v>6.4080522575575248E-3</v>
      </c>
      <c r="AD114" s="198">
        <v>44.1</v>
      </c>
      <c r="AE114" s="198">
        <v>41.58</v>
      </c>
      <c r="AF114" s="177">
        <f t="shared" si="86"/>
        <v>42.84</v>
      </c>
      <c r="AG114" s="177">
        <v>0.88</v>
      </c>
      <c r="AH114" s="178">
        <v>9.7500000000000003E-2</v>
      </c>
      <c r="AI114" s="175">
        <f t="shared" si="87"/>
        <v>0.12142401237621914</v>
      </c>
      <c r="AJ114" s="183">
        <f t="shared" si="88"/>
        <v>1.8303802551340918E-2</v>
      </c>
      <c r="AK114" s="176"/>
      <c r="AL114" s="176"/>
      <c r="AM114" s="177"/>
      <c r="AN114" s="177"/>
      <c r="AO114" s="178"/>
      <c r="AP114" s="172"/>
      <c r="AQ114" s="172"/>
      <c r="AR114" s="174"/>
      <c r="AS114" s="174"/>
      <c r="AT114" s="172"/>
      <c r="AU114" s="172"/>
      <c r="AV114" s="175"/>
      <c r="AW114" s="172"/>
      <c r="AX114" s="172"/>
      <c r="AY114" s="198">
        <v>52.54</v>
      </c>
      <c r="AZ114" s="198">
        <v>48.46</v>
      </c>
      <c r="BA114" s="177">
        <f t="shared" si="149"/>
        <v>50.5</v>
      </c>
      <c r="BB114" s="176">
        <v>1.52</v>
      </c>
      <c r="BC114" s="178">
        <v>5.2499999999999998E-2</v>
      </c>
      <c r="BD114" s="175">
        <f t="shared" si="150"/>
        <v>8.6244827374093891E-2</v>
      </c>
      <c r="BE114" s="183">
        <f t="shared" si="151"/>
        <v>3.5237172327129787E-3</v>
      </c>
      <c r="BF114" s="176"/>
      <c r="BG114" s="176"/>
      <c r="BH114" s="177"/>
      <c r="BI114" s="177"/>
      <c r="BJ114" s="178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98">
        <v>43.69</v>
      </c>
      <c r="BU114" s="198">
        <v>40.799999999999997</v>
      </c>
      <c r="BV114" s="176">
        <f t="shared" si="134"/>
        <v>42.244999999999997</v>
      </c>
      <c r="BW114" s="177">
        <v>1.42</v>
      </c>
      <c r="BX114" s="178">
        <v>4.8800000000000003E-2</v>
      </c>
      <c r="BY114" s="175">
        <f t="shared" si="135"/>
        <v>8.6404536458153824E-2</v>
      </c>
      <c r="BZ114" s="183">
        <f t="shared" si="136"/>
        <v>2.8118504864524919E-3</v>
      </c>
      <c r="CA114" s="174"/>
      <c r="CB114" s="174"/>
      <c r="CC114" s="172"/>
      <c r="CD114" s="172"/>
      <c r="CE114" s="178"/>
      <c r="CF114" s="172"/>
      <c r="CG114" s="172"/>
      <c r="CH114" s="198">
        <v>44.48</v>
      </c>
      <c r="CI114" s="198">
        <v>42.71</v>
      </c>
      <c r="CJ114" s="177">
        <f t="shared" si="140"/>
        <v>43.594999999999999</v>
      </c>
      <c r="CK114" s="177">
        <v>1.28</v>
      </c>
      <c r="CL114" s="178">
        <v>7.46E-2</v>
      </c>
      <c r="CM114" s="175">
        <f t="shared" si="141"/>
        <v>0.10819902670830817</v>
      </c>
      <c r="CN114" s="183">
        <f t="shared" si="142"/>
        <v>1.4869637670484636E-2</v>
      </c>
      <c r="CO114" s="176"/>
      <c r="CP114" s="176"/>
      <c r="CQ114" s="172"/>
      <c r="CR114" s="172"/>
      <c r="CS114" s="178"/>
      <c r="CT114" s="172"/>
      <c r="CU114" s="172"/>
      <c r="CV114" s="176"/>
      <c r="CW114" s="176"/>
      <c r="CX114" s="177"/>
      <c r="CY114" s="177"/>
      <c r="CZ114" s="178"/>
      <c r="DA114" s="172"/>
      <c r="DB114" s="172"/>
      <c r="DC114" s="172"/>
      <c r="DD114" s="172"/>
      <c r="DE114" s="172"/>
      <c r="DF114" s="172"/>
      <c r="DG114" s="175"/>
      <c r="DH114" s="172"/>
      <c r="DI114" s="172"/>
      <c r="DJ114" s="198">
        <v>34.26</v>
      </c>
      <c r="DK114" s="198">
        <v>32.42</v>
      </c>
      <c r="DL114" s="177">
        <f t="shared" si="152"/>
        <v>33.340000000000003</v>
      </c>
      <c r="DM114" s="177">
        <v>0.9</v>
      </c>
      <c r="DN114" s="175">
        <v>6.3299999999999995E-2</v>
      </c>
      <c r="DO114" s="175">
        <f t="shared" si="153"/>
        <v>9.3837543804808687E-2</v>
      </c>
      <c r="DP114" s="183">
        <f t="shared" si="154"/>
        <v>2.5952783543729944E-3</v>
      </c>
      <c r="DQ114" s="176"/>
      <c r="DR114" s="176"/>
      <c r="DS114" s="177"/>
      <c r="DT114" s="177"/>
      <c r="DU114" s="178"/>
      <c r="DV114" s="172"/>
      <c r="DW114" s="172"/>
      <c r="DX114" s="176"/>
      <c r="DY114" s="176"/>
      <c r="DZ114" s="177"/>
      <c r="EA114" s="172"/>
      <c r="EB114" s="178"/>
      <c r="EC114" s="172"/>
      <c r="ED114" s="172"/>
      <c r="EE114" s="198">
        <v>33.549999999999997</v>
      </c>
      <c r="EF114" s="198">
        <v>32.325000000000003</v>
      </c>
      <c r="EG114" s="177">
        <f t="shared" si="100"/>
        <v>32.9375</v>
      </c>
      <c r="EH114" s="177">
        <v>1.35</v>
      </c>
      <c r="EI114" s="178">
        <v>3.3300000000000003E-2</v>
      </c>
      <c r="EJ114" s="175">
        <f t="shared" si="101"/>
        <v>7.8607073742560152E-2</v>
      </c>
      <c r="EK114" s="183">
        <f t="shared" si="102"/>
        <v>3.6069417265871886E-3</v>
      </c>
      <c r="EL114" s="198">
        <v>40.21</v>
      </c>
      <c r="EM114" s="198">
        <v>37.67</v>
      </c>
      <c r="EN114" s="177">
        <f t="shared" si="146"/>
        <v>38.94</v>
      </c>
      <c r="EO114" s="177">
        <v>1.2</v>
      </c>
      <c r="EP114" s="204">
        <v>5.5300000000000002E-2</v>
      </c>
      <c r="EQ114" s="175">
        <f t="shared" si="147"/>
        <v>8.9951097308106798E-2</v>
      </c>
      <c r="ER114" s="183">
        <f t="shared" si="148"/>
        <v>8.3705921123572533E-3</v>
      </c>
      <c r="ES114" s="198">
        <v>89.56</v>
      </c>
      <c r="ET114" s="198">
        <v>82.45</v>
      </c>
      <c r="EU114" s="177">
        <f t="shared" si="106"/>
        <v>86.004999999999995</v>
      </c>
      <c r="EV114" s="177">
        <v>0.94</v>
      </c>
      <c r="EW114" s="175">
        <v>0.1159</v>
      </c>
      <c r="EX114" s="175">
        <f t="shared" si="107"/>
        <v>0.12879374444971869</v>
      </c>
      <c r="EY114" s="183">
        <f t="shared" si="108"/>
        <v>2.7686975235419527E-2</v>
      </c>
      <c r="EZ114" s="172"/>
      <c r="FA114" s="179">
        <v>3.0529999999999999</v>
      </c>
      <c r="FB114" s="179">
        <v>2.605</v>
      </c>
      <c r="FC114" s="179"/>
      <c r="FD114" s="179">
        <v>3.3319999999999999</v>
      </c>
      <c r="FE114" s="179">
        <v>5.2759999999999998</v>
      </c>
      <c r="FF114" s="179"/>
      <c r="FG114" s="179"/>
      <c r="FH114" s="179">
        <v>1.43</v>
      </c>
      <c r="FI114" s="179"/>
      <c r="FJ114" s="179"/>
      <c r="FK114" s="179">
        <v>1.139</v>
      </c>
      <c r="FL114" s="179"/>
      <c r="FM114" s="177">
        <v>4.8099999999999996</v>
      </c>
      <c r="FN114" s="177"/>
      <c r="FO114" s="177"/>
      <c r="FP114" s="177"/>
      <c r="FQ114" s="177">
        <v>0.96799999999999997</v>
      </c>
      <c r="FR114" s="177"/>
      <c r="FS114" s="177"/>
      <c r="FT114" s="177">
        <v>1.6060000000000001</v>
      </c>
      <c r="FU114" s="177">
        <v>3.2570000000000001</v>
      </c>
      <c r="FV114" s="177">
        <v>7.524</v>
      </c>
      <c r="FW114" s="177">
        <f t="shared" si="109"/>
        <v>35</v>
      </c>
      <c r="FX114" s="175">
        <f t="shared" si="110"/>
        <v>0.10346108134372481</v>
      </c>
      <c r="FY114" s="172"/>
      <c r="FZ114" s="172"/>
    </row>
    <row r="115" spans="1:182">
      <c r="A115" s="181">
        <v>39083</v>
      </c>
      <c r="B115" s="190">
        <v>40.21</v>
      </c>
      <c r="C115" s="190">
        <v>38.200000000000003</v>
      </c>
      <c r="D115" s="170">
        <f t="shared" si="125"/>
        <v>39.204999999999998</v>
      </c>
      <c r="E115" s="170">
        <v>1.48</v>
      </c>
      <c r="F115" s="171">
        <v>4.4999999999999998E-2</v>
      </c>
      <c r="G115" s="175">
        <f t="shared" si="126"/>
        <v>8.7148210506901469E-2</v>
      </c>
      <c r="H115" s="183">
        <f t="shared" si="127"/>
        <v>7.1408693770645499E-3</v>
      </c>
      <c r="I115" s="190">
        <v>32.299999999999997</v>
      </c>
      <c r="J115" s="190">
        <v>30.36</v>
      </c>
      <c r="K115" s="173">
        <f t="shared" si="128"/>
        <v>31.33</v>
      </c>
      <c r="L115" s="173">
        <v>1.28</v>
      </c>
      <c r="M115" s="171">
        <v>6.1499999999999999E-2</v>
      </c>
      <c r="N115" s="175">
        <f t="shared" si="129"/>
        <v>0.10789204873375535</v>
      </c>
      <c r="O115" s="183">
        <f t="shared" si="130"/>
        <v>7.1940989826846493E-3</v>
      </c>
      <c r="P115" s="174"/>
      <c r="Q115" s="174"/>
      <c r="R115" s="172"/>
      <c r="S115" s="172"/>
      <c r="T115" s="175"/>
      <c r="U115" s="172"/>
      <c r="V115" s="172"/>
      <c r="W115" s="198">
        <v>46.95</v>
      </c>
      <c r="X115" s="198">
        <v>43.78</v>
      </c>
      <c r="Y115" s="177">
        <f t="shared" si="143"/>
        <v>45.365000000000002</v>
      </c>
      <c r="Z115" s="177">
        <v>0.44600000000000001</v>
      </c>
      <c r="AA115" s="178">
        <v>0.05</v>
      </c>
      <c r="AB115" s="175">
        <f t="shared" si="144"/>
        <v>6.0908491167616985E-2</v>
      </c>
      <c r="AC115" s="183">
        <f t="shared" si="145"/>
        <v>5.3293754174146314E-3</v>
      </c>
      <c r="AD115" s="198">
        <v>43.69</v>
      </c>
      <c r="AE115" s="198">
        <v>39.26</v>
      </c>
      <c r="AF115" s="177">
        <f t="shared" si="86"/>
        <v>41.474999999999994</v>
      </c>
      <c r="AG115" s="177">
        <v>0.88</v>
      </c>
      <c r="AH115" s="178">
        <v>9.8000000000000004E-2</v>
      </c>
      <c r="AI115" s="175">
        <f t="shared" si="87"/>
        <v>0.1227292352969418</v>
      </c>
      <c r="AJ115" s="183">
        <f t="shared" si="88"/>
        <v>1.6711111841991845E-2</v>
      </c>
      <c r="AK115" s="176"/>
      <c r="AL115" s="176"/>
      <c r="AM115" s="177"/>
      <c r="AN115" s="177"/>
      <c r="AO115" s="178"/>
      <c r="AP115" s="172"/>
      <c r="AQ115" s="172"/>
      <c r="AR115" s="174"/>
      <c r="AS115" s="174"/>
      <c r="AT115" s="172"/>
      <c r="AU115" s="172"/>
      <c r="AV115" s="175"/>
      <c r="AW115" s="172"/>
      <c r="AX115" s="172"/>
      <c r="AY115" s="198">
        <v>48.7</v>
      </c>
      <c r="AZ115" s="198">
        <v>46.3</v>
      </c>
      <c r="BA115" s="177">
        <f t="shared" si="149"/>
        <v>47.5</v>
      </c>
      <c r="BB115" s="176">
        <v>1.52</v>
      </c>
      <c r="BC115" s="178">
        <v>5.33E-2</v>
      </c>
      <c r="BD115" s="175">
        <f t="shared" si="150"/>
        <v>8.9230263350093653E-2</v>
      </c>
      <c r="BE115" s="183">
        <f t="shared" si="151"/>
        <v>2.9989892412173118E-3</v>
      </c>
      <c r="BF115" s="198">
        <v>47.38</v>
      </c>
      <c r="BG115" s="198">
        <v>44.46</v>
      </c>
      <c r="BH115" s="177">
        <f>AVERAGE(BF115:BG115)</f>
        <v>45.92</v>
      </c>
      <c r="BI115" s="177">
        <v>1.86</v>
      </c>
      <c r="BJ115" s="178">
        <v>3.3700000000000001E-2</v>
      </c>
      <c r="BK115" s="175">
        <f>+((((((BI115/4)*(1+BJ115)^0.25))/(BH115*0.95))+(1+BJ115)^(0.25))^4)-1</f>
        <v>7.8483665357519605E-2</v>
      </c>
      <c r="BL115" s="183">
        <f>BK115*($FI115/$FW115)</f>
        <v>4.1627164110826049E-3</v>
      </c>
      <c r="BM115" s="172"/>
      <c r="BN115" s="172"/>
      <c r="BO115" s="172"/>
      <c r="BP115" s="172"/>
      <c r="BQ115" s="172"/>
      <c r="BR115" s="172"/>
      <c r="BS115" s="172"/>
      <c r="BT115" s="198">
        <v>42.98</v>
      </c>
      <c r="BU115" s="198">
        <v>39.89</v>
      </c>
      <c r="BV115" s="176">
        <f t="shared" si="134"/>
        <v>41.435000000000002</v>
      </c>
      <c r="BW115" s="177">
        <v>1.42</v>
      </c>
      <c r="BX115" s="178">
        <v>4.8800000000000003E-2</v>
      </c>
      <c r="BY115" s="175">
        <f t="shared" si="135"/>
        <v>8.7149586779407429E-2</v>
      </c>
      <c r="BZ115" s="183">
        <f t="shared" si="136"/>
        <v>2.5253598927791636E-3</v>
      </c>
      <c r="CA115" s="176"/>
      <c r="CB115" s="176"/>
      <c r="CC115" s="177"/>
      <c r="CD115" s="177"/>
      <c r="CE115" s="178"/>
      <c r="CF115" s="172"/>
      <c r="CG115" s="172"/>
      <c r="CH115" s="198">
        <v>43.65</v>
      </c>
      <c r="CI115" s="198">
        <v>41</v>
      </c>
      <c r="CJ115" s="177">
        <f t="shared" si="140"/>
        <v>42.325000000000003</v>
      </c>
      <c r="CK115" s="177">
        <v>1.28</v>
      </c>
      <c r="CL115" s="178">
        <v>7.8200000000000006E-2</v>
      </c>
      <c r="CM115" s="175">
        <f t="shared" si="141"/>
        <v>0.11293519464089385</v>
      </c>
      <c r="CN115" s="183">
        <f t="shared" si="142"/>
        <v>1.3866226095828516E-2</v>
      </c>
      <c r="CO115" s="176"/>
      <c r="CP115" s="176"/>
      <c r="CQ115" s="172"/>
      <c r="CR115" s="172"/>
      <c r="CS115" s="178"/>
      <c r="CT115" s="172"/>
      <c r="CU115" s="172"/>
      <c r="CV115" s="198">
        <v>27.25</v>
      </c>
      <c r="CW115" s="198">
        <v>25.78</v>
      </c>
      <c r="CX115" s="177">
        <f t="shared" ref="CX115:CX120" si="155">AVERAGE(CV115:CW115)</f>
        <v>26.515000000000001</v>
      </c>
      <c r="CY115" s="177">
        <v>0.96</v>
      </c>
      <c r="CZ115" s="178">
        <v>4.1500000000000002E-2</v>
      </c>
      <c r="DA115" s="175">
        <f>+((((((CY115/4)*(1+CZ115)^0.25))/(CX115*0.95))+(1+CZ115)^(0.25))^4)-1</f>
        <v>8.1764021610824189E-2</v>
      </c>
      <c r="DB115" s="183">
        <f>DA115*($FO115/$FW115)</f>
        <v>4.1410158662335168E-3</v>
      </c>
      <c r="DC115" s="172"/>
      <c r="DD115" s="172"/>
      <c r="DE115" s="172"/>
      <c r="DF115" s="172"/>
      <c r="DG115" s="175"/>
      <c r="DH115" s="172"/>
      <c r="DI115" s="172"/>
      <c r="DJ115" s="198">
        <v>33.950000000000003</v>
      </c>
      <c r="DK115" s="198">
        <v>31.81</v>
      </c>
      <c r="DL115" s="177">
        <f t="shared" si="152"/>
        <v>32.880000000000003</v>
      </c>
      <c r="DM115" s="177">
        <v>0.98</v>
      </c>
      <c r="DN115" s="175">
        <v>7.0000000000000007E-2</v>
      </c>
      <c r="DO115" s="175">
        <f t="shared" si="153"/>
        <v>0.10396727174152987</v>
      </c>
      <c r="DP115" s="183">
        <f t="shared" si="154"/>
        <v>2.6675425890757441E-3</v>
      </c>
      <c r="DQ115" s="176"/>
      <c r="DR115" s="176"/>
      <c r="DS115" s="177"/>
      <c r="DT115" s="177"/>
      <c r="DU115" s="178"/>
      <c r="DV115" s="172"/>
      <c r="DW115" s="172"/>
      <c r="DX115" s="176"/>
      <c r="DY115" s="176"/>
      <c r="DZ115" s="177"/>
      <c r="EA115" s="172"/>
      <c r="EB115" s="178"/>
      <c r="EC115" s="172"/>
      <c r="ED115" s="172"/>
      <c r="EE115" s="198">
        <v>32.979999999999997</v>
      </c>
      <c r="EF115" s="198">
        <v>30.99</v>
      </c>
      <c r="EG115" s="177">
        <f t="shared" si="100"/>
        <v>31.984999999999999</v>
      </c>
      <c r="EH115" s="177">
        <v>1.35</v>
      </c>
      <c r="EI115" s="178">
        <v>3.2500000000000001E-2</v>
      </c>
      <c r="EJ115" s="175">
        <f t="shared" si="101"/>
        <v>7.9142602872914747E-2</v>
      </c>
      <c r="EK115" s="183">
        <f t="shared" si="102"/>
        <v>3.1569055137428033E-3</v>
      </c>
      <c r="EL115" s="198">
        <v>40.94</v>
      </c>
      <c r="EM115" s="198">
        <v>36.94</v>
      </c>
      <c r="EN115" s="177">
        <f t="shared" si="146"/>
        <v>38.94</v>
      </c>
      <c r="EO115" s="177">
        <v>1.2</v>
      </c>
      <c r="EP115" s="204">
        <v>4.6699999999999998E-2</v>
      </c>
      <c r="EQ115" s="175">
        <f t="shared" si="147"/>
        <v>8.1068713685584104E-2</v>
      </c>
      <c r="ER115" s="183">
        <f t="shared" si="148"/>
        <v>7.4209021200170528E-3</v>
      </c>
      <c r="ES115" s="198">
        <v>82.81</v>
      </c>
      <c r="ET115" s="198">
        <v>75.959999999999994</v>
      </c>
      <c r="EU115" s="177">
        <f t="shared" si="106"/>
        <v>79.384999999999991</v>
      </c>
      <c r="EV115" s="177">
        <v>0.94</v>
      </c>
      <c r="EW115" s="175">
        <v>0.1182</v>
      </c>
      <c r="EX115" s="175">
        <f t="shared" si="107"/>
        <v>0.13220279367879328</v>
      </c>
      <c r="EY115" s="183">
        <f t="shared" si="108"/>
        <v>2.4005942462235971E-2</v>
      </c>
      <c r="EZ115" s="172"/>
      <c r="FA115" s="179">
        <v>3.1840000000000002</v>
      </c>
      <c r="FB115" s="179">
        <v>2.5910000000000002</v>
      </c>
      <c r="FC115" s="179"/>
      <c r="FD115" s="179">
        <v>3.4</v>
      </c>
      <c r="FE115" s="179">
        <v>5.2910000000000004</v>
      </c>
      <c r="FF115" s="179"/>
      <c r="FG115" s="179"/>
      <c r="FH115" s="179">
        <v>1.306</v>
      </c>
      <c r="FI115" s="179">
        <v>2.0609999999999999</v>
      </c>
      <c r="FJ115" s="179"/>
      <c r="FK115" s="179">
        <v>1.1259999999999999</v>
      </c>
      <c r="FL115" s="179"/>
      <c r="FM115" s="177">
        <v>4.7709999999999999</v>
      </c>
      <c r="FN115" s="177"/>
      <c r="FO115" s="177">
        <v>1.968</v>
      </c>
      <c r="FP115" s="177"/>
      <c r="FQ115" s="177">
        <v>0.997</v>
      </c>
      <c r="FR115" s="177"/>
      <c r="FS115" s="177"/>
      <c r="FT115" s="177">
        <v>1.55</v>
      </c>
      <c r="FU115" s="177">
        <v>3.5569999999999999</v>
      </c>
      <c r="FV115" s="177">
        <v>7.056</v>
      </c>
      <c r="FW115" s="177">
        <f t="shared" si="109"/>
        <v>38.858000000000004</v>
      </c>
      <c r="FX115" s="175">
        <f t="shared" si="110"/>
        <v>0.10132105581136835</v>
      </c>
      <c r="FY115" s="172"/>
      <c r="FZ115" s="172"/>
    </row>
    <row r="116" spans="1:182">
      <c r="A116" s="181">
        <v>39114</v>
      </c>
      <c r="B116" s="190">
        <v>42.9</v>
      </c>
      <c r="C116" s="190">
        <v>39.53</v>
      </c>
      <c r="D116" s="170">
        <f t="shared" si="125"/>
        <v>41.215000000000003</v>
      </c>
      <c r="E116" s="170">
        <v>1.64</v>
      </c>
      <c r="F116" s="171">
        <v>4.1000000000000002E-2</v>
      </c>
      <c r="G116" s="175">
        <f t="shared" si="126"/>
        <v>8.529259891515828E-2</v>
      </c>
      <c r="H116" s="183">
        <f t="shared" si="127"/>
        <v>7.4211425084101728E-3</v>
      </c>
      <c r="I116" s="190">
        <v>33.07</v>
      </c>
      <c r="J116" s="190">
        <v>31.23</v>
      </c>
      <c r="K116" s="173">
        <f t="shared" si="128"/>
        <v>32.15</v>
      </c>
      <c r="L116" s="173">
        <v>1.28</v>
      </c>
      <c r="M116" s="171">
        <v>6.1499999999999999E-2</v>
      </c>
      <c r="N116" s="175">
        <f t="shared" si="129"/>
        <v>0.10669024046903175</v>
      </c>
      <c r="O116" s="183">
        <f t="shared" si="130"/>
        <v>7.5245376849369496E-3</v>
      </c>
      <c r="P116" s="174"/>
      <c r="Q116" s="174"/>
      <c r="R116" s="172"/>
      <c r="S116" s="172"/>
      <c r="T116" s="175"/>
      <c r="U116" s="172"/>
      <c r="V116" s="172"/>
      <c r="W116" s="198">
        <v>49.35</v>
      </c>
      <c r="X116" s="198">
        <v>45.75</v>
      </c>
      <c r="Y116" s="177">
        <f t="shared" si="143"/>
        <v>47.55</v>
      </c>
      <c r="Z116" s="177">
        <v>0.46</v>
      </c>
      <c r="AA116" s="178">
        <v>0.05</v>
      </c>
      <c r="AB116" s="175">
        <f t="shared" si="144"/>
        <v>6.0733246157297138E-2</v>
      </c>
      <c r="AC116" s="183">
        <f t="shared" si="145"/>
        <v>5.6910218535665934E-3</v>
      </c>
      <c r="AD116" s="198">
        <v>44.55</v>
      </c>
      <c r="AE116" s="198">
        <v>42</v>
      </c>
      <c r="AF116" s="177">
        <f t="shared" si="86"/>
        <v>43.274999999999999</v>
      </c>
      <c r="AG116" s="177">
        <v>0.88</v>
      </c>
      <c r="AH116" s="178">
        <v>9.8000000000000004E-2</v>
      </c>
      <c r="AI116" s="175">
        <f t="shared" si="87"/>
        <v>0.1216923887111252</v>
      </c>
      <c r="AJ116" s="183">
        <f t="shared" si="88"/>
        <v>1.7145063694500938E-2</v>
      </c>
      <c r="AK116" s="176"/>
      <c r="AL116" s="176"/>
      <c r="AM116" s="177"/>
      <c r="AN116" s="177"/>
      <c r="AO116" s="178"/>
      <c r="AP116" s="172"/>
      <c r="AQ116" s="172"/>
      <c r="AR116" s="174"/>
      <c r="AS116" s="174"/>
      <c r="AT116" s="172"/>
      <c r="AU116" s="172"/>
      <c r="AV116" s="175"/>
      <c r="AW116" s="172"/>
      <c r="AX116" s="172"/>
      <c r="AY116" s="198">
        <v>51.1</v>
      </c>
      <c r="AZ116" s="198">
        <v>46.73</v>
      </c>
      <c r="BA116" s="177">
        <f t="shared" si="149"/>
        <v>48.914999999999999</v>
      </c>
      <c r="BB116" s="176">
        <v>1.52</v>
      </c>
      <c r="BC116" s="178">
        <v>5.33E-2</v>
      </c>
      <c r="BD116" s="175">
        <f t="shared" si="150"/>
        <v>8.8178153273355653E-2</v>
      </c>
      <c r="BE116" s="183">
        <f t="shared" si="151"/>
        <v>3.3051011038409133E-3</v>
      </c>
      <c r="BF116" s="198"/>
      <c r="BG116" s="198"/>
      <c r="BH116" s="177"/>
      <c r="BI116" s="177"/>
      <c r="BJ116" s="178"/>
      <c r="BK116" s="175"/>
      <c r="BL116" s="183"/>
      <c r="BM116" s="172"/>
      <c r="BN116" s="172"/>
      <c r="BO116" s="172"/>
      <c r="BP116" s="172"/>
      <c r="BQ116" s="172"/>
      <c r="BR116" s="172"/>
      <c r="BS116" s="172"/>
      <c r="BT116" s="198">
        <v>46.3</v>
      </c>
      <c r="BU116" s="198">
        <v>39.79</v>
      </c>
      <c r="BV116" s="176">
        <f t="shared" si="134"/>
        <v>43.045000000000002</v>
      </c>
      <c r="BW116" s="177">
        <v>1.42</v>
      </c>
      <c r="BX116" s="178">
        <v>4.8800000000000003E-2</v>
      </c>
      <c r="BY116" s="175">
        <f t="shared" si="135"/>
        <v>8.5696562327651993E-2</v>
      </c>
      <c r="BZ116" s="183">
        <f t="shared" si="136"/>
        <v>2.7964041945744669E-3</v>
      </c>
      <c r="CA116" s="176"/>
      <c r="CB116" s="176"/>
      <c r="CC116" s="177"/>
      <c r="CD116" s="177"/>
      <c r="CE116" s="178"/>
      <c r="CF116" s="172"/>
      <c r="CG116" s="172"/>
      <c r="CH116" s="198">
        <v>43.85</v>
      </c>
      <c r="CI116" s="198">
        <v>41</v>
      </c>
      <c r="CJ116" s="177">
        <f t="shared" si="140"/>
        <v>42.424999999999997</v>
      </c>
      <c r="CK116" s="177">
        <v>1.36</v>
      </c>
      <c r="CL116" s="178">
        <v>7.6499999999999999E-2</v>
      </c>
      <c r="CM116" s="175">
        <f t="shared" si="141"/>
        <v>0.11328740161233664</v>
      </c>
      <c r="CN116" s="183">
        <f t="shared" si="142"/>
        <v>1.4362309762340108E-2</v>
      </c>
      <c r="CO116" s="176"/>
      <c r="CP116" s="176"/>
      <c r="CQ116" s="172"/>
      <c r="CR116" s="172"/>
      <c r="CS116" s="178"/>
      <c r="CT116" s="172"/>
      <c r="CU116" s="172"/>
      <c r="CV116" s="198">
        <v>26.96</v>
      </c>
      <c r="CW116" s="198">
        <v>24.55</v>
      </c>
      <c r="CX116" s="177">
        <f t="shared" si="155"/>
        <v>25.755000000000003</v>
      </c>
      <c r="CY116" s="177">
        <v>0.96</v>
      </c>
      <c r="CZ116" s="178">
        <v>4.3299999999999998E-2</v>
      </c>
      <c r="DA116" s="175">
        <f>+((((((CY116/4)*(1+CZ116)^0.25))/(CX116*0.95))+(1+CZ116)^(0.25))^4)-1</f>
        <v>8.484129380143357E-2</v>
      </c>
      <c r="DB116" s="183">
        <f>DA116*($FO116/$FW116)</f>
        <v>4.3959219586235006E-3</v>
      </c>
      <c r="DC116" s="172"/>
      <c r="DD116" s="172"/>
      <c r="DE116" s="172"/>
      <c r="DF116" s="172"/>
      <c r="DG116" s="175"/>
      <c r="DH116" s="172"/>
      <c r="DI116" s="172"/>
      <c r="DJ116" s="198">
        <v>35.299999999999997</v>
      </c>
      <c r="DK116" s="198">
        <v>33.049999999999997</v>
      </c>
      <c r="DL116" s="177">
        <f t="shared" si="152"/>
        <v>34.174999999999997</v>
      </c>
      <c r="DM116" s="177">
        <v>0.98</v>
      </c>
      <c r="DN116" s="175">
        <v>6.6699999999999995E-2</v>
      </c>
      <c r="DO116" s="175">
        <f t="shared" si="153"/>
        <v>9.9264851423210398E-2</v>
      </c>
      <c r="DP116" s="183">
        <f t="shared" si="154"/>
        <v>2.7220958870602567E-3</v>
      </c>
      <c r="DQ116" s="176"/>
      <c r="DR116" s="176"/>
      <c r="DS116" s="177"/>
      <c r="DT116" s="177"/>
      <c r="DU116" s="178"/>
      <c r="DV116" s="172"/>
      <c r="DW116" s="172"/>
      <c r="DX116" s="176"/>
      <c r="DY116" s="176"/>
      <c r="DZ116" s="177"/>
      <c r="EA116" s="172"/>
      <c r="EB116" s="178"/>
      <c r="EC116" s="172"/>
      <c r="ED116" s="172"/>
      <c r="EE116" s="198">
        <v>33</v>
      </c>
      <c r="EF116" s="198">
        <v>31.225000000000001</v>
      </c>
      <c r="EG116" s="177">
        <f t="shared" si="100"/>
        <v>32.112499999999997</v>
      </c>
      <c r="EH116" s="177">
        <v>1.3520000000000001</v>
      </c>
      <c r="EI116" s="178">
        <v>3.5000000000000003E-2</v>
      </c>
      <c r="EJ116" s="175">
        <f t="shared" si="101"/>
        <v>8.1636957549072742E-2</v>
      </c>
      <c r="EK116" s="183">
        <f t="shared" si="102"/>
        <v>3.4401639315547409E-3</v>
      </c>
      <c r="EL116" s="198">
        <v>43.79</v>
      </c>
      <c r="EM116" s="198">
        <v>40.6</v>
      </c>
      <c r="EN116" s="177">
        <f t="shared" si="146"/>
        <v>42.195</v>
      </c>
      <c r="EO116" s="177">
        <v>1.2</v>
      </c>
      <c r="EP116" s="204">
        <v>4.5699999999999998E-2</v>
      </c>
      <c r="EQ116" s="175">
        <f t="shared" si="147"/>
        <v>7.7357463620203015E-2</v>
      </c>
      <c r="ER116" s="183">
        <f t="shared" si="148"/>
        <v>7.3063616973441667E-3</v>
      </c>
      <c r="ES116" s="198">
        <v>86.32</v>
      </c>
      <c r="ET116" s="198">
        <v>79.33</v>
      </c>
      <c r="EU116" s="177">
        <f t="shared" si="106"/>
        <v>82.824999999999989</v>
      </c>
      <c r="EV116" s="177">
        <v>0.94</v>
      </c>
      <c r="EW116" s="175">
        <v>0.1182</v>
      </c>
      <c r="EX116" s="175">
        <f t="shared" si="107"/>
        <v>0.13161860681516746</v>
      </c>
      <c r="EY116" s="183">
        <f t="shared" si="108"/>
        <v>2.5686014630641629E-2</v>
      </c>
      <c r="EZ116" s="172"/>
      <c r="FA116" s="179">
        <v>3.157</v>
      </c>
      <c r="FB116" s="179">
        <v>2.5590000000000002</v>
      </c>
      <c r="FC116" s="179"/>
      <c r="FD116" s="179">
        <v>3.4</v>
      </c>
      <c r="FE116" s="179">
        <v>5.1120000000000001</v>
      </c>
      <c r="FF116" s="179"/>
      <c r="FG116" s="179"/>
      <c r="FH116" s="179">
        <v>1.36</v>
      </c>
      <c r="FI116" s="179"/>
      <c r="FJ116" s="179"/>
      <c r="FK116" s="179">
        <v>1.1839999999999999</v>
      </c>
      <c r="FL116" s="179"/>
      <c r="FM116" s="177">
        <v>4.5999999999999996</v>
      </c>
      <c r="FN116" s="177"/>
      <c r="FO116" s="177">
        <v>1.88</v>
      </c>
      <c r="FP116" s="177"/>
      <c r="FQ116" s="177">
        <v>0.995</v>
      </c>
      <c r="FR116" s="177"/>
      <c r="FS116" s="177"/>
      <c r="FT116" s="177">
        <v>1.5289999999999999</v>
      </c>
      <c r="FU116" s="177">
        <v>3.427</v>
      </c>
      <c r="FV116" s="177">
        <v>7.0810000000000004</v>
      </c>
      <c r="FW116" s="177">
        <f t="shared" si="109"/>
        <v>36.283999999999999</v>
      </c>
      <c r="FX116" s="175">
        <f t="shared" si="110"/>
        <v>0.10179613890739443</v>
      </c>
      <c r="FY116" s="172"/>
      <c r="FZ116" s="172"/>
    </row>
    <row r="117" spans="1:182">
      <c r="A117" s="181">
        <v>39142</v>
      </c>
      <c r="B117" s="190">
        <v>42.99</v>
      </c>
      <c r="C117" s="190">
        <v>39.619999999999997</v>
      </c>
      <c r="D117" s="170">
        <f t="shared" si="125"/>
        <v>41.305</v>
      </c>
      <c r="E117" s="170">
        <v>1.64</v>
      </c>
      <c r="F117" s="171">
        <v>4.4999999999999998E-2</v>
      </c>
      <c r="G117" s="175">
        <f t="shared" si="126"/>
        <v>8.9364395181985801E-2</v>
      </c>
      <c r="H117" s="183">
        <f t="shared" si="127"/>
        <v>7.6071421873146446E-3</v>
      </c>
      <c r="I117" s="190">
        <v>42.99</v>
      </c>
      <c r="J117" s="190">
        <v>39.619999999999997</v>
      </c>
      <c r="K117" s="173">
        <f t="shared" si="128"/>
        <v>41.305</v>
      </c>
      <c r="L117" s="173">
        <v>1.28</v>
      </c>
      <c r="M117" s="171">
        <v>6.1699999999999998E-2</v>
      </c>
      <c r="N117" s="175">
        <f t="shared" si="129"/>
        <v>9.6758587964567377E-2</v>
      </c>
      <c r="O117" s="183">
        <f t="shared" si="130"/>
        <v>6.8666293853547203E-3</v>
      </c>
      <c r="P117" s="174"/>
      <c r="Q117" s="174"/>
      <c r="R117" s="172"/>
      <c r="S117" s="172"/>
      <c r="T117" s="175"/>
      <c r="U117" s="172"/>
      <c r="V117" s="172"/>
      <c r="W117" s="198">
        <v>51.43</v>
      </c>
      <c r="X117" s="198">
        <v>46.55</v>
      </c>
      <c r="Y117" s="177">
        <f t="shared" si="143"/>
        <v>48.989999999999995</v>
      </c>
      <c r="Z117" s="177">
        <v>0.46</v>
      </c>
      <c r="AA117" s="178">
        <v>0.05</v>
      </c>
      <c r="AB117" s="175">
        <f t="shared" si="144"/>
        <v>6.0416586969117114E-2</v>
      </c>
      <c r="AC117" s="183">
        <f t="shared" si="145"/>
        <v>6.0345680794183943E-3</v>
      </c>
      <c r="AD117" s="198">
        <v>50.5</v>
      </c>
      <c r="AE117" s="198">
        <v>41.19</v>
      </c>
      <c r="AF117" s="177">
        <f t="shared" si="86"/>
        <v>45.844999999999999</v>
      </c>
      <c r="AG117" s="177">
        <v>0.88</v>
      </c>
      <c r="AH117" s="175">
        <v>9.7500000000000003E-2</v>
      </c>
      <c r="AI117" s="175">
        <f t="shared" si="87"/>
        <v>0.11984399800698187</v>
      </c>
      <c r="AJ117" s="183">
        <f t="shared" si="88"/>
        <v>1.9014876603400073E-2</v>
      </c>
      <c r="AK117" s="176"/>
      <c r="AL117" s="176"/>
      <c r="AM117" s="177"/>
      <c r="AN117" s="177"/>
      <c r="AO117" s="178"/>
      <c r="AP117" s="172"/>
      <c r="AQ117" s="172"/>
      <c r="AR117" s="174"/>
      <c r="AS117" s="174"/>
      <c r="AT117" s="172"/>
      <c r="AU117" s="172"/>
      <c r="AV117" s="175"/>
      <c r="AW117" s="172"/>
      <c r="AX117" s="172"/>
      <c r="AY117" s="198">
        <v>50.6</v>
      </c>
      <c r="AZ117" s="198">
        <v>48.19</v>
      </c>
      <c r="BA117" s="177">
        <f t="shared" si="149"/>
        <v>49.394999999999996</v>
      </c>
      <c r="BB117" s="176">
        <v>1.52</v>
      </c>
      <c r="BC117" s="178">
        <v>5.33E-2</v>
      </c>
      <c r="BD117" s="175">
        <f t="shared" si="150"/>
        <v>8.7835110837042762E-2</v>
      </c>
      <c r="BE117" s="183">
        <f t="shared" si="151"/>
        <v>3.2899509640063958E-3</v>
      </c>
      <c r="BF117" s="198"/>
      <c r="BG117" s="198"/>
      <c r="BH117" s="177"/>
      <c r="BI117" s="177"/>
      <c r="BJ117" s="178"/>
      <c r="BK117" s="175"/>
      <c r="BL117" s="183"/>
      <c r="BM117" s="172"/>
      <c r="BN117" s="172"/>
      <c r="BO117" s="172"/>
      <c r="BP117" s="172"/>
      <c r="BQ117" s="172"/>
      <c r="BR117" s="172"/>
      <c r="BS117" s="172"/>
      <c r="BT117" s="198">
        <v>46.34</v>
      </c>
      <c r="BU117" s="198">
        <v>42.47</v>
      </c>
      <c r="BV117" s="176">
        <f t="shared" si="134"/>
        <v>44.405000000000001</v>
      </c>
      <c r="BW117" s="177">
        <v>1.42</v>
      </c>
      <c r="BX117" s="178">
        <v>4.8800000000000003E-2</v>
      </c>
      <c r="BY117" s="175">
        <f t="shared" si="135"/>
        <v>8.4552283511809323E-2</v>
      </c>
      <c r="BZ117" s="183">
        <f t="shared" si="136"/>
        <v>2.9685247488601863E-3</v>
      </c>
      <c r="CA117" s="176"/>
      <c r="CB117" s="176"/>
      <c r="CC117" s="177"/>
      <c r="CD117" s="177"/>
      <c r="CE117" s="178"/>
      <c r="CF117" s="172"/>
      <c r="CG117" s="172"/>
      <c r="CH117" s="198">
        <v>46.33</v>
      </c>
      <c r="CI117" s="198">
        <v>39.26</v>
      </c>
      <c r="CJ117" s="177">
        <f t="shared" si="140"/>
        <v>42.795000000000002</v>
      </c>
      <c r="CK117" s="177">
        <v>1.36</v>
      </c>
      <c r="CL117" s="178">
        <v>8.2000000000000003E-2</v>
      </c>
      <c r="CM117" s="175">
        <f t="shared" si="141"/>
        <v>0.11865166549224382</v>
      </c>
      <c r="CN117" s="183">
        <f t="shared" si="142"/>
        <v>1.5990287378870822E-2</v>
      </c>
      <c r="CO117" s="176"/>
      <c r="CP117" s="176"/>
      <c r="CQ117" s="172"/>
      <c r="CR117" s="172"/>
      <c r="CS117" s="178"/>
      <c r="CT117" s="172"/>
      <c r="CU117" s="172"/>
      <c r="CV117" s="198">
        <v>27.31</v>
      </c>
      <c r="CW117" s="198">
        <v>24.33</v>
      </c>
      <c r="CX117" s="177">
        <f t="shared" si="155"/>
        <v>25.82</v>
      </c>
      <c r="CY117" s="177">
        <v>0.96</v>
      </c>
      <c r="CZ117" s="178"/>
      <c r="DA117" s="175"/>
      <c r="DB117" s="183"/>
      <c r="DC117" s="172"/>
      <c r="DD117" s="172"/>
      <c r="DE117" s="172"/>
      <c r="DF117" s="172"/>
      <c r="DG117" s="175"/>
      <c r="DH117" s="172"/>
      <c r="DI117" s="172"/>
      <c r="DJ117" s="198">
        <v>38.56</v>
      </c>
      <c r="DK117" s="198">
        <v>33.020000000000003</v>
      </c>
      <c r="DL117" s="177">
        <f t="shared" si="152"/>
        <v>35.790000000000006</v>
      </c>
      <c r="DM117" s="177">
        <v>0.98</v>
      </c>
      <c r="DN117" s="175">
        <v>6.7500000000000004E-2</v>
      </c>
      <c r="DO117" s="175">
        <f t="shared" si="153"/>
        <v>9.8602833833968395E-2</v>
      </c>
      <c r="DP117" s="183">
        <f t="shared" si="154"/>
        <v>2.8512018772875718E-3</v>
      </c>
      <c r="DQ117" s="176"/>
      <c r="DR117" s="176"/>
      <c r="DS117" s="177"/>
      <c r="DT117" s="177"/>
      <c r="DU117" s="178"/>
      <c r="DV117" s="172"/>
      <c r="DW117" s="172"/>
      <c r="DX117" s="176"/>
      <c r="DY117" s="176"/>
      <c r="DZ117" s="177"/>
      <c r="EA117" s="172"/>
      <c r="EB117" s="178"/>
      <c r="EC117" s="172"/>
      <c r="ED117" s="172"/>
      <c r="EE117" s="198">
        <v>32.520000000000003</v>
      </c>
      <c r="EF117" s="198">
        <v>30.37</v>
      </c>
      <c r="EG117" s="177">
        <f t="shared" si="100"/>
        <v>31.445</v>
      </c>
      <c r="EH117" s="177">
        <v>1.3520000000000001</v>
      </c>
      <c r="EI117" s="178">
        <v>3.5000000000000003E-2</v>
      </c>
      <c r="EJ117" s="175">
        <f t="shared" si="101"/>
        <v>8.2643718579392456E-2</v>
      </c>
      <c r="EK117" s="183">
        <f t="shared" si="102"/>
        <v>3.4669624993976904E-3</v>
      </c>
      <c r="EL117" s="198">
        <v>43.6</v>
      </c>
      <c r="EM117" s="198">
        <v>40.46</v>
      </c>
      <c r="EN117" s="177">
        <f t="shared" si="146"/>
        <v>42.03</v>
      </c>
      <c r="EO117" s="177">
        <v>1.2</v>
      </c>
      <c r="EP117" s="204">
        <v>4.5699999999999998E-2</v>
      </c>
      <c r="EQ117" s="175">
        <f t="shared" si="147"/>
        <v>7.7483142368536262E-2</v>
      </c>
      <c r="ER117" s="183">
        <f t="shared" si="148"/>
        <v>7.5244572794775514E-3</v>
      </c>
      <c r="ES117" s="198">
        <v>91.15</v>
      </c>
      <c r="ET117" s="198">
        <v>81.650000000000006</v>
      </c>
      <c r="EU117" s="177">
        <f t="shared" si="106"/>
        <v>86.4</v>
      </c>
      <c r="EV117" s="177">
        <v>0.94</v>
      </c>
      <c r="EW117" s="175">
        <v>0.1118</v>
      </c>
      <c r="EX117" s="175">
        <f t="shared" si="107"/>
        <v>0.12458738809936198</v>
      </c>
      <c r="EY117" s="183">
        <f t="shared" si="108"/>
        <v>2.6169977993153869E-2</v>
      </c>
      <c r="EZ117" s="172"/>
      <c r="FA117" s="179">
        <v>3.4089999999999998</v>
      </c>
      <c r="FB117" s="179">
        <v>2.8420000000000001</v>
      </c>
      <c r="FC117" s="179"/>
      <c r="FD117" s="179">
        <v>4</v>
      </c>
      <c r="FE117" s="179">
        <v>6.3540000000000001</v>
      </c>
      <c r="FF117" s="179"/>
      <c r="FG117" s="179"/>
      <c r="FH117" s="179">
        <v>1.5</v>
      </c>
      <c r="FI117" s="179"/>
      <c r="FJ117" s="179"/>
      <c r="FK117" s="179">
        <v>1.4059999999999999</v>
      </c>
      <c r="FL117" s="179"/>
      <c r="FM117" s="179">
        <v>5.3970000000000002</v>
      </c>
      <c r="FN117" s="177"/>
      <c r="FO117" s="177"/>
      <c r="FP117" s="177"/>
      <c r="FQ117" s="177">
        <v>1.1579999999999999</v>
      </c>
      <c r="FR117" s="177"/>
      <c r="FS117" s="177"/>
      <c r="FT117" s="177">
        <v>1.68</v>
      </c>
      <c r="FU117" s="177">
        <v>3.8889999999999998</v>
      </c>
      <c r="FV117" s="177">
        <v>8.4120000000000008</v>
      </c>
      <c r="FW117" s="177">
        <f t="shared" si="109"/>
        <v>40.047000000000004</v>
      </c>
      <c r="FX117" s="175">
        <f t="shared" si="110"/>
        <v>0.10178457899654192</v>
      </c>
      <c r="FY117" s="172"/>
      <c r="FZ117" s="172"/>
    </row>
    <row r="118" spans="1:182">
      <c r="A118" s="181">
        <v>39173</v>
      </c>
      <c r="B118" s="190">
        <v>44.67</v>
      </c>
      <c r="C118" s="190">
        <v>42.67</v>
      </c>
      <c r="D118" s="170">
        <f t="shared" si="125"/>
        <v>43.67</v>
      </c>
      <c r="E118" s="170">
        <v>1.64</v>
      </c>
      <c r="F118" s="171">
        <v>4.2999999999999997E-2</v>
      </c>
      <c r="G118" s="175">
        <f t="shared" si="126"/>
        <v>8.4846007618056385E-2</v>
      </c>
      <c r="H118" s="183">
        <f t="shared" si="127"/>
        <v>7.2225145446588807E-3</v>
      </c>
      <c r="I118" s="190">
        <v>32.71</v>
      </c>
      <c r="J118" s="190">
        <v>30.66</v>
      </c>
      <c r="K118" s="173">
        <f t="shared" si="128"/>
        <v>31.685000000000002</v>
      </c>
      <c r="L118" s="173">
        <v>1.28</v>
      </c>
      <c r="M118" s="171">
        <v>6.1699999999999998E-2</v>
      </c>
      <c r="N118" s="175">
        <f t="shared" si="129"/>
        <v>0.10757263886239143</v>
      </c>
      <c r="O118" s="183">
        <f t="shared" si="130"/>
        <v>7.6340659636656037E-3</v>
      </c>
      <c r="P118" s="174"/>
      <c r="Q118" s="174"/>
      <c r="R118" s="172"/>
      <c r="S118" s="172"/>
      <c r="T118" s="175"/>
      <c r="U118" s="172"/>
      <c r="V118" s="172"/>
      <c r="W118" s="198">
        <v>57</v>
      </c>
      <c r="X118" s="198">
        <v>51.05</v>
      </c>
      <c r="Y118" s="177">
        <f t="shared" si="143"/>
        <v>54.024999999999999</v>
      </c>
      <c r="Z118" s="177">
        <v>0.46</v>
      </c>
      <c r="AA118" s="178">
        <v>0.05</v>
      </c>
      <c r="AB118" s="175">
        <f t="shared" si="144"/>
        <v>5.9442525099449472E-2</v>
      </c>
      <c r="AC118" s="183">
        <f t="shared" si="145"/>
        <v>5.9372762103977296E-3</v>
      </c>
      <c r="AD118" s="198">
        <v>53.39</v>
      </c>
      <c r="AE118" s="198">
        <v>47.96</v>
      </c>
      <c r="AF118" s="177">
        <f t="shared" si="86"/>
        <v>50.674999999999997</v>
      </c>
      <c r="AG118" s="177">
        <v>0.88</v>
      </c>
      <c r="AH118" s="175">
        <v>9.8299999999999998E-2</v>
      </c>
      <c r="AI118" s="175">
        <f t="shared" si="87"/>
        <v>0.11851446111808506</v>
      </c>
      <c r="AJ118" s="183">
        <f t="shared" si="88"/>
        <v>1.8803927533755645E-2</v>
      </c>
      <c r="AK118" s="198"/>
      <c r="AL118" s="198"/>
      <c r="AM118" s="177"/>
      <c r="AN118" s="177"/>
      <c r="AO118" s="178"/>
      <c r="AP118" s="175"/>
      <c r="AQ118" s="183"/>
      <c r="AR118" s="174"/>
      <c r="AS118" s="174"/>
      <c r="AT118" s="172"/>
      <c r="AU118" s="172"/>
      <c r="AV118" s="175"/>
      <c r="AW118" s="175"/>
      <c r="AX118" s="172"/>
      <c r="AY118" s="198">
        <v>54.83</v>
      </c>
      <c r="AZ118" s="198">
        <v>50.05</v>
      </c>
      <c r="BA118" s="177">
        <f t="shared" si="149"/>
        <v>52.44</v>
      </c>
      <c r="BB118" s="176">
        <v>1.52</v>
      </c>
      <c r="BC118" s="178">
        <v>5.33E-2</v>
      </c>
      <c r="BD118" s="175">
        <f t="shared" si="150"/>
        <v>8.5806876833628642E-2</v>
      </c>
      <c r="BE118" s="183">
        <f t="shared" si="151"/>
        <v>3.2139814530537355E-3</v>
      </c>
      <c r="BF118" s="198">
        <v>53.66</v>
      </c>
      <c r="BG118" s="198">
        <v>48.47</v>
      </c>
      <c r="BH118" s="177"/>
      <c r="BI118" s="177"/>
      <c r="BJ118" s="178"/>
      <c r="BK118" s="175"/>
      <c r="BL118" s="183"/>
      <c r="BM118" s="172"/>
      <c r="BN118" s="172"/>
      <c r="BO118" s="172"/>
      <c r="BP118" s="172"/>
      <c r="BQ118" s="172"/>
      <c r="BR118" s="172"/>
      <c r="BS118" s="172"/>
      <c r="BT118" s="198">
        <v>51.5</v>
      </c>
      <c r="BU118" s="198">
        <v>45.57</v>
      </c>
      <c r="BV118" s="176">
        <f t="shared" si="134"/>
        <v>48.534999999999997</v>
      </c>
      <c r="BW118" s="177">
        <v>1.42</v>
      </c>
      <c r="BX118" s="178">
        <v>4.8800000000000003E-2</v>
      </c>
      <c r="BY118" s="175">
        <f t="shared" si="135"/>
        <v>8.1474937741704556E-2</v>
      </c>
      <c r="BZ118" s="183">
        <f t="shared" si="136"/>
        <v>2.8604829941028436E-3</v>
      </c>
      <c r="CA118" s="198"/>
      <c r="CB118" s="198"/>
      <c r="CC118" s="177"/>
      <c r="CD118" s="177"/>
      <c r="CE118" s="178"/>
      <c r="CF118" s="175"/>
      <c r="CG118" s="172"/>
      <c r="CH118" s="198">
        <v>49.15</v>
      </c>
      <c r="CI118" s="198">
        <v>44.21</v>
      </c>
      <c r="CJ118" s="177">
        <f t="shared" si="140"/>
        <v>46.68</v>
      </c>
      <c r="CK118" s="177">
        <v>1.36</v>
      </c>
      <c r="CL118" s="178">
        <v>8.2000000000000003E-2</v>
      </c>
      <c r="CM118" s="175">
        <f t="shared" si="141"/>
        <v>0.11556627074445847</v>
      </c>
      <c r="CN118" s="183">
        <f t="shared" si="142"/>
        <v>1.5574479067291988E-2</v>
      </c>
      <c r="CO118" s="176"/>
      <c r="CP118" s="176"/>
      <c r="CQ118" s="172"/>
      <c r="CR118" s="172"/>
      <c r="CS118" s="178"/>
      <c r="CT118" s="172"/>
      <c r="CU118" s="172"/>
      <c r="CV118" s="198">
        <v>27.5</v>
      </c>
      <c r="CW118" s="198">
        <v>26.22</v>
      </c>
      <c r="CX118" s="177">
        <f t="shared" si="155"/>
        <v>26.86</v>
      </c>
      <c r="CY118" s="177">
        <v>0.96</v>
      </c>
      <c r="CZ118" s="178"/>
      <c r="DA118" s="175"/>
      <c r="DB118" s="183"/>
      <c r="DC118" s="198"/>
      <c r="DD118" s="198"/>
      <c r="DE118" s="177"/>
      <c r="DF118" s="177"/>
      <c r="DG118" s="178"/>
      <c r="DH118" s="175"/>
      <c r="DI118" s="172"/>
      <c r="DJ118" s="198">
        <v>40.28</v>
      </c>
      <c r="DK118" s="198">
        <v>37.06</v>
      </c>
      <c r="DL118" s="177">
        <f t="shared" si="152"/>
        <v>38.67</v>
      </c>
      <c r="DM118" s="177">
        <v>0.98</v>
      </c>
      <c r="DN118" s="175">
        <v>6.7500000000000004E-2</v>
      </c>
      <c r="DO118" s="175">
        <f t="shared" si="153"/>
        <v>9.6263272269396571E-2</v>
      </c>
      <c r="DP118" s="183">
        <f t="shared" si="154"/>
        <v>2.7835510597038781E-3</v>
      </c>
      <c r="DQ118" s="176"/>
      <c r="DR118" s="176"/>
      <c r="DS118" s="177"/>
      <c r="DT118" s="177"/>
      <c r="DU118" s="178"/>
      <c r="DV118" s="175"/>
      <c r="DW118" s="172"/>
      <c r="DX118" s="198"/>
      <c r="DY118" s="198"/>
      <c r="DZ118" s="177"/>
      <c r="EA118" s="177"/>
      <c r="EB118" s="178"/>
      <c r="EC118" s="175"/>
      <c r="ED118" s="172"/>
      <c r="EE118" s="198">
        <v>34.61</v>
      </c>
      <c r="EF118" s="198">
        <v>31.88</v>
      </c>
      <c r="EG118" s="177">
        <f t="shared" si="100"/>
        <v>33.244999999999997</v>
      </c>
      <c r="EH118" s="177">
        <v>1.3720000000000001</v>
      </c>
      <c r="EI118" s="178">
        <v>3.5000000000000003E-2</v>
      </c>
      <c r="EJ118" s="175">
        <f t="shared" si="101"/>
        <v>8.0699656700854439E-2</v>
      </c>
      <c r="EK118" s="183">
        <f t="shared" si="102"/>
        <v>3.3854077273562425E-3</v>
      </c>
      <c r="EL118" s="198">
        <v>47.87</v>
      </c>
      <c r="EM118" s="198">
        <v>43.28</v>
      </c>
      <c r="EN118" s="177">
        <f t="shared" si="146"/>
        <v>45.575000000000003</v>
      </c>
      <c r="EO118" s="177">
        <v>1.2</v>
      </c>
      <c r="EP118" s="204">
        <v>4.5699999999999998E-2</v>
      </c>
      <c r="EQ118" s="175">
        <f t="shared" si="147"/>
        <v>7.4985273956200027E-2</v>
      </c>
      <c r="ER118" s="183">
        <f t="shared" si="148"/>
        <v>7.2818870431158858E-3</v>
      </c>
      <c r="ES118" s="198">
        <v>50</v>
      </c>
      <c r="ET118" s="198">
        <v>44.604999999999997</v>
      </c>
      <c r="EU118" s="177">
        <f t="shared" si="106"/>
        <v>47.302499999999995</v>
      </c>
      <c r="EV118" s="177">
        <v>0.49</v>
      </c>
      <c r="EW118" s="175">
        <v>0.1118</v>
      </c>
      <c r="EX118" s="175">
        <f t="shared" si="107"/>
        <v>0.12397279998523292</v>
      </c>
      <c r="EY118" s="183">
        <f t="shared" si="108"/>
        <v>2.6040881800778567E-2</v>
      </c>
      <c r="EZ118" s="172"/>
      <c r="FA118" s="179">
        <v>3.4089999999999998</v>
      </c>
      <c r="FB118" s="179">
        <v>2.8420000000000001</v>
      </c>
      <c r="FC118" s="179"/>
      <c r="FD118" s="179">
        <v>4</v>
      </c>
      <c r="FE118" s="179">
        <v>6.3540000000000001</v>
      </c>
      <c r="FF118" s="179"/>
      <c r="FG118" s="179"/>
      <c r="FH118" s="179">
        <v>1.5</v>
      </c>
      <c r="FI118" s="179"/>
      <c r="FJ118" s="179"/>
      <c r="FK118" s="179">
        <v>1.4059999999999999</v>
      </c>
      <c r="FL118" s="179"/>
      <c r="FM118" s="179">
        <v>5.3970000000000002</v>
      </c>
      <c r="FN118" s="177"/>
      <c r="FO118" s="177"/>
      <c r="FP118" s="177"/>
      <c r="FQ118" s="177">
        <v>1.1579999999999999</v>
      </c>
      <c r="FR118" s="177"/>
      <c r="FS118" s="177"/>
      <c r="FT118" s="177">
        <v>1.68</v>
      </c>
      <c r="FU118" s="177">
        <v>3.8889999999999998</v>
      </c>
      <c r="FV118" s="177">
        <v>8.4120000000000008</v>
      </c>
      <c r="FW118" s="177">
        <f t="shared" si="109"/>
        <v>40.047000000000004</v>
      </c>
      <c r="FX118" s="175">
        <f t="shared" si="110"/>
        <v>0.100738455397881</v>
      </c>
      <c r="FY118" s="172"/>
      <c r="FZ118" s="172"/>
    </row>
    <row r="119" spans="1:182">
      <c r="A119" s="181">
        <v>39203</v>
      </c>
      <c r="B119" s="190">
        <v>44.01</v>
      </c>
      <c r="C119" s="190">
        <v>41.5</v>
      </c>
      <c r="D119" s="170">
        <f t="shared" si="125"/>
        <v>42.754999999999995</v>
      </c>
      <c r="E119" s="170">
        <v>1.64</v>
      </c>
      <c r="F119" s="171">
        <v>4.4999999999999998E-2</v>
      </c>
      <c r="G119" s="175">
        <f t="shared" si="126"/>
        <v>8.7837078126662194E-2</v>
      </c>
      <c r="H119" s="183">
        <f t="shared" si="127"/>
        <v>6.9264393958752011E-3</v>
      </c>
      <c r="I119" s="190">
        <v>33.47</v>
      </c>
      <c r="J119" s="190">
        <v>31.59</v>
      </c>
      <c r="K119" s="173">
        <f t="shared" si="128"/>
        <v>32.53</v>
      </c>
      <c r="L119" s="173">
        <v>1.28</v>
      </c>
      <c r="M119" s="171">
        <v>5.7500000000000002E-2</v>
      </c>
      <c r="N119" s="175">
        <f t="shared" si="129"/>
        <v>0.10198589727256113</v>
      </c>
      <c r="O119" s="183">
        <f t="shared" si="130"/>
        <v>6.8128588653971851E-3</v>
      </c>
      <c r="P119" s="174"/>
      <c r="Q119" s="174"/>
      <c r="R119" s="172"/>
      <c r="S119" s="172"/>
      <c r="T119" s="175"/>
      <c r="U119" s="172"/>
      <c r="V119" s="172"/>
      <c r="W119" s="198">
        <v>60.49</v>
      </c>
      <c r="X119" s="198">
        <v>55.86</v>
      </c>
      <c r="Y119" s="177">
        <f t="shared" si="143"/>
        <v>58.174999999999997</v>
      </c>
      <c r="Z119" s="177">
        <v>0.46</v>
      </c>
      <c r="AA119" s="178">
        <v>0.05</v>
      </c>
      <c r="AB119" s="175">
        <f t="shared" si="144"/>
        <v>5.8766827097320729E-2</v>
      </c>
      <c r="AC119" s="183">
        <f t="shared" si="145"/>
        <v>5.9635173402721323E-3</v>
      </c>
      <c r="AD119" s="198">
        <v>52.77</v>
      </c>
      <c r="AE119" s="198">
        <v>49.75</v>
      </c>
      <c r="AF119" s="177">
        <f t="shared" si="86"/>
        <v>51.260000000000005</v>
      </c>
      <c r="AG119" s="177">
        <v>0.88</v>
      </c>
      <c r="AH119" s="175">
        <v>9.7500000000000003E-2</v>
      </c>
      <c r="AI119" s="175">
        <f t="shared" si="87"/>
        <v>0.11746764836928247</v>
      </c>
      <c r="AJ119" s="183">
        <f t="shared" si="88"/>
        <v>1.783107906464395E-2</v>
      </c>
      <c r="AK119" s="176"/>
      <c r="AL119" s="176"/>
      <c r="AM119" s="177"/>
      <c r="AN119" s="177"/>
      <c r="AO119" s="178"/>
      <c r="AP119" s="172"/>
      <c r="AQ119" s="172"/>
      <c r="AR119" s="174"/>
      <c r="AS119" s="174"/>
      <c r="AT119" s="172"/>
      <c r="AU119" s="172"/>
      <c r="AV119" s="175"/>
      <c r="AW119" s="172"/>
      <c r="AX119" s="172"/>
      <c r="AY119" s="198">
        <v>56.45</v>
      </c>
      <c r="AZ119" s="198">
        <v>53.69</v>
      </c>
      <c r="BA119" s="177"/>
      <c r="BB119" s="176"/>
      <c r="BC119" s="178"/>
      <c r="BD119" s="175"/>
      <c r="BE119" s="183"/>
      <c r="BF119" s="198">
        <v>51.74</v>
      </c>
      <c r="BG119" s="198">
        <v>46.8</v>
      </c>
      <c r="BH119" s="177">
        <f>AVERAGE(BF119:BG119)</f>
        <v>49.269999999999996</v>
      </c>
      <c r="BI119" s="177">
        <v>1.86</v>
      </c>
      <c r="BJ119" s="178">
        <v>4.5999999999999999E-2</v>
      </c>
      <c r="BK119" s="175">
        <f>+((((((BI119/4)*(1+BJ119)^0.25))/(BH119*0.95))+(1+BJ119)^(0.25))^4)-1</f>
        <v>8.8189541911005254E-2</v>
      </c>
      <c r="BL119" s="183">
        <f>BK119*($FI119/$FW119)</f>
        <v>4.147219999280004E-3</v>
      </c>
      <c r="BM119" s="172"/>
      <c r="BN119" s="172"/>
      <c r="BO119" s="172"/>
      <c r="BP119" s="172"/>
      <c r="BQ119" s="172"/>
      <c r="BR119" s="172"/>
      <c r="BS119" s="172"/>
      <c r="BT119" s="198">
        <v>52.85</v>
      </c>
      <c r="BU119" s="198">
        <v>44.05</v>
      </c>
      <c r="BV119" s="176">
        <f t="shared" si="134"/>
        <v>48.45</v>
      </c>
      <c r="BW119" s="177">
        <v>1.42</v>
      </c>
      <c r="BX119" s="178">
        <v>4.8800000000000003E-2</v>
      </c>
      <c r="BY119" s="175">
        <f t="shared" si="135"/>
        <v>8.1532924535425932E-2</v>
      </c>
      <c r="BZ119" s="183">
        <f t="shared" si="136"/>
        <v>2.4861659537075156E-3</v>
      </c>
      <c r="CA119" s="176"/>
      <c r="CB119" s="176"/>
      <c r="CC119" s="177"/>
      <c r="CD119" s="177"/>
      <c r="CE119" s="178"/>
      <c r="CF119" s="172"/>
      <c r="CG119" s="172"/>
      <c r="CH119" s="198">
        <v>54.9</v>
      </c>
      <c r="CI119" s="198">
        <v>47.93</v>
      </c>
      <c r="CJ119" s="177">
        <f t="shared" si="140"/>
        <v>51.414999999999999</v>
      </c>
      <c r="CK119" s="177">
        <v>1.36</v>
      </c>
      <c r="CL119" s="178">
        <v>8.7999999999999995E-2</v>
      </c>
      <c r="CM119" s="175">
        <f t="shared" si="141"/>
        <v>0.11861162124306079</v>
      </c>
      <c r="CN119" s="183">
        <f t="shared" si="142"/>
        <v>1.617284413107992E-2</v>
      </c>
      <c r="CO119" s="176"/>
      <c r="CP119" s="176"/>
      <c r="CQ119" s="172"/>
      <c r="CR119" s="172"/>
      <c r="CS119" s="178"/>
      <c r="CT119" s="172"/>
      <c r="CU119" s="172"/>
      <c r="CV119" s="198">
        <v>27.5</v>
      </c>
      <c r="CW119" s="198">
        <v>25.74</v>
      </c>
      <c r="CX119" s="177">
        <f t="shared" si="155"/>
        <v>26.619999999999997</v>
      </c>
      <c r="CY119" s="177">
        <v>0.96</v>
      </c>
      <c r="CZ119" s="178"/>
      <c r="DA119" s="175"/>
      <c r="DB119" s="183"/>
      <c r="DC119" s="172"/>
      <c r="DD119" s="172"/>
      <c r="DE119" s="172"/>
      <c r="DF119" s="172"/>
      <c r="DG119" s="175"/>
      <c r="DH119" s="172"/>
      <c r="DI119" s="172"/>
      <c r="DJ119" s="198">
        <v>41.27</v>
      </c>
      <c r="DK119" s="198">
        <v>37.93</v>
      </c>
      <c r="DL119" s="177">
        <f t="shared" si="152"/>
        <v>39.6</v>
      </c>
      <c r="DM119" s="177">
        <v>0.98</v>
      </c>
      <c r="DN119" s="175">
        <v>7.2499999999999995E-2</v>
      </c>
      <c r="DO119" s="175">
        <f t="shared" si="153"/>
        <v>0.10071270825411882</v>
      </c>
      <c r="DP119" s="183">
        <f t="shared" si="154"/>
        <v>2.6372805319619269E-3</v>
      </c>
      <c r="DQ119" s="176"/>
      <c r="DR119" s="176"/>
      <c r="DS119" s="177"/>
      <c r="DT119" s="177"/>
      <c r="DU119" s="178"/>
      <c r="DV119" s="172"/>
      <c r="DW119" s="172"/>
      <c r="DX119" s="176"/>
      <c r="DY119" s="176"/>
      <c r="DZ119" s="177"/>
      <c r="EA119" s="172"/>
      <c r="EB119" s="178"/>
      <c r="EC119" s="172"/>
      <c r="ED119" s="172"/>
      <c r="EE119" s="198">
        <v>35.770000000000003</v>
      </c>
      <c r="EF119" s="198">
        <v>33.82</v>
      </c>
      <c r="EG119" s="177">
        <f t="shared" si="100"/>
        <v>34.795000000000002</v>
      </c>
      <c r="EH119" s="177">
        <v>1.3720000000000001</v>
      </c>
      <c r="EI119" s="178">
        <v>3.5000000000000003E-2</v>
      </c>
      <c r="EJ119" s="175">
        <f t="shared" si="101"/>
        <v>7.8632273015498022E-2</v>
      </c>
      <c r="EK119" s="183">
        <f t="shared" si="102"/>
        <v>3.1528421722423284E-3</v>
      </c>
      <c r="EL119" s="198">
        <v>47.65</v>
      </c>
      <c r="EM119" s="198">
        <v>44.91</v>
      </c>
      <c r="EN119" s="177">
        <f t="shared" si="146"/>
        <v>46.28</v>
      </c>
      <c r="EO119" s="177">
        <v>1.2</v>
      </c>
      <c r="EP119" s="204">
        <v>4.5699999999999998E-2</v>
      </c>
      <c r="EQ119" s="175">
        <f t="shared" si="147"/>
        <v>7.4534600370069537E-2</v>
      </c>
      <c r="ER119" s="183">
        <f t="shared" si="148"/>
        <v>6.7795623186398422E-3</v>
      </c>
      <c r="ES119" s="177">
        <v>54.32</v>
      </c>
      <c r="ET119" s="177">
        <v>48.155000000000001</v>
      </c>
      <c r="EU119" s="177">
        <f t="shared" si="106"/>
        <v>51.237499999999997</v>
      </c>
      <c r="EV119" s="177">
        <v>0.49</v>
      </c>
      <c r="EW119" s="175">
        <v>9.2499999999999999E-2</v>
      </c>
      <c r="EX119" s="175">
        <f t="shared" si="107"/>
        <v>0.1035393906437494</v>
      </c>
      <c r="EY119" s="183">
        <f t="shared" si="108"/>
        <v>2.3809728942679399E-2</v>
      </c>
      <c r="EZ119" s="172"/>
      <c r="FA119" s="179">
        <v>3.1859999999999999</v>
      </c>
      <c r="FB119" s="179">
        <v>2.6989999999999998</v>
      </c>
      <c r="FC119" s="179"/>
      <c r="FD119" s="179">
        <v>4.0999999999999996</v>
      </c>
      <c r="FE119" s="179">
        <v>6.133</v>
      </c>
      <c r="FF119" s="179"/>
      <c r="FG119" s="179"/>
      <c r="FH119" s="179"/>
      <c r="FI119" s="179">
        <v>1.9</v>
      </c>
      <c r="FJ119" s="179"/>
      <c r="FK119" s="179">
        <v>1.232</v>
      </c>
      <c r="FL119" s="179"/>
      <c r="FM119" s="179">
        <v>5.5090000000000003</v>
      </c>
      <c r="FN119" s="177"/>
      <c r="FO119" s="177"/>
      <c r="FP119" s="177"/>
      <c r="FQ119" s="177">
        <v>1.0580000000000001</v>
      </c>
      <c r="FR119" s="177"/>
      <c r="FS119" s="177"/>
      <c r="FT119" s="177">
        <v>1.62</v>
      </c>
      <c r="FU119" s="177">
        <v>3.6749999999999998</v>
      </c>
      <c r="FV119" s="177">
        <v>9.2910000000000004</v>
      </c>
      <c r="FW119" s="177">
        <f t="shared" si="109"/>
        <v>40.402999999999999</v>
      </c>
      <c r="FX119" s="175">
        <f t="shared" si="110"/>
        <v>9.6719538715779402E-2</v>
      </c>
      <c r="FY119" s="172"/>
      <c r="FZ119" s="172"/>
    </row>
    <row r="120" spans="1:182">
      <c r="A120" s="181">
        <v>39234</v>
      </c>
      <c r="B120" s="190">
        <v>42.8</v>
      </c>
      <c r="C120" s="190">
        <v>39.520000000000003</v>
      </c>
      <c r="D120" s="170">
        <f t="shared" si="125"/>
        <v>41.16</v>
      </c>
      <c r="E120" s="170">
        <v>1.64</v>
      </c>
      <c r="F120" s="171">
        <v>4.4999999999999998E-2</v>
      </c>
      <c r="G120" s="175">
        <f t="shared" si="126"/>
        <v>8.9523137580582501E-2</v>
      </c>
      <c r="H120" s="183">
        <f t="shared" si="127"/>
        <v>7.0593945086190593E-3</v>
      </c>
      <c r="I120" s="190">
        <v>32.6</v>
      </c>
      <c r="J120" s="190">
        <v>29.11</v>
      </c>
      <c r="K120" s="173">
        <f t="shared" si="128"/>
        <v>30.855</v>
      </c>
      <c r="L120" s="173">
        <v>1.28</v>
      </c>
      <c r="M120" s="171">
        <v>5.0999999999999997E-2</v>
      </c>
      <c r="N120" s="175">
        <f t="shared" si="129"/>
        <v>9.7651835797047726E-2</v>
      </c>
      <c r="O120" s="183">
        <f t="shared" si="130"/>
        <v>6.5233350200785039E-3</v>
      </c>
      <c r="P120" s="174"/>
      <c r="Q120" s="174"/>
      <c r="R120" s="172"/>
      <c r="S120" s="172"/>
      <c r="T120" s="175"/>
      <c r="U120" s="172"/>
      <c r="V120" s="172"/>
      <c r="W120" s="198">
        <v>59.93</v>
      </c>
      <c r="X120" s="198">
        <v>53.54</v>
      </c>
      <c r="Y120" s="177">
        <f t="shared" si="143"/>
        <v>56.734999999999999</v>
      </c>
      <c r="Z120" s="177">
        <v>0.46</v>
      </c>
      <c r="AA120" s="178">
        <v>0.05</v>
      </c>
      <c r="AB120" s="175">
        <f t="shared" si="144"/>
        <v>5.8990051243263286E-2</v>
      </c>
      <c r="AC120" s="183">
        <f t="shared" si="145"/>
        <v>5.9861695937771815E-3</v>
      </c>
      <c r="AD120" s="198">
        <v>53.7</v>
      </c>
      <c r="AE120" s="198">
        <v>48.11</v>
      </c>
      <c r="AF120" s="177">
        <f t="shared" si="86"/>
        <v>50.905000000000001</v>
      </c>
      <c r="AG120" s="177">
        <v>0.88</v>
      </c>
      <c r="AH120" s="175">
        <v>9.7500000000000003E-2</v>
      </c>
      <c r="AI120" s="175">
        <f t="shared" si="87"/>
        <v>0.11760784777067879</v>
      </c>
      <c r="AJ120" s="183">
        <f t="shared" si="88"/>
        <v>1.7852360725133604E-2</v>
      </c>
      <c r="AK120" s="176"/>
      <c r="AL120" s="176"/>
      <c r="AM120" s="177"/>
      <c r="AN120" s="177"/>
      <c r="AO120" s="178"/>
      <c r="AP120" s="172"/>
      <c r="AQ120" s="172"/>
      <c r="AR120" s="174"/>
      <c r="AS120" s="174"/>
      <c r="AT120" s="172"/>
      <c r="AU120" s="172"/>
      <c r="AV120" s="175"/>
      <c r="AW120" s="172"/>
      <c r="AX120" s="172"/>
      <c r="AY120" s="198">
        <v>55.24</v>
      </c>
      <c r="AZ120" s="198">
        <v>49.8</v>
      </c>
      <c r="BA120" s="198"/>
      <c r="BB120" s="198"/>
      <c r="BC120" s="198"/>
      <c r="BD120" s="198"/>
      <c r="BE120" s="183"/>
      <c r="BF120" s="198">
        <v>47.47</v>
      </c>
      <c r="BG120" s="198">
        <v>42.17</v>
      </c>
      <c r="BH120" s="177">
        <f>AVERAGE(BF120:BG120)</f>
        <v>44.82</v>
      </c>
      <c r="BI120" s="177">
        <v>1.86</v>
      </c>
      <c r="BJ120" s="178">
        <v>4.5999999999999999E-2</v>
      </c>
      <c r="BK120" s="175">
        <f>+((((((BI120/4)*(1+BJ120)^0.25))/(BH120*0.95))+(1+BJ120)^(0.25))^4)-1</f>
        <v>9.2446922249862284E-2</v>
      </c>
      <c r="BL120" s="183">
        <f>BK120*($FI120/$FW120)</f>
        <v>4.3474284650827496E-3</v>
      </c>
      <c r="BM120" s="172"/>
      <c r="BN120" s="172"/>
      <c r="BO120" s="172"/>
      <c r="BP120" s="172"/>
      <c r="BQ120" s="172"/>
      <c r="BR120" s="172"/>
      <c r="BS120" s="172"/>
      <c r="BT120" s="198">
        <v>50.49</v>
      </c>
      <c r="BU120" s="198">
        <v>44.35</v>
      </c>
      <c r="BV120" s="176">
        <f t="shared" si="134"/>
        <v>47.42</v>
      </c>
      <c r="BW120" s="177">
        <v>1.42</v>
      </c>
      <c r="BX120" s="178">
        <v>4.8800000000000003E-2</v>
      </c>
      <c r="BY120" s="175">
        <f t="shared" si="135"/>
        <v>8.225230378904036E-2</v>
      </c>
      <c r="BZ120" s="183">
        <f t="shared" si="136"/>
        <v>2.5081018307575604E-3</v>
      </c>
      <c r="CA120" s="176"/>
      <c r="CB120" s="176"/>
      <c r="CC120" s="177"/>
      <c r="CD120" s="177"/>
      <c r="CE120" s="178"/>
      <c r="CF120" s="172"/>
      <c r="CG120" s="172"/>
      <c r="CH120" s="198">
        <v>54.82</v>
      </c>
      <c r="CI120" s="198">
        <v>47.91</v>
      </c>
      <c r="CJ120" s="177">
        <f t="shared" si="140"/>
        <v>51.364999999999995</v>
      </c>
      <c r="CK120" s="177">
        <v>1.36</v>
      </c>
      <c r="CL120" s="178">
        <v>8.7999999999999995E-2</v>
      </c>
      <c r="CM120" s="175">
        <f t="shared" si="141"/>
        <v>0.11864173044728688</v>
      </c>
      <c r="CN120" s="183">
        <f t="shared" si="142"/>
        <v>1.6176949559045205E-2</v>
      </c>
      <c r="CO120" s="176"/>
      <c r="CP120" s="176"/>
      <c r="CQ120" s="172"/>
      <c r="CR120" s="172"/>
      <c r="CS120" s="178"/>
      <c r="CT120" s="172"/>
      <c r="CU120" s="172"/>
      <c r="CV120" s="198">
        <v>27.47</v>
      </c>
      <c r="CW120" s="198">
        <v>24.37</v>
      </c>
      <c r="CX120" s="177">
        <f t="shared" si="155"/>
        <v>25.92</v>
      </c>
      <c r="CY120" s="177">
        <v>0.96</v>
      </c>
      <c r="CZ120" s="178"/>
      <c r="DA120" s="175"/>
      <c r="DB120" s="183"/>
      <c r="DC120" s="172"/>
      <c r="DD120" s="172"/>
      <c r="DE120" s="172"/>
      <c r="DF120" s="172"/>
      <c r="DG120" s="175"/>
      <c r="DH120" s="172"/>
      <c r="DI120" s="172"/>
      <c r="DJ120" s="198">
        <v>39.28</v>
      </c>
      <c r="DK120" s="198">
        <v>34.53</v>
      </c>
      <c r="DL120" s="177">
        <f t="shared" si="152"/>
        <v>36.905000000000001</v>
      </c>
      <c r="DM120" s="177">
        <v>0.98</v>
      </c>
      <c r="DN120" s="175">
        <v>7.2499999999999995E-2</v>
      </c>
      <c r="DO120" s="175">
        <f t="shared" si="153"/>
        <v>0.10279452956061452</v>
      </c>
      <c r="DP120" s="183">
        <f t="shared" si="154"/>
        <v>2.6917954675427613E-3</v>
      </c>
      <c r="DQ120" s="176"/>
      <c r="DR120" s="176"/>
      <c r="DS120" s="177"/>
      <c r="DT120" s="177"/>
      <c r="DU120" s="178"/>
      <c r="DV120" s="172"/>
      <c r="DW120" s="172"/>
      <c r="DX120" s="176"/>
      <c r="DY120" s="176"/>
      <c r="DZ120" s="177"/>
      <c r="EA120" s="172"/>
      <c r="EB120" s="178"/>
      <c r="EC120" s="172"/>
      <c r="ED120" s="172"/>
      <c r="EE120" s="198">
        <v>35.909999999999997</v>
      </c>
      <c r="EF120" s="198">
        <v>31.82</v>
      </c>
      <c r="EG120" s="177">
        <f t="shared" si="100"/>
        <v>33.864999999999995</v>
      </c>
      <c r="EH120" s="177">
        <v>1.3720000000000001</v>
      </c>
      <c r="EI120" s="178">
        <v>3.5000000000000003E-2</v>
      </c>
      <c r="EJ120" s="175">
        <f t="shared" si="101"/>
        <v>7.984963407007295E-2</v>
      </c>
      <c r="EK120" s="183">
        <f t="shared" si="102"/>
        <v>3.2016535206177308E-3</v>
      </c>
      <c r="EL120" s="198">
        <v>46.94</v>
      </c>
      <c r="EM120" s="198">
        <v>42.75</v>
      </c>
      <c r="EN120" s="177">
        <f t="shared" si="146"/>
        <v>44.844999999999999</v>
      </c>
      <c r="EO120" s="177">
        <v>1.24</v>
      </c>
      <c r="EP120" s="204">
        <v>4.5699999999999998E-2</v>
      </c>
      <c r="EQ120" s="175">
        <f t="shared" si="147"/>
        <v>7.6470070886095476E-2</v>
      </c>
      <c r="ER120" s="183">
        <f t="shared" si="148"/>
        <v>6.955609991990715E-3</v>
      </c>
      <c r="ES120" s="198">
        <v>55.835000000000001</v>
      </c>
      <c r="ET120" s="198">
        <v>51.49</v>
      </c>
      <c r="EU120" s="177">
        <f t="shared" si="106"/>
        <v>53.662500000000001</v>
      </c>
      <c r="EV120" s="177">
        <v>0.49</v>
      </c>
      <c r="EW120" s="175">
        <v>9.2499999999999999E-2</v>
      </c>
      <c r="EX120" s="175">
        <f t="shared" si="107"/>
        <v>0.10303872507610623</v>
      </c>
      <c r="EY120" s="183">
        <f t="shared" si="108"/>
        <v>2.3694596804249762E-2</v>
      </c>
      <c r="EZ120" s="172"/>
      <c r="FA120" s="179">
        <v>3.1859999999999999</v>
      </c>
      <c r="FB120" s="179">
        <v>2.6989999999999998</v>
      </c>
      <c r="FC120" s="179"/>
      <c r="FD120" s="179">
        <v>4.0999999999999996</v>
      </c>
      <c r="FE120" s="179">
        <v>6.133</v>
      </c>
      <c r="FF120" s="179"/>
      <c r="FG120" s="179"/>
      <c r="FH120" s="179"/>
      <c r="FI120" s="179">
        <v>1.9</v>
      </c>
      <c r="FJ120" s="179"/>
      <c r="FK120" s="179">
        <v>1.232</v>
      </c>
      <c r="FL120" s="179"/>
      <c r="FM120" s="179">
        <v>5.5090000000000003</v>
      </c>
      <c r="FN120" s="177"/>
      <c r="FO120" s="177"/>
      <c r="FP120" s="177"/>
      <c r="FQ120" s="177">
        <v>1.0580000000000001</v>
      </c>
      <c r="FR120" s="177"/>
      <c r="FS120" s="177"/>
      <c r="FT120" s="177">
        <v>1.62</v>
      </c>
      <c r="FU120" s="177">
        <v>3.6749999999999998</v>
      </c>
      <c r="FV120" s="177">
        <v>9.2910000000000004</v>
      </c>
      <c r="FW120" s="177">
        <f t="shared" si="109"/>
        <v>40.402999999999999</v>
      </c>
      <c r="FX120" s="175">
        <f t="shared" si="110"/>
        <v>9.699739548689483E-2</v>
      </c>
      <c r="FY120" s="172"/>
      <c r="FZ120" s="172"/>
    </row>
    <row r="121" spans="1:182">
      <c r="A121" s="181">
        <v>39264</v>
      </c>
      <c r="B121" s="170"/>
      <c r="C121" s="170"/>
      <c r="D121" s="170"/>
      <c r="E121" s="170"/>
      <c r="F121" s="171"/>
      <c r="G121" s="172"/>
      <c r="H121" s="172"/>
      <c r="I121" s="190">
        <v>30.84</v>
      </c>
      <c r="J121" s="190">
        <v>28.01</v>
      </c>
      <c r="K121" s="173">
        <f t="shared" si="128"/>
        <v>29.425000000000001</v>
      </c>
      <c r="L121" s="173">
        <v>1.28</v>
      </c>
      <c r="M121" s="171">
        <v>6.1699999999999998E-2</v>
      </c>
      <c r="N121" s="175">
        <f t="shared" si="129"/>
        <v>0.1111563295696727</v>
      </c>
      <c r="O121" s="183">
        <f t="shared" si="130"/>
        <v>8.113439955853903E-3</v>
      </c>
      <c r="P121" s="174"/>
      <c r="Q121" s="174"/>
      <c r="R121" s="172"/>
      <c r="S121" s="172"/>
      <c r="T121" s="175"/>
      <c r="U121" s="172"/>
      <c r="V121" s="172"/>
      <c r="W121" s="198">
        <v>58.9</v>
      </c>
      <c r="X121" s="198">
        <v>51.04</v>
      </c>
      <c r="Y121" s="177">
        <f t="shared" si="143"/>
        <v>54.97</v>
      </c>
      <c r="Z121" s="177">
        <v>0.46</v>
      </c>
      <c r="AA121" s="178">
        <v>7.0000000000000007E-2</v>
      </c>
      <c r="AB121" s="175">
        <f t="shared" si="144"/>
        <v>7.9456416257182472E-2</v>
      </c>
      <c r="AC121" s="183">
        <f t="shared" si="145"/>
        <v>9.5056256621037089E-3</v>
      </c>
      <c r="AD121" s="198">
        <v>53.37</v>
      </c>
      <c r="AE121" s="198">
        <v>46.31</v>
      </c>
      <c r="AF121" s="177">
        <f t="shared" si="86"/>
        <v>49.84</v>
      </c>
      <c r="AG121" s="177">
        <v>0.88</v>
      </c>
      <c r="AH121" s="175">
        <v>0.1</v>
      </c>
      <c r="AI121" s="175">
        <f t="shared" si="87"/>
        <v>0.12058730178198829</v>
      </c>
      <c r="AJ121" s="183">
        <f t="shared" si="88"/>
        <v>2.2091574574330235E-2</v>
      </c>
      <c r="AK121" s="176"/>
      <c r="AL121" s="176"/>
      <c r="AM121" s="177"/>
      <c r="AN121" s="177"/>
      <c r="AO121" s="178"/>
      <c r="AP121" s="172"/>
      <c r="AQ121" s="172"/>
      <c r="AR121" s="174"/>
      <c r="AS121" s="174"/>
      <c r="AT121" s="172"/>
      <c r="AU121" s="172"/>
      <c r="AV121" s="175"/>
      <c r="AW121" s="172"/>
      <c r="AX121" s="172"/>
      <c r="AY121" s="198">
        <v>51.82</v>
      </c>
      <c r="AZ121" s="198">
        <v>45.91</v>
      </c>
      <c r="BA121" s="177">
        <f>AVERAGE(AY121:AZ121)</f>
        <v>48.864999999999995</v>
      </c>
      <c r="BB121" s="176">
        <v>1.52</v>
      </c>
      <c r="BC121" s="178">
        <v>5.67E-2</v>
      </c>
      <c r="BD121" s="175">
        <f>+((((((BB121/4)*(1+BC121)^0.25))/(BA121*0.95))+(1+BC121)^(0.25))^4)-1</f>
        <v>9.1726980711256845E-2</v>
      </c>
      <c r="BE121" s="183">
        <f>BD121*($FH121/$FW121)</f>
        <v>3.6682484856934293E-3</v>
      </c>
      <c r="BF121" s="176"/>
      <c r="BG121" s="176"/>
      <c r="BH121" s="177"/>
      <c r="BI121" s="177"/>
      <c r="BJ121" s="178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6"/>
      <c r="BU121" s="176"/>
      <c r="BV121" s="177"/>
      <c r="BW121" s="177"/>
      <c r="BX121" s="178"/>
      <c r="BY121" s="172"/>
      <c r="BZ121" s="172"/>
      <c r="CA121" s="174"/>
      <c r="CB121" s="174"/>
      <c r="CC121" s="172"/>
      <c r="CD121" s="172"/>
      <c r="CE121" s="178"/>
      <c r="CF121" s="172"/>
      <c r="CG121" s="172"/>
      <c r="CH121" s="198">
        <v>55.27</v>
      </c>
      <c r="CI121" s="198">
        <v>50.45</v>
      </c>
      <c r="CJ121" s="177">
        <f t="shared" si="140"/>
        <v>52.86</v>
      </c>
      <c r="CK121" s="177">
        <v>1.44</v>
      </c>
      <c r="CL121" s="178">
        <v>8.7999999999999995E-2</v>
      </c>
      <c r="CM121" s="175">
        <f t="shared" si="141"/>
        <v>0.11953609575816593</v>
      </c>
      <c r="CN121" s="183">
        <f t="shared" si="142"/>
        <v>1.6783702800675322E-2</v>
      </c>
      <c r="CO121" s="176"/>
      <c r="CP121" s="176"/>
      <c r="CQ121" s="172"/>
      <c r="CR121" s="172"/>
      <c r="CS121" s="178"/>
      <c r="CT121" s="172"/>
      <c r="CU121" s="172"/>
      <c r="CV121" s="176"/>
      <c r="CW121" s="176"/>
      <c r="CX121" s="177"/>
      <c r="CY121" s="177"/>
      <c r="CZ121" s="178"/>
      <c r="DA121" s="172"/>
      <c r="DB121" s="172"/>
      <c r="DC121" s="172"/>
      <c r="DD121" s="172"/>
      <c r="DE121" s="172"/>
      <c r="DF121" s="172"/>
      <c r="DG121" s="175"/>
      <c r="DH121" s="172"/>
      <c r="DI121" s="172"/>
      <c r="DJ121" s="198">
        <v>36.479999999999997</v>
      </c>
      <c r="DK121" s="198">
        <v>32.369999999999997</v>
      </c>
      <c r="DL121" s="177">
        <f t="shared" si="152"/>
        <v>34.424999999999997</v>
      </c>
      <c r="DM121" s="177">
        <v>0.98</v>
      </c>
      <c r="DN121" s="175">
        <v>7.0000000000000007E-2</v>
      </c>
      <c r="DO121" s="175">
        <f t="shared" si="153"/>
        <v>0.10242571062173633</v>
      </c>
      <c r="DP121" s="183">
        <f t="shared" si="154"/>
        <v>3.0409127569751056E-3</v>
      </c>
      <c r="DQ121" s="176"/>
      <c r="DR121" s="176"/>
      <c r="DS121" s="177"/>
      <c r="DT121" s="177"/>
      <c r="DU121" s="178"/>
      <c r="DV121" s="172"/>
      <c r="DW121" s="172"/>
      <c r="DX121" s="176"/>
      <c r="DY121" s="176"/>
      <c r="DZ121" s="177"/>
      <c r="EA121" s="172"/>
      <c r="EB121" s="178"/>
      <c r="EC121" s="172"/>
      <c r="ED121" s="172"/>
      <c r="EE121" s="198">
        <v>33.44</v>
      </c>
      <c r="EF121" s="198">
        <v>29.79</v>
      </c>
      <c r="EG121" s="177">
        <f t="shared" si="100"/>
        <v>31.614999999999998</v>
      </c>
      <c r="EH121" s="177">
        <v>1.3720000000000001</v>
      </c>
      <c r="EI121" s="178">
        <v>3.3300000000000003E-2</v>
      </c>
      <c r="EJ121" s="175">
        <f t="shared" si="101"/>
        <v>8.1317135218396119E-2</v>
      </c>
      <c r="EK121" s="183">
        <f t="shared" si="102"/>
        <v>3.9032593136840862E-3</v>
      </c>
      <c r="EL121" s="198">
        <v>46.72</v>
      </c>
      <c r="EM121" s="198">
        <v>43.19</v>
      </c>
      <c r="EN121" s="177">
        <f t="shared" si="146"/>
        <v>44.954999999999998</v>
      </c>
      <c r="EO121" s="177">
        <v>1.24</v>
      </c>
      <c r="EP121" s="204">
        <v>5.2299999999999999E-2</v>
      </c>
      <c r="EQ121" s="175">
        <f t="shared" si="147"/>
        <v>8.318768793343212E-2</v>
      </c>
      <c r="ER121" s="183">
        <f t="shared" si="148"/>
        <v>9.3798926988026363E-3</v>
      </c>
      <c r="ES121" s="198">
        <v>58.75</v>
      </c>
      <c r="ET121" s="198">
        <v>49.5</v>
      </c>
      <c r="EU121" s="177">
        <f t="shared" si="106"/>
        <v>54.125</v>
      </c>
      <c r="EV121" s="177">
        <v>0.49</v>
      </c>
      <c r="EW121" s="175">
        <v>8.5000000000000006E-2</v>
      </c>
      <c r="EX121" s="175">
        <f t="shared" si="107"/>
        <v>9.5376621822299557E-2</v>
      </c>
      <c r="EY121" s="183">
        <f t="shared" si="108"/>
        <v>2.4162005545280713E-2</v>
      </c>
      <c r="EZ121" s="172"/>
      <c r="FA121" s="179"/>
      <c r="FB121" s="179">
        <v>2.5790000000000002</v>
      </c>
      <c r="FC121" s="179"/>
      <c r="FD121" s="179">
        <v>4.2270000000000003</v>
      </c>
      <c r="FE121" s="179">
        <v>6.4729999999999999</v>
      </c>
      <c r="FF121" s="179"/>
      <c r="FG121" s="179"/>
      <c r="FH121" s="179">
        <v>1.413</v>
      </c>
      <c r="FI121" s="179"/>
      <c r="FJ121" s="179"/>
      <c r="FK121" s="179"/>
      <c r="FL121" s="179"/>
      <c r="FM121" s="177">
        <v>4.9610000000000003</v>
      </c>
      <c r="FN121" s="177"/>
      <c r="FO121" s="177"/>
      <c r="FP121" s="177"/>
      <c r="FQ121" s="177">
        <v>1.0489999999999999</v>
      </c>
      <c r="FR121" s="177"/>
      <c r="FS121" s="177"/>
      <c r="FT121" s="177">
        <v>1.696</v>
      </c>
      <c r="FU121" s="177">
        <v>3.984</v>
      </c>
      <c r="FV121" s="177">
        <v>8.9510000000000005</v>
      </c>
      <c r="FW121" s="177">
        <f t="shared" si="109"/>
        <v>35.332999999999998</v>
      </c>
      <c r="FX121" s="175">
        <f t="shared" si="110"/>
        <v>0.10064866179339914</v>
      </c>
      <c r="FY121" s="172"/>
      <c r="FZ121" s="172"/>
    </row>
    <row r="122" spans="1:182">
      <c r="A122" s="181">
        <v>39295</v>
      </c>
      <c r="B122" s="170"/>
      <c r="C122" s="170"/>
      <c r="D122" s="170"/>
      <c r="E122" s="170"/>
      <c r="F122" s="171"/>
      <c r="G122" s="172"/>
      <c r="H122" s="172"/>
      <c r="I122" s="190">
        <v>28.9</v>
      </c>
      <c r="J122" s="190">
        <v>23.87</v>
      </c>
      <c r="K122" s="173">
        <f t="shared" si="128"/>
        <v>26.384999999999998</v>
      </c>
      <c r="L122" s="173">
        <v>1.28</v>
      </c>
      <c r="M122" s="171">
        <v>6.1699999999999998E-2</v>
      </c>
      <c r="N122" s="175">
        <f t="shared" si="129"/>
        <v>0.11696354054133029</v>
      </c>
      <c r="O122" s="183">
        <f t="shared" si="130"/>
        <v>8.5373155706022948E-3</v>
      </c>
      <c r="P122" s="174"/>
      <c r="Q122" s="174"/>
      <c r="R122" s="172"/>
      <c r="S122" s="172"/>
      <c r="T122" s="175"/>
      <c r="U122" s="172"/>
      <c r="V122" s="172"/>
      <c r="W122" s="198">
        <v>57.46</v>
      </c>
      <c r="X122" s="198">
        <v>48.24</v>
      </c>
      <c r="Y122" s="177">
        <f t="shared" si="143"/>
        <v>52.85</v>
      </c>
      <c r="Z122" s="177">
        <v>0.46</v>
      </c>
      <c r="AA122" s="178">
        <v>7.0000000000000007E-2</v>
      </c>
      <c r="AB122" s="175">
        <f t="shared" si="144"/>
        <v>7.9837049360960588E-2</v>
      </c>
      <c r="AC122" s="183">
        <f t="shared" si="145"/>
        <v>9.5511620198902008E-3</v>
      </c>
      <c r="AD122" s="198">
        <v>54.42</v>
      </c>
      <c r="AE122" s="198">
        <v>44.57</v>
      </c>
      <c r="AF122" s="177">
        <f t="shared" si="86"/>
        <v>49.495000000000005</v>
      </c>
      <c r="AG122" s="177">
        <v>0.88</v>
      </c>
      <c r="AH122" s="175">
        <v>0.1</v>
      </c>
      <c r="AI122" s="175">
        <f t="shared" si="87"/>
        <v>0.12073180989984666</v>
      </c>
      <c r="AJ122" s="183">
        <f t="shared" si="88"/>
        <v>2.21180484386185E-2</v>
      </c>
      <c r="AK122" s="176"/>
      <c r="AL122" s="176"/>
      <c r="AM122" s="177"/>
      <c r="AN122" s="177"/>
      <c r="AO122" s="178"/>
      <c r="AP122" s="172"/>
      <c r="AQ122" s="172"/>
      <c r="AR122" s="174"/>
      <c r="AS122" s="174"/>
      <c r="AT122" s="172"/>
      <c r="AU122" s="172"/>
      <c r="AV122" s="175"/>
      <c r="AW122" s="172"/>
      <c r="AX122" s="172"/>
      <c r="AY122" s="198">
        <v>52.7</v>
      </c>
      <c r="AZ122" s="198">
        <v>45.5</v>
      </c>
      <c r="BA122" s="177">
        <f>AVERAGE(AY122:AZ122)</f>
        <v>49.1</v>
      </c>
      <c r="BB122" s="176">
        <v>1.52</v>
      </c>
      <c r="BC122" s="178">
        <v>5.67E-2</v>
      </c>
      <c r="BD122" s="175">
        <f>+((((((BB122/4)*(1+BC122)^0.25))/(BA122*0.95))+(1+BC122)^(0.25))^4)-1</f>
        <v>9.1557290576805173E-2</v>
      </c>
      <c r="BE122" s="183">
        <f>BD122*($FH122/$FW122)</f>
        <v>3.6614624171461725E-3</v>
      </c>
      <c r="BF122" s="176"/>
      <c r="BG122" s="176"/>
      <c r="BH122" s="177"/>
      <c r="BI122" s="177"/>
      <c r="BJ122" s="178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6"/>
      <c r="BU122" s="176"/>
      <c r="BV122" s="177"/>
      <c r="BW122" s="177"/>
      <c r="BX122" s="178"/>
      <c r="BY122" s="172"/>
      <c r="BZ122" s="172"/>
      <c r="CA122" s="174"/>
      <c r="CB122" s="174"/>
      <c r="CC122" s="172"/>
      <c r="CD122" s="172"/>
      <c r="CE122" s="178"/>
      <c r="CF122" s="172"/>
      <c r="CG122" s="172"/>
      <c r="CH122" s="198">
        <v>52.09</v>
      </c>
      <c r="CI122" s="198">
        <v>41.85</v>
      </c>
      <c r="CJ122" s="177">
        <f t="shared" si="140"/>
        <v>46.97</v>
      </c>
      <c r="CK122" s="177">
        <v>1.44</v>
      </c>
      <c r="CL122" s="178">
        <v>8.7999999999999995E-2</v>
      </c>
      <c r="CM122" s="175">
        <f t="shared" si="141"/>
        <v>0.12353852514357921</v>
      </c>
      <c r="CN122" s="183">
        <f t="shared" si="142"/>
        <v>1.7345671843242764E-2</v>
      </c>
      <c r="CO122" s="176"/>
      <c r="CP122" s="176"/>
      <c r="CQ122" s="172"/>
      <c r="CR122" s="172"/>
      <c r="CS122" s="178"/>
      <c r="CT122" s="172"/>
      <c r="CU122" s="172"/>
      <c r="CV122" s="176"/>
      <c r="CW122" s="176"/>
      <c r="CX122" s="177"/>
      <c r="CY122" s="177"/>
      <c r="CZ122" s="178"/>
      <c r="DA122" s="172"/>
      <c r="DB122" s="172"/>
      <c r="DC122" s="172"/>
      <c r="DD122" s="172"/>
      <c r="DE122" s="172"/>
      <c r="DF122" s="172"/>
      <c r="DG122" s="175"/>
      <c r="DH122" s="172"/>
      <c r="DI122" s="172"/>
      <c r="DJ122" s="198">
        <v>35.979999999999997</v>
      </c>
      <c r="DK122" s="198">
        <v>31.2</v>
      </c>
      <c r="DL122" s="177">
        <f t="shared" si="152"/>
        <v>33.589999999999996</v>
      </c>
      <c r="DM122" s="177">
        <v>0.98</v>
      </c>
      <c r="DN122" s="175">
        <v>7.0000000000000007E-2</v>
      </c>
      <c r="DO122" s="175">
        <f t="shared" si="153"/>
        <v>0.10324104048614102</v>
      </c>
      <c r="DP122" s="183">
        <f t="shared" si="154"/>
        <v>3.0651190521597919E-3</v>
      </c>
      <c r="DQ122" s="176"/>
      <c r="DR122" s="176"/>
      <c r="DS122" s="177"/>
      <c r="DT122" s="177"/>
      <c r="DU122" s="178"/>
      <c r="DV122" s="172"/>
      <c r="DW122" s="172"/>
      <c r="DX122" s="176"/>
      <c r="DY122" s="176"/>
      <c r="DZ122" s="177"/>
      <c r="EA122" s="172"/>
      <c r="EB122" s="178"/>
      <c r="EC122" s="172"/>
      <c r="ED122" s="172"/>
      <c r="EE122" s="198">
        <v>35.01</v>
      </c>
      <c r="EF122" s="198">
        <v>29.79</v>
      </c>
      <c r="EG122" s="177">
        <f t="shared" si="100"/>
        <v>32.4</v>
      </c>
      <c r="EH122" s="177">
        <v>1.3720000000000001</v>
      </c>
      <c r="EI122" s="178">
        <v>3.3300000000000003E-2</v>
      </c>
      <c r="EJ122" s="175">
        <f t="shared" si="101"/>
        <v>8.0134351962089401E-2</v>
      </c>
      <c r="EK122" s="183">
        <f t="shared" si="102"/>
        <v>3.8464851817763455E-3</v>
      </c>
      <c r="EL122" s="198">
        <v>46.02</v>
      </c>
      <c r="EM122" s="198">
        <v>40.950000000000003</v>
      </c>
      <c r="EN122" s="177">
        <f t="shared" si="146"/>
        <v>43.484999999999999</v>
      </c>
      <c r="EO122" s="177">
        <v>1.24</v>
      </c>
      <c r="EP122" s="204">
        <v>5.2299999999999999E-2</v>
      </c>
      <c r="EQ122" s="175">
        <f t="shared" si="147"/>
        <v>8.4243579478134434E-2</v>
      </c>
      <c r="ER122" s="183">
        <f t="shared" si="148"/>
        <v>9.4989505742758204E-3</v>
      </c>
      <c r="ES122" s="198">
        <v>52.54</v>
      </c>
      <c r="ET122" s="198">
        <v>44.42</v>
      </c>
      <c r="EU122" s="177">
        <f t="shared" si="106"/>
        <v>48.480000000000004</v>
      </c>
      <c r="EV122" s="177">
        <v>0.49</v>
      </c>
      <c r="EW122" s="175">
        <v>8.5000000000000006E-2</v>
      </c>
      <c r="EX122" s="175">
        <f t="shared" si="107"/>
        <v>9.6589692809799566E-2</v>
      </c>
      <c r="EY122" s="183">
        <f t="shared" si="108"/>
        <v>2.4469315946580139E-2</v>
      </c>
      <c r="EZ122" s="172"/>
      <c r="FA122" s="179"/>
      <c r="FB122" s="179">
        <v>2.5790000000000002</v>
      </c>
      <c r="FC122" s="179"/>
      <c r="FD122" s="179">
        <v>4.2270000000000003</v>
      </c>
      <c r="FE122" s="179">
        <v>6.4729999999999999</v>
      </c>
      <c r="FF122" s="179"/>
      <c r="FG122" s="179"/>
      <c r="FH122" s="179">
        <v>1.413</v>
      </c>
      <c r="FI122" s="179"/>
      <c r="FJ122" s="179"/>
      <c r="FK122" s="179"/>
      <c r="FL122" s="179"/>
      <c r="FM122" s="177">
        <v>4.9610000000000003</v>
      </c>
      <c r="FN122" s="177"/>
      <c r="FO122" s="177"/>
      <c r="FP122" s="177"/>
      <c r="FQ122" s="177">
        <v>1.0489999999999999</v>
      </c>
      <c r="FR122" s="177"/>
      <c r="FS122" s="177"/>
      <c r="FT122" s="177">
        <v>1.696</v>
      </c>
      <c r="FU122" s="177">
        <v>3.984</v>
      </c>
      <c r="FV122" s="177">
        <v>8.9510000000000005</v>
      </c>
      <c r="FW122" s="177">
        <f t="shared" si="109"/>
        <v>35.332999999999998</v>
      </c>
      <c r="FX122" s="175">
        <f t="shared" si="110"/>
        <v>0.10209353104429203</v>
      </c>
      <c r="FY122" s="172"/>
      <c r="FZ122" s="172"/>
    </row>
    <row r="123" spans="1:182">
      <c r="A123" s="181">
        <v>39326</v>
      </c>
      <c r="B123" s="170"/>
      <c r="C123" s="170"/>
      <c r="D123" s="170"/>
      <c r="E123" s="170"/>
      <c r="F123" s="171"/>
      <c r="G123" s="172"/>
      <c r="H123" s="172"/>
      <c r="I123" s="190">
        <v>28.73</v>
      </c>
      <c r="J123" s="190">
        <v>27.28</v>
      </c>
      <c r="K123" s="173">
        <f t="shared" si="128"/>
        <v>28.005000000000003</v>
      </c>
      <c r="L123" s="173">
        <v>1.28</v>
      </c>
      <c r="M123" s="171">
        <v>6.1699999999999998E-2</v>
      </c>
      <c r="N123" s="175">
        <f t="shared" si="129"/>
        <v>0.11370919732517981</v>
      </c>
      <c r="O123" s="183">
        <f t="shared" si="130"/>
        <v>8.2997769762442695E-3</v>
      </c>
      <c r="P123" s="174"/>
      <c r="Q123" s="174"/>
      <c r="R123" s="172"/>
      <c r="S123" s="172"/>
      <c r="T123" s="175"/>
      <c r="U123" s="172"/>
      <c r="V123" s="172"/>
      <c r="W123" s="198">
        <v>57.99</v>
      </c>
      <c r="X123" s="198">
        <v>53.01</v>
      </c>
      <c r="Y123" s="177">
        <f t="shared" si="143"/>
        <v>55.5</v>
      </c>
      <c r="Z123" s="177">
        <v>0.46</v>
      </c>
      <c r="AA123" s="178">
        <v>7.0000000000000007E-2</v>
      </c>
      <c r="AB123" s="175">
        <f t="shared" si="144"/>
        <v>7.9365816405874368E-2</v>
      </c>
      <c r="AC123" s="183">
        <f t="shared" si="145"/>
        <v>9.4947869116019292E-3</v>
      </c>
      <c r="AD123" s="198">
        <v>52.46</v>
      </c>
      <c r="AE123" s="198">
        <v>48.42</v>
      </c>
      <c r="AF123" s="177">
        <f t="shared" si="86"/>
        <v>50.44</v>
      </c>
      <c r="AG123" s="177">
        <v>0.88</v>
      </c>
      <c r="AH123" s="175">
        <v>0.1</v>
      </c>
      <c r="AI123" s="175">
        <f t="shared" si="87"/>
        <v>0.12034072407469409</v>
      </c>
      <c r="AJ123" s="183">
        <f t="shared" si="88"/>
        <v>2.2046401577434548E-2</v>
      </c>
      <c r="AK123" s="176"/>
      <c r="AL123" s="176"/>
      <c r="AM123" s="177"/>
      <c r="AN123" s="177"/>
      <c r="AO123" s="178"/>
      <c r="AP123" s="172"/>
      <c r="AQ123" s="172"/>
      <c r="AR123" s="174"/>
      <c r="AS123" s="174"/>
      <c r="AT123" s="172"/>
      <c r="AU123" s="172"/>
      <c r="AV123" s="175"/>
      <c r="AW123" s="172"/>
      <c r="AX123" s="172"/>
      <c r="AY123" s="198">
        <v>50.5</v>
      </c>
      <c r="AZ123" s="198">
        <v>46.26</v>
      </c>
      <c r="BA123" s="177">
        <f>AVERAGE(AY123:AZ123)</f>
        <v>48.379999999999995</v>
      </c>
      <c r="BB123" s="176">
        <v>1.52</v>
      </c>
      <c r="BC123" s="178">
        <v>5.67E-2</v>
      </c>
      <c r="BD123" s="175">
        <f>+((((((BB123/4)*(1+BC123)^0.25))/(BA123*0.95))+(1+BC123)^(0.25))^4)-1</f>
        <v>9.208246829561495E-2</v>
      </c>
      <c r="BE123" s="183">
        <f>BD123*($FH123/$FW123)</f>
        <v>3.6824647695271823E-3</v>
      </c>
      <c r="BF123" s="176"/>
      <c r="BG123" s="176"/>
      <c r="BH123" s="177"/>
      <c r="BI123" s="177"/>
      <c r="BJ123" s="178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6"/>
      <c r="BU123" s="176"/>
      <c r="BV123" s="177"/>
      <c r="BW123" s="177"/>
      <c r="BX123" s="178"/>
      <c r="BY123" s="172"/>
      <c r="BZ123" s="172"/>
      <c r="CA123" s="174"/>
      <c r="CB123" s="174"/>
      <c r="CC123" s="172"/>
      <c r="CD123" s="172"/>
      <c r="CE123" s="178"/>
      <c r="CF123" s="172"/>
      <c r="CG123" s="172"/>
      <c r="CH123" s="198">
        <v>47.8</v>
      </c>
      <c r="CI123" s="198">
        <v>45.6</v>
      </c>
      <c r="CJ123" s="177">
        <f t="shared" si="140"/>
        <v>46.7</v>
      </c>
      <c r="CK123" s="177">
        <v>1.44</v>
      </c>
      <c r="CL123" s="178">
        <v>8.7999999999999995E-2</v>
      </c>
      <c r="CM123" s="175">
        <f t="shared" si="141"/>
        <v>0.12374649172538388</v>
      </c>
      <c r="CN123" s="183">
        <f t="shared" si="142"/>
        <v>1.7374871803968798E-2</v>
      </c>
      <c r="CO123" s="176"/>
      <c r="CP123" s="176"/>
      <c r="CQ123" s="172"/>
      <c r="CR123" s="172"/>
      <c r="CS123" s="178"/>
      <c r="CT123" s="172"/>
      <c r="CU123" s="172"/>
      <c r="CV123" s="176"/>
      <c r="CW123" s="176"/>
      <c r="CX123" s="177"/>
      <c r="CY123" s="177"/>
      <c r="CZ123" s="178"/>
      <c r="DA123" s="172"/>
      <c r="DB123" s="172"/>
      <c r="DC123" s="172"/>
      <c r="DD123" s="172"/>
      <c r="DE123" s="172"/>
      <c r="DF123" s="172"/>
      <c r="DG123" s="175"/>
      <c r="DH123" s="172"/>
      <c r="DI123" s="172"/>
      <c r="DJ123" s="198">
        <v>36.409999999999997</v>
      </c>
      <c r="DK123" s="198">
        <v>31.83</v>
      </c>
      <c r="DL123" s="177">
        <f t="shared" si="152"/>
        <v>34.119999999999997</v>
      </c>
      <c r="DM123" s="177">
        <v>0.98</v>
      </c>
      <c r="DN123" s="175">
        <v>7.0000000000000007E-2</v>
      </c>
      <c r="DO123" s="175">
        <f t="shared" si="153"/>
        <v>0.10271884758399308</v>
      </c>
      <c r="DP123" s="183">
        <f t="shared" si="154"/>
        <v>3.0496156883256086E-3</v>
      </c>
      <c r="DQ123" s="176"/>
      <c r="DR123" s="176"/>
      <c r="DS123" s="177"/>
      <c r="DT123" s="177"/>
      <c r="DU123" s="178"/>
      <c r="DV123" s="172"/>
      <c r="DW123" s="172"/>
      <c r="DX123" s="176"/>
      <c r="DY123" s="176"/>
      <c r="DZ123" s="177"/>
      <c r="EA123" s="172"/>
      <c r="EB123" s="178"/>
      <c r="EC123" s="172"/>
      <c r="ED123" s="172"/>
      <c r="EE123" s="198">
        <v>34.6</v>
      </c>
      <c r="EF123" s="198">
        <v>31.55</v>
      </c>
      <c r="EG123" s="177">
        <f t="shared" si="100"/>
        <v>33.075000000000003</v>
      </c>
      <c r="EH123" s="177">
        <v>1.3720000000000001</v>
      </c>
      <c r="EI123" s="178">
        <v>3.3300000000000003E-2</v>
      </c>
      <c r="EJ123" s="175">
        <f t="shared" si="101"/>
        <v>7.9162930183523939E-2</v>
      </c>
      <c r="EK123" s="183">
        <f t="shared" si="102"/>
        <v>3.799856496511946E-3</v>
      </c>
      <c r="EL123" s="198">
        <v>47</v>
      </c>
      <c r="EM123" s="198">
        <v>43.2</v>
      </c>
      <c r="EN123" s="177">
        <f t="shared" si="146"/>
        <v>45.1</v>
      </c>
      <c r="EO123" s="177">
        <v>1.24</v>
      </c>
      <c r="EP123" s="204">
        <v>5.2299999999999999E-2</v>
      </c>
      <c r="EQ123" s="175">
        <f t="shared" si="147"/>
        <v>8.3087305175438608E-2</v>
      </c>
      <c r="ER123" s="183">
        <f t="shared" si="148"/>
        <v>9.3685739625547632E-3</v>
      </c>
      <c r="ES123" s="198">
        <v>53.27</v>
      </c>
      <c r="ET123" s="198">
        <v>48.52</v>
      </c>
      <c r="EU123" s="177">
        <f t="shared" si="106"/>
        <v>50.895000000000003</v>
      </c>
      <c r="EV123" s="177">
        <v>0.49</v>
      </c>
      <c r="EW123" s="175">
        <v>8.5000000000000006E-2</v>
      </c>
      <c r="EX123" s="175">
        <f t="shared" si="107"/>
        <v>9.6037665665655414E-2</v>
      </c>
      <c r="EY123" s="183">
        <f t="shared" si="108"/>
        <v>2.4329469486691811E-2</v>
      </c>
      <c r="EZ123" s="172"/>
      <c r="FA123" s="179"/>
      <c r="FB123" s="179">
        <v>2.5790000000000002</v>
      </c>
      <c r="FC123" s="179"/>
      <c r="FD123" s="179">
        <v>4.2270000000000003</v>
      </c>
      <c r="FE123" s="179">
        <v>6.4729999999999999</v>
      </c>
      <c r="FF123" s="179"/>
      <c r="FG123" s="179"/>
      <c r="FH123" s="179">
        <v>1.413</v>
      </c>
      <c r="FI123" s="179"/>
      <c r="FJ123" s="179"/>
      <c r="FK123" s="179"/>
      <c r="FL123" s="179"/>
      <c r="FM123" s="177">
        <v>4.9610000000000003</v>
      </c>
      <c r="FN123" s="177"/>
      <c r="FO123" s="177"/>
      <c r="FP123" s="177"/>
      <c r="FQ123" s="177">
        <v>1.0489999999999999</v>
      </c>
      <c r="FR123" s="177"/>
      <c r="FS123" s="177"/>
      <c r="FT123" s="177">
        <v>1.696</v>
      </c>
      <c r="FU123" s="177">
        <v>3.984</v>
      </c>
      <c r="FV123" s="177">
        <v>8.9510000000000005</v>
      </c>
      <c r="FW123" s="177">
        <f t="shared" si="109"/>
        <v>35.332999999999998</v>
      </c>
      <c r="FX123" s="175">
        <f t="shared" si="110"/>
        <v>0.10144581767286087</v>
      </c>
      <c r="FY123" s="172"/>
      <c r="FZ123" s="172"/>
    </row>
    <row r="124" spans="1:182">
      <c r="A124" s="181">
        <v>39356</v>
      </c>
      <c r="B124" s="190">
        <v>41.16</v>
      </c>
      <c r="C124" s="190">
        <v>36.65</v>
      </c>
      <c r="D124" s="170">
        <f t="shared" ref="D124:D187" si="156">AVERAGE(B124:C124)</f>
        <v>38.905000000000001</v>
      </c>
      <c r="E124" s="170">
        <v>1.64</v>
      </c>
      <c r="F124" s="171">
        <v>4.9700000000000001E-2</v>
      </c>
      <c r="G124" s="175">
        <f t="shared" ref="G124:G161" si="157">+((((((E124/4)*(1+F124)^0.25))/(D124*0.95))+(1+F124)^(0.25))^4)-1</f>
        <v>9.7058703695484638E-2</v>
      </c>
      <c r="H124" s="183">
        <f>G124*($FA124/$FW124)</f>
        <v>7.4914776972678267E-3</v>
      </c>
      <c r="I124" s="190">
        <v>29.63</v>
      </c>
      <c r="J124" s="190">
        <v>27.54</v>
      </c>
      <c r="K124" s="173">
        <f t="shared" si="128"/>
        <v>28.585000000000001</v>
      </c>
      <c r="L124" s="173">
        <v>1.28</v>
      </c>
      <c r="M124" s="171">
        <v>5.6300000000000003E-2</v>
      </c>
      <c r="N124" s="175">
        <f t="shared" si="129"/>
        <v>0.10697623368277376</v>
      </c>
      <c r="O124" s="183">
        <f t="shared" si="130"/>
        <v>7.2537530487562655E-3</v>
      </c>
      <c r="P124" s="174"/>
      <c r="Q124" s="174"/>
      <c r="R124" s="172"/>
      <c r="S124" s="172"/>
      <c r="T124" s="175"/>
      <c r="U124" s="172"/>
      <c r="V124" s="172"/>
      <c r="W124" s="179">
        <v>64.489999999999995</v>
      </c>
      <c r="X124" s="179">
        <v>56.81</v>
      </c>
      <c r="Y124" s="177">
        <f t="shared" si="143"/>
        <v>60.65</v>
      </c>
      <c r="Z124" s="177">
        <v>0.46</v>
      </c>
      <c r="AA124" s="178">
        <v>0.1113</v>
      </c>
      <c r="AB124" s="175">
        <f t="shared" si="144"/>
        <v>0.12019886760101839</v>
      </c>
      <c r="AC124" s="183">
        <f t="shared" si="145"/>
        <v>1.5144238710230466E-2</v>
      </c>
      <c r="AD124" s="179">
        <v>56.704999999999998</v>
      </c>
      <c r="AE124" s="179">
        <v>52.12</v>
      </c>
      <c r="AF124" s="177">
        <f t="shared" si="86"/>
        <v>54.412499999999994</v>
      </c>
      <c r="AG124" s="177">
        <v>0.88</v>
      </c>
      <c r="AH124" s="175">
        <v>0.112</v>
      </c>
      <c r="AI124" s="175">
        <f t="shared" si="87"/>
        <v>0.13105183074469262</v>
      </c>
      <c r="AJ124" s="183">
        <f t="shared" si="88"/>
        <v>2.3318881509730723E-2</v>
      </c>
      <c r="AK124" s="176"/>
      <c r="AL124" s="176"/>
      <c r="AM124" s="177"/>
      <c r="AN124" s="177"/>
      <c r="AO124" s="178"/>
      <c r="AP124" s="172"/>
      <c r="AQ124" s="172"/>
      <c r="AR124" s="174"/>
      <c r="AS124" s="174"/>
      <c r="AT124" s="172"/>
      <c r="AU124" s="172"/>
      <c r="AV124" s="175"/>
      <c r="AW124" s="172"/>
      <c r="AX124" s="172"/>
      <c r="AY124" s="198">
        <v>33.473300000000002</v>
      </c>
      <c r="AZ124" s="198">
        <v>30.5867</v>
      </c>
      <c r="BA124" s="198"/>
      <c r="BB124" s="198"/>
      <c r="BC124" s="198"/>
      <c r="BD124" s="198"/>
      <c r="BE124" s="172"/>
      <c r="BF124" s="176"/>
      <c r="BG124" s="176"/>
      <c r="BH124" s="177"/>
      <c r="BI124" s="177"/>
      <c r="BJ124" s="178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9">
        <v>48.45</v>
      </c>
      <c r="BU124" s="179">
        <v>44.28</v>
      </c>
      <c r="BV124" s="176">
        <f t="shared" ref="BV124:BV181" si="158">AVERAGE(BT124:BU124)</f>
        <v>46.365000000000002</v>
      </c>
      <c r="BW124" s="177">
        <v>1.5</v>
      </c>
      <c r="BX124" s="178">
        <v>4.8800000000000003E-2</v>
      </c>
      <c r="BY124" s="175">
        <f t="shared" ref="BY124:BY183" si="159">+((((((BW124/4)*(1+BX124)^0.25))/(BV124*0.95))+(1+BX124)^(0.25))^4)-1</f>
        <v>8.4975310509224355E-2</v>
      </c>
      <c r="BZ124" s="183">
        <f t="shared" ref="BZ124:BZ187" si="160">BY124*($FK124/$FW124)</f>
        <v>2.9601960771415111E-3</v>
      </c>
      <c r="CA124" s="174"/>
      <c r="CB124" s="174"/>
      <c r="CC124" s="172"/>
      <c r="CD124" s="172"/>
      <c r="CE124" s="178"/>
      <c r="CF124" s="172"/>
      <c r="CG124" s="172"/>
      <c r="CH124" s="179">
        <v>50.2</v>
      </c>
      <c r="CI124" s="179">
        <v>46.91</v>
      </c>
      <c r="CJ124" s="177">
        <f t="shared" si="140"/>
        <v>48.555</v>
      </c>
      <c r="CK124" s="177">
        <v>1.44</v>
      </c>
      <c r="CL124" s="178">
        <v>8.7999999999999995E-2</v>
      </c>
      <c r="CM124" s="175">
        <f t="shared" si="141"/>
        <v>0.12236486693878401</v>
      </c>
      <c r="CN124" s="183">
        <f t="shared" si="142"/>
        <v>1.5341079339738908E-2</v>
      </c>
      <c r="CO124" s="176"/>
      <c r="CP124" s="176"/>
      <c r="CQ124" s="172"/>
      <c r="CR124" s="172"/>
      <c r="CS124" s="178"/>
      <c r="CT124" s="172"/>
      <c r="CU124" s="172"/>
      <c r="CV124" s="176"/>
      <c r="CW124" s="176"/>
      <c r="CX124" s="177"/>
      <c r="CY124" s="177"/>
      <c r="CZ124" s="178"/>
      <c r="DA124" s="172"/>
      <c r="DB124" s="172"/>
      <c r="DC124" s="172"/>
      <c r="DD124" s="172"/>
      <c r="DE124" s="172"/>
      <c r="DF124" s="172"/>
      <c r="DG124" s="175"/>
      <c r="DH124" s="172"/>
      <c r="DI124" s="172"/>
      <c r="DJ124" s="179">
        <v>37.78</v>
      </c>
      <c r="DK124" s="179">
        <v>33.799999999999997</v>
      </c>
      <c r="DL124" s="177">
        <f t="shared" si="152"/>
        <v>35.79</v>
      </c>
      <c r="DM124" s="177">
        <v>0.98</v>
      </c>
      <c r="DN124" s="175">
        <v>7.0000000000000007E-2</v>
      </c>
      <c r="DO124" s="175">
        <f t="shared" si="153"/>
        <v>0.10117567419423645</v>
      </c>
      <c r="DP124" s="183">
        <f t="shared" si="154"/>
        <v>2.9339359604998567E-3</v>
      </c>
      <c r="DQ124" s="176"/>
      <c r="DR124" s="176"/>
      <c r="DS124" s="177"/>
      <c r="DT124" s="177"/>
      <c r="DU124" s="178"/>
      <c r="DV124" s="172"/>
      <c r="DW124" s="172"/>
      <c r="DX124" s="176"/>
      <c r="DY124" s="176"/>
      <c r="DZ124" s="177"/>
      <c r="EA124" s="172"/>
      <c r="EB124" s="178"/>
      <c r="EC124" s="172"/>
      <c r="ED124" s="172"/>
      <c r="EE124" s="198"/>
      <c r="EF124" s="198"/>
      <c r="EG124" s="198"/>
      <c r="EH124" s="198"/>
      <c r="EI124" s="198"/>
      <c r="EJ124" s="198"/>
      <c r="EK124" s="172"/>
      <c r="EL124" s="179">
        <v>49.29</v>
      </c>
      <c r="EM124" s="179">
        <v>45.2</v>
      </c>
      <c r="EN124" s="177">
        <f t="shared" si="146"/>
        <v>47.245000000000005</v>
      </c>
      <c r="EO124" s="177">
        <v>1.24</v>
      </c>
      <c r="EP124" s="204">
        <v>5.2299999999999999E-2</v>
      </c>
      <c r="EQ124" s="175">
        <f t="shared" si="147"/>
        <v>8.1675050546308192E-2</v>
      </c>
      <c r="ER124" s="183">
        <f t="shared" si="148"/>
        <v>8.5798314002891712E-3</v>
      </c>
      <c r="ES124" s="179">
        <v>57.36</v>
      </c>
      <c r="ET124" s="179">
        <v>50.67</v>
      </c>
      <c r="EU124" s="177">
        <f t="shared" si="106"/>
        <v>54.015000000000001</v>
      </c>
      <c r="EV124" s="177">
        <v>0.49</v>
      </c>
      <c r="EW124" s="175">
        <v>8.6999999999999994E-2</v>
      </c>
      <c r="EX124" s="175">
        <f t="shared" si="107"/>
        <v>9.7416995660789318E-2</v>
      </c>
      <c r="EY124" s="183">
        <f t="shared" si="108"/>
        <v>2.5019018154815439E-2</v>
      </c>
      <c r="EZ124" s="172"/>
      <c r="FA124" s="179">
        <v>2.8559999999999999</v>
      </c>
      <c r="FB124" s="179">
        <v>2.5089999999999999</v>
      </c>
      <c r="FC124" s="179"/>
      <c r="FD124" s="179">
        <v>4.6619999999999999</v>
      </c>
      <c r="FE124" s="179">
        <v>6.5839999999999996</v>
      </c>
      <c r="FF124" s="179"/>
      <c r="FG124" s="179"/>
      <c r="FH124" s="179"/>
      <c r="FI124" s="179"/>
      <c r="FJ124" s="179"/>
      <c r="FK124" s="179">
        <v>1.2889999999999999</v>
      </c>
      <c r="FL124" s="179"/>
      <c r="FM124" s="177">
        <v>4.6390000000000002</v>
      </c>
      <c r="FN124" s="177"/>
      <c r="FO124" s="177"/>
      <c r="FP124" s="177"/>
      <c r="FQ124" s="177">
        <v>1.073</v>
      </c>
      <c r="FR124" s="177"/>
      <c r="FS124" s="177"/>
      <c r="FT124" s="177"/>
      <c r="FU124" s="177">
        <v>3.887</v>
      </c>
      <c r="FV124" s="177">
        <v>9.5030000000000001</v>
      </c>
      <c r="FW124" s="177">
        <f t="shared" si="109"/>
        <v>37.002000000000002</v>
      </c>
      <c r="FX124" s="175">
        <f t="shared" si="110"/>
        <v>0.10804241189847018</v>
      </c>
      <c r="FY124" s="172"/>
      <c r="FZ124" s="172"/>
    </row>
    <row r="125" spans="1:182">
      <c r="A125" s="181">
        <v>39387</v>
      </c>
      <c r="B125" s="190">
        <v>39.21</v>
      </c>
      <c r="C125" s="190">
        <v>35.85</v>
      </c>
      <c r="D125" s="170">
        <f t="shared" si="156"/>
        <v>37.53</v>
      </c>
      <c r="E125" s="170">
        <v>1.64</v>
      </c>
      <c r="F125" s="171">
        <v>4.9700000000000001E-2</v>
      </c>
      <c r="G125" s="175">
        <f t="shared" si="157"/>
        <v>9.8823682540799984E-2</v>
      </c>
      <c r="H125" s="183">
        <f>G125*($FA125/$FW125)</f>
        <v>7.6277076194942095E-3</v>
      </c>
      <c r="I125" s="190">
        <v>28.18</v>
      </c>
      <c r="J125" s="190">
        <v>26.01</v>
      </c>
      <c r="K125" s="173">
        <f t="shared" si="128"/>
        <v>27.094999999999999</v>
      </c>
      <c r="L125" s="173">
        <v>1.3</v>
      </c>
      <c r="M125" s="171">
        <v>5.6300000000000003E-2</v>
      </c>
      <c r="N125" s="175">
        <f t="shared" si="129"/>
        <v>0.11066686659676184</v>
      </c>
      <c r="O125" s="183">
        <f t="shared" si="130"/>
        <v>7.504004331962473E-3</v>
      </c>
      <c r="P125" s="174"/>
      <c r="Q125" s="174"/>
      <c r="R125" s="172"/>
      <c r="S125" s="172"/>
      <c r="T125" s="175"/>
      <c r="U125" s="172"/>
      <c r="V125" s="172"/>
      <c r="W125" s="179">
        <v>65.53</v>
      </c>
      <c r="X125" s="179">
        <v>60.42</v>
      </c>
      <c r="Y125" s="177">
        <f t="shared" si="143"/>
        <v>62.975000000000001</v>
      </c>
      <c r="Z125" s="177">
        <v>0.46</v>
      </c>
      <c r="AA125" s="178">
        <v>0.1113</v>
      </c>
      <c r="AB125" s="175">
        <f t="shared" si="144"/>
        <v>0.11986937970162392</v>
      </c>
      <c r="AC125" s="183">
        <f t="shared" si="145"/>
        <v>1.5102725478865216E-2</v>
      </c>
      <c r="AD125" s="179">
        <v>56.75</v>
      </c>
      <c r="AE125" s="179">
        <v>51.54</v>
      </c>
      <c r="AF125" s="177">
        <f t="shared" si="86"/>
        <v>54.144999999999996</v>
      </c>
      <c r="AG125" s="177">
        <v>0.88</v>
      </c>
      <c r="AH125" s="175">
        <v>0.112</v>
      </c>
      <c r="AI125" s="175">
        <f t="shared" si="87"/>
        <v>0.13114655856221868</v>
      </c>
      <c r="AJ125" s="183">
        <f t="shared" si="88"/>
        <v>2.3335737029718605E-2</v>
      </c>
      <c r="AK125" s="176"/>
      <c r="AL125" s="176"/>
      <c r="AM125" s="177"/>
      <c r="AN125" s="177"/>
      <c r="AO125" s="178"/>
      <c r="AP125" s="172"/>
      <c r="AQ125" s="172"/>
      <c r="AR125" s="174"/>
      <c r="AS125" s="174"/>
      <c r="AT125" s="172"/>
      <c r="AU125" s="172"/>
      <c r="AV125" s="175"/>
      <c r="AW125" s="172"/>
      <c r="AX125" s="172"/>
      <c r="AY125" s="198">
        <v>32.29</v>
      </c>
      <c r="AZ125" s="198">
        <v>29.62</v>
      </c>
      <c r="BA125" s="177"/>
      <c r="BB125" s="176"/>
      <c r="BC125" s="178"/>
      <c r="BD125" s="172"/>
      <c r="BE125" s="172"/>
      <c r="BF125" s="176"/>
      <c r="BG125" s="176"/>
      <c r="BH125" s="177"/>
      <c r="BI125" s="177"/>
      <c r="BJ125" s="178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9">
        <v>50.89</v>
      </c>
      <c r="BU125" s="179">
        <v>44.62</v>
      </c>
      <c r="BV125" s="176">
        <f t="shared" si="158"/>
        <v>47.754999999999995</v>
      </c>
      <c r="BW125" s="177">
        <v>1.5</v>
      </c>
      <c r="BX125" s="178">
        <v>4.8800000000000003E-2</v>
      </c>
      <c r="BY125" s="175">
        <f t="shared" si="159"/>
        <v>8.3909324929826834E-2</v>
      </c>
      <c r="BZ125" s="183">
        <f t="shared" si="160"/>
        <v>2.923061451666039E-3</v>
      </c>
      <c r="CA125" s="174"/>
      <c r="CB125" s="174"/>
      <c r="CC125" s="172"/>
      <c r="CD125" s="172"/>
      <c r="CE125" s="178"/>
      <c r="CF125" s="172"/>
      <c r="CG125" s="172"/>
      <c r="CH125" s="179">
        <v>52.16</v>
      </c>
      <c r="CI125" s="179">
        <v>45.96</v>
      </c>
      <c r="CJ125" s="177">
        <f t="shared" si="140"/>
        <v>49.06</v>
      </c>
      <c r="CK125" s="177">
        <v>1.44</v>
      </c>
      <c r="CL125" s="178">
        <v>8.7999999999999995E-2</v>
      </c>
      <c r="CM125" s="175">
        <f t="shared" si="141"/>
        <v>0.12200703870479157</v>
      </c>
      <c r="CN125" s="183">
        <f t="shared" si="142"/>
        <v>1.5296217840968816E-2</v>
      </c>
      <c r="CO125" s="176"/>
      <c r="CP125" s="176"/>
      <c r="CQ125" s="172"/>
      <c r="CR125" s="172"/>
      <c r="CS125" s="178"/>
      <c r="CT125" s="172"/>
      <c r="CU125" s="172"/>
      <c r="CV125" s="176"/>
      <c r="CW125" s="176"/>
      <c r="CX125" s="177"/>
      <c r="CY125" s="177"/>
      <c r="CZ125" s="178"/>
      <c r="DA125" s="172"/>
      <c r="DB125" s="172"/>
      <c r="DC125" s="172"/>
      <c r="DD125" s="172"/>
      <c r="DE125" s="172"/>
      <c r="DF125" s="172"/>
      <c r="DG125" s="175"/>
      <c r="DH125" s="172"/>
      <c r="DI125" s="172"/>
      <c r="DJ125" s="179">
        <v>38.5</v>
      </c>
      <c r="DK125" s="179">
        <v>35.32</v>
      </c>
      <c r="DL125" s="177">
        <f t="shared" si="152"/>
        <v>36.909999999999997</v>
      </c>
      <c r="DM125" s="177">
        <v>0.98</v>
      </c>
      <c r="DN125" s="175">
        <v>7.0000000000000007E-2</v>
      </c>
      <c r="DO125" s="175">
        <f t="shared" si="153"/>
        <v>0.10021977580974384</v>
      </c>
      <c r="DP125" s="183">
        <f t="shared" si="154"/>
        <v>2.9062164057038842E-3</v>
      </c>
      <c r="DQ125" s="176"/>
      <c r="DR125" s="176"/>
      <c r="DS125" s="177"/>
      <c r="DT125" s="177"/>
      <c r="DU125" s="178"/>
      <c r="DV125" s="172"/>
      <c r="DW125" s="172"/>
      <c r="DX125" s="176"/>
      <c r="DY125" s="176"/>
      <c r="DZ125" s="177"/>
      <c r="EA125" s="172"/>
      <c r="EB125" s="178"/>
      <c r="EC125" s="172"/>
      <c r="ED125" s="172"/>
      <c r="EE125" s="176"/>
      <c r="EF125" s="176"/>
      <c r="EG125" s="177"/>
      <c r="EH125" s="177"/>
      <c r="EI125" s="178"/>
      <c r="EJ125" s="172"/>
      <c r="EK125" s="172"/>
      <c r="EL125" s="179">
        <v>49.06</v>
      </c>
      <c r="EM125" s="179">
        <v>45.63</v>
      </c>
      <c r="EN125" s="177">
        <f t="shared" si="146"/>
        <v>47.344999999999999</v>
      </c>
      <c r="EO125" s="177">
        <v>1.24</v>
      </c>
      <c r="EP125" s="204">
        <v>5.2299999999999999E-2</v>
      </c>
      <c r="EQ125" s="175">
        <f t="shared" si="147"/>
        <v>8.1612365179810187E-2</v>
      </c>
      <c r="ER125" s="183">
        <f t="shared" si="148"/>
        <v>8.5732464043544176E-3</v>
      </c>
      <c r="ES125" s="179">
        <v>57.16</v>
      </c>
      <c r="ET125" s="179">
        <v>51.46</v>
      </c>
      <c r="EU125" s="177">
        <f t="shared" si="106"/>
        <v>54.31</v>
      </c>
      <c r="EV125" s="177">
        <v>0.49</v>
      </c>
      <c r="EW125" s="175">
        <v>8.6999999999999994E-2</v>
      </c>
      <c r="EX125" s="175">
        <f t="shared" si="107"/>
        <v>9.7360211393309859E-2</v>
      </c>
      <c r="EY125" s="183">
        <f t="shared" si="108"/>
        <v>2.5004434594633359E-2</v>
      </c>
      <c r="EZ125" s="172"/>
      <c r="FA125" s="179">
        <v>2.8559999999999999</v>
      </c>
      <c r="FB125" s="179">
        <v>2.5089999999999999</v>
      </c>
      <c r="FC125" s="179"/>
      <c r="FD125" s="179">
        <v>4.6619999999999999</v>
      </c>
      <c r="FE125" s="179">
        <v>6.5839999999999996</v>
      </c>
      <c r="FF125" s="179"/>
      <c r="FG125" s="179"/>
      <c r="FH125" s="179"/>
      <c r="FI125" s="179"/>
      <c r="FJ125" s="179"/>
      <c r="FK125" s="179">
        <v>1.2889999999999999</v>
      </c>
      <c r="FL125" s="179"/>
      <c r="FM125" s="177">
        <v>4.6390000000000002</v>
      </c>
      <c r="FN125" s="177"/>
      <c r="FO125" s="177"/>
      <c r="FP125" s="177"/>
      <c r="FQ125" s="177">
        <v>1.073</v>
      </c>
      <c r="FR125" s="177"/>
      <c r="FS125" s="177"/>
      <c r="FT125" s="177"/>
      <c r="FU125" s="177">
        <v>3.887</v>
      </c>
      <c r="FV125" s="177">
        <v>9.5030000000000001</v>
      </c>
      <c r="FW125" s="177">
        <f t="shared" si="109"/>
        <v>37.002000000000002</v>
      </c>
      <c r="FX125" s="175">
        <f t="shared" si="110"/>
        <v>0.10827335115736704</v>
      </c>
      <c r="FY125" s="172"/>
      <c r="FZ125" s="172"/>
    </row>
    <row r="126" spans="1:182">
      <c r="A126" s="181">
        <v>39417</v>
      </c>
      <c r="B126" s="190">
        <v>38.65</v>
      </c>
      <c r="C126" s="190">
        <v>35.42</v>
      </c>
      <c r="D126" s="170">
        <f t="shared" si="156"/>
        <v>37.034999999999997</v>
      </c>
      <c r="E126" s="170">
        <v>1.64</v>
      </c>
      <c r="F126" s="171">
        <v>4.9700000000000001E-2</v>
      </c>
      <c r="G126" s="175">
        <f t="shared" si="157"/>
        <v>9.949171232046683E-2</v>
      </c>
      <c r="H126" s="183">
        <f>G126*($FA126/$FW126)</f>
        <v>7.6792695094117418E-3</v>
      </c>
      <c r="I126" s="190">
        <v>28.83</v>
      </c>
      <c r="J126" s="190">
        <v>26.1</v>
      </c>
      <c r="K126" s="173">
        <f t="shared" si="128"/>
        <v>27.465</v>
      </c>
      <c r="L126" s="173">
        <v>1.3</v>
      </c>
      <c r="M126" s="171">
        <v>5.6300000000000003E-2</v>
      </c>
      <c r="N126" s="175">
        <f t="shared" si="129"/>
        <v>0.1099207993621647</v>
      </c>
      <c r="O126" s="183">
        <f t="shared" si="130"/>
        <v>7.4534156423888224E-3</v>
      </c>
      <c r="P126" s="174"/>
      <c r="Q126" s="174"/>
      <c r="R126" s="172"/>
      <c r="S126" s="172"/>
      <c r="T126" s="175"/>
      <c r="U126" s="172"/>
      <c r="V126" s="172"/>
      <c r="W126" s="179">
        <v>70.41</v>
      </c>
      <c r="X126" s="179">
        <v>63.05</v>
      </c>
      <c r="Y126" s="177">
        <f t="shared" si="143"/>
        <v>66.72999999999999</v>
      </c>
      <c r="Z126" s="177">
        <v>0.46</v>
      </c>
      <c r="AA126" s="178">
        <v>0.1113</v>
      </c>
      <c r="AB126" s="175">
        <f t="shared" si="144"/>
        <v>0.11938585586035244</v>
      </c>
      <c r="AC126" s="183">
        <f t="shared" si="145"/>
        <v>1.5041804767876414E-2</v>
      </c>
      <c r="AD126" s="179">
        <v>55.58</v>
      </c>
      <c r="AE126" s="179">
        <v>51.55</v>
      </c>
      <c r="AF126" s="177">
        <f t="shared" si="86"/>
        <v>53.564999999999998</v>
      </c>
      <c r="AG126" s="177">
        <v>0.88</v>
      </c>
      <c r="AH126" s="175">
        <v>0.112</v>
      </c>
      <c r="AI126" s="175">
        <f t="shared" si="87"/>
        <v>0.1313552203814059</v>
      </c>
      <c r="AJ126" s="183">
        <f t="shared" si="88"/>
        <v>2.3372865547569763E-2</v>
      </c>
      <c r="AK126" s="176"/>
      <c r="AL126" s="176"/>
      <c r="AM126" s="177"/>
      <c r="AN126" s="177"/>
      <c r="AO126" s="178"/>
      <c r="AP126" s="172"/>
      <c r="AQ126" s="172"/>
      <c r="AR126" s="174"/>
      <c r="AS126" s="174"/>
      <c r="AT126" s="172"/>
      <c r="AU126" s="172"/>
      <c r="AV126" s="175"/>
      <c r="AW126" s="172"/>
      <c r="AX126" s="172"/>
      <c r="AY126" s="198">
        <v>33.229999999999997</v>
      </c>
      <c r="AZ126" s="198">
        <v>30.95</v>
      </c>
      <c r="BA126" s="177"/>
      <c r="BB126" s="176"/>
      <c r="BC126" s="178"/>
      <c r="BD126" s="172"/>
      <c r="BE126" s="172"/>
      <c r="BF126" s="176"/>
      <c r="BG126" s="176"/>
      <c r="BH126" s="177"/>
      <c r="BI126" s="177"/>
      <c r="BJ126" s="178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9">
        <v>50.58</v>
      </c>
      <c r="BU126" s="179">
        <v>46.35</v>
      </c>
      <c r="BV126" s="176">
        <f t="shared" si="158"/>
        <v>48.465000000000003</v>
      </c>
      <c r="BW126" s="177">
        <v>1.5</v>
      </c>
      <c r="BX126" s="178">
        <v>4.8800000000000003E-2</v>
      </c>
      <c r="BY126" s="175">
        <f t="shared" si="159"/>
        <v>8.3388707647221727E-2</v>
      </c>
      <c r="BZ126" s="183">
        <f t="shared" si="160"/>
        <v>2.9049252515342089E-3</v>
      </c>
      <c r="CA126" s="174"/>
      <c r="CB126" s="174"/>
      <c r="CC126" s="172"/>
      <c r="CD126" s="172"/>
      <c r="CE126" s="178"/>
      <c r="CF126" s="172"/>
      <c r="CG126" s="172"/>
      <c r="CH126" s="179">
        <v>48.11</v>
      </c>
      <c r="CI126" s="179">
        <v>43.71</v>
      </c>
      <c r="CJ126" s="177">
        <f t="shared" si="140"/>
        <v>45.91</v>
      </c>
      <c r="CK126" s="177">
        <v>1.44</v>
      </c>
      <c r="CL126" s="178">
        <v>8.7999999999999995E-2</v>
      </c>
      <c r="CM126" s="175">
        <f t="shared" si="141"/>
        <v>0.12436920843362786</v>
      </c>
      <c r="CN126" s="183">
        <f t="shared" si="142"/>
        <v>1.5592366842970643E-2</v>
      </c>
      <c r="CO126" s="176"/>
      <c r="CP126" s="176"/>
      <c r="CQ126" s="172"/>
      <c r="CR126" s="172"/>
      <c r="CS126" s="178"/>
      <c r="CT126" s="172"/>
      <c r="CU126" s="172"/>
      <c r="CV126" s="176"/>
      <c r="CW126" s="176"/>
      <c r="CX126" s="177"/>
      <c r="CY126" s="177"/>
      <c r="CZ126" s="178"/>
      <c r="DA126" s="172"/>
      <c r="DB126" s="172"/>
      <c r="DC126" s="172"/>
      <c r="DD126" s="172"/>
      <c r="DE126" s="172"/>
      <c r="DF126" s="172"/>
      <c r="DG126" s="175"/>
      <c r="DH126" s="172"/>
      <c r="DI126" s="172"/>
      <c r="DJ126" s="179">
        <v>38.03</v>
      </c>
      <c r="DK126" s="179">
        <v>34.729999999999997</v>
      </c>
      <c r="DL126" s="177">
        <f t="shared" si="152"/>
        <v>36.379999999999995</v>
      </c>
      <c r="DM126" s="177">
        <v>0.98</v>
      </c>
      <c r="DN126" s="175">
        <v>7.0000000000000007E-2</v>
      </c>
      <c r="DO126" s="175">
        <f t="shared" si="153"/>
        <v>0.10066470713196862</v>
      </c>
      <c r="DP126" s="183">
        <f t="shared" si="154"/>
        <v>2.9191187166261912E-3</v>
      </c>
      <c r="DQ126" s="176"/>
      <c r="DR126" s="176"/>
      <c r="DS126" s="177"/>
      <c r="DT126" s="177"/>
      <c r="DU126" s="178"/>
      <c r="DV126" s="172"/>
      <c r="DW126" s="172"/>
      <c r="DX126" s="176"/>
      <c r="DY126" s="176"/>
      <c r="DZ126" s="177"/>
      <c r="EA126" s="172"/>
      <c r="EB126" s="178"/>
      <c r="EC126" s="172"/>
      <c r="ED126" s="172"/>
      <c r="EE126" s="176"/>
      <c r="EF126" s="176"/>
      <c r="EG126" s="177"/>
      <c r="EH126" s="177"/>
      <c r="EI126" s="178"/>
      <c r="EJ126" s="172"/>
      <c r="EK126" s="172"/>
      <c r="EL126" s="179">
        <v>50.29</v>
      </c>
      <c r="EM126" s="179">
        <v>46.56</v>
      </c>
      <c r="EN126" s="177">
        <f t="shared" si="146"/>
        <v>48.424999999999997</v>
      </c>
      <c r="EO126" s="177">
        <v>1.24</v>
      </c>
      <c r="EP126" s="204">
        <v>5.2299999999999999E-2</v>
      </c>
      <c r="EQ126" s="175">
        <f t="shared" si="147"/>
        <v>8.0952025708414643E-2</v>
      </c>
      <c r="ER126" s="183">
        <f t="shared" si="148"/>
        <v>8.5038788154318066E-3</v>
      </c>
      <c r="ES126" s="179">
        <v>56.59</v>
      </c>
      <c r="ET126" s="179">
        <v>53.02</v>
      </c>
      <c r="EU126" s="177">
        <f t="shared" si="106"/>
        <v>54.805000000000007</v>
      </c>
      <c r="EV126" s="177">
        <v>0.49</v>
      </c>
      <c r="EW126" s="175">
        <v>8.6999999999999994E-2</v>
      </c>
      <c r="EX126" s="175">
        <f t="shared" si="107"/>
        <v>9.7266307619741532E-2</v>
      </c>
      <c r="EY126" s="183">
        <f t="shared" si="108"/>
        <v>2.4980317856072746E-2</v>
      </c>
      <c r="EZ126" s="172"/>
      <c r="FA126" s="179">
        <v>2.8559999999999999</v>
      </c>
      <c r="FB126" s="179">
        <v>2.5089999999999999</v>
      </c>
      <c r="FC126" s="179"/>
      <c r="FD126" s="179">
        <v>4.6619999999999999</v>
      </c>
      <c r="FE126" s="179">
        <v>6.5839999999999996</v>
      </c>
      <c r="FF126" s="179"/>
      <c r="FG126" s="179"/>
      <c r="FH126" s="179"/>
      <c r="FI126" s="179"/>
      <c r="FJ126" s="179"/>
      <c r="FK126" s="179">
        <v>1.2889999999999999</v>
      </c>
      <c r="FL126" s="179"/>
      <c r="FM126" s="177">
        <v>4.6390000000000002</v>
      </c>
      <c r="FN126" s="177"/>
      <c r="FO126" s="177"/>
      <c r="FP126" s="177"/>
      <c r="FQ126" s="177">
        <v>1.073</v>
      </c>
      <c r="FR126" s="177"/>
      <c r="FS126" s="177"/>
      <c r="FT126" s="177"/>
      <c r="FU126" s="177">
        <v>3.887</v>
      </c>
      <c r="FV126" s="177">
        <v>9.5030000000000001</v>
      </c>
      <c r="FW126" s="177">
        <f t="shared" si="109"/>
        <v>37.002000000000002</v>
      </c>
      <c r="FX126" s="175">
        <f t="shared" si="110"/>
        <v>0.10844796294988233</v>
      </c>
      <c r="FY126" s="172"/>
      <c r="FZ126" s="172"/>
    </row>
    <row r="127" spans="1:182">
      <c r="A127" s="181">
        <v>39448</v>
      </c>
      <c r="B127" s="190">
        <v>38.692</v>
      </c>
      <c r="C127" s="190">
        <v>35.49</v>
      </c>
      <c r="D127" s="170">
        <f t="shared" si="156"/>
        <v>37.091000000000001</v>
      </c>
      <c r="E127" s="170">
        <v>1.68</v>
      </c>
      <c r="F127" s="171">
        <v>4.9700000000000001E-2</v>
      </c>
      <c r="G127" s="175">
        <f t="shared" si="157"/>
        <v>0.10064943486657474</v>
      </c>
      <c r="H127" s="183">
        <f>G127*($FA127/$FW127)</f>
        <v>7.7640626846752301E-3</v>
      </c>
      <c r="I127" s="190">
        <v>28.85</v>
      </c>
      <c r="J127" s="190">
        <v>26</v>
      </c>
      <c r="K127" s="173">
        <f t="shared" si="128"/>
        <v>27.425000000000001</v>
      </c>
      <c r="L127" s="173">
        <v>1.3</v>
      </c>
      <c r="M127" s="171">
        <v>5.6300000000000003E-2</v>
      </c>
      <c r="N127" s="175">
        <f t="shared" si="129"/>
        <v>0.11000046682758735</v>
      </c>
      <c r="O127" s="183">
        <f t="shared" si="130"/>
        <v>7.387889101368999E-3</v>
      </c>
      <c r="P127" s="174"/>
      <c r="Q127" s="174"/>
      <c r="R127" s="172"/>
      <c r="S127" s="172"/>
      <c r="T127" s="175"/>
      <c r="U127" s="172"/>
      <c r="V127" s="172"/>
      <c r="W127" s="198">
        <v>66.88</v>
      </c>
      <c r="X127" s="198">
        <v>57.61</v>
      </c>
      <c r="Y127" s="177">
        <f t="shared" si="143"/>
        <v>62.244999999999997</v>
      </c>
      <c r="Z127" s="177">
        <v>0.48</v>
      </c>
      <c r="AA127" s="178">
        <v>0.115</v>
      </c>
      <c r="AB127" s="175">
        <f t="shared" si="144"/>
        <v>0.1240784100714003</v>
      </c>
      <c r="AC127" s="183">
        <f t="shared" si="145"/>
        <v>1.5086263236956745E-2</v>
      </c>
      <c r="AD127" s="198">
        <v>57.62</v>
      </c>
      <c r="AE127" s="198">
        <v>47.16</v>
      </c>
      <c r="AF127" s="177">
        <f t="shared" si="86"/>
        <v>52.39</v>
      </c>
      <c r="AG127" s="177">
        <v>0.88</v>
      </c>
      <c r="AH127" s="175">
        <v>0.1138</v>
      </c>
      <c r="AI127" s="175">
        <f t="shared" si="87"/>
        <v>0.13362423226515574</v>
      </c>
      <c r="AJ127" s="183">
        <f t="shared" si="88"/>
        <v>2.5480760032849312E-2</v>
      </c>
      <c r="AK127" s="176"/>
      <c r="AL127" s="176"/>
      <c r="AM127" s="177"/>
      <c r="AN127" s="177"/>
      <c r="AO127" s="178"/>
      <c r="AP127" s="172"/>
      <c r="AQ127" s="172"/>
      <c r="AR127" s="174"/>
      <c r="AS127" s="174"/>
      <c r="AT127" s="172"/>
      <c r="AU127" s="172"/>
      <c r="AV127" s="175"/>
      <c r="AW127" s="172"/>
      <c r="AX127" s="172"/>
      <c r="AY127" s="176"/>
      <c r="AZ127" s="176"/>
      <c r="BA127" s="177"/>
      <c r="BB127" s="176"/>
      <c r="BC127" s="178"/>
      <c r="BD127" s="172"/>
      <c r="BE127" s="172"/>
      <c r="BF127" s="176"/>
      <c r="BG127" s="176"/>
      <c r="BH127" s="177"/>
      <c r="BI127" s="177"/>
      <c r="BJ127" s="178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98">
        <v>50.74</v>
      </c>
      <c r="BU127" s="198">
        <v>45.87</v>
      </c>
      <c r="BV127" s="176">
        <f t="shared" si="158"/>
        <v>48.305</v>
      </c>
      <c r="BW127" s="177">
        <v>1.5</v>
      </c>
      <c r="BX127" s="178">
        <v>4.8800000000000003E-2</v>
      </c>
      <c r="BY127" s="175">
        <f t="shared" si="159"/>
        <v>8.3504677782419101E-2</v>
      </c>
      <c r="BZ127" s="183">
        <f t="shared" si="160"/>
        <v>2.8669566545859657E-3</v>
      </c>
      <c r="CA127" s="174"/>
      <c r="CB127" s="174"/>
      <c r="CC127" s="172"/>
      <c r="CD127" s="172"/>
      <c r="CE127" s="178"/>
      <c r="CF127" s="172"/>
      <c r="CG127" s="172"/>
      <c r="CH127" s="198">
        <v>49.38</v>
      </c>
      <c r="CI127" s="198">
        <v>43.38</v>
      </c>
      <c r="CJ127" s="177">
        <f t="shared" si="140"/>
        <v>46.38</v>
      </c>
      <c r="CK127" s="177">
        <v>1.52</v>
      </c>
      <c r="CL127" s="178">
        <v>8.7999999999999995E-2</v>
      </c>
      <c r="CM127" s="175">
        <f t="shared" si="141"/>
        <v>0.12602177258122449</v>
      </c>
      <c r="CN127" s="183">
        <f t="shared" si="142"/>
        <v>1.6769373450110731E-2</v>
      </c>
      <c r="CO127" s="176"/>
      <c r="CP127" s="176"/>
      <c r="CQ127" s="172"/>
      <c r="CR127" s="172"/>
      <c r="CS127" s="178"/>
      <c r="CT127" s="172"/>
      <c r="CU127" s="172"/>
      <c r="CV127" s="176"/>
      <c r="CW127" s="176"/>
      <c r="CX127" s="177"/>
      <c r="CY127" s="177"/>
      <c r="CZ127" s="178"/>
      <c r="DA127" s="172"/>
      <c r="DB127" s="172"/>
      <c r="DC127" s="172"/>
      <c r="DD127" s="172"/>
      <c r="DE127" s="172"/>
      <c r="DF127" s="172"/>
      <c r="DG127" s="175"/>
      <c r="DH127" s="172"/>
      <c r="DI127" s="172"/>
      <c r="DJ127" s="198">
        <v>38.409999999999997</v>
      </c>
      <c r="DK127" s="198">
        <v>33.82</v>
      </c>
      <c r="DL127" s="177">
        <f t="shared" si="152"/>
        <v>36.114999999999995</v>
      </c>
      <c r="DM127" s="177">
        <v>1.032</v>
      </c>
      <c r="DN127" s="175">
        <v>6.6299999999999998E-2</v>
      </c>
      <c r="DO127" s="175">
        <f t="shared" si="153"/>
        <v>9.8737212464194757E-2</v>
      </c>
      <c r="DP127" s="183">
        <f t="shared" si="154"/>
        <v>2.8042523508268417E-3</v>
      </c>
      <c r="DQ127" s="176"/>
      <c r="DR127" s="176"/>
      <c r="DS127" s="177"/>
      <c r="DT127" s="177"/>
      <c r="DU127" s="178"/>
      <c r="DV127" s="172"/>
      <c r="DW127" s="172"/>
      <c r="DX127" s="176"/>
      <c r="DY127" s="176"/>
      <c r="DZ127" s="177"/>
      <c r="EA127" s="172"/>
      <c r="EB127" s="178"/>
      <c r="EC127" s="172"/>
      <c r="ED127" s="172"/>
      <c r="EE127" s="176"/>
      <c r="EF127" s="176"/>
      <c r="EG127" s="177"/>
      <c r="EH127" s="177"/>
      <c r="EI127" s="178"/>
      <c r="EJ127" s="172"/>
      <c r="EK127" s="172"/>
      <c r="EL127" s="198">
        <v>46.9</v>
      </c>
      <c r="EM127" s="198">
        <v>38.04</v>
      </c>
      <c r="EN127" s="177">
        <f t="shared" si="146"/>
        <v>42.47</v>
      </c>
      <c r="EO127" s="177">
        <v>1.24</v>
      </c>
      <c r="EP127" s="204">
        <v>5.2299999999999999E-2</v>
      </c>
      <c r="EQ127" s="175">
        <f t="shared" si="147"/>
        <v>8.5015794743625639E-2</v>
      </c>
      <c r="ER127" s="183">
        <f t="shared" si="148"/>
        <v>8.9238348909472277E-3</v>
      </c>
      <c r="ES127" s="198">
        <v>57.48</v>
      </c>
      <c r="ET127" s="198">
        <v>45</v>
      </c>
      <c r="EU127" s="177">
        <f t="shared" si="106"/>
        <v>51.239999999999995</v>
      </c>
      <c r="EV127" s="177">
        <v>0.49</v>
      </c>
      <c r="EW127" s="175">
        <v>8.8800000000000004E-2</v>
      </c>
      <c r="EX127" s="175">
        <f t="shared" si="107"/>
        <v>9.9801464420548269E-2</v>
      </c>
      <c r="EY127" s="183">
        <f t="shared" si="108"/>
        <v>2.4217193769270073E-2</v>
      </c>
      <c r="EZ127" s="172"/>
      <c r="FA127" s="179">
        <v>2.8220000000000001</v>
      </c>
      <c r="FB127" s="179">
        <v>2.4569999999999999</v>
      </c>
      <c r="FC127" s="179"/>
      <c r="FD127" s="179">
        <v>4.4480000000000004</v>
      </c>
      <c r="FE127" s="179">
        <v>6.976</v>
      </c>
      <c r="FF127" s="179"/>
      <c r="FG127" s="179"/>
      <c r="FH127" s="179"/>
      <c r="FI127" s="179"/>
      <c r="FJ127" s="179"/>
      <c r="FK127" s="179">
        <v>1.256</v>
      </c>
      <c r="FL127" s="179"/>
      <c r="FM127" s="177">
        <v>4.8680000000000003</v>
      </c>
      <c r="FN127" s="177"/>
      <c r="FO127" s="177"/>
      <c r="FP127" s="177"/>
      <c r="FQ127" s="177">
        <v>1.0389999999999999</v>
      </c>
      <c r="FR127" s="177"/>
      <c r="FS127" s="177"/>
      <c r="FT127" s="177"/>
      <c r="FU127" s="177">
        <v>3.84</v>
      </c>
      <c r="FV127" s="177">
        <v>8.8770000000000007</v>
      </c>
      <c r="FW127" s="177">
        <f t="shared" si="109"/>
        <v>36.582999999999998</v>
      </c>
      <c r="FX127" s="175">
        <f t="shared" si="110"/>
        <v>0.11130058617159112</v>
      </c>
      <c r="FY127" s="172"/>
      <c r="FZ127" s="172"/>
    </row>
    <row r="128" spans="1:182">
      <c r="A128" s="181">
        <v>39479</v>
      </c>
      <c r="B128" s="190">
        <v>39.130000000000003</v>
      </c>
      <c r="C128" s="190">
        <v>34.630000000000003</v>
      </c>
      <c r="D128" s="170">
        <f t="shared" si="156"/>
        <v>36.880000000000003</v>
      </c>
      <c r="E128" s="170">
        <v>1.68</v>
      </c>
      <c r="F128" s="171">
        <v>5.2499999999999998E-2</v>
      </c>
      <c r="G128" s="175"/>
      <c r="H128" s="172"/>
      <c r="I128" s="190">
        <v>29.29</v>
      </c>
      <c r="J128" s="190">
        <v>25.84</v>
      </c>
      <c r="K128" s="173">
        <f t="shared" si="128"/>
        <v>27.564999999999998</v>
      </c>
      <c r="L128" s="173">
        <v>1.3</v>
      </c>
      <c r="M128" s="171">
        <v>5.2200000000000003E-2</v>
      </c>
      <c r="N128" s="175">
        <f t="shared" si="129"/>
        <v>0.10541530223691709</v>
      </c>
      <c r="O128" s="183">
        <f t="shared" si="130"/>
        <v>6.6185436685070589E-3</v>
      </c>
      <c r="P128" s="174"/>
      <c r="Q128" s="174"/>
      <c r="R128" s="172"/>
      <c r="S128" s="172"/>
      <c r="T128" s="175"/>
      <c r="U128" s="172"/>
      <c r="V128" s="172"/>
      <c r="W128" s="198">
        <v>64.34</v>
      </c>
      <c r="X128" s="198">
        <v>59.98</v>
      </c>
      <c r="Y128" s="177">
        <f t="shared" si="143"/>
        <v>62.16</v>
      </c>
      <c r="Z128" s="177">
        <v>0.48</v>
      </c>
      <c r="AA128" s="178">
        <v>8.5000000000000006E-2</v>
      </c>
      <c r="AB128" s="175">
        <f t="shared" si="144"/>
        <v>9.3846264884075659E-2</v>
      </c>
      <c r="AC128" s="183">
        <f t="shared" si="145"/>
        <v>1.1540797877591515E-2</v>
      </c>
      <c r="AD128" s="198">
        <v>63.77</v>
      </c>
      <c r="AE128" s="198">
        <v>55.08</v>
      </c>
      <c r="AF128" s="177">
        <f t="shared" si="86"/>
        <v>59.424999999999997</v>
      </c>
      <c r="AG128" s="177">
        <v>0.88</v>
      </c>
      <c r="AH128" s="178">
        <v>0.14149999999999999</v>
      </c>
      <c r="AI128" s="175">
        <f t="shared" si="87"/>
        <v>0.15939796399173978</v>
      </c>
      <c r="AJ128" s="183">
        <f t="shared" si="88"/>
        <v>3.263694493929141E-2</v>
      </c>
      <c r="AK128" s="176"/>
      <c r="AL128" s="176"/>
      <c r="AM128" s="177"/>
      <c r="AN128" s="177"/>
      <c r="AO128" s="178"/>
      <c r="AP128" s="172"/>
      <c r="AQ128" s="172"/>
      <c r="AR128" s="174"/>
      <c r="AS128" s="174"/>
      <c r="AT128" s="172"/>
      <c r="AU128" s="172"/>
      <c r="AV128" s="175"/>
      <c r="AW128" s="172"/>
      <c r="AX128" s="172"/>
      <c r="AY128" s="198">
        <v>33.473300000000002</v>
      </c>
      <c r="AZ128" s="198">
        <v>30.5867</v>
      </c>
      <c r="BA128" s="177">
        <f>AVERAGE(AY128:AZ128)</f>
        <v>32.03</v>
      </c>
      <c r="BB128" s="176">
        <v>1.0680000000000001</v>
      </c>
      <c r="BC128" s="178">
        <v>5.5E-2</v>
      </c>
      <c r="BD128" s="175">
        <f>+((((((BB128/4)*(1+BC128)^0.25))/(BA128*0.95))+(1+BC128)^(0.25))^4)-1</f>
        <v>9.2519335438479677E-2</v>
      </c>
      <c r="BE128" s="183">
        <f>BD128*($FH128/$FW128)</f>
        <v>3.163014736873135E-3</v>
      </c>
      <c r="BF128" s="198">
        <v>42.62</v>
      </c>
      <c r="BG128" s="198">
        <v>33.99</v>
      </c>
      <c r="BH128" s="177">
        <f t="shared" ref="BH128:BH161" si="161">AVERAGE(BF128:BG128)</f>
        <v>38.305</v>
      </c>
      <c r="BI128" s="177">
        <v>1.86</v>
      </c>
      <c r="BJ128" s="178">
        <v>0.04</v>
      </c>
      <c r="BK128" s="175">
        <f t="shared" ref="BK128:BK161" si="162">+((((((BI128/4)*(1+BJ128)^0.25))/(BH128*0.95))+(1+BJ128)^(0.25))^4)-1</f>
        <v>9.4185435521630056E-2</v>
      </c>
      <c r="BL128" s="183">
        <f t="shared" ref="BL128:BL140" si="163">BK128*($FI128/$FW128)</f>
        <v>4.0284939107147928E-3</v>
      </c>
      <c r="BM128" s="172"/>
      <c r="BN128" s="172"/>
      <c r="BO128" s="172"/>
      <c r="BP128" s="172"/>
      <c r="BQ128" s="172"/>
      <c r="BR128" s="172"/>
      <c r="BS128" s="172"/>
      <c r="BT128" s="198">
        <v>48.81</v>
      </c>
      <c r="BU128" s="198">
        <v>41.88</v>
      </c>
      <c r="BV128" s="176">
        <f t="shared" si="158"/>
        <v>45.344999999999999</v>
      </c>
      <c r="BW128" s="177">
        <v>1.5</v>
      </c>
      <c r="BX128" s="178">
        <v>4.9000000000000002E-2</v>
      </c>
      <c r="BY128" s="175">
        <f t="shared" si="159"/>
        <v>8.6006712853753164E-2</v>
      </c>
      <c r="BZ128" s="183">
        <f t="shared" si="160"/>
        <v>2.5797935979390433E-3</v>
      </c>
      <c r="CA128" s="174"/>
      <c r="CB128" s="174"/>
      <c r="CC128" s="172"/>
      <c r="CD128" s="172"/>
      <c r="CE128" s="178"/>
      <c r="CF128" s="172"/>
      <c r="CG128" s="172"/>
      <c r="CH128" s="198">
        <v>49.69</v>
      </c>
      <c r="CI128" s="198">
        <v>45.76</v>
      </c>
      <c r="CJ128" s="177">
        <f t="shared" si="140"/>
        <v>47.724999999999994</v>
      </c>
      <c r="CK128" s="177">
        <v>1.52</v>
      </c>
      <c r="CL128" s="178">
        <v>9.0700000000000003E-2</v>
      </c>
      <c r="CM128" s="175">
        <f t="shared" si="141"/>
        <v>0.12772844510381121</v>
      </c>
      <c r="CN128" s="183">
        <f t="shared" si="142"/>
        <v>1.586684799557737E-2</v>
      </c>
      <c r="CO128" s="176"/>
      <c r="CP128" s="176"/>
      <c r="CQ128" s="172"/>
      <c r="CR128" s="172"/>
      <c r="CS128" s="178"/>
      <c r="CT128" s="172"/>
      <c r="CU128" s="172"/>
      <c r="CV128" s="198">
        <v>25.95</v>
      </c>
      <c r="CW128" s="198">
        <v>24.28</v>
      </c>
      <c r="CX128" s="177">
        <f t="shared" ref="CX128:CX181" si="164">AVERAGE(CV128:CW128)</f>
        <v>25.115000000000002</v>
      </c>
      <c r="CY128" s="177">
        <v>1</v>
      </c>
      <c r="CZ128" s="178">
        <v>5.1700000000000003E-2</v>
      </c>
      <c r="DA128" s="175">
        <f t="shared" ref="DA128:DA191" si="165">+((((((CY128/4)*(1+CZ128)^0.25))/(CX128*0.95))+(1+CZ128)^(0.25))^4)-1</f>
        <v>9.6476995177817937E-2</v>
      </c>
      <c r="DB128" s="183">
        <f t="shared" ref="DB128:DB181" si="166">DA128*($FO128/$FW128)</f>
        <v>4.6754254644105105E-3</v>
      </c>
      <c r="DC128" s="172"/>
      <c r="DD128" s="172"/>
      <c r="DE128" s="172"/>
      <c r="DF128" s="172"/>
      <c r="DG128" s="175"/>
      <c r="DH128" s="172"/>
      <c r="DI128" s="172"/>
      <c r="DJ128" s="198">
        <v>36.880000000000003</v>
      </c>
      <c r="DK128" s="198">
        <v>34.049999999999997</v>
      </c>
      <c r="DL128" s="177">
        <f t="shared" si="152"/>
        <v>35.465000000000003</v>
      </c>
      <c r="DM128" s="177">
        <v>1.032</v>
      </c>
      <c r="DN128" s="175">
        <v>6.6000000000000003E-2</v>
      </c>
      <c r="DO128" s="175">
        <f t="shared" si="153"/>
        <v>9.9029244873110045E-2</v>
      </c>
      <c r="DP128" s="183">
        <f t="shared" si="154"/>
        <v>2.7257569209951926E-3</v>
      </c>
      <c r="DQ128" s="198">
        <v>29.96</v>
      </c>
      <c r="DR128" s="198">
        <v>25.48</v>
      </c>
      <c r="DS128" s="177">
        <f t="shared" ref="DS128:DS150" si="167">AVERAGE(DQ128:DR128)</f>
        <v>27.72</v>
      </c>
      <c r="DT128" s="177">
        <v>0.86</v>
      </c>
      <c r="DU128" s="178">
        <v>5.67E-2</v>
      </c>
      <c r="DV128" s="175">
        <f t="shared" ref="DV128:DV150" si="168">+((((((DT128/4)*(1+DU128)^0.25))/(DS128*0.95))+(1+DU128)^(0.25))^4)-1</f>
        <v>9.1633996945298613E-2</v>
      </c>
      <c r="DW128" s="183">
        <f t="shared" ref="DW128:DW150" si="169">DV128*($FR128/$FW128)</f>
        <v>3.0069799112386803E-3</v>
      </c>
      <c r="DX128" s="176"/>
      <c r="DY128" s="176"/>
      <c r="DZ128" s="177"/>
      <c r="EA128" s="172"/>
      <c r="EB128" s="178"/>
      <c r="EC128" s="172"/>
      <c r="ED128" s="172"/>
      <c r="EE128" s="198">
        <v>33.380000000000003</v>
      </c>
      <c r="EF128" s="198">
        <v>31.11</v>
      </c>
      <c r="EG128" s="177">
        <f>AVERAGE(EE128:EF128)</f>
        <v>32.245000000000005</v>
      </c>
      <c r="EH128" s="177">
        <v>1.3720000000000001</v>
      </c>
      <c r="EI128" s="178">
        <v>0.04</v>
      </c>
      <c r="EJ128" s="175"/>
      <c r="EK128" s="183"/>
      <c r="EL128" s="198">
        <v>48.7</v>
      </c>
      <c r="EM128" s="198">
        <v>41.56</v>
      </c>
      <c r="EN128" s="177">
        <f t="shared" si="146"/>
        <v>45.13</v>
      </c>
      <c r="EO128" s="177">
        <v>1.24</v>
      </c>
      <c r="EP128" s="204">
        <v>3.6499999999999998E-2</v>
      </c>
      <c r="EQ128" s="175">
        <f t="shared" si="147"/>
        <v>6.6804665284048825E-2</v>
      </c>
      <c r="ER128" s="183"/>
      <c r="ES128" s="198">
        <v>58</v>
      </c>
      <c r="ET128" s="198">
        <v>49.42</v>
      </c>
      <c r="EU128" s="177">
        <f t="shared" si="106"/>
        <v>53.71</v>
      </c>
      <c r="EV128" s="177">
        <v>0.49</v>
      </c>
      <c r="EW128" s="175">
        <v>0.09</v>
      </c>
      <c r="EX128" s="175">
        <f t="shared" si="107"/>
        <v>0.10050527662646158</v>
      </c>
      <c r="EY128" s="183">
        <f t="shared" si="108"/>
        <v>2.7086990930696105E-2</v>
      </c>
      <c r="EZ128" s="205"/>
      <c r="FA128" s="179"/>
      <c r="FB128" s="179">
        <v>2.516</v>
      </c>
      <c r="FC128" s="179"/>
      <c r="FD128" s="179">
        <v>4.9279999999999999</v>
      </c>
      <c r="FE128" s="179">
        <v>8.2050000000000001</v>
      </c>
      <c r="FF128" s="179"/>
      <c r="FG128" s="179"/>
      <c r="FH128" s="179">
        <v>1.37</v>
      </c>
      <c r="FI128" s="179">
        <v>1.714</v>
      </c>
      <c r="FJ128" s="179"/>
      <c r="FK128" s="179">
        <v>1.202</v>
      </c>
      <c r="FL128" s="179"/>
      <c r="FM128" s="177">
        <v>4.9779999999999998</v>
      </c>
      <c r="FN128" s="177"/>
      <c r="FO128" s="177">
        <v>1.9419999999999999</v>
      </c>
      <c r="FP128" s="177"/>
      <c r="FQ128" s="177">
        <v>1.103</v>
      </c>
      <c r="FR128" s="177">
        <v>1.3149999999999999</v>
      </c>
      <c r="FS128" s="177"/>
      <c r="FT128" s="177"/>
      <c r="FU128" s="177"/>
      <c r="FV128" s="177">
        <v>10.8</v>
      </c>
      <c r="FW128" s="177">
        <f t="shared" si="109"/>
        <v>40.073000000000008</v>
      </c>
      <c r="FX128" s="175">
        <f t="shared" si="110"/>
        <v>0.11392958995383481</v>
      </c>
      <c r="FY128" s="172"/>
      <c r="FZ128" s="172"/>
    </row>
    <row r="129" spans="1:182">
      <c r="A129" s="181">
        <v>39508</v>
      </c>
      <c r="B129" s="190">
        <v>35.619999999999997</v>
      </c>
      <c r="C129" s="190">
        <v>33.450000000000003</v>
      </c>
      <c r="D129" s="170">
        <f t="shared" si="156"/>
        <v>34.534999999999997</v>
      </c>
      <c r="E129" s="170">
        <v>1.68</v>
      </c>
      <c r="F129" s="171">
        <v>5.2499999999999998E-2</v>
      </c>
      <c r="G129" s="175"/>
      <c r="H129" s="172"/>
      <c r="I129" s="190">
        <v>26.52</v>
      </c>
      <c r="J129" s="190">
        <v>25</v>
      </c>
      <c r="K129" s="173">
        <f t="shared" si="128"/>
        <v>25.759999999999998</v>
      </c>
      <c r="L129" s="173">
        <v>1.3</v>
      </c>
      <c r="M129" s="171">
        <v>5.2200000000000003E-2</v>
      </c>
      <c r="N129" s="175">
        <f t="shared" si="129"/>
        <v>0.10921825825658527</v>
      </c>
      <c r="O129" s="183">
        <f t="shared" si="130"/>
        <v>6.8573138465692239E-3</v>
      </c>
      <c r="P129" s="174"/>
      <c r="Q129" s="174"/>
      <c r="R129" s="172"/>
      <c r="S129" s="172"/>
      <c r="T129" s="175"/>
      <c r="U129" s="172"/>
      <c r="V129" s="172"/>
      <c r="W129" s="198">
        <v>64.03</v>
      </c>
      <c r="X129" s="198">
        <v>57.97</v>
      </c>
      <c r="Y129" s="177">
        <f t="shared" si="143"/>
        <v>61</v>
      </c>
      <c r="Z129" s="177">
        <v>0.48</v>
      </c>
      <c r="AA129" s="178">
        <v>8.5000000000000006E-2</v>
      </c>
      <c r="AB129" s="175">
        <f t="shared" si="144"/>
        <v>9.4015011298642426E-2</v>
      </c>
      <c r="AC129" s="183">
        <f t="shared" si="145"/>
        <v>1.1561549564038374E-2</v>
      </c>
      <c r="AD129" s="198">
        <v>65.05</v>
      </c>
      <c r="AE129" s="198">
        <v>55.65</v>
      </c>
      <c r="AF129" s="177">
        <f t="shared" si="86"/>
        <v>60.349999999999994</v>
      </c>
      <c r="AG129" s="177">
        <v>0.88</v>
      </c>
      <c r="AH129" s="178">
        <v>0.14149999999999999</v>
      </c>
      <c r="AI129" s="175">
        <f t="shared" si="87"/>
        <v>0.15912205938376811</v>
      </c>
      <c r="AJ129" s="183">
        <f t="shared" si="88"/>
        <v>3.2580453104180299E-2</v>
      </c>
      <c r="AK129" s="176"/>
      <c r="AL129" s="176"/>
      <c r="AM129" s="177"/>
      <c r="AN129" s="177"/>
      <c r="AO129" s="178"/>
      <c r="AP129" s="172"/>
      <c r="AQ129" s="172"/>
      <c r="AR129" s="174"/>
      <c r="AS129" s="174"/>
      <c r="AT129" s="172"/>
      <c r="AU129" s="172"/>
      <c r="AV129" s="175"/>
      <c r="AW129" s="172"/>
      <c r="AX129" s="172"/>
      <c r="AY129" s="198">
        <v>32.29</v>
      </c>
      <c r="AZ129" s="198">
        <v>29.62</v>
      </c>
      <c r="BA129" s="177">
        <f>AVERAGE(AY129:AZ129)</f>
        <v>30.954999999999998</v>
      </c>
      <c r="BB129" s="176">
        <v>1.0680000000000001</v>
      </c>
      <c r="BC129" s="178">
        <v>5.5E-2</v>
      </c>
      <c r="BD129" s="175">
        <f>+((((((BB129/4)*(1+BC129)^0.25))/(BA129*0.95))+(1+BC129)^(0.25))^4)-1</f>
        <v>9.3840023060507871E-2</v>
      </c>
      <c r="BE129" s="183">
        <f>BD129*($FH129/$FW129)</f>
        <v>3.2081658870784756E-3</v>
      </c>
      <c r="BF129" s="198">
        <v>34.29</v>
      </c>
      <c r="BG129" s="198">
        <v>32.35</v>
      </c>
      <c r="BH129" s="177">
        <f t="shared" si="161"/>
        <v>33.32</v>
      </c>
      <c r="BI129" s="177">
        <v>1.86</v>
      </c>
      <c r="BJ129" s="178">
        <v>0.04</v>
      </c>
      <c r="BK129" s="175">
        <f t="shared" si="162"/>
        <v>0.10247057967780671</v>
      </c>
      <c r="BL129" s="183">
        <f t="shared" si="163"/>
        <v>4.3828656094567582E-3</v>
      </c>
      <c r="BM129" s="172"/>
      <c r="BN129" s="172"/>
      <c r="BO129" s="172"/>
      <c r="BP129" s="172"/>
      <c r="BQ129" s="172"/>
      <c r="BR129" s="172"/>
      <c r="BS129" s="172"/>
      <c r="BT129" s="198">
        <v>43.92</v>
      </c>
      <c r="BU129" s="198">
        <v>41.07</v>
      </c>
      <c r="BV129" s="176">
        <f t="shared" si="158"/>
        <v>42.495000000000005</v>
      </c>
      <c r="BW129" s="177">
        <v>1.5</v>
      </c>
      <c r="BX129" s="178">
        <v>4.9000000000000002E-2</v>
      </c>
      <c r="BY129" s="175">
        <f t="shared" si="159"/>
        <v>8.8523175904791307E-2</v>
      </c>
      <c r="BZ129" s="183">
        <f t="shared" si="160"/>
        <v>2.655275558045545E-3</v>
      </c>
      <c r="CA129" s="174"/>
      <c r="CB129" s="174"/>
      <c r="CC129" s="172"/>
      <c r="CD129" s="172"/>
      <c r="CE129" s="178"/>
      <c r="CF129" s="172"/>
      <c r="CG129" s="172"/>
      <c r="CH129" s="198">
        <v>48.66</v>
      </c>
      <c r="CI129" s="198">
        <v>43.6</v>
      </c>
      <c r="CJ129" s="177">
        <f t="shared" si="140"/>
        <v>46.129999999999995</v>
      </c>
      <c r="CK129" s="177">
        <v>1.52</v>
      </c>
      <c r="CL129" s="178">
        <v>9.0700000000000003E-2</v>
      </c>
      <c r="CM129" s="175">
        <f t="shared" si="141"/>
        <v>0.12902538012889075</v>
      </c>
      <c r="CN129" s="183">
        <f t="shared" si="142"/>
        <v>1.6027957534539915E-2</v>
      </c>
      <c r="CO129" s="176"/>
      <c r="CP129" s="176"/>
      <c r="CQ129" s="172"/>
      <c r="CR129" s="172"/>
      <c r="CS129" s="178"/>
      <c r="CT129" s="172"/>
      <c r="CU129" s="172"/>
      <c r="CV129" s="198">
        <v>27.32</v>
      </c>
      <c r="CW129" s="198">
        <v>24.05</v>
      </c>
      <c r="CX129" s="177">
        <f t="shared" si="164"/>
        <v>25.685000000000002</v>
      </c>
      <c r="CY129" s="177">
        <v>1</v>
      </c>
      <c r="CZ129" s="178">
        <v>5.1700000000000003E-2</v>
      </c>
      <c r="DA129" s="175">
        <f t="shared" si="165"/>
        <v>9.5468064801194963E-2</v>
      </c>
      <c r="DB129" s="183">
        <f t="shared" si="166"/>
        <v>4.6265311267916194E-3</v>
      </c>
      <c r="DC129" s="172"/>
      <c r="DD129" s="172"/>
      <c r="DE129" s="172"/>
      <c r="DF129" s="172"/>
      <c r="DG129" s="175"/>
      <c r="DH129" s="172"/>
      <c r="DI129" s="172"/>
      <c r="DJ129" s="198">
        <v>35.71</v>
      </c>
      <c r="DK129" s="198">
        <v>31.9</v>
      </c>
      <c r="DL129" s="177">
        <f t="shared" si="152"/>
        <v>33.805</v>
      </c>
      <c r="DM129" s="177">
        <v>1.032</v>
      </c>
      <c r="DN129" s="175">
        <v>6.6000000000000003E-2</v>
      </c>
      <c r="DO129" s="175">
        <f t="shared" si="153"/>
        <v>0.10067067577951172</v>
      </c>
      <c r="DP129" s="183">
        <f t="shared" si="154"/>
        <v>2.7709369247323986E-3</v>
      </c>
      <c r="DQ129" s="198">
        <v>28.35</v>
      </c>
      <c r="DR129" s="198">
        <v>25.14</v>
      </c>
      <c r="DS129" s="177">
        <f t="shared" si="167"/>
        <v>26.745000000000001</v>
      </c>
      <c r="DT129" s="177">
        <v>0.86</v>
      </c>
      <c r="DU129" s="178">
        <v>5.67E-2</v>
      </c>
      <c r="DV129" s="175">
        <f t="shared" si="168"/>
        <v>9.2923676058990656E-2</v>
      </c>
      <c r="DW129" s="183">
        <f t="shared" si="169"/>
        <v>3.0493008763399962E-3</v>
      </c>
      <c r="DX129" s="176"/>
      <c r="DY129" s="176"/>
      <c r="DZ129" s="177"/>
      <c r="EA129" s="172"/>
      <c r="EB129" s="178"/>
      <c r="EC129" s="172"/>
      <c r="ED129" s="172"/>
      <c r="EE129" s="198">
        <v>33.49</v>
      </c>
      <c r="EF129" s="198">
        <v>30.26</v>
      </c>
      <c r="EG129" s="177">
        <f>AVERAGE(EE129:EF129)</f>
        <v>31.875</v>
      </c>
      <c r="EH129" s="177">
        <v>1.3720000000000001</v>
      </c>
      <c r="EI129" s="178">
        <v>0.04</v>
      </c>
      <c r="EJ129" s="175"/>
      <c r="EK129" s="183"/>
      <c r="EL129" s="198">
        <v>48.78</v>
      </c>
      <c r="EM129" s="198">
        <v>44.27</v>
      </c>
      <c r="EN129" s="177">
        <f t="shared" si="146"/>
        <v>46.525000000000006</v>
      </c>
      <c r="EO129" s="177">
        <v>1.24</v>
      </c>
      <c r="EP129" s="204">
        <v>3.6499999999999998E-2</v>
      </c>
      <c r="EQ129" s="175">
        <f t="shared" si="147"/>
        <v>6.588646725369407E-2</v>
      </c>
      <c r="ER129" s="183"/>
      <c r="ES129" s="198">
        <v>58.32</v>
      </c>
      <c r="ET129" s="198">
        <v>52.7</v>
      </c>
      <c r="EU129" s="177">
        <f t="shared" si="106"/>
        <v>55.510000000000005</v>
      </c>
      <c r="EV129" s="177">
        <v>0.49199999999999999</v>
      </c>
      <c r="EW129" s="175">
        <v>0.09</v>
      </c>
      <c r="EX129" s="175">
        <f t="shared" si="107"/>
        <v>0.10020506840346433</v>
      </c>
      <c r="EY129" s="183">
        <f t="shared" si="108"/>
        <v>2.7006082368612648E-2</v>
      </c>
      <c r="EZ129" s="172"/>
      <c r="FA129" s="179"/>
      <c r="FB129" s="179">
        <v>2.516</v>
      </c>
      <c r="FC129" s="179"/>
      <c r="FD129" s="179">
        <v>4.9279999999999999</v>
      </c>
      <c r="FE129" s="179">
        <v>8.2050000000000001</v>
      </c>
      <c r="FF129" s="179"/>
      <c r="FG129" s="179"/>
      <c r="FH129" s="179">
        <v>1.37</v>
      </c>
      <c r="FI129" s="179">
        <v>1.714</v>
      </c>
      <c r="FJ129" s="179"/>
      <c r="FK129" s="179">
        <v>1.202</v>
      </c>
      <c r="FL129" s="179"/>
      <c r="FM129" s="177">
        <v>4.9779999999999998</v>
      </c>
      <c r="FN129" s="177"/>
      <c r="FO129" s="177">
        <v>1.9419999999999999</v>
      </c>
      <c r="FP129" s="177"/>
      <c r="FQ129" s="177">
        <v>1.103</v>
      </c>
      <c r="FR129" s="177">
        <v>1.3149999999999999</v>
      </c>
      <c r="FS129" s="177"/>
      <c r="FT129" s="177"/>
      <c r="FU129" s="177"/>
      <c r="FV129" s="177">
        <v>10.8</v>
      </c>
      <c r="FW129" s="177">
        <f t="shared" si="109"/>
        <v>40.073000000000008</v>
      </c>
      <c r="FX129" s="175">
        <f t="shared" si="110"/>
        <v>0.11472643240038524</v>
      </c>
      <c r="FY129" s="172"/>
      <c r="FZ129" s="172"/>
    </row>
    <row r="130" spans="1:182">
      <c r="A130" s="181">
        <v>39539</v>
      </c>
      <c r="B130" s="190">
        <v>36.049999999999997</v>
      </c>
      <c r="C130" s="190">
        <v>33.729999999999997</v>
      </c>
      <c r="D130" s="170">
        <f t="shared" si="156"/>
        <v>34.89</v>
      </c>
      <c r="E130" s="170">
        <v>1.68</v>
      </c>
      <c r="F130" s="171">
        <v>5.2499999999999998E-2</v>
      </c>
      <c r="G130" s="175"/>
      <c r="H130" s="172"/>
      <c r="I130" s="190">
        <v>28.27</v>
      </c>
      <c r="J130" s="190">
        <v>25.55</v>
      </c>
      <c r="K130" s="173">
        <f t="shared" si="128"/>
        <v>26.91</v>
      </c>
      <c r="L130" s="173">
        <v>1.3</v>
      </c>
      <c r="M130" s="171">
        <v>5.2200000000000003E-2</v>
      </c>
      <c r="N130" s="175">
        <f t="shared" si="129"/>
        <v>0.10673523681025565</v>
      </c>
      <c r="O130" s="183">
        <f t="shared" si="130"/>
        <v>6.6097087256541676E-3</v>
      </c>
      <c r="P130" s="174"/>
      <c r="Q130" s="174"/>
      <c r="R130" s="172"/>
      <c r="S130" s="172"/>
      <c r="T130" s="175"/>
      <c r="U130" s="172"/>
      <c r="V130" s="172"/>
      <c r="W130" s="198">
        <v>72.39</v>
      </c>
      <c r="X130" s="198">
        <v>61.97</v>
      </c>
      <c r="Y130" s="177">
        <f t="shared" si="143"/>
        <v>67.180000000000007</v>
      </c>
      <c r="Z130" s="177">
        <v>0.48</v>
      </c>
      <c r="AA130" s="178">
        <v>0.10829999999999999</v>
      </c>
      <c r="AB130" s="175">
        <f t="shared" si="144"/>
        <v>0.11665910253805789</v>
      </c>
      <c r="AC130" s="183">
        <f t="shared" si="145"/>
        <v>1.5746351579381954E-2</v>
      </c>
      <c r="AD130" s="198">
        <v>69.540000000000006</v>
      </c>
      <c r="AE130" s="198">
        <v>58.94</v>
      </c>
      <c r="AF130" s="177">
        <f t="shared" si="86"/>
        <v>64.240000000000009</v>
      </c>
      <c r="AG130" s="177">
        <f t="shared" ref="AG130:AG140" si="170">4*0.22</f>
        <v>0.88</v>
      </c>
      <c r="AH130" s="178">
        <v>0.14149999999999999</v>
      </c>
      <c r="AI130" s="175">
        <f t="shared" si="87"/>
        <v>0.15804920464488936</v>
      </c>
      <c r="AJ130" s="183">
        <f t="shared" si="88"/>
        <v>3.1917933596970566E-2</v>
      </c>
      <c r="AK130" s="176"/>
      <c r="AL130" s="176"/>
      <c r="AM130" s="177"/>
      <c r="AN130" s="177"/>
      <c r="AO130" s="178"/>
      <c r="AP130" s="172"/>
      <c r="AQ130" s="172"/>
      <c r="AR130" s="174"/>
      <c r="AS130" s="174"/>
      <c r="AT130" s="172"/>
      <c r="AU130" s="172"/>
      <c r="AV130" s="175"/>
      <c r="AW130" s="172"/>
      <c r="AX130" s="172"/>
      <c r="AY130" s="198">
        <v>33.229999999999997</v>
      </c>
      <c r="AZ130" s="198">
        <v>30.95</v>
      </c>
      <c r="BA130" s="177">
        <f>AVERAGE(AY130:AZ130)</f>
        <v>32.089999999999996</v>
      </c>
      <c r="BB130" s="176">
        <v>1.1200000000000001</v>
      </c>
      <c r="BC130" s="178">
        <v>5.5E-2</v>
      </c>
      <c r="BD130" s="175">
        <f>+((((((BB130/4)*(1+BC130)^0.25))/(BA130*0.95))+(1+BC130)^(0.25))^4)-1</f>
        <v>9.4296677413895358E-2</v>
      </c>
      <c r="BE130" s="183">
        <f>BD130*($FH130/$FW130)</f>
        <v>3.1796610317023958E-3</v>
      </c>
      <c r="BF130" s="198">
        <v>36</v>
      </c>
      <c r="BG130" s="198">
        <v>33.33</v>
      </c>
      <c r="BH130" s="177">
        <f t="shared" si="161"/>
        <v>34.664999999999999</v>
      </c>
      <c r="BI130" s="177">
        <v>1.86</v>
      </c>
      <c r="BJ130" s="178">
        <v>0.04</v>
      </c>
      <c r="BK130" s="175">
        <f t="shared" si="162"/>
        <v>9.9995534841950118E-2</v>
      </c>
      <c r="BL130" s="183">
        <f t="shared" si="163"/>
        <v>4.2184731772650684E-3</v>
      </c>
      <c r="BM130" s="172"/>
      <c r="BN130" s="172"/>
      <c r="BO130" s="172"/>
      <c r="BP130" s="172"/>
      <c r="BQ130" s="172"/>
      <c r="BR130" s="172"/>
      <c r="BS130" s="172"/>
      <c r="BT130" s="198">
        <v>45.74</v>
      </c>
      <c r="BU130" s="198">
        <v>43.08</v>
      </c>
      <c r="BV130" s="176">
        <f t="shared" si="158"/>
        <v>44.41</v>
      </c>
      <c r="BW130" s="177">
        <v>1.5</v>
      </c>
      <c r="BX130" s="178">
        <v>4.9000000000000002E-2</v>
      </c>
      <c r="BY130" s="175">
        <f t="shared" si="159"/>
        <v>8.6796219339388747E-2</v>
      </c>
      <c r="BZ130" s="183">
        <f t="shared" si="160"/>
        <v>2.5678469971189364E-3</v>
      </c>
      <c r="CA130" s="174"/>
      <c r="CB130" s="174"/>
      <c r="CC130" s="172"/>
      <c r="CD130" s="172"/>
      <c r="CE130" s="178"/>
      <c r="CF130" s="172"/>
      <c r="CG130" s="172"/>
      <c r="CH130" s="198">
        <v>49.63</v>
      </c>
      <c r="CI130" s="198">
        <v>44.68</v>
      </c>
      <c r="CJ130" s="177">
        <f t="shared" si="140"/>
        <v>47.155000000000001</v>
      </c>
      <c r="CK130" s="177">
        <v>1.52</v>
      </c>
      <c r="CL130" s="178">
        <v>9.0700000000000003E-2</v>
      </c>
      <c r="CM130" s="175">
        <f t="shared" si="141"/>
        <v>0.12818172486811918</v>
      </c>
      <c r="CN130" s="183">
        <f t="shared" si="142"/>
        <v>1.5705250594242957E-2</v>
      </c>
      <c r="CO130" s="176"/>
      <c r="CP130" s="176"/>
      <c r="CQ130" s="172"/>
      <c r="CR130" s="172"/>
      <c r="CS130" s="178"/>
      <c r="CT130" s="172"/>
      <c r="CU130" s="172"/>
      <c r="CV130" s="198">
        <v>27.68</v>
      </c>
      <c r="CW130" s="198">
        <v>26.03</v>
      </c>
      <c r="CX130" s="177">
        <f t="shared" si="164"/>
        <v>26.855</v>
      </c>
      <c r="CY130" s="177">
        <v>1.04</v>
      </c>
      <c r="CZ130" s="178">
        <v>5.5399999999999998E-2</v>
      </c>
      <c r="DA130" s="175">
        <f t="shared" si="165"/>
        <v>9.9085260876583314E-2</v>
      </c>
      <c r="DB130" s="183">
        <f t="shared" si="166"/>
        <v>4.7361140225534665E-3</v>
      </c>
      <c r="DC130" s="172"/>
      <c r="DD130" s="172"/>
      <c r="DE130" s="172"/>
      <c r="DF130" s="172"/>
      <c r="DG130" s="175"/>
      <c r="DH130" s="172"/>
      <c r="DI130" s="172"/>
      <c r="DJ130" s="198">
        <v>37.54</v>
      </c>
      <c r="DK130" s="198">
        <v>35.31</v>
      </c>
      <c r="DL130" s="177">
        <f t="shared" si="152"/>
        <v>36.424999999999997</v>
      </c>
      <c r="DM130" s="177">
        <v>1.08</v>
      </c>
      <c r="DN130" s="175">
        <v>6.6000000000000003E-2</v>
      </c>
      <c r="DO130" s="175">
        <f t="shared" si="153"/>
        <v>9.9661806383360307E-2</v>
      </c>
      <c r="DP130" s="183">
        <f t="shared" si="154"/>
        <v>2.7056283059107141E-3</v>
      </c>
      <c r="DQ130" s="198">
        <v>30.05</v>
      </c>
      <c r="DR130" s="198">
        <v>27.9</v>
      </c>
      <c r="DS130" s="177">
        <f t="shared" si="167"/>
        <v>28.975000000000001</v>
      </c>
      <c r="DT130" s="177">
        <v>0.86</v>
      </c>
      <c r="DU130" s="178">
        <v>5.67E-2</v>
      </c>
      <c r="DV130" s="175">
        <f t="shared" si="168"/>
        <v>9.010319462865235E-2</v>
      </c>
      <c r="DW130" s="183">
        <f t="shared" si="169"/>
        <v>2.9162839581746494E-3</v>
      </c>
      <c r="DX130" s="176"/>
      <c r="DY130" s="176"/>
      <c r="DZ130" s="177"/>
      <c r="EA130" s="172"/>
      <c r="EB130" s="178"/>
      <c r="EC130" s="172"/>
      <c r="ED130" s="172"/>
      <c r="EE130" s="198">
        <v>33.94</v>
      </c>
      <c r="EF130" s="198">
        <v>31.84</v>
      </c>
      <c r="EG130" s="177">
        <f>AVERAGE(EE130:EF130)</f>
        <v>32.89</v>
      </c>
      <c r="EH130" s="177">
        <v>1.44</v>
      </c>
      <c r="EI130" s="178">
        <v>5.5E-2</v>
      </c>
      <c r="EJ130" s="175">
        <f t="shared" ref="EJ130:EJ132" si="171">+((((((EH130/4)*(1+EI130)^0.25))/(EG130*0.95))+(1+EI130)^(0.25))^4)-1</f>
        <v>0.10446817331824843</v>
      </c>
      <c r="EK130" s="183"/>
      <c r="EL130" s="198">
        <v>53.35</v>
      </c>
      <c r="EM130" s="198">
        <v>47</v>
      </c>
      <c r="EN130" s="177">
        <f t="shared" si="146"/>
        <v>50.174999999999997</v>
      </c>
      <c r="EO130" s="177">
        <v>1.24</v>
      </c>
      <c r="EP130" s="204">
        <v>3.6499999999999998E-2</v>
      </c>
      <c r="EQ130" s="175">
        <f t="shared" si="147"/>
        <v>6.3727914624732929E-2</v>
      </c>
      <c r="ER130" s="183"/>
      <c r="ES130" s="198">
        <v>65.03</v>
      </c>
      <c r="ET130" s="198">
        <v>56.17</v>
      </c>
      <c r="EU130" s="177">
        <f t="shared" si="106"/>
        <v>60.6</v>
      </c>
      <c r="EV130" s="177">
        <v>0.49199999999999999</v>
      </c>
      <c r="EW130" s="175">
        <v>0.09</v>
      </c>
      <c r="EX130" s="175">
        <f t="shared" si="107"/>
        <v>9.9345164431302813E-2</v>
      </c>
      <c r="EY130" s="183">
        <f t="shared" si="108"/>
        <v>2.6407929701889547E-2</v>
      </c>
      <c r="EZ130" s="172"/>
      <c r="FA130" s="179"/>
      <c r="FB130" s="179">
        <v>2.516</v>
      </c>
      <c r="FC130" s="179"/>
      <c r="FD130" s="179">
        <v>5.484</v>
      </c>
      <c r="FE130" s="179">
        <v>8.2050000000000001</v>
      </c>
      <c r="FF130" s="179"/>
      <c r="FG130" s="179"/>
      <c r="FH130" s="179">
        <v>1.37</v>
      </c>
      <c r="FI130" s="179">
        <v>1.714</v>
      </c>
      <c r="FJ130" s="179"/>
      <c r="FK130" s="179">
        <v>1.202</v>
      </c>
      <c r="FL130" s="179"/>
      <c r="FM130" s="177">
        <v>4.9779999999999998</v>
      </c>
      <c r="FN130" s="177"/>
      <c r="FO130" s="177">
        <v>1.9419999999999999</v>
      </c>
      <c r="FP130" s="177"/>
      <c r="FQ130" s="177">
        <v>1.103</v>
      </c>
      <c r="FR130" s="177">
        <v>1.3149999999999999</v>
      </c>
      <c r="FS130" s="177"/>
      <c r="FT130" s="177"/>
      <c r="FU130" s="177"/>
      <c r="FV130" s="177">
        <v>10.8</v>
      </c>
      <c r="FW130" s="177">
        <f t="shared" si="109"/>
        <v>40.629000000000005</v>
      </c>
      <c r="FX130" s="175">
        <f t="shared" si="110"/>
        <v>0.11671118169086445</v>
      </c>
      <c r="FY130" s="172"/>
      <c r="FZ130" s="172"/>
    </row>
    <row r="131" spans="1:182">
      <c r="A131" s="181">
        <v>39569</v>
      </c>
      <c r="B131" s="190">
        <v>36.5</v>
      </c>
      <c r="C131" s="190">
        <v>34.06</v>
      </c>
      <c r="D131" s="170">
        <f t="shared" si="156"/>
        <v>35.28</v>
      </c>
      <c r="E131" s="170">
        <v>1.68</v>
      </c>
      <c r="F131" s="171">
        <v>5.2499999999999998E-2</v>
      </c>
      <c r="G131" s="175">
        <f t="shared" si="157"/>
        <v>0.10625687372734971</v>
      </c>
      <c r="H131" s="183">
        <f t="shared" ref="H131:H181" si="172">G131*($FA131/$FW131)</f>
        <v>5.9286833619083996E-3</v>
      </c>
      <c r="I131" s="190">
        <v>28.64</v>
      </c>
      <c r="J131" s="190">
        <v>27.14</v>
      </c>
      <c r="K131" s="173">
        <f t="shared" si="128"/>
        <v>27.89</v>
      </c>
      <c r="L131" s="173">
        <v>1.3</v>
      </c>
      <c r="M131" s="171">
        <v>4.6699999999999998E-2</v>
      </c>
      <c r="N131" s="175">
        <f t="shared" si="129"/>
        <v>9.9008940823790637E-2</v>
      </c>
      <c r="O131" s="183">
        <f t="shared" si="130"/>
        <v>5.3801490711635064E-3</v>
      </c>
      <c r="P131" s="174"/>
      <c r="Q131" s="174"/>
      <c r="R131" s="172"/>
      <c r="S131" s="172"/>
      <c r="T131" s="175"/>
      <c r="U131" s="172"/>
      <c r="V131" s="172"/>
      <c r="W131" s="198">
        <v>77.06</v>
      </c>
      <c r="X131" s="198">
        <v>67.62</v>
      </c>
      <c r="Y131" s="177">
        <f t="shared" si="143"/>
        <v>72.34</v>
      </c>
      <c r="Z131" s="177">
        <v>0.48</v>
      </c>
      <c r="AA131" s="178">
        <v>0.10829999999999999</v>
      </c>
      <c r="AB131" s="175">
        <f t="shared" si="144"/>
        <v>0.11606128808090976</v>
      </c>
      <c r="AC131" s="183">
        <f t="shared" si="145"/>
        <v>1.3829008231085479E-2</v>
      </c>
      <c r="AD131" s="198">
        <v>76.14</v>
      </c>
      <c r="AE131" s="198">
        <v>63.04</v>
      </c>
      <c r="AF131" s="177">
        <f t="shared" si="86"/>
        <v>69.59</v>
      </c>
      <c r="AG131" s="177">
        <f t="shared" si="170"/>
        <v>0.88</v>
      </c>
      <c r="AH131" s="178">
        <v>0.105</v>
      </c>
      <c r="AI131" s="175">
        <f t="shared" si="87"/>
        <v>0.11978229102418414</v>
      </c>
      <c r="AJ131" s="183">
        <f t="shared" si="88"/>
        <v>2.1353909784974055E-2</v>
      </c>
      <c r="AK131" s="176"/>
      <c r="AL131" s="176"/>
      <c r="AM131" s="177"/>
      <c r="AN131" s="177"/>
      <c r="AO131" s="178"/>
      <c r="AP131" s="172"/>
      <c r="AQ131" s="172"/>
      <c r="AR131" s="174"/>
      <c r="AS131" s="174"/>
      <c r="AT131" s="172"/>
      <c r="AU131" s="172"/>
      <c r="AV131" s="175"/>
      <c r="AW131" s="172"/>
      <c r="AX131" s="172"/>
      <c r="AY131" s="198">
        <v>34.352499999999999</v>
      </c>
      <c r="AZ131" s="198">
        <v>31.47</v>
      </c>
      <c r="BA131" s="177">
        <f>AVERAGE(AY131:AZ131)</f>
        <v>32.911249999999995</v>
      </c>
      <c r="BB131" s="176">
        <v>1.1200000000000001</v>
      </c>
      <c r="BC131" s="178">
        <v>0.06</v>
      </c>
      <c r="BD131" s="175">
        <f>+((((((BB131/4)*(1+BC131)^0.25))/(BA131*0.95))+(1+BC131)^(0.25))^4)-1</f>
        <v>9.8484469276195696E-2</v>
      </c>
      <c r="BE131" s="183">
        <f>BD131*($FH131/$FW131)</f>
        <v>2.9122729535014089E-3</v>
      </c>
      <c r="BF131" s="198">
        <v>41.6</v>
      </c>
      <c r="BG131" s="198">
        <v>36.08</v>
      </c>
      <c r="BH131" s="177">
        <f t="shared" si="161"/>
        <v>38.840000000000003</v>
      </c>
      <c r="BI131" s="177">
        <v>1.86</v>
      </c>
      <c r="BJ131" s="178">
        <v>4.2000000000000003E-2</v>
      </c>
      <c r="BK131" s="175">
        <f t="shared" si="162"/>
        <v>9.5527723978806822E-2</v>
      </c>
      <c r="BL131" s="183">
        <f t="shared" si="163"/>
        <v>3.6903485765196857E-3</v>
      </c>
      <c r="BM131" s="172"/>
      <c r="BN131" s="172"/>
      <c r="BO131" s="172"/>
      <c r="BP131" s="172"/>
      <c r="BQ131" s="172"/>
      <c r="BR131" s="172"/>
      <c r="BS131" s="172"/>
      <c r="BT131" s="198">
        <v>46.5</v>
      </c>
      <c r="BU131" s="198">
        <v>43.46</v>
      </c>
      <c r="BV131" s="176">
        <f t="shared" si="158"/>
        <v>44.980000000000004</v>
      </c>
      <c r="BW131" s="177">
        <v>1.5</v>
      </c>
      <c r="BX131" s="178">
        <v>4.8800000000000003E-2</v>
      </c>
      <c r="BY131" s="175">
        <f t="shared" si="159"/>
        <v>8.6103845690878922E-2</v>
      </c>
      <c r="BZ131" s="183">
        <f t="shared" si="160"/>
        <v>2.2786416958498756E-3</v>
      </c>
      <c r="CA131" s="174"/>
      <c r="CB131" s="174"/>
      <c r="CC131" s="172"/>
      <c r="CD131" s="172"/>
      <c r="CE131" s="178"/>
      <c r="CF131" s="172"/>
      <c r="CG131" s="172"/>
      <c r="CH131" s="198">
        <v>51.33</v>
      </c>
      <c r="CI131" s="198">
        <v>46.57</v>
      </c>
      <c r="CJ131" s="177">
        <f t="shared" si="140"/>
        <v>48.95</v>
      </c>
      <c r="CK131" s="177">
        <v>1.52</v>
      </c>
      <c r="CL131" s="178">
        <v>8.5999999999999993E-2</v>
      </c>
      <c r="CM131" s="175">
        <f t="shared" si="141"/>
        <v>0.12193492815698126</v>
      </c>
      <c r="CN131" s="183">
        <f t="shared" si="142"/>
        <v>1.2427957587928281E-2</v>
      </c>
      <c r="CO131" s="176"/>
      <c r="CP131" s="176"/>
      <c r="CQ131" s="172"/>
      <c r="CR131" s="172"/>
      <c r="CS131" s="178"/>
      <c r="CT131" s="172"/>
      <c r="CU131" s="172"/>
      <c r="CV131" s="198">
        <v>27.42</v>
      </c>
      <c r="CW131" s="198">
        <v>25.7</v>
      </c>
      <c r="CX131" s="177">
        <f t="shared" si="164"/>
        <v>26.560000000000002</v>
      </c>
      <c r="CY131" s="177">
        <v>1.04</v>
      </c>
      <c r="CZ131" s="178">
        <v>5.5399999999999998E-2</v>
      </c>
      <c r="DA131" s="175">
        <f t="shared" si="165"/>
        <v>9.9577957206028689E-2</v>
      </c>
      <c r="DB131" s="183">
        <f t="shared" si="166"/>
        <v>4.1172591540048365E-3</v>
      </c>
      <c r="DC131" s="172"/>
      <c r="DD131" s="172"/>
      <c r="DE131" s="172"/>
      <c r="DF131" s="172"/>
      <c r="DG131" s="175"/>
      <c r="DH131" s="172"/>
      <c r="DI131" s="172"/>
      <c r="DJ131" s="198">
        <v>39.25</v>
      </c>
      <c r="DK131" s="198">
        <v>36.36</v>
      </c>
      <c r="DL131" s="177">
        <f t="shared" si="152"/>
        <v>37.805</v>
      </c>
      <c r="DM131" s="177">
        <v>1.08</v>
      </c>
      <c r="DN131" s="175">
        <v>6.6000000000000003E-2</v>
      </c>
      <c r="DO131" s="175">
        <f t="shared" si="153"/>
        <v>9.841921030254186E-2</v>
      </c>
      <c r="DP131" s="183">
        <f t="shared" si="154"/>
        <v>2.3821618745688573E-3</v>
      </c>
      <c r="DQ131" s="198">
        <v>31.74</v>
      </c>
      <c r="DR131" s="198">
        <v>28.9</v>
      </c>
      <c r="DS131" s="177">
        <f t="shared" si="167"/>
        <v>30.32</v>
      </c>
      <c r="DT131" s="177">
        <v>0.9</v>
      </c>
      <c r="DU131" s="178">
        <v>0.06</v>
      </c>
      <c r="DV131" s="175">
        <f t="shared" si="168"/>
        <v>9.3510500625873405E-2</v>
      </c>
      <c r="DW131" s="183">
        <f t="shared" si="169"/>
        <v>2.4990313040700552E-3</v>
      </c>
      <c r="DX131" s="176"/>
      <c r="DY131" s="176"/>
      <c r="DZ131" s="177"/>
      <c r="EA131" s="172"/>
      <c r="EB131" s="178"/>
      <c r="EC131" s="172"/>
      <c r="ED131" s="172"/>
      <c r="EE131" s="198">
        <v>35.69</v>
      </c>
      <c r="EF131" s="198">
        <v>33.51</v>
      </c>
      <c r="EG131" s="177">
        <f>AVERAGE(EE131:EF131)</f>
        <v>34.599999999999994</v>
      </c>
      <c r="EH131" s="177">
        <v>1.44</v>
      </c>
      <c r="EI131" s="178">
        <v>5.5E-2</v>
      </c>
      <c r="EJ131" s="175">
        <f t="shared" si="171"/>
        <v>0.10198328825132252</v>
      </c>
      <c r="EK131" s="183">
        <f>EJ131*($FT131/$FW131)</f>
        <v>3.7669003808201693E-3</v>
      </c>
      <c r="EL131" s="172"/>
      <c r="EM131" s="172"/>
      <c r="EN131" s="172"/>
      <c r="EO131" s="177"/>
      <c r="EP131" s="172"/>
      <c r="EQ131" s="172"/>
      <c r="ER131" s="172"/>
      <c r="ES131" s="198">
        <v>68.739999999999995</v>
      </c>
      <c r="ET131" s="198">
        <v>60.59</v>
      </c>
      <c r="EU131" s="177">
        <f t="shared" si="106"/>
        <v>64.664999999999992</v>
      </c>
      <c r="EV131" s="177">
        <v>0.49199999999999999</v>
      </c>
      <c r="EW131" s="175">
        <v>0.09</v>
      </c>
      <c r="EX131" s="175">
        <f t="shared" si="107"/>
        <v>9.8755940997429459E-2</v>
      </c>
      <c r="EY131" s="183">
        <f t="shared" si="108"/>
        <v>2.6332056663127747E-2</v>
      </c>
      <c r="EZ131" s="172"/>
      <c r="FA131" s="179">
        <v>2.5680000000000001</v>
      </c>
      <c r="FB131" s="179">
        <v>2.5009999999999999</v>
      </c>
      <c r="FC131" s="179"/>
      <c r="FD131" s="179">
        <v>5.484</v>
      </c>
      <c r="FE131" s="179">
        <v>8.2050000000000001</v>
      </c>
      <c r="FF131" s="179"/>
      <c r="FG131" s="179"/>
      <c r="FH131" s="179">
        <v>1.361</v>
      </c>
      <c r="FI131" s="179">
        <v>1.778</v>
      </c>
      <c r="FJ131" s="179"/>
      <c r="FK131" s="179">
        <v>1.218</v>
      </c>
      <c r="FL131" s="179"/>
      <c r="FM131" s="177">
        <v>4.6909999999999998</v>
      </c>
      <c r="FN131" s="177"/>
      <c r="FO131" s="177">
        <v>1.903</v>
      </c>
      <c r="FP131" s="177"/>
      <c r="FQ131" s="177">
        <v>1.1140000000000001</v>
      </c>
      <c r="FR131" s="177">
        <v>1.23</v>
      </c>
      <c r="FS131" s="177"/>
      <c r="FT131" s="177">
        <v>1.7</v>
      </c>
      <c r="FU131" s="177"/>
      <c r="FV131" s="177">
        <v>12.272</v>
      </c>
      <c r="FW131" s="177">
        <f t="shared" si="109"/>
        <v>46.024999999999999</v>
      </c>
      <c r="FX131" s="175">
        <f t="shared" si="110"/>
        <v>0.10689838063952237</v>
      </c>
      <c r="FY131" s="172"/>
      <c r="FZ131" s="172"/>
    </row>
    <row r="132" spans="1:182">
      <c r="A132" s="181">
        <v>39600</v>
      </c>
      <c r="B132" s="190">
        <v>36.42</v>
      </c>
      <c r="C132" s="190">
        <v>33.46</v>
      </c>
      <c r="D132" s="170">
        <f t="shared" si="156"/>
        <v>34.94</v>
      </c>
      <c r="E132" s="170">
        <v>1.68</v>
      </c>
      <c r="F132" s="171">
        <v>5.2499999999999998E-2</v>
      </c>
      <c r="G132" s="175">
        <f t="shared" si="157"/>
        <v>0.10678988830057201</v>
      </c>
      <c r="H132" s="183">
        <f t="shared" si="172"/>
        <v>6.1399882042779174E-3</v>
      </c>
      <c r="I132" s="190">
        <v>27.84</v>
      </c>
      <c r="J132" s="190">
        <v>26.31</v>
      </c>
      <c r="K132" s="173">
        <f t="shared" si="128"/>
        <v>27.074999999999999</v>
      </c>
      <c r="L132" s="173">
        <v>1.3</v>
      </c>
      <c r="M132" s="171">
        <v>4.6699999999999998E-2</v>
      </c>
      <c r="N132" s="175">
        <f t="shared" si="129"/>
        <v>0.10061331056767742</v>
      </c>
      <c r="O132" s="183">
        <f t="shared" si="130"/>
        <v>5.6339309002722817E-3</v>
      </c>
      <c r="P132" s="174"/>
      <c r="Q132" s="174"/>
      <c r="R132" s="172"/>
      <c r="S132" s="172"/>
      <c r="T132" s="175"/>
      <c r="U132" s="172"/>
      <c r="V132" s="172"/>
      <c r="W132" s="198">
        <v>79.569999999999993</v>
      </c>
      <c r="X132" s="198">
        <v>73.150000000000006</v>
      </c>
      <c r="Y132" s="177">
        <f t="shared" si="143"/>
        <v>76.36</v>
      </c>
      <c r="Z132" s="177">
        <v>0.48</v>
      </c>
      <c r="AA132" s="178">
        <v>0.10829999999999999</v>
      </c>
      <c r="AB132" s="175">
        <f t="shared" si="144"/>
        <v>0.11565167874465754</v>
      </c>
      <c r="AC132" s="183">
        <f t="shared" si="145"/>
        <v>1.4200112086595511E-2</v>
      </c>
      <c r="AD132" s="198">
        <v>74.22</v>
      </c>
      <c r="AE132" s="198">
        <v>66.959999999999994</v>
      </c>
      <c r="AF132" s="177">
        <f t="shared" si="86"/>
        <v>70.59</v>
      </c>
      <c r="AG132" s="177">
        <f t="shared" si="170"/>
        <v>0.88</v>
      </c>
      <c r="AH132" s="178">
        <v>0.105</v>
      </c>
      <c r="AI132" s="175">
        <f t="shared" si="87"/>
        <v>0.11957185058202979</v>
      </c>
      <c r="AJ132" s="183">
        <f t="shared" si="88"/>
        <v>1.8319679686835705E-2</v>
      </c>
      <c r="AK132" s="176"/>
      <c r="AL132" s="176"/>
      <c r="AM132" s="177"/>
      <c r="AN132" s="177"/>
      <c r="AO132" s="178"/>
      <c r="AP132" s="172"/>
      <c r="AQ132" s="172"/>
      <c r="AR132" s="174"/>
      <c r="AS132" s="174"/>
      <c r="AT132" s="172"/>
      <c r="AU132" s="172"/>
      <c r="AV132" s="175"/>
      <c r="AW132" s="172"/>
      <c r="AX132" s="172"/>
      <c r="AY132" s="198">
        <v>34.630000000000003</v>
      </c>
      <c r="AZ132" s="198">
        <v>32.088000000000001</v>
      </c>
      <c r="BA132" s="177">
        <f>AVERAGE(AY132:AZ132)</f>
        <v>33.359000000000002</v>
      </c>
      <c r="BB132" s="176">
        <v>1.1200000000000001</v>
      </c>
      <c r="BC132" s="178">
        <v>0.06</v>
      </c>
      <c r="BD132" s="175">
        <f>+((((((BB132/4)*(1+BC132)^0.25))/(BA132*0.95))+(1+BC132)^(0.25))^4)-1</f>
        <v>9.7961089535515633E-2</v>
      </c>
      <c r="BE132" s="183">
        <f>BD132*($FH132/$FW132)</f>
        <v>2.9872605218379967E-3</v>
      </c>
      <c r="BF132" s="198">
        <v>44.55</v>
      </c>
      <c r="BG132" s="198">
        <v>40.200000000000003</v>
      </c>
      <c r="BH132" s="177">
        <f t="shared" si="161"/>
        <v>42.375</v>
      </c>
      <c r="BI132" s="177">
        <v>1.86</v>
      </c>
      <c r="BJ132" s="178">
        <v>4.2000000000000003E-2</v>
      </c>
      <c r="BK132" s="175">
        <f t="shared" si="162"/>
        <v>9.0985193153560573E-2</v>
      </c>
      <c r="BL132" s="183">
        <f t="shared" si="163"/>
        <v>3.6219701197167898E-3</v>
      </c>
      <c r="BM132" s="172"/>
      <c r="BN132" s="172"/>
      <c r="BO132" s="172"/>
      <c r="BP132" s="172"/>
      <c r="BQ132" s="172"/>
      <c r="BR132" s="172"/>
      <c r="BS132" s="172"/>
      <c r="BT132" s="198">
        <v>48.22</v>
      </c>
      <c r="BU132" s="198">
        <v>44.36</v>
      </c>
      <c r="BV132" s="176">
        <f t="shared" si="158"/>
        <v>46.29</v>
      </c>
      <c r="BW132" s="177">
        <v>1.5</v>
      </c>
      <c r="BX132" s="178">
        <v>4.8800000000000003E-2</v>
      </c>
      <c r="BY132" s="175">
        <f t="shared" si="159"/>
        <v>8.5034671131330564E-2</v>
      </c>
      <c r="BZ132" s="183">
        <f t="shared" si="160"/>
        <v>2.3189196990408521E-3</v>
      </c>
      <c r="CA132" s="174"/>
      <c r="CB132" s="174"/>
      <c r="CC132" s="172"/>
      <c r="CD132" s="172"/>
      <c r="CE132" s="178"/>
      <c r="CF132" s="172"/>
      <c r="CG132" s="172"/>
      <c r="CH132" s="198">
        <v>50.69</v>
      </c>
      <c r="CI132" s="198">
        <v>47.15</v>
      </c>
      <c r="CJ132" s="177">
        <f t="shared" si="140"/>
        <v>48.92</v>
      </c>
      <c r="CK132" s="177">
        <v>1.52</v>
      </c>
      <c r="CL132" s="178">
        <v>8.5999999999999993E-2</v>
      </c>
      <c r="CM132" s="175">
        <f t="shared" si="141"/>
        <v>0.12195723502197153</v>
      </c>
      <c r="CN132" s="183">
        <f t="shared" si="142"/>
        <v>1.2809004779868986E-2</v>
      </c>
      <c r="CO132" s="176"/>
      <c r="CP132" s="176"/>
      <c r="CQ132" s="172"/>
      <c r="CR132" s="172"/>
      <c r="CS132" s="178"/>
      <c r="CT132" s="172"/>
      <c r="CU132" s="172"/>
      <c r="CV132" s="198">
        <v>27.95</v>
      </c>
      <c r="CW132" s="198">
        <v>25.228000000000002</v>
      </c>
      <c r="CX132" s="177">
        <f t="shared" si="164"/>
        <v>26.588999999999999</v>
      </c>
      <c r="CY132" s="177">
        <v>1.04</v>
      </c>
      <c r="CZ132" s="178">
        <v>5.5399999999999998E-2</v>
      </c>
      <c r="DA132" s="175">
        <f t="shared" si="165"/>
        <v>9.9529030700109322E-2</v>
      </c>
      <c r="DB132" s="183">
        <f t="shared" si="166"/>
        <v>4.2406355324715213E-3</v>
      </c>
      <c r="DC132" s="172"/>
      <c r="DD132" s="172"/>
      <c r="DE132" s="172"/>
      <c r="DF132" s="172"/>
      <c r="DG132" s="175"/>
      <c r="DH132" s="172"/>
      <c r="DI132" s="172"/>
      <c r="DJ132" s="198">
        <v>39.36</v>
      </c>
      <c r="DK132" s="198">
        <v>36.700000000000003</v>
      </c>
      <c r="DL132" s="177">
        <f t="shared" si="152"/>
        <v>38.03</v>
      </c>
      <c r="DM132" s="177">
        <v>1.08</v>
      </c>
      <c r="DN132" s="175">
        <v>6.6000000000000003E-2</v>
      </c>
      <c r="DO132" s="175">
        <f t="shared" si="153"/>
        <v>9.8225258539119675E-2</v>
      </c>
      <c r="DP132" s="183">
        <f t="shared" si="154"/>
        <v>2.4499135324328168E-3</v>
      </c>
      <c r="DQ132" s="198">
        <v>31.35</v>
      </c>
      <c r="DR132" s="198">
        <v>28.98</v>
      </c>
      <c r="DS132" s="177">
        <f t="shared" si="167"/>
        <v>30.164999999999999</v>
      </c>
      <c r="DT132" s="177">
        <v>0.9</v>
      </c>
      <c r="DU132" s="178">
        <v>0.06</v>
      </c>
      <c r="DV132" s="175">
        <f t="shared" si="168"/>
        <v>9.368471649237331E-2</v>
      </c>
      <c r="DW132" s="183">
        <f t="shared" si="169"/>
        <v>2.5799794305395658E-3</v>
      </c>
      <c r="DX132" s="176"/>
      <c r="DY132" s="176"/>
      <c r="DZ132" s="177"/>
      <c r="EA132" s="172"/>
      <c r="EB132" s="178"/>
      <c r="EC132" s="172"/>
      <c r="ED132" s="172"/>
      <c r="EE132" s="198">
        <v>36.22</v>
      </c>
      <c r="EF132" s="198">
        <v>34.17</v>
      </c>
      <c r="EG132" s="177">
        <f>AVERAGE(EE132:EF132)</f>
        <v>35.195</v>
      </c>
      <c r="EH132" s="177">
        <v>1.44</v>
      </c>
      <c r="EI132" s="178">
        <v>5.5E-2</v>
      </c>
      <c r="EJ132" s="175">
        <f t="shared" si="171"/>
        <v>0.10117619476614625</v>
      </c>
      <c r="EK132" s="183">
        <f>EJ132*($FT132/$FW132)</f>
        <v>3.8509656793491095E-3</v>
      </c>
      <c r="EL132" s="172"/>
      <c r="EM132" s="172"/>
      <c r="EN132" s="172"/>
      <c r="EO132" s="177"/>
      <c r="EP132" s="172"/>
      <c r="EQ132" s="172"/>
      <c r="ER132" s="172"/>
      <c r="ES132" s="198">
        <v>71.64</v>
      </c>
      <c r="ET132" s="198">
        <v>63.42</v>
      </c>
      <c r="EU132" s="177">
        <f t="shared" si="106"/>
        <v>67.53</v>
      </c>
      <c r="EV132" s="177">
        <v>0.49199999999999999</v>
      </c>
      <c r="EW132" s="175">
        <v>0.09</v>
      </c>
      <c r="EX132" s="175">
        <f t="shared" si="107"/>
        <v>9.8383397131425854E-2</v>
      </c>
      <c r="EY132" s="183">
        <f t="shared" si="108"/>
        <v>2.7032085115458938E-2</v>
      </c>
      <c r="EZ132" s="172"/>
      <c r="FA132" s="179">
        <v>2.5680000000000001</v>
      </c>
      <c r="FB132" s="179">
        <v>2.5009999999999999</v>
      </c>
      <c r="FC132" s="179"/>
      <c r="FD132" s="179">
        <v>5.484</v>
      </c>
      <c r="FE132" s="179">
        <v>6.843</v>
      </c>
      <c r="FF132" s="179"/>
      <c r="FG132" s="179"/>
      <c r="FH132" s="179">
        <v>1.3620000000000001</v>
      </c>
      <c r="FI132" s="179">
        <v>1.778</v>
      </c>
      <c r="FJ132" s="179"/>
      <c r="FK132" s="179">
        <v>1.218</v>
      </c>
      <c r="FL132" s="179"/>
      <c r="FM132" s="177">
        <v>4.6909999999999998</v>
      </c>
      <c r="FN132" s="177"/>
      <c r="FO132" s="177">
        <v>1.903</v>
      </c>
      <c r="FP132" s="177"/>
      <c r="FQ132" s="177">
        <v>1.1140000000000001</v>
      </c>
      <c r="FR132" s="177">
        <v>1.23</v>
      </c>
      <c r="FS132" s="177"/>
      <c r="FT132" s="177">
        <v>1.7</v>
      </c>
      <c r="FU132" s="177"/>
      <c r="FV132" s="177">
        <v>12.272</v>
      </c>
      <c r="FW132" s="177">
        <f t="shared" si="109"/>
        <v>44.664000000000001</v>
      </c>
      <c r="FX132" s="175">
        <f t="shared" si="110"/>
        <v>0.106184445288698</v>
      </c>
      <c r="FY132" s="172"/>
      <c r="FZ132" s="172"/>
    </row>
    <row r="133" spans="1:182">
      <c r="A133" s="181">
        <v>39630</v>
      </c>
      <c r="B133" s="190">
        <v>35.44</v>
      </c>
      <c r="C133" s="190">
        <v>32.659999999999997</v>
      </c>
      <c r="D133" s="170">
        <f t="shared" si="156"/>
        <v>34.049999999999997</v>
      </c>
      <c r="E133" s="170">
        <v>1.68</v>
      </c>
      <c r="F133" s="171">
        <v>5.2499999999999998E-2</v>
      </c>
      <c r="G133" s="175">
        <f t="shared" si="157"/>
        <v>0.10823650286696074</v>
      </c>
      <c r="H133" s="183">
        <f t="shared" si="172"/>
        <v>7.5219565750799747E-3</v>
      </c>
      <c r="I133" s="190">
        <v>27.9999</v>
      </c>
      <c r="J133" s="190">
        <v>25</v>
      </c>
      <c r="K133" s="173">
        <f t="shared" si="128"/>
        <v>26.499949999999998</v>
      </c>
      <c r="L133" s="173">
        <v>1.3</v>
      </c>
      <c r="M133" s="171">
        <v>4.6699999999999998E-2</v>
      </c>
      <c r="N133" s="175">
        <f t="shared" si="129"/>
        <v>0.10180584203546261</v>
      </c>
      <c r="O133" s="183">
        <f t="shared" si="130"/>
        <v>6.5736290078105058E-3</v>
      </c>
      <c r="P133" s="174"/>
      <c r="Q133" s="174"/>
      <c r="R133" s="172"/>
      <c r="S133" s="172"/>
      <c r="T133" s="175"/>
      <c r="U133" s="172"/>
      <c r="V133" s="172"/>
      <c r="W133" s="198">
        <v>79.33</v>
      </c>
      <c r="X133" s="198">
        <v>59.54</v>
      </c>
      <c r="Y133" s="177">
        <f t="shared" si="143"/>
        <v>69.435000000000002</v>
      </c>
      <c r="Z133" s="177">
        <v>0.48</v>
      </c>
      <c r="AA133" s="178">
        <v>0.10249999999999999</v>
      </c>
      <c r="AB133" s="175">
        <f t="shared" si="144"/>
        <v>0.11054456767947851</v>
      </c>
      <c r="AC133" s="183">
        <f t="shared" si="145"/>
        <v>1.2735121904404092E-2</v>
      </c>
      <c r="AD133" s="198">
        <v>71.33</v>
      </c>
      <c r="AE133" s="198">
        <v>51.47</v>
      </c>
      <c r="AF133" s="177">
        <f t="shared" si="86"/>
        <v>61.4</v>
      </c>
      <c r="AG133" s="177">
        <f t="shared" si="170"/>
        <v>0.88</v>
      </c>
      <c r="AH133" s="178">
        <v>0.105</v>
      </c>
      <c r="AI133" s="175">
        <f t="shared" si="87"/>
        <v>0.12176521799758788</v>
      </c>
      <c r="AJ133" s="183">
        <f t="shared" si="88"/>
        <v>2.2549236489432072E-2</v>
      </c>
      <c r="AK133" s="176"/>
      <c r="AL133" s="176"/>
      <c r="AM133" s="177"/>
      <c r="AN133" s="177"/>
      <c r="AO133" s="178"/>
      <c r="AP133" s="172"/>
      <c r="AQ133" s="172"/>
      <c r="AR133" s="174"/>
      <c r="AS133" s="174"/>
      <c r="AT133" s="172"/>
      <c r="AU133" s="172"/>
      <c r="AV133" s="175"/>
      <c r="AW133" s="172"/>
      <c r="AX133" s="172"/>
      <c r="AY133" s="176"/>
      <c r="AZ133" s="176"/>
      <c r="BA133" s="177"/>
      <c r="BB133" s="176"/>
      <c r="BC133" s="178"/>
      <c r="BD133" s="172"/>
      <c r="BE133" s="172"/>
      <c r="BF133" s="198">
        <v>43.25</v>
      </c>
      <c r="BG133" s="198">
        <v>38.01</v>
      </c>
      <c r="BH133" s="177">
        <f t="shared" si="161"/>
        <v>40.629999999999995</v>
      </c>
      <c r="BI133" s="177">
        <v>1.86</v>
      </c>
      <c r="BJ133" s="178">
        <v>4.4999999999999998E-2</v>
      </c>
      <c r="BK133" s="175">
        <f t="shared" si="162"/>
        <v>9.6274191149845034E-2</v>
      </c>
      <c r="BL133" s="183">
        <f t="shared" si="163"/>
        <v>4.6323747527718256E-3</v>
      </c>
      <c r="BM133" s="172"/>
      <c r="BN133" s="172"/>
      <c r="BO133" s="172"/>
      <c r="BP133" s="172"/>
      <c r="BQ133" s="172"/>
      <c r="BR133" s="172"/>
      <c r="BS133" s="172"/>
      <c r="BT133" s="198">
        <v>47.19</v>
      </c>
      <c r="BU133" s="198">
        <v>43.89</v>
      </c>
      <c r="BV133" s="176">
        <f t="shared" si="158"/>
        <v>45.54</v>
      </c>
      <c r="BW133" s="177">
        <v>1.5</v>
      </c>
      <c r="BX133" s="178">
        <v>4.8300000000000003E-2</v>
      </c>
      <c r="BY133" s="175">
        <f t="shared" si="159"/>
        <v>8.5121607205969729E-2</v>
      </c>
      <c r="BZ133" s="183">
        <f t="shared" si="160"/>
        <v>2.7435547245699813E-3</v>
      </c>
      <c r="CA133" s="174"/>
      <c r="CB133" s="174"/>
      <c r="CC133" s="172"/>
      <c r="CD133" s="172"/>
      <c r="CE133" s="178"/>
      <c r="CF133" s="172"/>
      <c r="CG133" s="172"/>
      <c r="CH133" s="198">
        <v>50.05</v>
      </c>
      <c r="CI133" s="198">
        <v>44.44</v>
      </c>
      <c r="CJ133" s="177">
        <f t="shared" si="140"/>
        <v>47.244999999999997</v>
      </c>
      <c r="CK133" s="177">
        <v>1.52</v>
      </c>
      <c r="CL133" s="197">
        <v>9.0700000000000003E-2</v>
      </c>
      <c r="CM133" s="175">
        <f t="shared" si="141"/>
        <v>0.12810941807926191</v>
      </c>
      <c r="CN133" s="183">
        <f t="shared" si="142"/>
        <v>1.6263295091194459E-2</v>
      </c>
      <c r="CO133" s="176"/>
      <c r="CP133" s="176"/>
      <c r="CQ133" s="172"/>
      <c r="CR133" s="172"/>
      <c r="CS133" s="178"/>
      <c r="CT133" s="172"/>
      <c r="CU133" s="172"/>
      <c r="CV133" s="198">
        <v>27.06</v>
      </c>
      <c r="CW133" s="198">
        <v>25</v>
      </c>
      <c r="CX133" s="177">
        <f t="shared" si="164"/>
        <v>26.03</v>
      </c>
      <c r="CY133" s="177">
        <v>1.04</v>
      </c>
      <c r="CZ133" s="178">
        <v>5.7500000000000002E-2</v>
      </c>
      <c r="DA133" s="175">
        <f t="shared" si="165"/>
        <v>0.1026813555109356</v>
      </c>
      <c r="DB133" s="183">
        <f t="shared" si="166"/>
        <v>5.4158357298877873E-3</v>
      </c>
      <c r="DC133" s="172"/>
      <c r="DD133" s="172"/>
      <c r="DE133" s="172"/>
      <c r="DF133" s="172"/>
      <c r="DG133" s="175"/>
      <c r="DH133" s="172"/>
      <c r="DI133" s="172"/>
      <c r="DJ133" s="198">
        <v>38.9</v>
      </c>
      <c r="DK133" s="198">
        <v>36</v>
      </c>
      <c r="DL133" s="177">
        <f t="shared" si="152"/>
        <v>37.450000000000003</v>
      </c>
      <c r="DM133" s="177">
        <v>1.08</v>
      </c>
      <c r="DN133" s="175">
        <v>7.0000000000000007E-2</v>
      </c>
      <c r="DO133" s="175">
        <f t="shared" si="153"/>
        <v>0.10285283027281178</v>
      </c>
      <c r="DP133" s="183">
        <f t="shared" si="154"/>
        <v>2.9838231774316475E-3</v>
      </c>
      <c r="DQ133" s="198">
        <v>30.07</v>
      </c>
      <c r="DR133" s="198">
        <v>27.63</v>
      </c>
      <c r="DS133" s="177">
        <f t="shared" si="167"/>
        <v>28.85</v>
      </c>
      <c r="DT133" s="177">
        <v>0.9</v>
      </c>
      <c r="DU133" s="178">
        <v>0.06</v>
      </c>
      <c r="DV133" s="175">
        <f t="shared" si="168"/>
        <v>9.5238971937015249E-2</v>
      </c>
      <c r="DW133" s="183">
        <f t="shared" si="169"/>
        <v>3.1701649567690182E-3</v>
      </c>
      <c r="DX133" s="176"/>
      <c r="DY133" s="176"/>
      <c r="DZ133" s="177"/>
      <c r="EA133" s="172"/>
      <c r="EB133" s="178"/>
      <c r="EC133" s="172"/>
      <c r="ED133" s="172"/>
      <c r="EE133" s="176"/>
      <c r="EF133" s="176"/>
      <c r="EG133" s="177"/>
      <c r="EH133" s="177"/>
      <c r="EI133" s="178"/>
      <c r="EJ133" s="172"/>
      <c r="EK133" s="172"/>
      <c r="EL133" s="172"/>
      <c r="EM133" s="172"/>
      <c r="EN133" s="172"/>
      <c r="EO133" s="177"/>
      <c r="EP133" s="172"/>
      <c r="EQ133" s="172"/>
      <c r="ER133" s="172"/>
      <c r="ES133" s="198">
        <v>74.864999999999995</v>
      </c>
      <c r="ET133" s="198">
        <v>52.02</v>
      </c>
      <c r="EU133" s="177">
        <f t="shared" si="106"/>
        <v>63.442499999999995</v>
      </c>
      <c r="EV133" s="177">
        <v>0.49199999999999999</v>
      </c>
      <c r="EW133" s="175">
        <v>0.09</v>
      </c>
      <c r="EX133" s="175">
        <f t="shared" si="107"/>
        <v>9.8925179210119119E-2</v>
      </c>
      <c r="EY133" s="183">
        <f t="shared" si="108"/>
        <v>2.405933604571716E-2</v>
      </c>
      <c r="EZ133" s="172"/>
      <c r="FA133" s="179">
        <v>2.5680000000000001</v>
      </c>
      <c r="FB133" s="179">
        <v>2.3860000000000001</v>
      </c>
      <c r="FC133" s="179"/>
      <c r="FD133" s="179">
        <v>4.2569999999999997</v>
      </c>
      <c r="FE133" s="179">
        <v>6.843</v>
      </c>
      <c r="FF133" s="179"/>
      <c r="FG133" s="179"/>
      <c r="FH133" s="179"/>
      <c r="FI133" s="179">
        <v>1.778</v>
      </c>
      <c r="FJ133" s="179"/>
      <c r="FK133" s="179">
        <v>1.1910000000000001</v>
      </c>
      <c r="FL133" s="179"/>
      <c r="FM133" s="177">
        <v>4.6909999999999998</v>
      </c>
      <c r="FN133" s="177"/>
      <c r="FO133" s="177">
        <v>1.9490000000000001</v>
      </c>
      <c r="FP133" s="177"/>
      <c r="FQ133" s="177">
        <v>1.0720000000000001</v>
      </c>
      <c r="FR133" s="177">
        <v>1.23</v>
      </c>
      <c r="FS133" s="177"/>
      <c r="FT133" s="177"/>
      <c r="FU133" s="177"/>
      <c r="FV133" s="177">
        <v>8.9870000000000001</v>
      </c>
      <c r="FW133" s="177">
        <f t="shared" si="109"/>
        <v>36.951999999999998</v>
      </c>
      <c r="FX133" s="175">
        <f t="shared" si="110"/>
        <v>0.10864832845506853</v>
      </c>
      <c r="FY133" s="172"/>
      <c r="FZ133" s="172"/>
    </row>
    <row r="134" spans="1:182">
      <c r="A134" s="181">
        <v>39661</v>
      </c>
      <c r="B134" s="190">
        <v>34.659999999999997</v>
      </c>
      <c r="C134" s="190">
        <v>32.200000000000003</v>
      </c>
      <c r="D134" s="170">
        <f t="shared" si="156"/>
        <v>33.43</v>
      </c>
      <c r="E134" s="170">
        <v>1.68</v>
      </c>
      <c r="F134" s="171">
        <v>5.2499999999999998E-2</v>
      </c>
      <c r="G134" s="175">
        <f t="shared" si="157"/>
        <v>0.10929066786827124</v>
      </c>
      <c r="H134" s="183">
        <f t="shared" si="172"/>
        <v>7.4909245111820363E-3</v>
      </c>
      <c r="I134" s="190">
        <v>27.8</v>
      </c>
      <c r="J134" s="190">
        <v>25.61</v>
      </c>
      <c r="K134" s="173">
        <f t="shared" si="128"/>
        <v>26.704999999999998</v>
      </c>
      <c r="L134" s="173">
        <v>1.3</v>
      </c>
      <c r="M134" s="171">
        <v>0.05</v>
      </c>
      <c r="N134" s="175">
        <f t="shared" si="129"/>
        <v>0.10484698477313725</v>
      </c>
      <c r="O134" s="183">
        <f t="shared" si="130"/>
        <v>7.0757894820535515E-3</v>
      </c>
      <c r="P134" s="174"/>
      <c r="Q134" s="174"/>
      <c r="R134" s="172"/>
      <c r="S134" s="172"/>
      <c r="T134" s="175"/>
      <c r="U134" s="172"/>
      <c r="V134" s="172"/>
      <c r="W134" s="198">
        <v>61.19</v>
      </c>
      <c r="X134" s="198">
        <v>51.49</v>
      </c>
      <c r="Y134" s="177">
        <f t="shared" si="143"/>
        <v>56.34</v>
      </c>
      <c r="Z134" s="177">
        <v>0.48</v>
      </c>
      <c r="AA134" s="178">
        <v>0.1075</v>
      </c>
      <c r="AB134" s="175">
        <f t="shared" si="144"/>
        <v>0.11746563095953522</v>
      </c>
      <c r="AC134" s="183">
        <f t="shared" si="145"/>
        <v>1.2713665559849114E-2</v>
      </c>
      <c r="AD134" s="198">
        <v>54.88</v>
      </c>
      <c r="AE134" s="198">
        <v>46.79</v>
      </c>
      <c r="AF134" s="177">
        <f t="shared" si="86"/>
        <v>50.835000000000001</v>
      </c>
      <c r="AG134" s="177">
        <f t="shared" si="170"/>
        <v>0.88</v>
      </c>
      <c r="AH134" s="178">
        <v>0.1167</v>
      </c>
      <c r="AI134" s="175">
        <f t="shared" si="87"/>
        <v>0.13718798594429904</v>
      </c>
      <c r="AJ134" s="183">
        <f t="shared" si="88"/>
        <v>2.4225354500533109E-2</v>
      </c>
      <c r="AK134" s="176"/>
      <c r="AL134" s="176"/>
      <c r="AM134" s="177"/>
      <c r="AN134" s="177"/>
      <c r="AO134" s="178"/>
      <c r="AP134" s="172"/>
      <c r="AQ134" s="172"/>
      <c r="AR134" s="174"/>
      <c r="AS134" s="174"/>
      <c r="AT134" s="172"/>
      <c r="AU134" s="172"/>
      <c r="AV134" s="175"/>
      <c r="AW134" s="172"/>
      <c r="AX134" s="172"/>
      <c r="AY134" s="176"/>
      <c r="AZ134" s="176"/>
      <c r="BA134" s="177"/>
      <c r="BB134" s="176"/>
      <c r="BC134" s="178"/>
      <c r="BD134" s="172"/>
      <c r="BE134" s="172"/>
      <c r="BF134" s="198">
        <v>46.84</v>
      </c>
      <c r="BG134" s="198">
        <v>39.29</v>
      </c>
      <c r="BH134" s="177">
        <f t="shared" si="161"/>
        <v>43.064999999999998</v>
      </c>
      <c r="BI134" s="177">
        <v>1.86</v>
      </c>
      <c r="BJ134" s="178">
        <v>4.2500000000000003E-2</v>
      </c>
      <c r="BK134" s="175">
        <f t="shared" si="162"/>
        <v>9.0710107372898863E-2</v>
      </c>
      <c r="BL134" s="183">
        <f t="shared" si="163"/>
        <v>5.0818262126982958E-3</v>
      </c>
      <c r="BM134" s="172"/>
      <c r="BN134" s="172"/>
      <c r="BO134" s="172"/>
      <c r="BP134" s="172"/>
      <c r="BQ134" s="172"/>
      <c r="BR134" s="172"/>
      <c r="BS134" s="172"/>
      <c r="BT134" s="198">
        <v>49.56</v>
      </c>
      <c r="BU134" s="198">
        <v>43.66</v>
      </c>
      <c r="BV134" s="176">
        <f t="shared" si="158"/>
        <v>46.61</v>
      </c>
      <c r="BW134" s="177">
        <v>1.5</v>
      </c>
      <c r="BX134" s="178">
        <v>4.8300000000000003E-2</v>
      </c>
      <c r="BY134" s="175">
        <f t="shared" si="159"/>
        <v>8.4265592960309554E-2</v>
      </c>
      <c r="BZ134" s="183">
        <f t="shared" si="160"/>
        <v>2.9345432941159581E-3</v>
      </c>
      <c r="CA134" s="174"/>
      <c r="CB134" s="174"/>
      <c r="CC134" s="172"/>
      <c r="CD134" s="172"/>
      <c r="CE134" s="178"/>
      <c r="CF134" s="172"/>
      <c r="CG134" s="172"/>
      <c r="CH134" s="198">
        <v>46.59</v>
      </c>
      <c r="CI134" s="198">
        <v>41.8</v>
      </c>
      <c r="CJ134" s="177">
        <f t="shared" si="140"/>
        <v>44.195</v>
      </c>
      <c r="CK134" s="177">
        <v>1.52</v>
      </c>
      <c r="CL134" s="197">
        <v>9.0700000000000003E-2</v>
      </c>
      <c r="CM134" s="175">
        <f t="shared" si="141"/>
        <v>0.13072614255492687</v>
      </c>
      <c r="CN134" s="183">
        <f t="shared" si="142"/>
        <v>1.6135320826368562E-2</v>
      </c>
      <c r="CO134" s="176"/>
      <c r="CP134" s="176"/>
      <c r="CQ134" s="172"/>
      <c r="CR134" s="172"/>
      <c r="CS134" s="178"/>
      <c r="CT134" s="172"/>
      <c r="CU134" s="172"/>
      <c r="CV134" s="198">
        <v>29.2</v>
      </c>
      <c r="CW134" s="198">
        <v>26.19</v>
      </c>
      <c r="CX134" s="177">
        <f t="shared" si="164"/>
        <v>27.695</v>
      </c>
      <c r="CY134" s="177">
        <v>1.04</v>
      </c>
      <c r="CZ134" s="178">
        <v>5.7500000000000002E-2</v>
      </c>
      <c r="DA134" s="175">
        <f t="shared" si="165"/>
        <v>9.9924915557072724E-2</v>
      </c>
      <c r="DB134" s="183">
        <f t="shared" si="166"/>
        <v>5.7196443486365539E-3</v>
      </c>
      <c r="DC134" s="172"/>
      <c r="DD134" s="172"/>
      <c r="DE134" s="172"/>
      <c r="DF134" s="172"/>
      <c r="DG134" s="175"/>
      <c r="DH134" s="172"/>
      <c r="DI134" s="172"/>
      <c r="DJ134" s="198">
        <v>37.47</v>
      </c>
      <c r="DK134" s="198">
        <v>33.1</v>
      </c>
      <c r="DL134" s="177">
        <f t="shared" si="152"/>
        <v>35.284999999999997</v>
      </c>
      <c r="DM134" s="177">
        <v>1.08</v>
      </c>
      <c r="DN134" s="175">
        <v>6.6699999999999995E-2</v>
      </c>
      <c r="DO134" s="175">
        <f t="shared" si="153"/>
        <v>0.10148531568344854</v>
      </c>
      <c r="DP134" s="183">
        <f t="shared" si="154"/>
        <v>2.9085963126796121E-3</v>
      </c>
      <c r="DQ134" s="198">
        <v>30.69</v>
      </c>
      <c r="DR134" s="198">
        <v>27.56</v>
      </c>
      <c r="DS134" s="177">
        <f t="shared" si="167"/>
        <v>29.125</v>
      </c>
      <c r="DT134" s="177">
        <v>0.9</v>
      </c>
      <c r="DU134" s="178">
        <v>0.06</v>
      </c>
      <c r="DV134" s="175">
        <f t="shared" si="168"/>
        <v>9.4902190694808208E-2</v>
      </c>
      <c r="DW134" s="183">
        <f t="shared" si="169"/>
        <v>3.3896388781355048E-3</v>
      </c>
      <c r="DX134" s="176"/>
      <c r="DY134" s="176"/>
      <c r="DZ134" s="177"/>
      <c r="EA134" s="172"/>
      <c r="EB134" s="178"/>
      <c r="EC134" s="172"/>
      <c r="ED134" s="172"/>
      <c r="EE134" s="176"/>
      <c r="EF134" s="176"/>
      <c r="EG134" s="177"/>
      <c r="EH134" s="177"/>
      <c r="EI134" s="178"/>
      <c r="EJ134" s="172"/>
      <c r="EK134" s="172"/>
      <c r="EL134" s="172"/>
      <c r="EM134" s="172"/>
      <c r="EN134" s="172"/>
      <c r="EO134" s="177"/>
      <c r="EP134" s="172"/>
      <c r="EQ134" s="172"/>
      <c r="ER134" s="172"/>
      <c r="ES134" s="198">
        <v>54.64</v>
      </c>
      <c r="ET134" s="198">
        <v>46.91</v>
      </c>
      <c r="EU134" s="177">
        <f t="shared" si="106"/>
        <v>50.774999999999999</v>
      </c>
      <c r="EV134" s="177">
        <v>0.49199999999999999</v>
      </c>
      <c r="EW134" s="175">
        <v>0.09</v>
      </c>
      <c r="EX134" s="175">
        <f t="shared" si="107"/>
        <v>0.10116037667928324</v>
      </c>
      <c r="EY134" s="183">
        <f t="shared" si="108"/>
        <v>2.46083522775047E-2</v>
      </c>
      <c r="EZ134" s="172"/>
      <c r="FA134" s="179">
        <v>2.5350000000000001</v>
      </c>
      <c r="FB134" s="179">
        <v>2.496</v>
      </c>
      <c r="FC134" s="179"/>
      <c r="FD134" s="179">
        <v>4.0030000000000001</v>
      </c>
      <c r="FE134" s="179">
        <v>6.5309999999999997</v>
      </c>
      <c r="FF134" s="179"/>
      <c r="FG134" s="179"/>
      <c r="FH134" s="179"/>
      <c r="FI134" s="179">
        <v>2.0720000000000001</v>
      </c>
      <c r="FJ134" s="179"/>
      <c r="FK134" s="179">
        <v>1.288</v>
      </c>
      <c r="FL134" s="179"/>
      <c r="FM134" s="177">
        <v>4.5650000000000004</v>
      </c>
      <c r="FN134" s="177"/>
      <c r="FO134" s="177">
        <v>2.117</v>
      </c>
      <c r="FP134" s="177"/>
      <c r="FQ134" s="177">
        <v>1.06</v>
      </c>
      <c r="FR134" s="177">
        <v>1.321</v>
      </c>
      <c r="FS134" s="177"/>
      <c r="FT134" s="177"/>
      <c r="FU134" s="177"/>
      <c r="FV134" s="177">
        <v>8.9969999999999999</v>
      </c>
      <c r="FW134" s="177">
        <f t="shared" si="109"/>
        <v>36.984999999999999</v>
      </c>
      <c r="FX134" s="175">
        <f t="shared" si="110"/>
        <v>0.11228365620375702</v>
      </c>
      <c r="FY134" s="172"/>
      <c r="FZ134" s="172"/>
    </row>
    <row r="135" spans="1:182">
      <c r="A135" s="181">
        <v>39692</v>
      </c>
      <c r="B135" s="190">
        <v>35.01</v>
      </c>
      <c r="C135" s="190">
        <v>30.6</v>
      </c>
      <c r="D135" s="170">
        <f t="shared" si="156"/>
        <v>32.805</v>
      </c>
      <c r="E135" s="170">
        <v>1.68</v>
      </c>
      <c r="F135" s="171">
        <v>4.8300000000000003E-2</v>
      </c>
      <c r="G135" s="175">
        <f t="shared" si="157"/>
        <v>0.10596344113060963</v>
      </c>
      <c r="H135" s="183">
        <f t="shared" si="172"/>
        <v>8.9176049762768449E-3</v>
      </c>
      <c r="I135" s="190">
        <v>28.66</v>
      </c>
      <c r="J135" s="190">
        <v>25.52</v>
      </c>
      <c r="K135" s="173">
        <f t="shared" si="128"/>
        <v>27.09</v>
      </c>
      <c r="L135" s="173">
        <v>1.3</v>
      </c>
      <c r="M135" s="171">
        <v>0.05</v>
      </c>
      <c r="N135" s="175">
        <f t="shared" si="129"/>
        <v>0.10405277411525038</v>
      </c>
      <c r="O135" s="183">
        <f t="shared" si="130"/>
        <v>9.1326212781566631E-3</v>
      </c>
      <c r="P135" s="174"/>
      <c r="Q135" s="174"/>
      <c r="R135" s="172"/>
      <c r="S135" s="172"/>
      <c r="T135" s="175"/>
      <c r="U135" s="172"/>
      <c r="V135" s="172"/>
      <c r="W135" s="198">
        <v>56.75</v>
      </c>
      <c r="X135" s="198">
        <v>41.03</v>
      </c>
      <c r="Y135" s="177">
        <f t="shared" si="143"/>
        <v>48.89</v>
      </c>
      <c r="Z135" s="177">
        <v>0.48</v>
      </c>
      <c r="AA135" s="178">
        <v>0.1075</v>
      </c>
      <c r="AB135" s="175">
        <v>0.1167</v>
      </c>
      <c r="AC135" s="183">
        <f t="shared" si="145"/>
        <v>1.1355722701451715E-2</v>
      </c>
      <c r="AD135" s="198">
        <v>49.19</v>
      </c>
      <c r="AE135" s="198">
        <v>33.619999999999997</v>
      </c>
      <c r="AF135" s="177">
        <f t="shared" si="86"/>
        <v>41.405000000000001</v>
      </c>
      <c r="AG135" s="177">
        <f t="shared" si="170"/>
        <v>0.88</v>
      </c>
      <c r="AH135" s="178">
        <v>0.1167</v>
      </c>
      <c r="AI135" s="175">
        <f t="shared" si="87"/>
        <v>0.14189327412750785</v>
      </c>
      <c r="AJ135" s="183">
        <f t="shared" si="88"/>
        <v>2.2584107274870542E-2</v>
      </c>
      <c r="AK135" s="176"/>
      <c r="AL135" s="176"/>
      <c r="AM135" s="177"/>
      <c r="AN135" s="177"/>
      <c r="AO135" s="178"/>
      <c r="AP135" s="172"/>
      <c r="AQ135" s="172"/>
      <c r="AR135" s="174"/>
      <c r="AS135" s="174"/>
      <c r="AT135" s="172"/>
      <c r="AU135" s="172"/>
      <c r="AV135" s="175"/>
      <c r="AW135" s="172"/>
      <c r="AX135" s="172"/>
      <c r="AY135" s="176"/>
      <c r="AZ135" s="176"/>
      <c r="BA135" s="177"/>
      <c r="BB135" s="176"/>
      <c r="BC135" s="178"/>
      <c r="BD135" s="172"/>
      <c r="BE135" s="172"/>
      <c r="BF135" s="198">
        <v>51.99</v>
      </c>
      <c r="BG135" s="198">
        <v>42</v>
      </c>
      <c r="BH135" s="177">
        <f t="shared" si="161"/>
        <v>46.995000000000005</v>
      </c>
      <c r="BI135" s="177">
        <v>1.86</v>
      </c>
      <c r="BJ135" s="178">
        <v>4.2500000000000003E-2</v>
      </c>
      <c r="BK135" s="175">
        <f t="shared" si="162"/>
        <v>8.6615667222626813E-2</v>
      </c>
      <c r="BL135" s="183">
        <f t="shared" si="163"/>
        <v>6.3417319994685736E-3</v>
      </c>
      <c r="BM135" s="172"/>
      <c r="BN135" s="172"/>
      <c r="BO135" s="172"/>
      <c r="BP135" s="172"/>
      <c r="BQ135" s="172"/>
      <c r="BR135" s="172"/>
      <c r="BS135" s="172"/>
      <c r="BT135" s="198">
        <v>78.55</v>
      </c>
      <c r="BU135" s="198">
        <v>20</v>
      </c>
      <c r="BV135" s="176">
        <f t="shared" si="158"/>
        <v>49.274999999999999</v>
      </c>
      <c r="BW135" s="177">
        <v>1.5</v>
      </c>
      <c r="BX135" s="178">
        <v>4.8300000000000003E-2</v>
      </c>
      <c r="BY135" s="175">
        <f t="shared" si="159"/>
        <v>8.2297088531516405E-2</v>
      </c>
      <c r="BZ135" s="183">
        <f t="shared" si="160"/>
        <v>3.9131373886224924E-3</v>
      </c>
      <c r="CA135" s="174"/>
      <c r="CB135" s="174"/>
      <c r="CC135" s="172"/>
      <c r="CD135" s="172"/>
      <c r="CE135" s="178"/>
      <c r="CF135" s="172"/>
      <c r="CG135" s="172"/>
      <c r="CH135" s="198">
        <v>45.97</v>
      </c>
      <c r="CI135" s="198">
        <v>33</v>
      </c>
      <c r="CJ135" s="177">
        <f t="shared" si="140"/>
        <v>39.484999999999999</v>
      </c>
      <c r="CK135" s="177">
        <v>1.6</v>
      </c>
      <c r="CL135" s="197">
        <v>8.5999999999999993E-2</v>
      </c>
      <c r="CM135" s="175">
        <f t="shared" si="141"/>
        <v>0.13306895346552183</v>
      </c>
      <c r="CN135" s="183">
        <f t="shared" si="142"/>
        <v>1.5542909179944357E-2</v>
      </c>
      <c r="CO135" s="176"/>
      <c r="CP135" s="176"/>
      <c r="CQ135" s="172"/>
      <c r="CR135" s="172"/>
      <c r="CS135" s="178"/>
      <c r="CT135" s="172"/>
      <c r="CU135" s="172"/>
      <c r="CV135" s="198">
        <v>35.29</v>
      </c>
      <c r="CW135" s="198">
        <v>27.53</v>
      </c>
      <c r="CX135" s="177">
        <f t="shared" si="164"/>
        <v>31.41</v>
      </c>
      <c r="CY135" s="177">
        <v>1.04</v>
      </c>
      <c r="CZ135" s="178">
        <v>7.9299999999999995E-2</v>
      </c>
      <c r="DA135" s="175">
        <f t="shared" si="165"/>
        <v>0.1174114974782372</v>
      </c>
      <c r="DB135" s="183">
        <f t="shared" si="166"/>
        <v>9.9304485559123402E-3</v>
      </c>
      <c r="DC135" s="172"/>
      <c r="DD135" s="172"/>
      <c r="DE135" s="172"/>
      <c r="DF135" s="172"/>
      <c r="DG135" s="175"/>
      <c r="DH135" s="172"/>
      <c r="DI135" s="172"/>
      <c r="DJ135" s="198"/>
      <c r="DK135" s="198"/>
      <c r="DL135" s="177"/>
      <c r="DM135" s="177"/>
      <c r="DN135" s="175"/>
      <c r="DO135" s="175"/>
      <c r="DP135" s="183"/>
      <c r="DQ135" s="198">
        <v>33.29</v>
      </c>
      <c r="DR135" s="198">
        <v>28.27</v>
      </c>
      <c r="DS135" s="177">
        <f t="shared" si="167"/>
        <v>30.78</v>
      </c>
      <c r="DT135" s="177">
        <v>0.9</v>
      </c>
      <c r="DU135" s="178">
        <v>0.06</v>
      </c>
      <c r="DV135" s="175">
        <f t="shared" si="168"/>
        <v>9.3003921666436451E-2</v>
      </c>
      <c r="DW135" s="183">
        <f t="shared" si="169"/>
        <v>3.7080250695959828E-3</v>
      </c>
      <c r="DX135" s="176"/>
      <c r="DY135" s="176"/>
      <c r="DZ135" s="177"/>
      <c r="EA135" s="172"/>
      <c r="EB135" s="178"/>
      <c r="EC135" s="172"/>
      <c r="ED135" s="172"/>
      <c r="EE135" s="176"/>
      <c r="EF135" s="176"/>
      <c r="EG135" s="177"/>
      <c r="EH135" s="177"/>
      <c r="EI135" s="178"/>
      <c r="EJ135" s="172"/>
      <c r="EK135" s="172"/>
      <c r="EL135" s="172"/>
      <c r="EM135" s="172"/>
      <c r="EN135" s="172"/>
      <c r="EO135" s="177"/>
      <c r="EP135" s="172"/>
      <c r="EQ135" s="172"/>
      <c r="ER135" s="172"/>
      <c r="ES135" s="198">
        <v>50.69</v>
      </c>
      <c r="ET135" s="198">
        <v>36.96</v>
      </c>
      <c r="EU135" s="177">
        <f t="shared" si="106"/>
        <v>43.825000000000003</v>
      </c>
      <c r="EV135" s="177">
        <v>0.49199999999999999</v>
      </c>
      <c r="EW135" s="175">
        <v>0.09</v>
      </c>
      <c r="EX135" s="175">
        <f t="shared" si="107"/>
        <v>0.1029380901180319</v>
      </c>
      <c r="EY135" s="183">
        <f t="shared" si="108"/>
        <v>2.1574478036169319E-2</v>
      </c>
      <c r="EZ135" s="172"/>
      <c r="FA135" s="179">
        <v>2.4</v>
      </c>
      <c r="FB135" s="179">
        <v>2.5030000000000001</v>
      </c>
      <c r="FC135" s="179"/>
      <c r="FD135" s="179">
        <v>2.7749999999999999</v>
      </c>
      <c r="FE135" s="179">
        <v>4.5389999999999997</v>
      </c>
      <c r="FF135" s="179"/>
      <c r="FG135" s="179"/>
      <c r="FH135" s="179"/>
      <c r="FI135" s="179">
        <v>2.0880000000000001</v>
      </c>
      <c r="FJ135" s="179"/>
      <c r="FK135" s="179">
        <v>1.3560000000000001</v>
      </c>
      <c r="FL135" s="179"/>
      <c r="FM135" s="177">
        <v>3.331</v>
      </c>
      <c r="FN135" s="177"/>
      <c r="FO135" s="177">
        <v>2.4119999999999999</v>
      </c>
      <c r="FP135" s="177"/>
      <c r="FQ135" s="177"/>
      <c r="FR135" s="177">
        <v>1.137</v>
      </c>
      <c r="FS135" s="177"/>
      <c r="FT135" s="177"/>
      <c r="FU135" s="177"/>
      <c r="FV135" s="177">
        <v>5.9770000000000003</v>
      </c>
      <c r="FW135" s="177">
        <f t="shared" si="109"/>
        <v>28.518000000000001</v>
      </c>
      <c r="FX135" s="175">
        <f t="shared" si="110"/>
        <v>0.11300078646046882</v>
      </c>
      <c r="FY135" s="172"/>
      <c r="FZ135" s="172"/>
    </row>
    <row r="136" spans="1:182">
      <c r="A136" s="181">
        <v>39722</v>
      </c>
      <c r="B136" s="190">
        <v>32.07</v>
      </c>
      <c r="C136" s="190">
        <v>24.02</v>
      </c>
      <c r="D136" s="170">
        <f t="shared" si="156"/>
        <v>28.045000000000002</v>
      </c>
      <c r="E136" s="170">
        <v>1.68</v>
      </c>
      <c r="F136" s="171">
        <v>4.8300000000000003E-2</v>
      </c>
      <c r="G136" s="175">
        <f t="shared" si="157"/>
        <v>0.11598174306740261</v>
      </c>
      <c r="H136" s="183">
        <f t="shared" si="172"/>
        <v>9.8137104234091391E-3</v>
      </c>
      <c r="I136" s="190">
        <v>28.25</v>
      </c>
      <c r="J136" s="190">
        <v>19.68</v>
      </c>
      <c r="K136" s="173">
        <f t="shared" si="128"/>
        <v>23.965</v>
      </c>
      <c r="L136" s="173">
        <v>1.3</v>
      </c>
      <c r="M136" s="171">
        <v>0.05</v>
      </c>
      <c r="N136" s="175">
        <f t="shared" si="129"/>
        <v>0.11125194129644145</v>
      </c>
      <c r="O136" s="183">
        <f t="shared" si="130"/>
        <v>8.8730521625642097E-3</v>
      </c>
      <c r="P136" s="174"/>
      <c r="Q136" s="174"/>
      <c r="R136" s="172"/>
      <c r="S136" s="172"/>
      <c r="T136" s="175"/>
      <c r="U136" s="172"/>
      <c r="V136" s="172"/>
      <c r="W136" s="198">
        <v>45.5</v>
      </c>
      <c r="X136" s="198">
        <v>24.59</v>
      </c>
      <c r="Y136" s="177">
        <f t="shared" si="143"/>
        <v>35.045000000000002</v>
      </c>
      <c r="Z136" s="177">
        <v>0.48</v>
      </c>
      <c r="AA136" s="178">
        <v>0.1075</v>
      </c>
      <c r="AB136" s="175">
        <v>0.1167</v>
      </c>
      <c r="AC136" s="183">
        <f t="shared" si="145"/>
        <v>1.0183327291183293E-2</v>
      </c>
      <c r="AD136" s="198">
        <v>36.700000000000003</v>
      </c>
      <c r="AE136" s="198">
        <v>20.71</v>
      </c>
      <c r="AF136" s="177">
        <f t="shared" si="86"/>
        <v>28.705000000000002</v>
      </c>
      <c r="AG136" s="177">
        <f t="shared" si="170"/>
        <v>0.88</v>
      </c>
      <c r="AH136" s="178">
        <v>0.1167</v>
      </c>
      <c r="AI136" s="175">
        <f t="shared" si="87"/>
        <v>0.15317455542803748</v>
      </c>
      <c r="AJ136" s="183">
        <f t="shared" si="88"/>
        <v>2.2517503707246658E-2</v>
      </c>
      <c r="AK136" s="176"/>
      <c r="AL136" s="176"/>
      <c r="AM136" s="177"/>
      <c r="AN136" s="177"/>
      <c r="AO136" s="178"/>
      <c r="AP136" s="172"/>
      <c r="AQ136" s="172"/>
      <c r="AR136" s="174"/>
      <c r="AS136" s="174"/>
      <c r="AT136" s="172"/>
      <c r="AU136" s="172"/>
      <c r="AV136" s="175"/>
      <c r="AW136" s="172"/>
      <c r="AX136" s="172"/>
      <c r="AY136" s="176"/>
      <c r="AZ136" s="176"/>
      <c r="BA136" s="177"/>
      <c r="BB136" s="176"/>
      <c r="BC136" s="178"/>
      <c r="BD136" s="184"/>
      <c r="BE136" s="184"/>
      <c r="BF136" s="198">
        <v>48.42</v>
      </c>
      <c r="BG136" s="198">
        <v>35.25</v>
      </c>
      <c r="BH136" s="177">
        <f t="shared" si="161"/>
        <v>41.835000000000001</v>
      </c>
      <c r="BI136" s="177">
        <v>1.86</v>
      </c>
      <c r="BJ136" s="178">
        <v>4.2500000000000003E-2</v>
      </c>
      <c r="BK136" s="175">
        <f t="shared" si="162"/>
        <v>9.215237709350399E-2</v>
      </c>
      <c r="BL136" s="183">
        <f t="shared" si="163"/>
        <v>6.9688898860589205E-3</v>
      </c>
      <c r="BM136" s="172"/>
      <c r="BN136" s="172"/>
      <c r="BO136" s="172"/>
      <c r="BP136" s="172"/>
      <c r="BQ136" s="172"/>
      <c r="BR136" s="172"/>
      <c r="BS136" s="172"/>
      <c r="BT136" s="198">
        <v>53.71</v>
      </c>
      <c r="BU136" s="198">
        <v>36.61</v>
      </c>
      <c r="BV136" s="176">
        <f t="shared" si="158"/>
        <v>45.16</v>
      </c>
      <c r="BW136" s="177">
        <v>1.5</v>
      </c>
      <c r="BX136" s="178">
        <v>4.8300000000000003E-2</v>
      </c>
      <c r="BY136" s="175">
        <f t="shared" si="159"/>
        <v>8.5435500184465107E-2</v>
      </c>
      <c r="BZ136" s="183">
        <f t="shared" si="160"/>
        <v>4.1658478736987222E-3</v>
      </c>
      <c r="CA136" s="174"/>
      <c r="CB136" s="174"/>
      <c r="CC136" s="172"/>
      <c r="CD136" s="172"/>
      <c r="CE136" s="178"/>
      <c r="CF136" s="172"/>
      <c r="CG136" s="172"/>
      <c r="CH136" s="198">
        <v>34.979999999999997</v>
      </c>
      <c r="CI136" s="198">
        <v>21.56</v>
      </c>
      <c r="CJ136" s="177">
        <f t="shared" si="140"/>
        <v>28.269999999999996</v>
      </c>
      <c r="CK136" s="177">
        <v>1.6</v>
      </c>
      <c r="CL136" s="197">
        <v>9.0700000000000003E-2</v>
      </c>
      <c r="CM136" s="175">
        <f t="shared" si="141"/>
        <v>0.15714559860038912</v>
      </c>
      <c r="CN136" s="183">
        <f t="shared" si="142"/>
        <v>1.9876776157075025E-2</v>
      </c>
      <c r="CO136" s="176"/>
      <c r="CP136" s="176"/>
      <c r="CQ136" s="172"/>
      <c r="CR136" s="172"/>
      <c r="CS136" s="178"/>
      <c r="CT136" s="172"/>
      <c r="CU136" s="172"/>
      <c r="CV136" s="198">
        <v>33.96</v>
      </c>
      <c r="CW136" s="198">
        <v>20.52</v>
      </c>
      <c r="CX136" s="177">
        <f t="shared" si="164"/>
        <v>27.240000000000002</v>
      </c>
      <c r="CY136" s="177">
        <v>1.04</v>
      </c>
      <c r="CZ136" s="178">
        <v>7.9299999999999995E-2</v>
      </c>
      <c r="DA136" s="175">
        <f t="shared" si="165"/>
        <v>0.12333362121824365</v>
      </c>
      <c r="DB136" s="183">
        <f t="shared" si="166"/>
        <v>1.0704056307876859E-2</v>
      </c>
      <c r="DC136" s="172"/>
      <c r="DD136" s="172"/>
      <c r="DE136" s="172"/>
      <c r="DF136" s="172"/>
      <c r="DG136" s="175"/>
      <c r="DH136" s="172"/>
      <c r="DI136" s="172"/>
      <c r="DJ136" s="198"/>
      <c r="DK136" s="198"/>
      <c r="DL136" s="177"/>
      <c r="DM136" s="177"/>
      <c r="DN136" s="175"/>
      <c r="DO136" s="175"/>
      <c r="DP136" s="183"/>
      <c r="DQ136" s="198">
        <v>30.78</v>
      </c>
      <c r="DR136" s="198">
        <v>21.46</v>
      </c>
      <c r="DS136" s="177">
        <f t="shared" si="167"/>
        <v>26.12</v>
      </c>
      <c r="DT136" s="177">
        <v>0.9</v>
      </c>
      <c r="DU136" s="178">
        <v>0.06</v>
      </c>
      <c r="DV136" s="175">
        <f t="shared" si="168"/>
        <v>9.8972118667131515E-2</v>
      </c>
      <c r="DW136" s="183">
        <f t="shared" si="169"/>
        <v>4.610613851771461E-3</v>
      </c>
      <c r="DX136" s="176"/>
      <c r="DY136" s="176"/>
      <c r="DZ136" s="177"/>
      <c r="EA136" s="172"/>
      <c r="EB136" s="178"/>
      <c r="EC136" s="172"/>
      <c r="ED136" s="172"/>
      <c r="EE136" s="176"/>
      <c r="EF136" s="176"/>
      <c r="EG136" s="177"/>
      <c r="EH136" s="177"/>
      <c r="EI136" s="178"/>
      <c r="EJ136" s="172"/>
      <c r="EK136" s="172"/>
      <c r="EL136" s="172"/>
      <c r="EM136" s="172"/>
      <c r="EN136" s="172"/>
      <c r="EO136" s="177"/>
      <c r="EP136" s="172"/>
      <c r="EQ136" s="172"/>
      <c r="ER136" s="172"/>
      <c r="ES136" s="198">
        <v>40.35</v>
      </c>
      <c r="ET136" s="198">
        <v>20.66</v>
      </c>
      <c r="EU136" s="177">
        <f t="shared" si="106"/>
        <v>30.505000000000003</v>
      </c>
      <c r="EV136" s="177">
        <v>0.49199999999999999</v>
      </c>
      <c r="EW136" s="175">
        <v>0.09</v>
      </c>
      <c r="EX136" s="175">
        <f t="shared" si="107"/>
        <v>0.10862348382788989</v>
      </c>
      <c r="EY136" s="183">
        <f t="shared" si="108"/>
        <v>2.3584180852857906E-2</v>
      </c>
      <c r="EZ136" s="172"/>
      <c r="FA136" s="179">
        <v>2.3340000000000001</v>
      </c>
      <c r="FB136" s="179">
        <v>2.2000000000000002</v>
      </c>
      <c r="FC136" s="179"/>
      <c r="FD136" s="179">
        <v>2.407</v>
      </c>
      <c r="FE136" s="179">
        <v>4.0549999999999997</v>
      </c>
      <c r="FF136" s="179"/>
      <c r="FG136" s="179"/>
      <c r="FH136" s="179"/>
      <c r="FI136" s="179">
        <v>2.0859999999999999</v>
      </c>
      <c r="FJ136" s="179"/>
      <c r="FK136" s="179">
        <v>1.345</v>
      </c>
      <c r="FL136" s="179"/>
      <c r="FM136" s="177">
        <v>3.4889999999999999</v>
      </c>
      <c r="FN136" s="177"/>
      <c r="FO136" s="177">
        <v>2.3940000000000001</v>
      </c>
      <c r="FP136" s="177"/>
      <c r="FQ136" s="177"/>
      <c r="FR136" s="177">
        <v>1.2849999999999999</v>
      </c>
      <c r="FS136" s="177"/>
      <c r="FT136" s="177"/>
      <c r="FU136" s="177"/>
      <c r="FV136" s="177">
        <v>5.9889999999999999</v>
      </c>
      <c r="FW136" s="177">
        <f t="shared" si="109"/>
        <v>27.584000000000003</v>
      </c>
      <c r="FX136" s="175">
        <f t="shared" si="110"/>
        <v>0.12129795851374219</v>
      </c>
      <c r="FY136" s="172"/>
      <c r="FZ136" s="172"/>
    </row>
    <row r="137" spans="1:182">
      <c r="A137" s="181">
        <v>39753</v>
      </c>
      <c r="B137" s="190">
        <v>31</v>
      </c>
      <c r="C137" s="190">
        <v>25.95</v>
      </c>
      <c r="D137" s="170">
        <f t="shared" si="156"/>
        <v>28.475000000000001</v>
      </c>
      <c r="E137" s="170">
        <v>1.68</v>
      </c>
      <c r="F137" s="171">
        <v>4.8300000000000003E-2</v>
      </c>
      <c r="G137" s="175">
        <f t="shared" si="157"/>
        <v>0.11493594822816133</v>
      </c>
      <c r="H137" s="183">
        <f t="shared" si="172"/>
        <v>1.0001577488934812E-2</v>
      </c>
      <c r="I137" s="190">
        <v>25.23</v>
      </c>
      <c r="J137" s="190">
        <v>22.26</v>
      </c>
      <c r="K137" s="173">
        <f t="shared" si="128"/>
        <v>23.745000000000001</v>
      </c>
      <c r="L137" s="173">
        <v>1.3</v>
      </c>
      <c r="M137" s="171">
        <v>0.05</v>
      </c>
      <c r="N137" s="175">
        <f t="shared" si="129"/>
        <v>0.11183168293256207</v>
      </c>
      <c r="O137" s="183">
        <f t="shared" si="130"/>
        <v>9.5630841816696545E-3</v>
      </c>
      <c r="P137" s="174"/>
      <c r="Q137" s="174"/>
      <c r="R137" s="172"/>
      <c r="S137" s="172"/>
      <c r="T137" s="175"/>
      <c r="U137" s="172"/>
      <c r="V137" s="172"/>
      <c r="W137" s="198">
        <v>34.35</v>
      </c>
      <c r="X137" s="198">
        <v>23</v>
      </c>
      <c r="Y137" s="177">
        <f t="shared" si="143"/>
        <v>28.675000000000001</v>
      </c>
      <c r="Z137" s="177">
        <v>0.48</v>
      </c>
      <c r="AA137" s="178">
        <v>0.1075</v>
      </c>
      <c r="AB137" s="175">
        <f>+((((((Z137/4)*(1+AA137)^0.25))/(Y137*0.95))+(1+AA137)^(0.25))^4)-1</f>
        <v>0.12714384677929425</v>
      </c>
      <c r="AC137" s="183">
        <f t="shared" si="145"/>
        <v>1.0566209254720982E-2</v>
      </c>
      <c r="AD137" s="198">
        <v>34.979999999999997</v>
      </c>
      <c r="AE137" s="198">
        <v>24.73</v>
      </c>
      <c r="AF137" s="177">
        <f t="shared" si="86"/>
        <v>29.854999999999997</v>
      </c>
      <c r="AG137" s="177">
        <f t="shared" si="170"/>
        <v>0.88</v>
      </c>
      <c r="AH137" s="178">
        <v>0.1167</v>
      </c>
      <c r="AI137" s="175">
        <f t="shared" si="87"/>
        <v>0.15175325177525223</v>
      </c>
      <c r="AJ137" s="183">
        <f t="shared" si="88"/>
        <v>2.4925710066137259E-2</v>
      </c>
      <c r="AK137" s="176"/>
      <c r="AL137" s="176"/>
      <c r="AM137" s="177"/>
      <c r="AN137" s="177"/>
      <c r="AO137" s="178"/>
      <c r="AP137" s="172"/>
      <c r="AQ137" s="172"/>
      <c r="AR137" s="174"/>
      <c r="AS137" s="174"/>
      <c r="AT137" s="172"/>
      <c r="AU137" s="172"/>
      <c r="AV137" s="175"/>
      <c r="AW137" s="172"/>
      <c r="AX137" s="172"/>
      <c r="AY137" s="176"/>
      <c r="AZ137" s="176"/>
      <c r="BA137" s="177"/>
      <c r="BB137" s="176"/>
      <c r="BC137" s="178"/>
      <c r="BD137" s="184"/>
      <c r="BE137" s="184"/>
      <c r="BF137" s="198">
        <v>47.6</v>
      </c>
      <c r="BG137" s="198">
        <v>34.46</v>
      </c>
      <c r="BH137" s="177">
        <f t="shared" si="161"/>
        <v>41.03</v>
      </c>
      <c r="BI137" s="177">
        <v>1.86</v>
      </c>
      <c r="BJ137" s="178">
        <v>4.2500000000000003E-2</v>
      </c>
      <c r="BK137" s="175">
        <f t="shared" si="162"/>
        <v>9.314394663978609E-2</v>
      </c>
      <c r="BL137" s="183">
        <f t="shared" si="163"/>
        <v>6.4610746982244642E-3</v>
      </c>
      <c r="BM137" s="172"/>
      <c r="BN137" s="172"/>
      <c r="BO137" s="172"/>
      <c r="BP137" s="172"/>
      <c r="BQ137" s="172"/>
      <c r="BR137" s="172"/>
      <c r="BS137" s="172"/>
      <c r="BT137" s="198">
        <v>52.39</v>
      </c>
      <c r="BU137" s="198">
        <v>45.59</v>
      </c>
      <c r="BV137" s="176">
        <f t="shared" si="158"/>
        <v>48.99</v>
      </c>
      <c r="BW137" s="177">
        <v>1.5</v>
      </c>
      <c r="BX137" s="178">
        <v>4.8300000000000003E-2</v>
      </c>
      <c r="BY137" s="175">
        <f t="shared" si="159"/>
        <v>8.2497254307026813E-2</v>
      </c>
      <c r="BZ137" s="183">
        <f t="shared" si="160"/>
        <v>4.1048353417098673E-3</v>
      </c>
      <c r="CA137" s="174"/>
      <c r="CB137" s="174"/>
      <c r="CC137" s="172"/>
      <c r="CD137" s="172"/>
      <c r="CE137" s="178"/>
      <c r="CF137" s="172"/>
      <c r="CG137" s="172"/>
      <c r="CH137" s="198">
        <v>32.520000000000003</v>
      </c>
      <c r="CI137" s="198">
        <v>23.51</v>
      </c>
      <c r="CJ137" s="177">
        <f t="shared" si="140"/>
        <v>28.015000000000001</v>
      </c>
      <c r="CK137" s="177">
        <v>1.6</v>
      </c>
      <c r="CL137" s="197">
        <v>9.0700000000000003E-2</v>
      </c>
      <c r="CM137" s="175">
        <f t="shared" si="141"/>
        <v>0.15776400571138471</v>
      </c>
      <c r="CN137" s="183">
        <f t="shared" si="142"/>
        <v>1.8205594546693727E-2</v>
      </c>
      <c r="CO137" s="176"/>
      <c r="CP137" s="176"/>
      <c r="CQ137" s="172"/>
      <c r="CR137" s="172"/>
      <c r="CS137" s="178"/>
      <c r="CT137" s="172"/>
      <c r="CU137" s="172"/>
      <c r="CV137" s="198">
        <v>34.19</v>
      </c>
      <c r="CW137" s="198">
        <v>28.845199999999998</v>
      </c>
      <c r="CX137" s="177">
        <f t="shared" si="164"/>
        <v>31.517599999999998</v>
      </c>
      <c r="CY137" s="177">
        <v>1.04</v>
      </c>
      <c r="CZ137" s="178">
        <v>7.9299999999999995E-2</v>
      </c>
      <c r="DA137" s="175">
        <f t="shared" si="165"/>
        <v>0.11727969392617332</v>
      </c>
      <c r="DB137" s="183">
        <f t="shared" si="166"/>
        <v>1.0867650511733178E-2</v>
      </c>
      <c r="DC137" s="172"/>
      <c r="DD137" s="172"/>
      <c r="DE137" s="172"/>
      <c r="DF137" s="172"/>
      <c r="DG137" s="175"/>
      <c r="DH137" s="172"/>
      <c r="DI137" s="172"/>
      <c r="DJ137" s="198"/>
      <c r="DK137" s="198"/>
      <c r="DL137" s="172"/>
      <c r="DM137" s="172"/>
      <c r="DN137" s="175"/>
      <c r="DO137" s="172"/>
      <c r="DP137" s="183"/>
      <c r="DQ137" s="198">
        <v>26.84</v>
      </c>
      <c r="DR137" s="198">
        <v>21.11</v>
      </c>
      <c r="DS137" s="177">
        <f t="shared" si="167"/>
        <v>23.975000000000001</v>
      </c>
      <c r="DT137" s="177">
        <v>0.9</v>
      </c>
      <c r="DU137" s="178">
        <v>0.06</v>
      </c>
      <c r="DV137" s="175">
        <f t="shared" si="168"/>
        <v>0.10251049956662661</v>
      </c>
      <c r="DW137" s="183">
        <f t="shared" si="169"/>
        <v>4.3868582937729864E-3</v>
      </c>
      <c r="DX137" s="197"/>
      <c r="DY137" s="206"/>
      <c r="DZ137" s="177"/>
      <c r="EA137" s="172"/>
      <c r="EB137" s="178"/>
      <c r="EC137" s="172"/>
      <c r="ED137" s="172"/>
      <c r="EE137" s="176"/>
      <c r="EF137" s="176"/>
      <c r="EG137" s="177"/>
      <c r="EH137" s="177"/>
      <c r="EI137" s="178"/>
      <c r="EJ137" s="172"/>
      <c r="EK137" s="184"/>
      <c r="EL137" s="198"/>
      <c r="EM137" s="198"/>
      <c r="EN137" s="198"/>
      <c r="EO137" s="198"/>
      <c r="EP137" s="198"/>
      <c r="EQ137" s="198"/>
      <c r="ER137" s="172"/>
      <c r="ES137" s="198">
        <v>35.26</v>
      </c>
      <c r="ET137" s="198">
        <v>22.59</v>
      </c>
      <c r="EU137" s="177">
        <f t="shared" si="106"/>
        <v>28.924999999999997</v>
      </c>
      <c r="EV137" s="177">
        <v>0.49199999999999999</v>
      </c>
      <c r="EW137" s="175">
        <v>0.09</v>
      </c>
      <c r="EX137" s="175">
        <f t="shared" si="107"/>
        <v>0.10964760008072094</v>
      </c>
      <c r="EY137" s="183">
        <f t="shared" si="108"/>
        <v>2.3040481435156204E-2</v>
      </c>
      <c r="EZ137" s="172"/>
      <c r="FA137" s="179">
        <v>2.3119999999999998</v>
      </c>
      <c r="FB137" s="179">
        <v>2.2719999999999998</v>
      </c>
      <c r="FC137" s="179"/>
      <c r="FD137" s="179">
        <v>2.2080000000000002</v>
      </c>
      <c r="FE137" s="179">
        <v>4.3639999999999999</v>
      </c>
      <c r="FF137" s="179"/>
      <c r="FG137" s="179"/>
      <c r="FH137" s="179"/>
      <c r="FI137" s="179">
        <v>1.843</v>
      </c>
      <c r="FJ137" s="179"/>
      <c r="FK137" s="179">
        <v>1.3220000000000001</v>
      </c>
      <c r="FL137" s="179"/>
      <c r="FM137" s="177">
        <v>3.0659999999999998</v>
      </c>
      <c r="FN137" s="177"/>
      <c r="FO137" s="177">
        <v>2.4620000000000002</v>
      </c>
      <c r="FP137" s="177"/>
      <c r="FQ137" s="177"/>
      <c r="FR137" s="177">
        <v>1.137</v>
      </c>
      <c r="FS137" s="177"/>
      <c r="FT137" s="177"/>
      <c r="FU137" s="177"/>
      <c r="FV137" s="177">
        <v>5.5830000000000002</v>
      </c>
      <c r="FW137" s="177">
        <f t="shared" si="109"/>
        <v>26.568999999999996</v>
      </c>
      <c r="FX137" s="175">
        <f t="shared" si="110"/>
        <v>0.12212307581875312</v>
      </c>
      <c r="FY137" s="172"/>
      <c r="FZ137" s="172"/>
    </row>
    <row r="138" spans="1:182">
      <c r="A138" s="181">
        <v>39783</v>
      </c>
      <c r="B138" s="190">
        <v>31.39</v>
      </c>
      <c r="C138" s="190">
        <v>26.9</v>
      </c>
      <c r="D138" s="170">
        <f t="shared" si="156"/>
        <v>29.145</v>
      </c>
      <c r="E138" s="170">
        <v>1.68</v>
      </c>
      <c r="F138" s="171">
        <v>4.2500000000000003E-2</v>
      </c>
      <c r="G138" s="175">
        <f t="shared" si="157"/>
        <v>0.107209318756325</v>
      </c>
      <c r="H138" s="183">
        <f t="shared" si="172"/>
        <v>8.6255817798104803E-3</v>
      </c>
      <c r="I138" s="190">
        <v>24.97</v>
      </c>
      <c r="J138" s="190">
        <v>21.98</v>
      </c>
      <c r="K138" s="173">
        <f t="shared" si="128"/>
        <v>23.475000000000001</v>
      </c>
      <c r="L138" s="173">
        <v>1.3</v>
      </c>
      <c r="M138" s="171">
        <v>0.05</v>
      </c>
      <c r="N138" s="175">
        <f t="shared" si="129"/>
        <v>0.11255835549135829</v>
      </c>
      <c r="O138" s="183">
        <f t="shared" si="130"/>
        <v>8.3110476138808613E-3</v>
      </c>
      <c r="P138" s="174"/>
      <c r="Q138" s="174"/>
      <c r="R138" s="172"/>
      <c r="S138" s="172"/>
      <c r="T138" s="175"/>
      <c r="U138" s="172"/>
      <c r="V138" s="172"/>
      <c r="W138" s="198">
        <v>31.65</v>
      </c>
      <c r="X138" s="198">
        <v>24.84</v>
      </c>
      <c r="Y138" s="177">
        <f t="shared" si="143"/>
        <v>28.244999999999997</v>
      </c>
      <c r="Z138" s="177">
        <v>0.48</v>
      </c>
      <c r="AA138" s="178">
        <v>3.7499999999999999E-2</v>
      </c>
      <c r="AB138" s="175">
        <f>+((((((Z138/4)*(1+AA138)^0.25))/(Y138*0.95))+(1+AA138)^(0.25))^4)-1</f>
        <v>5.6184281891580312E-2</v>
      </c>
      <c r="AC138" s="183">
        <f t="shared" si="145"/>
        <v>4.0088489229278615E-3</v>
      </c>
      <c r="AD138" s="198">
        <v>33.880000000000003</v>
      </c>
      <c r="AE138" s="198">
        <v>26.09</v>
      </c>
      <c r="AF138" s="177">
        <f t="shared" si="86"/>
        <v>29.984999999999999</v>
      </c>
      <c r="AG138" s="177">
        <f t="shared" si="170"/>
        <v>0.88</v>
      </c>
      <c r="AH138" s="178">
        <v>0.1167</v>
      </c>
      <c r="AI138" s="175">
        <f t="shared" si="87"/>
        <v>0.15159952013332312</v>
      </c>
      <c r="AJ138" s="183">
        <f t="shared" si="88"/>
        <v>2.1908799234532247E-2</v>
      </c>
      <c r="AK138" s="176"/>
      <c r="AL138" s="176"/>
      <c r="AM138" s="177"/>
      <c r="AN138" s="177"/>
      <c r="AO138" s="178"/>
      <c r="AP138" s="172"/>
      <c r="AQ138" s="172"/>
      <c r="AR138" s="174"/>
      <c r="AS138" s="174"/>
      <c r="AT138" s="172"/>
      <c r="AU138" s="172"/>
      <c r="AV138" s="175"/>
      <c r="AW138" s="172"/>
      <c r="AX138" s="172"/>
      <c r="AY138" s="176"/>
      <c r="AZ138" s="176"/>
      <c r="BA138" s="177"/>
      <c r="BB138" s="176"/>
      <c r="BC138" s="178"/>
      <c r="BD138" s="184"/>
      <c r="BE138" s="184"/>
      <c r="BF138" s="198">
        <v>39.5</v>
      </c>
      <c r="BG138" s="198">
        <v>32.53</v>
      </c>
      <c r="BH138" s="177">
        <f t="shared" si="161"/>
        <v>36.015000000000001</v>
      </c>
      <c r="BI138" s="177">
        <v>1.86</v>
      </c>
      <c r="BJ138" s="178">
        <v>2.8500000000000001E-2</v>
      </c>
      <c r="BK138" s="175">
        <f t="shared" si="162"/>
        <v>8.5562879933180458E-2</v>
      </c>
      <c r="BL138" s="183">
        <f t="shared" si="163"/>
        <v>4.3804699347677707E-3</v>
      </c>
      <c r="BM138" s="198">
        <v>11.97</v>
      </c>
      <c r="BN138" s="198">
        <v>10.45</v>
      </c>
      <c r="BO138" s="176">
        <f t="shared" ref="BO138:BO181" si="173">AVERAGE(BM138:BN138)</f>
        <v>11.21</v>
      </c>
      <c r="BP138" s="177">
        <v>0.92</v>
      </c>
      <c r="BQ138" s="178">
        <v>0.03</v>
      </c>
      <c r="BR138" s="175">
        <f t="shared" ref="BR138:BR161" si="174">+((((((BP138/4)*(1+BQ138)^0.25))/(BO138*0.95))+(1+BQ138)^(0.25))^4)-1</f>
        <v>0.12190504053351048</v>
      </c>
      <c r="BS138" s="183">
        <f t="shared" ref="BS138:BS161" si="175">BR138*(FJ138/$FW138)</f>
        <v>1.2342844402311226E-2</v>
      </c>
      <c r="BT138" s="198">
        <v>49.26</v>
      </c>
      <c r="BU138" s="198">
        <v>42.13</v>
      </c>
      <c r="BV138" s="176">
        <f t="shared" si="158"/>
        <v>45.695</v>
      </c>
      <c r="BW138" s="177">
        <v>1.58</v>
      </c>
      <c r="BX138" s="178">
        <v>4.7500000000000001E-2</v>
      </c>
      <c r="BY138" s="175">
        <f t="shared" si="159"/>
        <v>8.6149325283073175E-2</v>
      </c>
      <c r="BZ138" s="183">
        <f t="shared" si="160"/>
        <v>3.2355195399917974E-3</v>
      </c>
      <c r="CA138" s="174"/>
      <c r="CB138" s="174"/>
      <c r="CC138" s="172"/>
      <c r="CD138" s="172"/>
      <c r="CE138" s="178"/>
      <c r="CF138" s="172"/>
      <c r="CG138" s="172"/>
      <c r="CH138" s="198">
        <v>30.04</v>
      </c>
      <c r="CI138" s="198">
        <v>24.19</v>
      </c>
      <c r="CJ138" s="177">
        <f t="shared" si="140"/>
        <v>27.115000000000002</v>
      </c>
      <c r="CK138" s="177">
        <v>1.6</v>
      </c>
      <c r="CL138" s="197">
        <v>9.0700000000000003E-2</v>
      </c>
      <c r="CM138" s="175">
        <f t="shared" si="141"/>
        <v>0.16004172481981871</v>
      </c>
      <c r="CN138" s="183">
        <f t="shared" si="142"/>
        <v>1.6370836202511015E-2</v>
      </c>
      <c r="CO138" s="176"/>
      <c r="CP138" s="176"/>
      <c r="CQ138" s="172"/>
      <c r="CR138" s="172"/>
      <c r="CS138" s="178"/>
      <c r="CT138" s="172"/>
      <c r="CU138" s="172"/>
      <c r="CV138" s="198">
        <v>32.94</v>
      </c>
      <c r="CW138" s="198">
        <v>29.21</v>
      </c>
      <c r="CX138" s="177">
        <f t="shared" si="164"/>
        <v>31.074999999999999</v>
      </c>
      <c r="CY138" s="177">
        <v>1.04</v>
      </c>
      <c r="CZ138" s="178">
        <v>7.8700000000000006E-2</v>
      </c>
      <c r="DA138" s="175">
        <f t="shared" si="165"/>
        <v>0.1172063554240721</v>
      </c>
      <c r="DB138" s="183">
        <f t="shared" si="166"/>
        <v>7.9612755531938244E-3</v>
      </c>
      <c r="DC138" s="172"/>
      <c r="DD138" s="172"/>
      <c r="DE138" s="172"/>
      <c r="DF138" s="172"/>
      <c r="DG138" s="175"/>
      <c r="DH138" s="172"/>
      <c r="DI138" s="172"/>
      <c r="DJ138" s="198">
        <v>40.58</v>
      </c>
      <c r="DK138" s="198">
        <v>33.58</v>
      </c>
      <c r="DL138" s="177">
        <f t="shared" ref="DL138:DL201" si="176">AVERAGE(DJ138:DK138)</f>
        <v>37.08</v>
      </c>
      <c r="DM138" s="177">
        <v>1.1359999999999999</v>
      </c>
      <c r="DN138" s="175">
        <v>7.0000000000000007E-2</v>
      </c>
      <c r="DO138" s="175">
        <f t="shared" ref="DO138:DO153" si="177">+((((((DM138/4)*(1+DN138)^0.25))/(DL138*0.95))+(1+DN138)^(0.25))^4)-1</f>
        <v>0.1049258747587889</v>
      </c>
      <c r="DP138" s="183">
        <f t="shared" ref="DP138:DP147" si="178">DO138*($FQ138/$FW138)</f>
        <v>3.9794851049003172E-3</v>
      </c>
      <c r="DQ138" s="198">
        <v>25.8</v>
      </c>
      <c r="DR138" s="198">
        <v>22.74</v>
      </c>
      <c r="DS138" s="177">
        <f t="shared" si="167"/>
        <v>24.27</v>
      </c>
      <c r="DT138" s="177">
        <v>0.9</v>
      </c>
      <c r="DU138" s="178">
        <v>0.06</v>
      </c>
      <c r="DV138" s="175">
        <f t="shared" si="168"/>
        <v>0.10198623731622636</v>
      </c>
      <c r="DW138" s="183">
        <f t="shared" si="169"/>
        <v>3.7069708672452604E-3</v>
      </c>
      <c r="DX138" s="197"/>
      <c r="DY138" s="206"/>
      <c r="DZ138" s="177"/>
      <c r="EA138" s="172"/>
      <c r="EB138" s="178"/>
      <c r="EC138" s="172"/>
      <c r="ED138" s="172"/>
      <c r="EE138" s="176"/>
      <c r="EF138" s="176"/>
      <c r="EG138" s="177"/>
      <c r="EH138" s="177"/>
      <c r="EI138" s="178"/>
      <c r="EJ138" s="172"/>
      <c r="EK138" s="184"/>
      <c r="EL138" s="198"/>
      <c r="EM138" s="198"/>
      <c r="EN138" s="198"/>
      <c r="EO138" s="198"/>
      <c r="EP138" s="198"/>
      <c r="EQ138" s="198"/>
      <c r="ER138" s="172"/>
      <c r="ES138" s="198">
        <v>34.1</v>
      </c>
      <c r="ET138" s="198">
        <v>24.26</v>
      </c>
      <c r="EU138" s="177">
        <f t="shared" si="106"/>
        <v>29.18</v>
      </c>
      <c r="EV138" s="177">
        <v>0.49199999999999999</v>
      </c>
      <c r="EW138" s="175">
        <v>0.09</v>
      </c>
      <c r="EX138" s="175">
        <f t="shared" si="107"/>
        <v>0.10947476054659111</v>
      </c>
      <c r="EY138" s="183">
        <f t="shared" si="108"/>
        <v>2.138523691811433E-2</v>
      </c>
      <c r="EZ138" s="172"/>
      <c r="FA138" s="179">
        <v>2.395</v>
      </c>
      <c r="FB138" s="179">
        <v>2.198</v>
      </c>
      <c r="FC138" s="179"/>
      <c r="FD138" s="179">
        <v>2.1240000000000001</v>
      </c>
      <c r="FE138" s="179">
        <v>4.3019999999999996</v>
      </c>
      <c r="FF138" s="179"/>
      <c r="FG138" s="179"/>
      <c r="FH138" s="179"/>
      <c r="FI138" s="179">
        <v>1.524</v>
      </c>
      <c r="FJ138" s="179">
        <v>3.0139999999999998</v>
      </c>
      <c r="FK138" s="179">
        <v>1.1180000000000001</v>
      </c>
      <c r="FL138" s="179"/>
      <c r="FM138" s="177">
        <v>3.0449999999999999</v>
      </c>
      <c r="FN138" s="177"/>
      <c r="FO138" s="177">
        <v>2.0219999999999998</v>
      </c>
      <c r="FP138" s="177"/>
      <c r="FQ138" s="177">
        <v>1.129</v>
      </c>
      <c r="FR138" s="177">
        <v>1.0820000000000001</v>
      </c>
      <c r="FS138" s="177"/>
      <c r="FT138" s="177"/>
      <c r="FU138" s="177"/>
      <c r="FV138" s="177">
        <v>5.8150000000000004</v>
      </c>
      <c r="FW138" s="177">
        <f t="shared" si="109"/>
        <v>29.768000000000001</v>
      </c>
      <c r="FX138" s="175">
        <f t="shared" si="110"/>
        <v>0.11621691607418699</v>
      </c>
      <c r="FY138" s="179"/>
      <c r="FZ138" s="179"/>
    </row>
    <row r="139" spans="1:182">
      <c r="A139" s="181">
        <v>39814</v>
      </c>
      <c r="B139" s="190">
        <v>32.11</v>
      </c>
      <c r="C139" s="190">
        <v>29.67</v>
      </c>
      <c r="D139" s="170">
        <f t="shared" si="156"/>
        <v>30.89</v>
      </c>
      <c r="E139" s="170">
        <v>1.68</v>
      </c>
      <c r="F139" s="171">
        <v>4.2500000000000003E-2</v>
      </c>
      <c r="G139" s="175">
        <f t="shared" si="157"/>
        <v>0.10347560924864485</v>
      </c>
      <c r="H139" s="183">
        <f t="shared" si="172"/>
        <v>8.4467208360905384E-3</v>
      </c>
      <c r="I139" s="190">
        <v>25.22</v>
      </c>
      <c r="J139" s="190">
        <v>23.2</v>
      </c>
      <c r="K139" s="173">
        <f t="shared" si="128"/>
        <v>24.21</v>
      </c>
      <c r="L139" s="173">
        <v>1.32</v>
      </c>
      <c r="M139" s="171">
        <v>0.05</v>
      </c>
      <c r="N139" s="175">
        <f t="shared" si="129"/>
        <v>0.11157160533646171</v>
      </c>
      <c r="O139" s="183">
        <f t="shared" si="130"/>
        <v>8.4075570393290222E-3</v>
      </c>
      <c r="P139" s="174"/>
      <c r="Q139" s="174"/>
      <c r="R139" s="172"/>
      <c r="S139" s="172"/>
      <c r="T139" s="175"/>
      <c r="U139" s="172"/>
      <c r="V139" s="172"/>
      <c r="W139" s="198">
        <v>33.909999999999997</v>
      </c>
      <c r="X139" s="198">
        <v>25.93</v>
      </c>
      <c r="Y139" s="177">
        <f t="shared" si="143"/>
        <v>29.919999999999998</v>
      </c>
      <c r="Z139" s="177">
        <v>0.48</v>
      </c>
      <c r="AA139" s="178">
        <v>3.5000000000000003E-2</v>
      </c>
      <c r="AB139" s="175">
        <f>+((((((Z139/4)*(1+AA139)^0.25))/(Y139*0.95))+(1+AA139)^(0.25))^4)-1</f>
        <v>5.2589183006715112E-2</v>
      </c>
      <c r="AC139" s="183">
        <f t="shared" si="145"/>
        <v>3.8379088146675822E-3</v>
      </c>
      <c r="AD139" s="198">
        <v>38.270000000000003</v>
      </c>
      <c r="AE139" s="198">
        <v>30.3</v>
      </c>
      <c r="AF139" s="177">
        <f t="shared" si="86"/>
        <v>34.285000000000004</v>
      </c>
      <c r="AG139" s="177">
        <f t="shared" si="170"/>
        <v>0.88</v>
      </c>
      <c r="AH139" s="178">
        <v>0.1167</v>
      </c>
      <c r="AI139" s="175">
        <f t="shared" si="87"/>
        <v>0.14717818608412503</v>
      </c>
      <c r="AJ139" s="183">
        <f t="shared" si="88"/>
        <v>2.3561941759261004E-2</v>
      </c>
      <c r="AK139" s="176"/>
      <c r="AL139" s="176"/>
      <c r="AM139" s="177"/>
      <c r="AN139" s="177"/>
      <c r="AO139" s="178"/>
      <c r="AP139" s="172"/>
      <c r="AQ139" s="172"/>
      <c r="AR139" s="174"/>
      <c r="AS139" s="174"/>
      <c r="AT139" s="172"/>
      <c r="AU139" s="172"/>
      <c r="AV139" s="175"/>
      <c r="AW139" s="172"/>
      <c r="AX139" s="172"/>
      <c r="AY139" s="176"/>
      <c r="AZ139" s="176"/>
      <c r="BA139" s="177"/>
      <c r="BB139" s="176"/>
      <c r="BC139" s="178"/>
      <c r="BD139" s="172"/>
      <c r="BE139" s="172"/>
      <c r="BF139" s="198">
        <v>35.89</v>
      </c>
      <c r="BG139" s="198">
        <v>31.95</v>
      </c>
      <c r="BH139" s="177">
        <f t="shared" si="161"/>
        <v>33.92</v>
      </c>
      <c r="BI139" s="177">
        <v>1.86</v>
      </c>
      <c r="BJ139" s="178">
        <v>2.8500000000000001E-2</v>
      </c>
      <c r="BK139" s="175">
        <f t="shared" si="162"/>
        <v>8.916340528457134E-2</v>
      </c>
      <c r="BL139" s="183">
        <f t="shared" si="163"/>
        <v>4.6139950194791961E-3</v>
      </c>
      <c r="BM139" s="198">
        <v>11.4</v>
      </c>
      <c r="BN139" s="198">
        <v>9.6</v>
      </c>
      <c r="BO139" s="176">
        <f t="shared" si="173"/>
        <v>10.5</v>
      </c>
      <c r="BP139" s="177">
        <v>0.92</v>
      </c>
      <c r="BQ139" s="178">
        <v>1.6E-2</v>
      </c>
      <c r="BR139" s="175">
        <f t="shared" si="174"/>
        <v>0.11299734083070745</v>
      </c>
      <c r="BS139" s="183">
        <f t="shared" si="175"/>
        <v>1.0577499281107513E-2</v>
      </c>
      <c r="BT139" s="198">
        <v>44.55</v>
      </c>
      <c r="BU139" s="198">
        <v>40.630000000000003</v>
      </c>
      <c r="BV139" s="176">
        <f t="shared" si="158"/>
        <v>42.59</v>
      </c>
      <c r="BW139" s="177">
        <v>1.58</v>
      </c>
      <c r="BX139" s="178">
        <v>4.7500000000000001E-2</v>
      </c>
      <c r="BY139" s="175">
        <f t="shared" si="159"/>
        <v>8.9008249572829046E-2</v>
      </c>
      <c r="BZ139" s="183">
        <f t="shared" si="160"/>
        <v>3.3790247168060707E-3</v>
      </c>
      <c r="CA139" s="174"/>
      <c r="CB139" s="174"/>
      <c r="CC139" s="172"/>
      <c r="CD139" s="172"/>
      <c r="CE139" s="178"/>
      <c r="CF139" s="172"/>
      <c r="CG139" s="172"/>
      <c r="CH139" s="198">
        <v>31.74</v>
      </c>
      <c r="CI139" s="198">
        <v>27.05</v>
      </c>
      <c r="CJ139" s="177">
        <f t="shared" si="140"/>
        <v>29.395</v>
      </c>
      <c r="CK139" s="177">
        <v>1.6</v>
      </c>
      <c r="CL139" s="197">
        <v>9.0700000000000003E-2</v>
      </c>
      <c r="CM139" s="175">
        <f t="shared" si="141"/>
        <v>0.15454812549884234</v>
      </c>
      <c r="CN139" s="183">
        <f t="shared" si="142"/>
        <v>1.4354360548756438E-2</v>
      </c>
      <c r="CO139" s="176"/>
      <c r="CP139" s="176"/>
      <c r="CQ139" s="172"/>
      <c r="CR139" s="172"/>
      <c r="CS139" s="178"/>
      <c r="CT139" s="172"/>
      <c r="CU139" s="172"/>
      <c r="CV139" s="198">
        <v>31.98</v>
      </c>
      <c r="CW139" s="198">
        <v>24.77</v>
      </c>
      <c r="CX139" s="177">
        <f t="shared" si="164"/>
        <v>28.375</v>
      </c>
      <c r="CY139" s="177">
        <v>1.04</v>
      </c>
      <c r="CZ139" s="178">
        <v>7.1300000000000002E-2</v>
      </c>
      <c r="DA139" s="175">
        <f t="shared" si="165"/>
        <v>0.11323370096840457</v>
      </c>
      <c r="DB139" s="183">
        <f t="shared" si="166"/>
        <v>7.1585142260660742E-3</v>
      </c>
      <c r="DC139" s="172"/>
      <c r="DD139" s="172"/>
      <c r="DE139" s="172"/>
      <c r="DF139" s="172"/>
      <c r="DG139" s="175"/>
      <c r="DH139" s="172"/>
      <c r="DI139" s="172"/>
      <c r="DJ139" s="198">
        <v>40.78</v>
      </c>
      <c r="DK139" s="198">
        <v>35.33</v>
      </c>
      <c r="DL139" s="177">
        <f t="shared" si="176"/>
        <v>38.055</v>
      </c>
      <c r="DM139" s="177">
        <v>1.1359999999999999</v>
      </c>
      <c r="DN139" s="175">
        <v>7.4999999999999997E-2</v>
      </c>
      <c r="DO139" s="175">
        <f t="shared" si="177"/>
        <v>0.10917949142845318</v>
      </c>
      <c r="DP139" s="183">
        <f t="shared" si="178"/>
        <v>3.9233622739761661E-3</v>
      </c>
      <c r="DQ139" s="198">
        <v>26.36</v>
      </c>
      <c r="DR139" s="198">
        <v>23.97</v>
      </c>
      <c r="DS139" s="177">
        <f t="shared" si="167"/>
        <v>25.164999999999999</v>
      </c>
      <c r="DT139" s="177">
        <v>0.9</v>
      </c>
      <c r="DU139" s="178">
        <v>0.06</v>
      </c>
      <c r="DV139" s="175">
        <f t="shared" si="168"/>
        <v>0.10047194434532303</v>
      </c>
      <c r="DW139" s="183">
        <f t="shared" si="169"/>
        <v>3.6645818024991857E-3</v>
      </c>
      <c r="DX139" s="197"/>
      <c r="DY139" s="206"/>
      <c r="DZ139" s="177"/>
      <c r="EA139" s="172"/>
      <c r="EB139" s="178"/>
      <c r="EC139" s="172"/>
      <c r="ED139" s="172"/>
      <c r="EE139" s="176"/>
      <c r="EF139" s="176"/>
      <c r="EG139" s="177"/>
      <c r="EH139" s="177"/>
      <c r="EI139" s="178"/>
      <c r="EJ139" s="172"/>
      <c r="EK139" s="184"/>
      <c r="EL139" s="198"/>
      <c r="EM139" s="198"/>
      <c r="EN139" s="198"/>
      <c r="EO139" s="198"/>
      <c r="EP139" s="198"/>
      <c r="EQ139" s="198"/>
      <c r="ER139" s="206"/>
      <c r="ES139" s="198">
        <v>37.700000000000003</v>
      </c>
      <c r="ET139" s="198">
        <v>30</v>
      </c>
      <c r="EU139" s="177">
        <f t="shared" si="106"/>
        <v>33.85</v>
      </c>
      <c r="EV139" s="177">
        <v>0.49199999999999999</v>
      </c>
      <c r="EW139" s="175">
        <v>0.09</v>
      </c>
      <c r="EX139" s="175">
        <f t="shared" si="107"/>
        <v>0.10677259422619723</v>
      </c>
      <c r="EY139" s="183">
        <f t="shared" si="108"/>
        <v>2.115353991514355E-2</v>
      </c>
      <c r="EZ139" s="172"/>
      <c r="FA139" s="179">
        <v>2.5760000000000001</v>
      </c>
      <c r="FB139" s="179">
        <v>2.3780000000000001</v>
      </c>
      <c r="FC139" s="179"/>
      <c r="FD139" s="179">
        <v>2.3029999999999999</v>
      </c>
      <c r="FE139" s="179">
        <v>5.0519999999999996</v>
      </c>
      <c r="FF139" s="179"/>
      <c r="FG139" s="179"/>
      <c r="FH139" s="179"/>
      <c r="FI139" s="179">
        <v>1.633</v>
      </c>
      <c r="FJ139" s="179">
        <v>2.9540000000000002</v>
      </c>
      <c r="FK139" s="179">
        <v>1.198</v>
      </c>
      <c r="FL139" s="179"/>
      <c r="FM139" s="177">
        <v>2.931</v>
      </c>
      <c r="FN139" s="177"/>
      <c r="FO139" s="177">
        <v>1.9950000000000001</v>
      </c>
      <c r="FP139" s="177"/>
      <c r="FQ139" s="177">
        <v>1.1339999999999999</v>
      </c>
      <c r="FR139" s="177">
        <v>1.151</v>
      </c>
      <c r="FS139" s="177"/>
      <c r="FT139" s="177"/>
      <c r="FU139" s="177"/>
      <c r="FV139" s="177">
        <v>6.2519999999999998</v>
      </c>
      <c r="FW139" s="177">
        <f t="shared" si="109"/>
        <v>31.557000000000002</v>
      </c>
      <c r="FX139" s="175">
        <f t="shared" si="110"/>
        <v>0.11307900623318234</v>
      </c>
      <c r="FY139" s="179"/>
      <c r="FZ139" s="179"/>
    </row>
    <row r="140" spans="1:182">
      <c r="A140" s="181">
        <v>39845</v>
      </c>
      <c r="B140" s="190">
        <v>34.93</v>
      </c>
      <c r="C140" s="190">
        <v>27.125</v>
      </c>
      <c r="D140" s="170">
        <f t="shared" si="156"/>
        <v>31.0275</v>
      </c>
      <c r="E140" s="170">
        <v>1.72</v>
      </c>
      <c r="F140" s="171">
        <v>4.2500000000000003E-2</v>
      </c>
      <c r="G140" s="175">
        <f t="shared" si="157"/>
        <v>0.10467641592690979</v>
      </c>
      <c r="H140" s="183">
        <f t="shared" si="172"/>
        <v>8.577924437054768E-3</v>
      </c>
      <c r="I140" s="190">
        <v>26.17</v>
      </c>
      <c r="J140" s="190">
        <v>21.54</v>
      </c>
      <c r="K140" s="173">
        <f t="shared" si="128"/>
        <v>23.855</v>
      </c>
      <c r="L140" s="173">
        <v>1.32</v>
      </c>
      <c r="M140" s="171">
        <v>0.05</v>
      </c>
      <c r="N140" s="175">
        <f t="shared" si="129"/>
        <v>0.11250785571099065</v>
      </c>
      <c r="O140" s="183">
        <f t="shared" si="130"/>
        <v>8.6448081532898412E-3</v>
      </c>
      <c r="P140" s="174"/>
      <c r="Q140" s="174"/>
      <c r="R140" s="172"/>
      <c r="S140" s="172"/>
      <c r="T140" s="175"/>
      <c r="U140" s="172"/>
      <c r="V140" s="172"/>
      <c r="W140" s="198">
        <v>33.409999999999997</v>
      </c>
      <c r="X140" s="198">
        <v>25.48</v>
      </c>
      <c r="Y140" s="177">
        <f t="shared" si="143"/>
        <v>29.445</v>
      </c>
      <c r="Z140" s="177">
        <v>0.5</v>
      </c>
      <c r="AA140" s="178">
        <v>3.5000000000000003E-2</v>
      </c>
      <c r="AB140" s="175">
        <f>+((((((Z140/4)*(1+AA140)^0.25))/(Y140*0.95))+(1+AA140)^(0.25))^4)-1</f>
        <v>5.362452290154418E-2</v>
      </c>
      <c r="AC140" s="183">
        <f t="shared" si="145"/>
        <v>3.9596731728751746E-3</v>
      </c>
      <c r="AD140" s="198">
        <v>39.69</v>
      </c>
      <c r="AE140" s="198">
        <v>29.12</v>
      </c>
      <c r="AF140" s="177">
        <f t="shared" ref="AF140:AF152" si="179">AVERAGE(AD140:AE140)</f>
        <v>34.405000000000001</v>
      </c>
      <c r="AG140" s="177">
        <f t="shared" si="170"/>
        <v>0.88</v>
      </c>
      <c r="AH140" s="178">
        <v>0.1167</v>
      </c>
      <c r="AI140" s="175">
        <f t="shared" ref="AI140:AI150" si="180">+((((((AG140/4)*(1+AH140)^0.25))/(AF140*0.95))+(1+AH140)^(0.25))^4)-1</f>
        <v>0.14707081022744672</v>
      </c>
      <c r="AJ140" s="183">
        <f t="shared" ref="AJ140:AJ150" si="181">AI140*($FE140/$FW140)</f>
        <v>2.2736676028861869E-2</v>
      </c>
      <c r="AK140" s="176"/>
      <c r="AL140" s="176"/>
      <c r="AM140" s="177"/>
      <c r="AN140" s="177"/>
      <c r="AO140" s="178"/>
      <c r="AP140" s="172"/>
      <c r="AQ140" s="172"/>
      <c r="AR140" s="174"/>
      <c r="AS140" s="174"/>
      <c r="AT140" s="172"/>
      <c r="AU140" s="172"/>
      <c r="AV140" s="175"/>
      <c r="AW140" s="172"/>
      <c r="AX140" s="172"/>
      <c r="AY140" s="176"/>
      <c r="AZ140" s="176"/>
      <c r="BA140" s="177"/>
      <c r="BB140" s="176"/>
      <c r="BC140" s="178"/>
      <c r="BD140" s="172"/>
      <c r="BE140" s="172"/>
      <c r="BF140" s="198">
        <v>36.340000000000003</v>
      </c>
      <c r="BG140" s="198">
        <v>28.38</v>
      </c>
      <c r="BH140" s="177">
        <f t="shared" si="161"/>
        <v>32.36</v>
      </c>
      <c r="BI140" s="177">
        <v>1.86</v>
      </c>
      <c r="BJ140" s="178">
        <v>2.8500000000000001E-2</v>
      </c>
      <c r="BK140" s="175">
        <f t="shared" si="162"/>
        <v>9.2154065943926389E-2</v>
      </c>
      <c r="BL140" s="183">
        <f t="shared" si="163"/>
        <v>5.0203413695680821E-3</v>
      </c>
      <c r="BM140" s="198">
        <v>10.88</v>
      </c>
      <c r="BN140" s="198">
        <v>8.4700000000000006</v>
      </c>
      <c r="BO140" s="176">
        <f t="shared" si="173"/>
        <v>9.6750000000000007</v>
      </c>
      <c r="BP140" s="177">
        <v>0.92</v>
      </c>
      <c r="BQ140" s="178">
        <v>1.6E-2</v>
      </c>
      <c r="BR140" s="175">
        <f t="shared" si="174"/>
        <v>0.12157805997684967</v>
      </c>
      <c r="BS140" s="183">
        <f t="shared" si="175"/>
        <v>1.1210086593585586E-2</v>
      </c>
      <c r="BT140" s="198">
        <v>45.66</v>
      </c>
      <c r="BU140" s="198">
        <v>40.43</v>
      </c>
      <c r="BV140" s="176">
        <f t="shared" si="158"/>
        <v>43.045000000000002</v>
      </c>
      <c r="BW140" s="177">
        <v>1.58</v>
      </c>
      <c r="BX140" s="178">
        <v>4.7500000000000001E-2</v>
      </c>
      <c r="BY140" s="175">
        <f t="shared" si="159"/>
        <v>8.8563147275582121E-2</v>
      </c>
      <c r="BZ140" s="183">
        <f t="shared" si="160"/>
        <v>3.6882881265792393E-3</v>
      </c>
      <c r="CA140" s="174"/>
      <c r="CB140" s="174"/>
      <c r="CC140" s="172"/>
      <c r="CD140" s="172"/>
      <c r="CE140" s="178"/>
      <c r="CF140" s="172"/>
      <c r="CG140" s="172"/>
      <c r="CH140" s="198">
        <v>29.72</v>
      </c>
      <c r="CI140" s="198">
        <v>20.92</v>
      </c>
      <c r="CJ140" s="177">
        <f t="shared" si="140"/>
        <v>25.32</v>
      </c>
      <c r="CK140" s="177">
        <v>1.6</v>
      </c>
      <c r="CL140" s="197">
        <v>9.0700000000000003E-2</v>
      </c>
      <c r="CM140" s="175">
        <f t="shared" si="141"/>
        <v>0.1650799220549124</v>
      </c>
      <c r="CN140" s="183">
        <f t="shared" si="142"/>
        <v>1.4910403655580278E-2</v>
      </c>
      <c r="CO140" s="176"/>
      <c r="CP140" s="176"/>
      <c r="CQ140" s="172"/>
      <c r="CR140" s="172"/>
      <c r="CS140" s="178"/>
      <c r="CT140" s="172"/>
      <c r="CU140" s="172"/>
      <c r="CV140" s="198">
        <v>27.55</v>
      </c>
      <c r="CW140" s="198">
        <v>23.62</v>
      </c>
      <c r="CX140" s="177">
        <f t="shared" si="164"/>
        <v>25.585000000000001</v>
      </c>
      <c r="CY140" s="177">
        <v>1.04</v>
      </c>
      <c r="CZ140" s="178">
        <v>7.1300000000000002E-2</v>
      </c>
      <c r="DA140" s="175">
        <f t="shared" si="165"/>
        <v>0.11787980320269753</v>
      </c>
      <c r="DB140" s="183">
        <f t="shared" si="166"/>
        <v>8.0114246365811954E-3</v>
      </c>
      <c r="DC140" s="172"/>
      <c r="DD140" s="172"/>
      <c r="DE140" s="172"/>
      <c r="DF140" s="172"/>
      <c r="DG140" s="175"/>
      <c r="DH140" s="172"/>
      <c r="DI140" s="172"/>
      <c r="DJ140" s="198">
        <v>38.68</v>
      </c>
      <c r="DK140" s="198">
        <v>34.659999999999997</v>
      </c>
      <c r="DL140" s="177">
        <f t="shared" si="176"/>
        <v>36.67</v>
      </c>
      <c r="DM140" s="177">
        <v>1.1359999999999999</v>
      </c>
      <c r="DN140" s="175">
        <v>7.4999999999999997E-2</v>
      </c>
      <c r="DO140" s="175">
        <f t="shared" si="177"/>
        <v>0.11048619514385094</v>
      </c>
      <c r="DP140" s="183">
        <f t="shared" si="178"/>
        <v>4.5503554187332675E-3</v>
      </c>
      <c r="DQ140" s="198">
        <v>26.38</v>
      </c>
      <c r="DR140" s="198">
        <v>19.350000000000001</v>
      </c>
      <c r="DS140" s="177">
        <f t="shared" si="167"/>
        <v>22.865000000000002</v>
      </c>
      <c r="DT140" s="177">
        <v>0.95199999999999996</v>
      </c>
      <c r="DU140" s="178">
        <v>0.06</v>
      </c>
      <c r="DV140" s="175">
        <f t="shared" si="168"/>
        <v>0.10722577626849095</v>
      </c>
      <c r="DW140" s="183">
        <f t="shared" si="169"/>
        <v>3.5262693336596965E-3</v>
      </c>
      <c r="DX140" s="197"/>
      <c r="DY140" s="206"/>
      <c r="DZ140" s="177"/>
      <c r="EA140" s="172"/>
      <c r="EB140" s="178"/>
      <c r="EC140" s="172"/>
      <c r="ED140" s="172"/>
      <c r="EE140" s="176"/>
      <c r="EF140" s="176"/>
      <c r="EG140" s="177"/>
      <c r="EH140" s="177"/>
      <c r="EI140" s="178"/>
      <c r="EJ140" s="172"/>
      <c r="EK140" s="184"/>
      <c r="EL140" s="198"/>
      <c r="EM140" s="198"/>
      <c r="EN140" s="198"/>
      <c r="EO140" s="198"/>
      <c r="EP140" s="198"/>
      <c r="EQ140" s="198"/>
      <c r="ER140" s="172"/>
      <c r="ES140" s="198">
        <v>37.729999999999997</v>
      </c>
      <c r="ET140" s="198">
        <v>28.14</v>
      </c>
      <c r="EU140" s="177">
        <f t="shared" ref="EU140:EU150" si="182">AVERAGE(ES140:ET140)</f>
        <v>32.935000000000002</v>
      </c>
      <c r="EV140" s="177">
        <v>0.5</v>
      </c>
      <c r="EW140" s="175">
        <v>0.09</v>
      </c>
      <c r="EX140" s="175">
        <f t="shared" ref="EX140:EX142" si="183">+((((((EV140/4)*(1+EW140)^0.25))/(EU140*0.95))+(1+EW140)^(0.25))^4)-1</f>
        <v>0.10752334214261561</v>
      </c>
      <c r="EY140" s="183">
        <f>EX140*($FV140/$FW140)</f>
        <v>2.0654528053827576E-2</v>
      </c>
      <c r="EZ140" s="172"/>
      <c r="FA140" s="179">
        <v>2.133</v>
      </c>
      <c r="FB140" s="179">
        <v>2</v>
      </c>
      <c r="FC140" s="179"/>
      <c r="FD140" s="179">
        <v>1.9219999999999999</v>
      </c>
      <c r="FE140" s="179">
        <v>4.024</v>
      </c>
      <c r="FF140" s="179"/>
      <c r="FG140" s="179"/>
      <c r="FH140" s="179"/>
      <c r="FI140" s="179">
        <v>1.4179999999999999</v>
      </c>
      <c r="FJ140" s="179">
        <v>2.4</v>
      </c>
      <c r="FK140" s="179">
        <v>1.0840000000000001</v>
      </c>
      <c r="FL140" s="179"/>
      <c r="FM140" s="177">
        <v>2.351</v>
      </c>
      <c r="FN140" s="177"/>
      <c r="FO140" s="177">
        <v>1.7689999999999999</v>
      </c>
      <c r="FP140" s="177"/>
      <c r="FQ140" s="177">
        <v>1.0720000000000001</v>
      </c>
      <c r="FR140" s="177">
        <v>0.85599999999999998</v>
      </c>
      <c r="FS140" s="177"/>
      <c r="FT140" s="177"/>
      <c r="FU140" s="177"/>
      <c r="FV140" s="177">
        <v>5</v>
      </c>
      <c r="FW140" s="177">
        <f t="shared" ref="FW140:FW161" si="184">SUM(FA140:FV140)</f>
        <v>26.029</v>
      </c>
      <c r="FX140" s="175">
        <f t="shared" ref="FX140:FX161" si="185">SUM(H140,O140,V140,AC140,AJ140,AQ140,AX140,BE140,BL140,BS140,BZ140,CG140,CN140,CU140,DB140,DI140,DP140,DW140,ED140,EK140,ER140,EY140)</f>
        <v>0.11549077898019657</v>
      </c>
      <c r="FY140" s="179"/>
      <c r="FZ140" s="179"/>
    </row>
    <row r="141" spans="1:182">
      <c r="A141" s="181">
        <v>39873</v>
      </c>
      <c r="B141" s="190">
        <v>27.97</v>
      </c>
      <c r="C141" s="190">
        <v>24.02</v>
      </c>
      <c r="D141" s="170">
        <f t="shared" si="156"/>
        <v>25.994999999999997</v>
      </c>
      <c r="E141" s="190">
        <v>1.72</v>
      </c>
      <c r="F141" s="171">
        <v>4.2500000000000003E-2</v>
      </c>
      <c r="G141" s="175">
        <f t="shared" si="157"/>
        <v>0.1170276473490115</v>
      </c>
      <c r="H141" s="183">
        <f t="shared" si="172"/>
        <v>9.9130959488064382E-3</v>
      </c>
      <c r="I141" s="190">
        <v>23.94</v>
      </c>
      <c r="J141" s="190">
        <v>20.07</v>
      </c>
      <c r="K141" s="170">
        <f t="shared" si="128"/>
        <v>22.005000000000003</v>
      </c>
      <c r="L141" s="173">
        <v>1.32</v>
      </c>
      <c r="M141" s="171">
        <v>0.05</v>
      </c>
      <c r="N141" s="175">
        <f t="shared" si="129"/>
        <v>0.11788723152198211</v>
      </c>
      <c r="O141" s="183">
        <f t="shared" si="130"/>
        <v>9.8481882826460167E-3</v>
      </c>
      <c r="P141" s="174"/>
      <c r="Q141" s="174"/>
      <c r="R141" s="172"/>
      <c r="S141" s="172"/>
      <c r="T141" s="175"/>
      <c r="U141" s="172"/>
      <c r="V141" s="172"/>
      <c r="W141" s="198">
        <v>30.89</v>
      </c>
      <c r="X141" s="198">
        <v>23.18</v>
      </c>
      <c r="Y141" s="176">
        <f t="shared" si="143"/>
        <v>27.035</v>
      </c>
      <c r="Z141" s="177">
        <v>0.5</v>
      </c>
      <c r="AA141" s="197">
        <v>3.5000000000000003E-2</v>
      </c>
      <c r="AB141" s="175">
        <v>5.5296896637033743E-2</v>
      </c>
      <c r="AC141" s="183">
        <f t="shared" si="145"/>
        <v>4.9745323280643372E-3</v>
      </c>
      <c r="AD141" s="198">
        <v>35.520000000000003</v>
      </c>
      <c r="AE141" s="198">
        <v>27.39</v>
      </c>
      <c r="AF141" s="176">
        <f t="shared" si="179"/>
        <v>31.455000000000002</v>
      </c>
      <c r="AG141" s="198">
        <v>0.88</v>
      </c>
      <c r="AH141" s="197">
        <v>0.1167</v>
      </c>
      <c r="AI141" s="175">
        <f t="shared" si="180"/>
        <v>0.14995056224463932</v>
      </c>
      <c r="AJ141" s="183">
        <f t="shared" si="181"/>
        <v>2.4430600843580102E-2</v>
      </c>
      <c r="AK141" s="176"/>
      <c r="AL141" s="176"/>
      <c r="AM141" s="177"/>
      <c r="AN141" s="177"/>
      <c r="AO141" s="178"/>
      <c r="AP141" s="172"/>
      <c r="AQ141" s="172"/>
      <c r="AR141" s="174"/>
      <c r="AS141" s="174"/>
      <c r="AT141" s="172"/>
      <c r="AU141" s="172"/>
      <c r="AV141" s="175"/>
      <c r="AW141" s="172"/>
      <c r="AX141" s="172"/>
      <c r="AY141" s="198">
        <v>35.979999999999997</v>
      </c>
      <c r="AZ141" s="198">
        <v>29.95</v>
      </c>
      <c r="BA141" s="176">
        <f t="shared" ref="BA141:BA152" si="186">AVERAGE(AY141:AZ141)</f>
        <v>32.964999999999996</v>
      </c>
      <c r="BB141" s="198">
        <v>1.24</v>
      </c>
      <c r="BC141" s="197">
        <v>7.0000000000000007E-2</v>
      </c>
      <c r="BD141" s="175">
        <f t="shared" ref="BD141:BD152" si="187">+((((((BB141/4)*(1+BC141)^0.25))/(BA141*0.95))+(1+BC141)^(0.25))^4)-1</f>
        <v>0.11300034437327144</v>
      </c>
      <c r="BE141" s="183"/>
      <c r="BF141" s="198">
        <v>34.46</v>
      </c>
      <c r="BG141" s="198">
        <v>27.5</v>
      </c>
      <c r="BH141" s="176">
        <f t="shared" si="161"/>
        <v>30.98</v>
      </c>
      <c r="BI141" s="198">
        <v>1.86</v>
      </c>
      <c r="BJ141" s="197">
        <v>0.06</v>
      </c>
      <c r="BK141" s="175">
        <f t="shared" si="162"/>
        <v>0.12859502051392724</v>
      </c>
      <c r="BL141" s="183"/>
      <c r="BM141" s="198">
        <v>10.32</v>
      </c>
      <c r="BN141" s="198">
        <v>7.79</v>
      </c>
      <c r="BO141" s="176">
        <f t="shared" si="173"/>
        <v>9.0549999999999997</v>
      </c>
      <c r="BP141" s="198">
        <v>0.92</v>
      </c>
      <c r="BQ141" s="197">
        <v>0.03</v>
      </c>
      <c r="BR141" s="175">
        <f t="shared" si="174"/>
        <v>0.14465444377208025</v>
      </c>
      <c r="BS141" s="183">
        <f t="shared" si="175"/>
        <v>1.5700350770087735E-2</v>
      </c>
      <c r="BT141" s="198">
        <v>45.19</v>
      </c>
      <c r="BU141" s="198">
        <v>37.71</v>
      </c>
      <c r="BV141" s="176">
        <f t="shared" si="158"/>
        <v>41.45</v>
      </c>
      <c r="BW141" s="198">
        <v>1.58</v>
      </c>
      <c r="BX141" s="197">
        <v>4.7500000000000001E-2</v>
      </c>
      <c r="BY141" s="175">
        <f t="shared" si="159"/>
        <v>9.0167003612327656E-2</v>
      </c>
      <c r="BZ141" s="183">
        <f t="shared" si="160"/>
        <v>3.5295126281198446E-3</v>
      </c>
      <c r="CA141" s="174"/>
      <c r="CB141" s="174"/>
      <c r="CC141" s="172"/>
      <c r="CD141" s="172"/>
      <c r="CE141" s="178"/>
      <c r="CF141" s="172"/>
      <c r="CG141" s="172"/>
      <c r="CH141" s="198">
        <v>23.84</v>
      </c>
      <c r="CI141" s="198">
        <v>18.100000000000001</v>
      </c>
      <c r="CJ141" s="176">
        <f t="shared" si="140"/>
        <v>20.97</v>
      </c>
      <c r="CK141" s="198">
        <v>1.6</v>
      </c>
      <c r="CL141" s="197">
        <v>7.2499999999999995E-2</v>
      </c>
      <c r="CM141" s="175">
        <f t="shared" si="141"/>
        <v>0.16126731913098435</v>
      </c>
      <c r="CN141" s="183">
        <f t="shared" si="142"/>
        <v>1.6278006471553003E-2</v>
      </c>
      <c r="CO141" s="176"/>
      <c r="CP141" s="176"/>
      <c r="CQ141" s="172"/>
      <c r="CR141" s="172"/>
      <c r="CS141" s="178"/>
      <c r="CT141" s="172"/>
      <c r="CU141" s="172"/>
      <c r="CV141" s="198">
        <v>26.74</v>
      </c>
      <c r="CW141" s="198">
        <v>20.68</v>
      </c>
      <c r="CX141" s="176">
        <f t="shared" si="164"/>
        <v>23.71</v>
      </c>
      <c r="CY141" s="198">
        <v>1.08</v>
      </c>
      <c r="CZ141" s="197">
        <v>7.0000000000000007E-2</v>
      </c>
      <c r="DA141" s="175">
        <f t="shared" si="165"/>
        <v>0.12223399929246459</v>
      </c>
      <c r="DB141" s="183">
        <f t="shared" si="166"/>
        <v>7.6419870489898411E-3</v>
      </c>
      <c r="DC141" s="172"/>
      <c r="DD141" s="172"/>
      <c r="DE141" s="172"/>
      <c r="DF141" s="172"/>
      <c r="DG141" s="175"/>
      <c r="DH141" s="172"/>
      <c r="DI141" s="172"/>
      <c r="DJ141" s="198">
        <v>35.93</v>
      </c>
      <c r="DK141" s="198">
        <v>31.98</v>
      </c>
      <c r="DL141" s="176">
        <f t="shared" si="176"/>
        <v>33.954999999999998</v>
      </c>
      <c r="DM141" s="198">
        <v>1.19</v>
      </c>
      <c r="DN141" s="197">
        <v>7.0000000000000007E-2</v>
      </c>
      <c r="DO141" s="175">
        <f t="shared" si="177"/>
        <v>0.11002273950019759</v>
      </c>
      <c r="DP141" s="183">
        <f t="shared" si="178"/>
        <v>3.9699035973435196E-3</v>
      </c>
      <c r="DQ141" s="198">
        <v>22.28</v>
      </c>
      <c r="DR141" s="198">
        <v>17.079999999999998</v>
      </c>
      <c r="DS141" s="176">
        <f t="shared" si="167"/>
        <v>19.68</v>
      </c>
      <c r="DT141" s="198">
        <v>0.95</v>
      </c>
      <c r="DU141" s="197">
        <v>0.06</v>
      </c>
      <c r="DV141" s="175">
        <f t="shared" si="168"/>
        <v>0.11489683785260341</v>
      </c>
      <c r="DW141" s="183">
        <f t="shared" si="169"/>
        <v>3.6019812872473355E-3</v>
      </c>
      <c r="DX141" s="176"/>
      <c r="DY141" s="176"/>
      <c r="DZ141" s="177"/>
      <c r="EA141" s="172"/>
      <c r="EB141" s="178"/>
      <c r="EC141" s="172"/>
      <c r="ED141" s="172"/>
      <c r="EE141" s="198">
        <v>34.32</v>
      </c>
      <c r="EF141" s="198">
        <v>28.89</v>
      </c>
      <c r="EG141" s="176">
        <f t="shared" ref="EG141:EG150" si="188">AVERAGE(EE141:EF141)</f>
        <v>31.605</v>
      </c>
      <c r="EH141" s="198">
        <v>1.47</v>
      </c>
      <c r="EI141" s="197">
        <v>0.04</v>
      </c>
      <c r="EJ141" s="175">
        <f t="shared" ref="EJ141:EJ150" si="189">+((((((EH141/4)*(1+EI141)^0.25))/(EG141*0.95))+(1+EI141)^(0.25))^4)-1</f>
        <v>9.1860491154231116E-2</v>
      </c>
      <c r="EK141" s="183"/>
      <c r="EL141" s="198">
        <v>32.75</v>
      </c>
      <c r="EM141" s="198">
        <v>26.67</v>
      </c>
      <c r="EN141" s="176">
        <f t="shared" ref="EN141:EN174" si="190">AVERAGE(EL141:EM141)</f>
        <v>29.71</v>
      </c>
      <c r="EO141" s="198">
        <v>1.3</v>
      </c>
      <c r="EP141" s="197">
        <v>0.05</v>
      </c>
      <c r="EQ141" s="175">
        <f t="shared" ref="EQ141:EQ165" si="191">+((((((EO141/4)*(1+EP141)^0.25))/(EN141*0.95))+(1+EP141)^(0.25))^4)-1</f>
        <v>9.9203992951133246E-2</v>
      </c>
      <c r="ER141" s="183"/>
      <c r="ES141" s="198">
        <v>33.549999999999997</v>
      </c>
      <c r="ET141" s="198">
        <v>24.85</v>
      </c>
      <c r="EU141" s="176">
        <f t="shared" si="182"/>
        <v>29.2</v>
      </c>
      <c r="EV141" s="198">
        <v>0.5</v>
      </c>
      <c r="EW141" s="197">
        <v>0.08</v>
      </c>
      <c r="EX141" s="175">
        <f t="shared" si="183"/>
        <v>9.9598447768823206E-2</v>
      </c>
      <c r="EY141" s="183">
        <f>EX141*($FV141/$FW141)</f>
        <v>1.9949380142374431E-2</v>
      </c>
      <c r="EZ141" s="172"/>
      <c r="FA141" s="198">
        <v>2.46021</v>
      </c>
      <c r="FB141" s="198">
        <v>2.4262800000000002</v>
      </c>
      <c r="FC141" s="179"/>
      <c r="FD141" s="198">
        <v>2.6127800000000003</v>
      </c>
      <c r="FE141" s="198">
        <v>4.7319199999999997</v>
      </c>
      <c r="FF141" s="179"/>
      <c r="FG141" s="179"/>
      <c r="FH141" s="179"/>
      <c r="FI141" s="179"/>
      <c r="FJ141" s="198">
        <v>3.1523099999999999</v>
      </c>
      <c r="FK141" s="198">
        <v>1.1368900000000002</v>
      </c>
      <c r="FL141" s="179"/>
      <c r="FM141" s="198">
        <v>2.93161</v>
      </c>
      <c r="FN141" s="177"/>
      <c r="FO141" s="198">
        <v>1.81579</v>
      </c>
      <c r="FP141" s="177"/>
      <c r="FQ141" s="198">
        <v>1.0479700000000001</v>
      </c>
      <c r="FR141" s="198">
        <v>0.91051000000000004</v>
      </c>
      <c r="FS141" s="177"/>
      <c r="FT141" s="177"/>
      <c r="FU141" s="177"/>
      <c r="FV141" s="198">
        <v>5.8173900000000005</v>
      </c>
      <c r="FW141" s="177">
        <f t="shared" si="184"/>
        <v>29.043659999999999</v>
      </c>
      <c r="FX141" s="175">
        <f t="shared" si="185"/>
        <v>0.11983753934881261</v>
      </c>
      <c r="FY141" s="179"/>
      <c r="FZ141" s="179"/>
    </row>
    <row r="142" spans="1:182">
      <c r="A142" s="181">
        <v>39904</v>
      </c>
      <c r="B142" s="190">
        <v>31.5</v>
      </c>
      <c r="C142" s="190">
        <v>26</v>
      </c>
      <c r="D142" s="170">
        <f t="shared" si="156"/>
        <v>28.75</v>
      </c>
      <c r="E142" s="190">
        <v>1.72</v>
      </c>
      <c r="F142" s="171">
        <v>4.2500000000000003E-2</v>
      </c>
      <c r="G142" s="175">
        <f t="shared" si="157"/>
        <v>0.10971798651128917</v>
      </c>
      <c r="H142" s="183">
        <f t="shared" si="172"/>
        <v>9.2939143205415138E-3</v>
      </c>
      <c r="I142" s="190">
        <v>25.3</v>
      </c>
      <c r="J142" s="190">
        <v>22.52</v>
      </c>
      <c r="K142" s="170">
        <f t="shared" si="128"/>
        <v>23.91</v>
      </c>
      <c r="L142" s="173">
        <v>1.32</v>
      </c>
      <c r="M142" s="171">
        <v>0.05</v>
      </c>
      <c r="N142" s="175">
        <f t="shared" si="129"/>
        <v>0.1123609437518498</v>
      </c>
      <c r="O142" s="183">
        <f t="shared" si="130"/>
        <v>9.3865274075732256E-3</v>
      </c>
      <c r="P142" s="174"/>
      <c r="Q142" s="174"/>
      <c r="R142" s="172"/>
      <c r="S142" s="172"/>
      <c r="T142" s="175"/>
      <c r="U142" s="172"/>
      <c r="V142" s="172"/>
      <c r="W142" s="198">
        <v>36.78</v>
      </c>
      <c r="X142" s="198">
        <v>28.21</v>
      </c>
      <c r="Y142" s="176">
        <f t="shared" si="143"/>
        <v>32.495000000000005</v>
      </c>
      <c r="Z142" s="177">
        <v>0.5</v>
      </c>
      <c r="AA142" s="197">
        <v>3.5000000000000003E-2</v>
      </c>
      <c r="AB142" s="175">
        <v>5.1865807360621075E-2</v>
      </c>
      <c r="AC142" s="183">
        <f t="shared" si="145"/>
        <v>4.665870078209274E-3</v>
      </c>
      <c r="AD142" s="198">
        <v>36.21</v>
      </c>
      <c r="AE142" s="198">
        <v>30.38</v>
      </c>
      <c r="AF142" s="176">
        <f t="shared" si="179"/>
        <v>33.295000000000002</v>
      </c>
      <c r="AG142" s="198">
        <v>0.88</v>
      </c>
      <c r="AH142" s="197">
        <v>0.1167</v>
      </c>
      <c r="AI142" s="175">
        <f t="shared" si="180"/>
        <v>0.14809387579325506</v>
      </c>
      <c r="AJ142" s="183">
        <f t="shared" si="181"/>
        <v>2.4128101373711835E-2</v>
      </c>
      <c r="AK142" s="176"/>
      <c r="AL142" s="176"/>
      <c r="AM142" s="177"/>
      <c r="AN142" s="177"/>
      <c r="AO142" s="178"/>
      <c r="AP142" s="172"/>
      <c r="AQ142" s="172"/>
      <c r="AR142" s="174"/>
      <c r="AS142" s="174"/>
      <c r="AT142" s="172"/>
      <c r="AU142" s="172"/>
      <c r="AV142" s="175"/>
      <c r="AW142" s="172"/>
      <c r="AX142" s="172"/>
      <c r="AY142" s="198">
        <v>34.835000000000001</v>
      </c>
      <c r="AZ142" s="198">
        <v>30.79</v>
      </c>
      <c r="BA142" s="176">
        <f t="shared" si="186"/>
        <v>32.8125</v>
      </c>
      <c r="BB142" s="198">
        <v>1.24</v>
      </c>
      <c r="BC142" s="197">
        <v>7.0000000000000007E-2</v>
      </c>
      <c r="BD142" s="175">
        <f t="shared" si="187"/>
        <v>0.11320316990238721</v>
      </c>
      <c r="BE142" s="183"/>
      <c r="BF142" s="198">
        <v>34</v>
      </c>
      <c r="BG142" s="198">
        <v>30.777999999999999</v>
      </c>
      <c r="BH142" s="176">
        <f t="shared" si="161"/>
        <v>32.388999999999996</v>
      </c>
      <c r="BI142" s="198">
        <v>1.86</v>
      </c>
      <c r="BJ142" s="197">
        <v>0.06</v>
      </c>
      <c r="BK142" s="175">
        <f t="shared" si="162"/>
        <v>0.12554353979056843</v>
      </c>
      <c r="BL142" s="183"/>
      <c r="BM142" s="198">
        <v>11.2</v>
      </c>
      <c r="BN142" s="198">
        <v>9.64</v>
      </c>
      <c r="BO142" s="176">
        <f t="shared" si="173"/>
        <v>10.42</v>
      </c>
      <c r="BP142" s="198">
        <v>0.92</v>
      </c>
      <c r="BQ142" s="197">
        <v>0.03</v>
      </c>
      <c r="BR142" s="175">
        <f t="shared" si="174"/>
        <v>0.12911509177019886</v>
      </c>
      <c r="BS142" s="183">
        <f t="shared" si="175"/>
        <v>1.4013757045018279E-2</v>
      </c>
      <c r="BT142" s="198">
        <v>44.16</v>
      </c>
      <c r="BU142" s="198">
        <v>39.58</v>
      </c>
      <c r="BV142" s="176">
        <f t="shared" si="158"/>
        <v>41.87</v>
      </c>
      <c r="BW142" s="198">
        <v>1.58</v>
      </c>
      <c r="BX142" s="197">
        <v>4.7500000000000001E-2</v>
      </c>
      <c r="BY142" s="175">
        <f t="shared" si="159"/>
        <v>8.9732644777282156E-2</v>
      </c>
      <c r="BZ142" s="183">
        <f t="shared" si="160"/>
        <v>3.5125100115083402E-3</v>
      </c>
      <c r="CA142" s="174"/>
      <c r="CB142" s="174"/>
      <c r="CC142" s="172"/>
      <c r="CD142" s="172"/>
      <c r="CE142" s="178"/>
      <c r="CF142" s="172"/>
      <c r="CG142" s="172"/>
      <c r="CH142" s="198">
        <v>27.01</v>
      </c>
      <c r="CI142" s="198">
        <v>21.91</v>
      </c>
      <c r="CJ142" s="176">
        <f t="shared" si="140"/>
        <v>24.46</v>
      </c>
      <c r="CK142" s="198">
        <v>1.6</v>
      </c>
      <c r="CL142" s="197">
        <v>7.2499999999999995E-2</v>
      </c>
      <c r="CM142" s="175">
        <f t="shared" si="141"/>
        <v>0.14827653388041395</v>
      </c>
      <c r="CN142" s="183">
        <f t="shared" si="142"/>
        <v>1.4966742121659611E-2</v>
      </c>
      <c r="CO142" s="176"/>
      <c r="CP142" s="176"/>
      <c r="CQ142" s="172"/>
      <c r="CR142" s="172"/>
      <c r="CS142" s="178"/>
      <c r="CT142" s="172"/>
      <c r="CU142" s="172"/>
      <c r="CV142" s="198">
        <v>26.75</v>
      </c>
      <c r="CW142" s="198">
        <v>24.11</v>
      </c>
      <c r="CX142" s="176">
        <f t="shared" si="164"/>
        <v>25.43</v>
      </c>
      <c r="CY142" s="198">
        <v>1.08</v>
      </c>
      <c r="CZ142" s="197">
        <v>7.0000000000000007E-2</v>
      </c>
      <c r="DA142" s="175">
        <f t="shared" si="165"/>
        <v>0.11864199163212019</v>
      </c>
      <c r="DB142" s="183">
        <f t="shared" si="166"/>
        <v>7.4174171569866719E-3</v>
      </c>
      <c r="DC142" s="172"/>
      <c r="DD142" s="172"/>
      <c r="DE142" s="172"/>
      <c r="DF142" s="172"/>
      <c r="DG142" s="175"/>
      <c r="DH142" s="172"/>
      <c r="DI142" s="172"/>
      <c r="DJ142" s="198">
        <v>36.200000000000003</v>
      </c>
      <c r="DK142" s="198">
        <v>33.700000000000003</v>
      </c>
      <c r="DL142" s="176">
        <f t="shared" si="176"/>
        <v>34.950000000000003</v>
      </c>
      <c r="DM142" s="198">
        <v>1.19</v>
      </c>
      <c r="DN142" s="197">
        <v>7.0000000000000007E-2</v>
      </c>
      <c r="DO142" s="175">
        <f t="shared" si="177"/>
        <v>0.10886803492318986</v>
      </c>
      <c r="DP142" s="183">
        <f t="shared" si="178"/>
        <v>3.9282388844400218E-3</v>
      </c>
      <c r="DQ142" s="198">
        <v>21.61</v>
      </c>
      <c r="DR142" s="198">
        <v>19.77</v>
      </c>
      <c r="DS142" s="176">
        <f t="shared" si="167"/>
        <v>20.689999999999998</v>
      </c>
      <c r="DT142" s="198">
        <v>0.95</v>
      </c>
      <c r="DU142" s="197">
        <v>0.06</v>
      </c>
      <c r="DV142" s="175">
        <f t="shared" si="168"/>
        <v>0.11216855531669156</v>
      </c>
      <c r="DW142" s="183">
        <f t="shared" si="169"/>
        <v>3.5164504508522982E-3</v>
      </c>
      <c r="DX142" s="176"/>
      <c r="DY142" s="176"/>
      <c r="DZ142" s="177"/>
      <c r="EA142" s="172"/>
      <c r="EB142" s="178"/>
      <c r="EC142" s="172"/>
      <c r="ED142" s="172"/>
      <c r="EE142" s="198">
        <v>33.29</v>
      </c>
      <c r="EF142" s="198">
        <v>30.21</v>
      </c>
      <c r="EG142" s="176">
        <f t="shared" si="188"/>
        <v>31.75</v>
      </c>
      <c r="EH142" s="198">
        <v>1.47</v>
      </c>
      <c r="EI142" s="197">
        <v>0.04</v>
      </c>
      <c r="EJ142" s="175">
        <f t="shared" si="189"/>
        <v>9.1619328568814495E-2</v>
      </c>
      <c r="EK142" s="183"/>
      <c r="EL142" s="198">
        <v>34.17</v>
      </c>
      <c r="EM142" s="198">
        <v>29.83</v>
      </c>
      <c r="EN142" s="176">
        <f t="shared" si="190"/>
        <v>32</v>
      </c>
      <c r="EO142" s="198">
        <v>1.3</v>
      </c>
      <c r="EP142" s="197">
        <v>0.05</v>
      </c>
      <c r="EQ142" s="175">
        <f t="shared" si="191"/>
        <v>9.5626507181966636E-2</v>
      </c>
      <c r="ER142" s="183"/>
      <c r="ES142" s="198">
        <v>32.69</v>
      </c>
      <c r="ET142" s="198">
        <v>28.51</v>
      </c>
      <c r="EU142" s="176">
        <f t="shared" si="182"/>
        <v>30.6</v>
      </c>
      <c r="EV142" s="198">
        <v>0.5</v>
      </c>
      <c r="EW142" s="197">
        <v>0.08</v>
      </c>
      <c r="EX142" s="175">
        <f t="shared" si="183"/>
        <v>9.8696008507383581E-2</v>
      </c>
      <c r="EY142" s="183">
        <f>EX142*($FV142/$FW142)</f>
        <v>1.9768623270302994E-2</v>
      </c>
      <c r="EZ142" s="172"/>
      <c r="FA142" s="198">
        <v>2.46021</v>
      </c>
      <c r="FB142" s="198">
        <v>2.4262800000000002</v>
      </c>
      <c r="FC142" s="179"/>
      <c r="FD142" s="198">
        <v>2.6127800000000003</v>
      </c>
      <c r="FE142" s="198">
        <v>4.7319199999999997</v>
      </c>
      <c r="FF142" s="179"/>
      <c r="FG142" s="179"/>
      <c r="FH142" s="179"/>
      <c r="FI142" s="179"/>
      <c r="FJ142" s="198">
        <v>3.1523099999999999</v>
      </c>
      <c r="FK142" s="198">
        <v>1.1368900000000002</v>
      </c>
      <c r="FL142" s="179"/>
      <c r="FM142" s="198">
        <v>2.93161</v>
      </c>
      <c r="FN142" s="177"/>
      <c r="FO142" s="198">
        <v>1.81579</v>
      </c>
      <c r="FP142" s="177"/>
      <c r="FQ142" s="198">
        <v>1.0479700000000001</v>
      </c>
      <c r="FR142" s="198">
        <v>0.91051000000000004</v>
      </c>
      <c r="FS142" s="177"/>
      <c r="FT142" s="177"/>
      <c r="FU142" s="177"/>
      <c r="FV142" s="198">
        <v>5.8173900000000005</v>
      </c>
      <c r="FW142" s="177">
        <f t="shared" si="184"/>
        <v>29.043659999999999</v>
      </c>
      <c r="FX142" s="175">
        <f t="shared" si="185"/>
        <v>0.1145981521208041</v>
      </c>
      <c r="FY142" s="179"/>
      <c r="FZ142" s="179"/>
    </row>
    <row r="143" spans="1:182">
      <c r="A143" s="181">
        <v>39934</v>
      </c>
      <c r="B143" s="190">
        <v>31.97</v>
      </c>
      <c r="C143" s="190">
        <v>28.12</v>
      </c>
      <c r="D143" s="170">
        <f t="shared" si="156"/>
        <v>30.045000000000002</v>
      </c>
      <c r="E143" s="190">
        <v>1.72</v>
      </c>
      <c r="F143" s="171">
        <v>4.2500000000000003E-2</v>
      </c>
      <c r="G143" s="175">
        <f t="shared" si="157"/>
        <v>0.10675549028260889</v>
      </c>
      <c r="H143" s="183">
        <f t="shared" si="172"/>
        <v>1.1851211002679904E-2</v>
      </c>
      <c r="I143" s="190">
        <v>26.43</v>
      </c>
      <c r="J143" s="190">
        <v>23.44</v>
      </c>
      <c r="K143" s="170">
        <f t="shared" si="128"/>
        <v>24.935000000000002</v>
      </c>
      <c r="L143" s="190">
        <v>1.32</v>
      </c>
      <c r="M143" s="171">
        <v>0.05</v>
      </c>
      <c r="N143" s="175">
        <f t="shared" si="129"/>
        <v>0.10974406637420997</v>
      </c>
      <c r="O143" s="183">
        <f t="shared" si="130"/>
        <v>1.1488021933178844E-2</v>
      </c>
      <c r="P143" s="174"/>
      <c r="Q143" s="174"/>
      <c r="R143" s="172"/>
      <c r="S143" s="172"/>
      <c r="T143" s="175"/>
      <c r="U143" s="172"/>
      <c r="V143" s="172"/>
      <c r="W143" s="198">
        <v>38.89</v>
      </c>
      <c r="X143" s="198">
        <v>35.01</v>
      </c>
      <c r="Y143" s="176">
        <f t="shared" si="143"/>
        <v>36.950000000000003</v>
      </c>
      <c r="Z143" s="177">
        <v>0.5</v>
      </c>
      <c r="AA143" s="197">
        <v>0.05</v>
      </c>
      <c r="AB143" s="175"/>
      <c r="AC143" s="183"/>
      <c r="AD143" s="198">
        <v>39.5</v>
      </c>
      <c r="AE143" s="198">
        <v>33.49</v>
      </c>
      <c r="AF143" s="176">
        <f t="shared" si="179"/>
        <v>36.495000000000005</v>
      </c>
      <c r="AG143" s="198">
        <v>0.88</v>
      </c>
      <c r="AH143" s="197">
        <v>0.12</v>
      </c>
      <c r="AI143" s="175">
        <f t="shared" si="180"/>
        <v>0.14869956036185772</v>
      </c>
      <c r="AJ143" s="183">
        <f t="shared" si="181"/>
        <v>3.0205625956365351E-2</v>
      </c>
      <c r="AK143" s="176"/>
      <c r="AL143" s="176"/>
      <c r="AM143" s="177"/>
      <c r="AN143" s="177"/>
      <c r="AO143" s="178"/>
      <c r="AP143" s="172"/>
      <c r="AQ143" s="172"/>
      <c r="AR143" s="174"/>
      <c r="AS143" s="174"/>
      <c r="AT143" s="172"/>
      <c r="AU143" s="172"/>
      <c r="AV143" s="175"/>
      <c r="AW143" s="172"/>
      <c r="AX143" s="172"/>
      <c r="AY143" s="198">
        <v>33.6</v>
      </c>
      <c r="AZ143" s="198">
        <v>30.95</v>
      </c>
      <c r="BA143" s="176">
        <f t="shared" si="186"/>
        <v>32.274999999999999</v>
      </c>
      <c r="BB143" s="198">
        <v>1.24</v>
      </c>
      <c r="BC143" s="197">
        <v>7.0000000000000007E-2</v>
      </c>
      <c r="BD143" s="175">
        <f t="shared" si="187"/>
        <v>0.11393355949189221</v>
      </c>
      <c r="BE143" s="183"/>
      <c r="BF143" s="198">
        <v>34.03</v>
      </c>
      <c r="BG143" s="198">
        <v>30.28</v>
      </c>
      <c r="BH143" s="176">
        <f t="shared" si="161"/>
        <v>32.155000000000001</v>
      </c>
      <c r="BI143" s="198">
        <v>1.86</v>
      </c>
      <c r="BJ143" s="197">
        <v>4.2999999999999997E-2</v>
      </c>
      <c r="BK143" s="175">
        <f t="shared" si="162"/>
        <v>0.10797238651954277</v>
      </c>
      <c r="BL143" s="183">
        <f t="shared" ref="BL143:BL156" si="192">BK143*($FI143/$FW143)</f>
        <v>7.5693881923818403E-3</v>
      </c>
      <c r="BM143" s="198">
        <v>11.62</v>
      </c>
      <c r="BN143" s="198">
        <v>10.39</v>
      </c>
      <c r="BO143" s="176">
        <f t="shared" si="173"/>
        <v>11.004999999999999</v>
      </c>
      <c r="BP143" s="198">
        <v>0.92</v>
      </c>
      <c r="BQ143" s="197">
        <v>1.6E-2</v>
      </c>
      <c r="BR143" s="175">
        <f t="shared" si="174"/>
        <v>0.10840010821532275</v>
      </c>
      <c r="BS143" s="183">
        <f t="shared" si="175"/>
        <v>1.5903053311435354E-2</v>
      </c>
      <c r="BT143" s="198">
        <v>43.79</v>
      </c>
      <c r="BU143" s="198">
        <v>39.625</v>
      </c>
      <c r="BV143" s="176">
        <f t="shared" si="158"/>
        <v>41.707499999999996</v>
      </c>
      <c r="BW143" s="198">
        <v>1.58</v>
      </c>
      <c r="BX143" s="197">
        <v>4.7500000000000001E-2</v>
      </c>
      <c r="BY143" s="175">
        <f t="shared" si="159"/>
        <v>8.9899647350673018E-2</v>
      </c>
      <c r="BZ143" s="183">
        <f t="shared" si="160"/>
        <v>4.7201221974086634E-3</v>
      </c>
      <c r="CA143" s="174"/>
      <c r="CB143" s="174"/>
      <c r="CC143" s="172"/>
      <c r="CD143" s="172"/>
      <c r="CE143" s="178"/>
      <c r="CF143" s="172"/>
      <c r="CG143" s="172"/>
      <c r="CH143" s="198">
        <v>29.31</v>
      </c>
      <c r="CI143" s="198">
        <v>25.51</v>
      </c>
      <c r="CJ143" s="176">
        <f t="shared" si="140"/>
        <v>27.41</v>
      </c>
      <c r="CK143" s="198">
        <v>1.6</v>
      </c>
      <c r="CL143" s="197">
        <v>7.2499999999999995E-2</v>
      </c>
      <c r="CM143" s="175">
        <f t="shared" si="141"/>
        <v>0.13993395254609808</v>
      </c>
      <c r="CN143" s="183">
        <f t="shared" si="142"/>
        <v>1.9487257074664553E-2</v>
      </c>
      <c r="CO143" s="176"/>
      <c r="CP143" s="176"/>
      <c r="CQ143" s="172"/>
      <c r="CR143" s="172"/>
      <c r="CS143" s="178"/>
      <c r="CT143" s="172"/>
      <c r="CU143" s="172"/>
      <c r="CV143" s="198">
        <v>24.86</v>
      </c>
      <c r="CW143" s="198">
        <v>21.65</v>
      </c>
      <c r="CX143" s="176">
        <f t="shared" si="164"/>
        <v>23.254999999999999</v>
      </c>
      <c r="CY143" s="198">
        <v>1.08</v>
      </c>
      <c r="CZ143" s="197">
        <v>6.7699999999999996E-2</v>
      </c>
      <c r="DA143" s="175">
        <f t="shared" si="165"/>
        <v>0.12086017779047364</v>
      </c>
      <c r="DB143" s="183">
        <f t="shared" si="166"/>
        <v>9.5989397500630125E-3</v>
      </c>
      <c r="DC143" s="172"/>
      <c r="DD143" s="172"/>
      <c r="DE143" s="172"/>
      <c r="DF143" s="172"/>
      <c r="DG143" s="175"/>
      <c r="DH143" s="172"/>
      <c r="DI143" s="172"/>
      <c r="DJ143" s="198">
        <v>36.200000000000003</v>
      </c>
      <c r="DK143" s="198">
        <v>33.04</v>
      </c>
      <c r="DL143" s="176">
        <f t="shared" si="176"/>
        <v>34.620000000000005</v>
      </c>
      <c r="DM143" s="198">
        <v>1.19</v>
      </c>
      <c r="DN143" s="197">
        <v>9.6699999999999994E-2</v>
      </c>
      <c r="DO143" s="175">
        <f t="shared" si="177"/>
        <v>0.13692280198012474</v>
      </c>
      <c r="DP143" s="183">
        <f t="shared" si="178"/>
        <v>6.6096666472070164E-3</v>
      </c>
      <c r="DQ143" s="198">
        <v>21.15</v>
      </c>
      <c r="DR143" s="198">
        <v>18.96</v>
      </c>
      <c r="DS143" s="176">
        <f t="shared" si="167"/>
        <v>20.055</v>
      </c>
      <c r="DT143" s="198">
        <v>0.95</v>
      </c>
      <c r="DU143" s="197">
        <v>0.06</v>
      </c>
      <c r="DV143" s="175">
        <f t="shared" si="168"/>
        <v>0.113851195451526</v>
      </c>
      <c r="DW143" s="183">
        <f t="shared" si="169"/>
        <v>5.1123662299636498E-3</v>
      </c>
      <c r="DX143" s="176"/>
      <c r="DY143" s="176"/>
      <c r="DZ143" s="177"/>
      <c r="EA143" s="172"/>
      <c r="EB143" s="178"/>
      <c r="EC143" s="172"/>
      <c r="ED143" s="172"/>
      <c r="EE143" s="198">
        <v>31.7</v>
      </c>
      <c r="EF143" s="198">
        <v>28.59</v>
      </c>
      <c r="EG143" s="176">
        <f t="shared" si="188"/>
        <v>30.145</v>
      </c>
      <c r="EH143" s="198">
        <v>1.47</v>
      </c>
      <c r="EI143" s="197">
        <v>0.04</v>
      </c>
      <c r="EJ143" s="175">
        <f t="shared" si="189"/>
        <v>9.442049544723452E-2</v>
      </c>
      <c r="EK143" s="183"/>
      <c r="EL143" s="198">
        <v>34.340000000000003</v>
      </c>
      <c r="EM143" s="198">
        <v>30.56</v>
      </c>
      <c r="EN143" s="176">
        <f t="shared" si="190"/>
        <v>32.450000000000003</v>
      </c>
      <c r="EO143" s="198">
        <v>1.34</v>
      </c>
      <c r="EP143" s="197">
        <v>0.05</v>
      </c>
      <c r="EQ143" s="175">
        <f t="shared" si="191"/>
        <v>9.6390438415629998E-2</v>
      </c>
      <c r="ER143" s="183"/>
      <c r="ES143" s="198">
        <v>36.93</v>
      </c>
      <c r="ET143" s="198">
        <v>28.98</v>
      </c>
      <c r="EU143" s="176">
        <f t="shared" si="182"/>
        <v>32.954999999999998</v>
      </c>
      <c r="EV143" s="198">
        <v>0.5</v>
      </c>
      <c r="EW143" s="197">
        <v>7.0000000000000007E-2</v>
      </c>
      <c r="EX143" s="175"/>
      <c r="EY143" s="183"/>
      <c r="EZ143" s="172"/>
      <c r="FA143" s="198">
        <v>2.4393699999999998</v>
      </c>
      <c r="FB143" s="198">
        <v>2.3002199999999999</v>
      </c>
      <c r="FC143" s="179"/>
      <c r="FD143" s="198"/>
      <c r="FE143" s="198">
        <v>4.4635800000000003</v>
      </c>
      <c r="FF143" s="179"/>
      <c r="FG143" s="179"/>
      <c r="FH143" s="179"/>
      <c r="FI143" s="198">
        <v>1.54047</v>
      </c>
      <c r="FJ143" s="198">
        <v>3.2237100000000001</v>
      </c>
      <c r="FK143" s="198">
        <v>1.1537200000000001</v>
      </c>
      <c r="FL143" s="179"/>
      <c r="FM143" s="198">
        <v>3.0600800000000001</v>
      </c>
      <c r="FN143" s="177"/>
      <c r="FO143" s="198">
        <v>1.7452000000000001</v>
      </c>
      <c r="FP143" s="177"/>
      <c r="FQ143" s="198">
        <v>1.06074</v>
      </c>
      <c r="FR143" s="198">
        <v>0.98671000000000009</v>
      </c>
      <c r="FS143" s="177"/>
      <c r="FT143" s="198"/>
      <c r="FU143" s="177"/>
      <c r="FV143" s="198"/>
      <c r="FW143" s="177">
        <f t="shared" si="184"/>
        <v>21.973799999999997</v>
      </c>
      <c r="FX143" s="175">
        <f t="shared" si="185"/>
        <v>0.1225456522953482</v>
      </c>
      <c r="FY143" s="179"/>
      <c r="FZ143" s="179"/>
    </row>
    <row r="144" spans="1:182">
      <c r="A144" s="181">
        <v>39965</v>
      </c>
      <c r="B144" s="190">
        <v>32.380000000000003</v>
      </c>
      <c r="C144" s="190">
        <v>29.15</v>
      </c>
      <c r="D144" s="170">
        <f t="shared" si="156"/>
        <v>30.765000000000001</v>
      </c>
      <c r="E144" s="190">
        <v>1.72</v>
      </c>
      <c r="F144" s="171">
        <v>4.2500000000000003E-2</v>
      </c>
      <c r="G144" s="175">
        <f t="shared" si="157"/>
        <v>0.10521861115694864</v>
      </c>
      <c r="H144" s="183">
        <f t="shared" si="172"/>
        <v>1.168059796202413E-2</v>
      </c>
      <c r="I144" s="190">
        <v>25.51</v>
      </c>
      <c r="J144" s="190">
        <v>24.2</v>
      </c>
      <c r="K144" s="170">
        <f t="shared" si="128"/>
        <v>24.855</v>
      </c>
      <c r="L144" s="190">
        <v>1.32</v>
      </c>
      <c r="M144" s="171">
        <v>0.05</v>
      </c>
      <c r="N144" s="175">
        <f t="shared" si="129"/>
        <v>0.10994038451388133</v>
      </c>
      <c r="O144" s="183">
        <f t="shared" si="130"/>
        <v>1.1508572539411488E-2</v>
      </c>
      <c r="P144" s="174"/>
      <c r="Q144" s="174"/>
      <c r="R144" s="172"/>
      <c r="S144" s="172"/>
      <c r="T144" s="175"/>
      <c r="U144" s="172"/>
      <c r="V144" s="172"/>
      <c r="W144" s="198">
        <v>41.62</v>
      </c>
      <c r="X144" s="198">
        <v>37.25</v>
      </c>
      <c r="Y144" s="176">
        <f t="shared" si="143"/>
        <v>39.435000000000002</v>
      </c>
      <c r="Z144" s="177">
        <v>0.5</v>
      </c>
      <c r="AA144" s="197">
        <v>0.05</v>
      </c>
      <c r="AB144" s="175"/>
      <c r="AC144" s="183"/>
      <c r="AD144" s="198">
        <v>39.43</v>
      </c>
      <c r="AE144" s="198">
        <v>33.31</v>
      </c>
      <c r="AF144" s="176">
        <f t="shared" si="179"/>
        <v>36.370000000000005</v>
      </c>
      <c r="AG144" s="198">
        <v>0.88</v>
      </c>
      <c r="AH144" s="197">
        <v>0.12</v>
      </c>
      <c r="AI144" s="175">
        <f t="shared" si="180"/>
        <v>0.14879913892954622</v>
      </c>
      <c r="AJ144" s="183">
        <f t="shared" si="181"/>
        <v>3.0225853541178311E-2</v>
      </c>
      <c r="AK144" s="176"/>
      <c r="AL144" s="176"/>
      <c r="AM144" s="177"/>
      <c r="AN144" s="177"/>
      <c r="AO144" s="178"/>
      <c r="AP144" s="172"/>
      <c r="AQ144" s="172"/>
      <c r="AR144" s="174"/>
      <c r="AS144" s="174"/>
      <c r="AT144" s="172"/>
      <c r="AU144" s="172"/>
      <c r="AV144" s="175"/>
      <c r="AW144" s="172"/>
      <c r="AX144" s="172"/>
      <c r="AY144" s="198">
        <v>37.57</v>
      </c>
      <c r="AZ144" s="198">
        <v>33.57</v>
      </c>
      <c r="BA144" s="176">
        <f t="shared" si="186"/>
        <v>35.57</v>
      </c>
      <c r="BB144" s="198">
        <v>1.24</v>
      </c>
      <c r="BC144" s="197">
        <v>7.0000000000000007E-2</v>
      </c>
      <c r="BD144" s="175">
        <f t="shared" si="187"/>
        <v>0.10980793469899131</v>
      </c>
      <c r="BE144" s="183"/>
      <c r="BF144" s="198">
        <v>35.369999999999997</v>
      </c>
      <c r="BG144" s="198">
        <v>31.731300000000001</v>
      </c>
      <c r="BH144" s="176">
        <f t="shared" si="161"/>
        <v>33.550649999999997</v>
      </c>
      <c r="BI144" s="198">
        <v>1.86</v>
      </c>
      <c r="BJ144" s="197">
        <v>4.2999999999999997E-2</v>
      </c>
      <c r="BK144" s="175">
        <f t="shared" si="162"/>
        <v>0.10521067798150607</v>
      </c>
      <c r="BL144" s="183">
        <f t="shared" si="192"/>
        <v>7.3757790236632119E-3</v>
      </c>
      <c r="BM144" s="198">
        <v>11.82</v>
      </c>
      <c r="BN144" s="198">
        <v>10.79</v>
      </c>
      <c r="BO144" s="176">
        <f t="shared" si="173"/>
        <v>11.305</v>
      </c>
      <c r="BP144" s="198">
        <v>0.92</v>
      </c>
      <c r="BQ144" s="197">
        <v>1.6E-2</v>
      </c>
      <c r="BR144" s="175">
        <f t="shared" si="174"/>
        <v>0.10586965351906619</v>
      </c>
      <c r="BS144" s="183">
        <f t="shared" si="175"/>
        <v>1.5531817926164291E-2</v>
      </c>
      <c r="BT144" s="198">
        <v>46.07</v>
      </c>
      <c r="BU144" s="198">
        <v>42.67</v>
      </c>
      <c r="BV144" s="176">
        <f t="shared" si="158"/>
        <v>44.370000000000005</v>
      </c>
      <c r="BW144" s="198">
        <v>1.58</v>
      </c>
      <c r="BX144" s="197">
        <v>4.7500000000000001E-2</v>
      </c>
      <c r="BY144" s="175">
        <f t="shared" si="159"/>
        <v>8.7319692972448237E-2</v>
      </c>
      <c r="BZ144" s="183">
        <f t="shared" si="160"/>
        <v>4.5846633798511411E-3</v>
      </c>
      <c r="CA144" s="174"/>
      <c r="CB144" s="174"/>
      <c r="CC144" s="172"/>
      <c r="CD144" s="172"/>
      <c r="CE144" s="178"/>
      <c r="CF144" s="172"/>
      <c r="CG144" s="172"/>
      <c r="CH144" s="198">
        <v>30.5</v>
      </c>
      <c r="CI144" s="198">
        <v>27.93</v>
      </c>
      <c r="CJ144" s="176">
        <f t="shared" si="140"/>
        <v>29.215</v>
      </c>
      <c r="CK144" s="198">
        <v>1.6</v>
      </c>
      <c r="CL144" s="197">
        <v>7.2499999999999995E-2</v>
      </c>
      <c r="CM144" s="175">
        <f t="shared" si="141"/>
        <v>0.13567788226044186</v>
      </c>
      <c r="CN144" s="183">
        <f t="shared" si="142"/>
        <v>1.8894555058639517E-2</v>
      </c>
      <c r="CO144" s="176"/>
      <c r="CP144" s="176"/>
      <c r="CQ144" s="172"/>
      <c r="CR144" s="172"/>
      <c r="CS144" s="178"/>
      <c r="CT144" s="172"/>
      <c r="CU144" s="172"/>
      <c r="CV144" s="198">
        <v>25.5</v>
      </c>
      <c r="CW144" s="198">
        <v>22.71</v>
      </c>
      <c r="CX144" s="176">
        <f t="shared" si="164"/>
        <v>24.105</v>
      </c>
      <c r="CY144" s="198">
        <v>1.08</v>
      </c>
      <c r="CZ144" s="197">
        <v>6.7699999999999996E-2</v>
      </c>
      <c r="DA144" s="175">
        <f t="shared" si="165"/>
        <v>0.11895254788515985</v>
      </c>
      <c r="DB144" s="183">
        <f t="shared" si="166"/>
        <v>9.4474322406311612E-3</v>
      </c>
      <c r="DC144" s="172"/>
      <c r="DD144" s="172"/>
      <c r="DE144" s="172"/>
      <c r="DF144" s="172"/>
      <c r="DG144" s="175"/>
      <c r="DH144" s="172"/>
      <c r="DI144" s="172"/>
      <c r="DJ144" s="198">
        <v>35.130000000000003</v>
      </c>
      <c r="DK144" s="198">
        <v>33.229999999999997</v>
      </c>
      <c r="DL144" s="176">
        <f t="shared" si="176"/>
        <v>34.18</v>
      </c>
      <c r="DM144" s="198">
        <v>1.19</v>
      </c>
      <c r="DN144" s="197">
        <v>9.6699999999999994E-2</v>
      </c>
      <c r="DO144" s="175">
        <f t="shared" si="177"/>
        <v>0.1374476967915379</v>
      </c>
      <c r="DP144" s="183">
        <f t="shared" si="178"/>
        <v>6.6350048646413428E-3</v>
      </c>
      <c r="DQ144" s="198">
        <v>22.32</v>
      </c>
      <c r="DR144" s="198">
        <v>21.05</v>
      </c>
      <c r="DS144" s="176">
        <f t="shared" si="167"/>
        <v>21.685000000000002</v>
      </c>
      <c r="DT144" s="198">
        <v>0.95</v>
      </c>
      <c r="DU144" s="197">
        <v>0.06</v>
      </c>
      <c r="DV144" s="175">
        <f t="shared" si="168"/>
        <v>0.10973354554285808</v>
      </c>
      <c r="DW144" s="183">
        <f t="shared" si="169"/>
        <v>4.9274675623967416E-3</v>
      </c>
      <c r="DX144" s="198"/>
      <c r="DY144" s="198"/>
      <c r="DZ144" s="176"/>
      <c r="EA144" s="198"/>
      <c r="EB144" s="197"/>
      <c r="EC144" s="175"/>
      <c r="ED144" s="183"/>
      <c r="EE144" s="198">
        <v>32.6</v>
      </c>
      <c r="EF144" s="198">
        <v>29.91</v>
      </c>
      <c r="EG144" s="176">
        <f t="shared" si="188"/>
        <v>31.255000000000003</v>
      </c>
      <c r="EH144" s="198">
        <v>1.47</v>
      </c>
      <c r="EI144" s="197">
        <v>0.04</v>
      </c>
      <c r="EJ144" s="175">
        <f t="shared" si="189"/>
        <v>9.2451996104317091E-2</v>
      </c>
      <c r="EK144" s="183"/>
      <c r="EL144" s="198">
        <v>37.61</v>
      </c>
      <c r="EM144" s="198">
        <v>33.090000000000003</v>
      </c>
      <c r="EN144" s="176">
        <f t="shared" si="190"/>
        <v>35.35</v>
      </c>
      <c r="EO144" s="198">
        <v>1.34</v>
      </c>
      <c r="EP144" s="197">
        <v>0.05</v>
      </c>
      <c r="EQ144" s="175">
        <f t="shared" si="191"/>
        <v>9.2527909220554871E-2</v>
      </c>
      <c r="ER144" s="183"/>
      <c r="ES144" s="198">
        <v>36.520000000000003</v>
      </c>
      <c r="ET144" s="198">
        <v>30.46</v>
      </c>
      <c r="EU144" s="176">
        <f t="shared" si="182"/>
        <v>33.49</v>
      </c>
      <c r="EV144" s="198">
        <v>0.5</v>
      </c>
      <c r="EW144" s="197">
        <v>7.0000000000000007E-2</v>
      </c>
      <c r="EX144" s="175"/>
      <c r="EY144" s="183"/>
      <c r="EZ144" s="172"/>
      <c r="FA144" s="198">
        <v>2.4393699999999998</v>
      </c>
      <c r="FB144" s="198">
        <v>2.3002199999999999</v>
      </c>
      <c r="FC144" s="179"/>
      <c r="FD144" s="198"/>
      <c r="FE144" s="198">
        <v>4.4635800000000003</v>
      </c>
      <c r="FF144" s="179"/>
      <c r="FG144" s="179"/>
      <c r="FH144" s="179"/>
      <c r="FI144" s="198">
        <v>1.54047</v>
      </c>
      <c r="FJ144" s="198">
        <v>3.2237100000000001</v>
      </c>
      <c r="FK144" s="198">
        <v>1.1537200000000001</v>
      </c>
      <c r="FL144" s="179"/>
      <c r="FM144" s="198">
        <v>3.0600800000000001</v>
      </c>
      <c r="FN144" s="177"/>
      <c r="FO144" s="198">
        <v>1.7452000000000001</v>
      </c>
      <c r="FP144" s="177"/>
      <c r="FQ144" s="198">
        <v>1.06074</v>
      </c>
      <c r="FR144" s="198">
        <v>0.98671000000000009</v>
      </c>
      <c r="FS144" s="177"/>
      <c r="FT144" s="198"/>
      <c r="FU144" s="177"/>
      <c r="FV144" s="198"/>
      <c r="FW144" s="177">
        <f t="shared" si="184"/>
        <v>21.973799999999997</v>
      </c>
      <c r="FX144" s="175">
        <f t="shared" si="185"/>
        <v>0.12081174409860133</v>
      </c>
      <c r="FY144" s="172"/>
      <c r="FZ144" s="172"/>
    </row>
    <row r="145" spans="1:182">
      <c r="A145" s="181">
        <v>39995</v>
      </c>
      <c r="B145" s="190">
        <v>34.43</v>
      </c>
      <c r="C145" s="190">
        <v>30.052</v>
      </c>
      <c r="D145" s="170">
        <f t="shared" si="156"/>
        <v>32.241</v>
      </c>
      <c r="E145" s="190">
        <v>1.72</v>
      </c>
      <c r="F145" s="171">
        <v>4.4999999999999998E-2</v>
      </c>
      <c r="G145" s="175">
        <f t="shared" si="157"/>
        <v>0.1049304273399907</v>
      </c>
      <c r="H145" s="183">
        <f t="shared" si="172"/>
        <v>8.1653112219120926E-3</v>
      </c>
      <c r="I145" s="190">
        <v>27.39</v>
      </c>
      <c r="J145" s="190">
        <v>24.41</v>
      </c>
      <c r="K145" s="170">
        <f t="shared" si="128"/>
        <v>25.9</v>
      </c>
      <c r="L145" s="190">
        <v>1.32</v>
      </c>
      <c r="M145" s="171">
        <v>0.05</v>
      </c>
      <c r="N145" s="175">
        <f t="shared" si="129"/>
        <v>0.10747342026674711</v>
      </c>
      <c r="O145" s="183">
        <f t="shared" si="130"/>
        <v>8.1306921781200692E-3</v>
      </c>
      <c r="P145" s="174"/>
      <c r="Q145" s="174"/>
      <c r="R145" s="172"/>
      <c r="S145" s="172"/>
      <c r="T145" s="175"/>
      <c r="U145" s="172"/>
      <c r="V145" s="172"/>
      <c r="W145" s="176"/>
      <c r="X145" s="176"/>
      <c r="Y145" s="177"/>
      <c r="Z145" s="177"/>
      <c r="AA145" s="178"/>
      <c r="AB145" s="172"/>
      <c r="AC145" s="172"/>
      <c r="AD145" s="198">
        <v>38.64</v>
      </c>
      <c r="AE145" s="198">
        <v>31.4</v>
      </c>
      <c r="AF145" s="176">
        <f t="shared" si="179"/>
        <v>35.019999999999996</v>
      </c>
      <c r="AG145" s="198">
        <v>0.88</v>
      </c>
      <c r="AH145" s="197">
        <v>0.09</v>
      </c>
      <c r="AI145" s="175">
        <f t="shared" si="180"/>
        <v>0.11911889316536661</v>
      </c>
      <c r="AJ145" s="183">
        <f t="shared" si="181"/>
        <v>1.9506716478989855E-2</v>
      </c>
      <c r="AK145" s="176"/>
      <c r="AL145" s="176"/>
      <c r="AM145" s="177"/>
      <c r="AN145" s="177"/>
      <c r="AO145" s="178"/>
      <c r="AP145" s="172"/>
      <c r="AQ145" s="172"/>
      <c r="AR145" s="174"/>
      <c r="AS145" s="174"/>
      <c r="AT145" s="172"/>
      <c r="AU145" s="172"/>
      <c r="AV145" s="175"/>
      <c r="AW145" s="172"/>
      <c r="AX145" s="172"/>
      <c r="AY145" s="198">
        <v>40.61</v>
      </c>
      <c r="AZ145" s="198">
        <v>35.99</v>
      </c>
      <c r="BA145" s="176">
        <f t="shared" si="186"/>
        <v>38.299999999999997</v>
      </c>
      <c r="BB145" s="198">
        <v>1.24</v>
      </c>
      <c r="BC145" s="197">
        <v>6.5000000000000002E-2</v>
      </c>
      <c r="BD145" s="175">
        <f t="shared" si="187"/>
        <v>0.10176166893108496</v>
      </c>
      <c r="BE145" s="183">
        <f>BD145*($FH145/$FW145)</f>
        <v>4.5299831831654008E-3</v>
      </c>
      <c r="BF145" s="198">
        <v>37.42</v>
      </c>
      <c r="BG145" s="198">
        <v>32.83</v>
      </c>
      <c r="BH145" s="176">
        <f t="shared" si="161"/>
        <v>35.125</v>
      </c>
      <c r="BI145" s="198">
        <v>1.86</v>
      </c>
      <c r="BJ145" s="197">
        <v>4.3299999999999998E-2</v>
      </c>
      <c r="BK145" s="175">
        <f t="shared" si="162"/>
        <v>0.10268127154849682</v>
      </c>
      <c r="BL145" s="183">
        <f t="shared" si="192"/>
        <v>4.8857190095394605E-3</v>
      </c>
      <c r="BM145" s="198">
        <v>13.39</v>
      </c>
      <c r="BN145" s="198">
        <v>11.41</v>
      </c>
      <c r="BO145" s="176">
        <f t="shared" si="173"/>
        <v>12.4</v>
      </c>
      <c r="BP145" s="198">
        <v>0.92</v>
      </c>
      <c r="BQ145" s="197">
        <v>3.6699999999999997E-2</v>
      </c>
      <c r="BR145" s="175">
        <f t="shared" si="174"/>
        <v>0.12006690801381947</v>
      </c>
      <c r="BS145" s="183">
        <f t="shared" si="175"/>
        <v>1.2746691380479147E-2</v>
      </c>
      <c r="BT145" s="198">
        <v>46</v>
      </c>
      <c r="BU145" s="198">
        <v>42.23</v>
      </c>
      <c r="BV145" s="176">
        <f t="shared" si="158"/>
        <v>44.114999999999995</v>
      </c>
      <c r="BW145" s="198">
        <v>1.66</v>
      </c>
      <c r="BX145" s="197">
        <v>5.1699999999999996E-2</v>
      </c>
      <c r="BY145" s="175">
        <f t="shared" si="159"/>
        <v>9.3980050820872574E-2</v>
      </c>
      <c r="BZ145" s="183">
        <f t="shared" si="160"/>
        <v>3.0278033488782405E-3</v>
      </c>
      <c r="CA145" s="174"/>
      <c r="CB145" s="174"/>
      <c r="CC145" s="172"/>
      <c r="CD145" s="172"/>
      <c r="CE145" s="178"/>
      <c r="CF145" s="172"/>
      <c r="CG145" s="172"/>
      <c r="CH145" s="198">
        <v>33.46</v>
      </c>
      <c r="CI145" s="198">
        <v>27.5</v>
      </c>
      <c r="CJ145" s="176">
        <f t="shared" si="140"/>
        <v>30.48</v>
      </c>
      <c r="CK145" s="198">
        <v>1.68</v>
      </c>
      <c r="CL145" s="197">
        <v>7.2499999999999995E-2</v>
      </c>
      <c r="CM145" s="175">
        <f t="shared" si="141"/>
        <v>0.13609243275286742</v>
      </c>
      <c r="CN145" s="183">
        <f t="shared" si="142"/>
        <v>1.4333554231116005E-2</v>
      </c>
      <c r="CO145" s="176"/>
      <c r="CP145" s="176"/>
      <c r="CQ145" s="172"/>
      <c r="CR145" s="172"/>
      <c r="CS145" s="178"/>
      <c r="CT145" s="172"/>
      <c r="CU145" s="172"/>
      <c r="CV145" s="198">
        <v>25.18</v>
      </c>
      <c r="CW145" s="198">
        <v>22.5</v>
      </c>
      <c r="CX145" s="176">
        <f t="shared" si="164"/>
        <v>23.84</v>
      </c>
      <c r="CY145" s="198">
        <v>1.08</v>
      </c>
      <c r="CZ145" s="197">
        <v>6.2E-2</v>
      </c>
      <c r="DA145" s="175">
        <f t="shared" si="165"/>
        <v>0.11355571634972161</v>
      </c>
      <c r="DB145" s="183">
        <f t="shared" si="166"/>
        <v>5.6586082206324714E-3</v>
      </c>
      <c r="DC145" s="172"/>
      <c r="DD145" s="172"/>
      <c r="DE145" s="172"/>
      <c r="DF145" s="172"/>
      <c r="DG145" s="175"/>
      <c r="DH145" s="172"/>
      <c r="DI145" s="172"/>
      <c r="DJ145" s="198">
        <v>37.53</v>
      </c>
      <c r="DK145" s="198">
        <v>33.96</v>
      </c>
      <c r="DL145" s="176">
        <f t="shared" si="176"/>
        <v>35.745000000000005</v>
      </c>
      <c r="DM145" s="198">
        <v>1.19</v>
      </c>
      <c r="DN145" s="197">
        <v>9.6300000000000011E-2</v>
      </c>
      <c r="DO145" s="175">
        <f t="shared" si="177"/>
        <v>0.13522606226741551</v>
      </c>
      <c r="DP145" s="183">
        <f t="shared" si="178"/>
        <v>3.9956813515460848E-3</v>
      </c>
      <c r="DQ145" s="198">
        <v>24.92</v>
      </c>
      <c r="DR145" s="198">
        <v>21.58</v>
      </c>
      <c r="DS145" s="176">
        <f t="shared" si="167"/>
        <v>23.25</v>
      </c>
      <c r="DT145" s="198">
        <v>0.95</v>
      </c>
      <c r="DU145" s="197">
        <v>5.67E-2</v>
      </c>
      <c r="DV145" s="175">
        <f t="shared" si="168"/>
        <v>0.10288778721682723</v>
      </c>
      <c r="DW145" s="183">
        <f t="shared" si="169"/>
        <v>3.2894692653609933E-3</v>
      </c>
      <c r="DX145" s="198">
        <v>26.99</v>
      </c>
      <c r="DY145" s="198">
        <v>24.77</v>
      </c>
      <c r="DZ145" s="176">
        <f t="shared" ref="DZ145:DZ150" si="193">AVERAGE(DX145:DY145)</f>
        <v>25.88</v>
      </c>
      <c r="EA145" s="198">
        <v>0.8</v>
      </c>
      <c r="EB145" s="197">
        <v>6.5000000000000002E-2</v>
      </c>
      <c r="EC145" s="175">
        <f t="shared" ref="EC145:EC150" si="194">+((((((EA145/4)*(1+EB145)^0.25))/(DZ145*0.95))+(1+EB145)^(0.25))^4)-1</f>
        <v>0.10007901467965308</v>
      </c>
      <c r="ED145" s="183">
        <f>EC145*($FS145/$FW145)</f>
        <v>8.1249128503417794E-3</v>
      </c>
      <c r="EE145" s="198">
        <v>33.79</v>
      </c>
      <c r="EF145" s="198">
        <v>30.37</v>
      </c>
      <c r="EG145" s="176">
        <f t="shared" si="188"/>
        <v>32.08</v>
      </c>
      <c r="EH145" s="198">
        <v>1.47</v>
      </c>
      <c r="EI145" s="197">
        <v>4.4999999999999998E-2</v>
      </c>
      <c r="EJ145" s="175">
        <f t="shared" si="189"/>
        <v>9.6324318615315985E-2</v>
      </c>
      <c r="EK145" s="183">
        <f>EJ145*($FT145/$FW145)</f>
        <v>4.6222532202858249E-3</v>
      </c>
      <c r="EL145" s="198">
        <v>41.1</v>
      </c>
      <c r="EM145" s="198">
        <v>33.770000000000003</v>
      </c>
      <c r="EN145" s="176">
        <f t="shared" si="190"/>
        <v>37.435000000000002</v>
      </c>
      <c r="EO145" s="198">
        <v>1.34</v>
      </c>
      <c r="EP145" s="197">
        <v>8.5000000000000006E-2</v>
      </c>
      <c r="EQ145" s="175">
        <f t="shared" si="191"/>
        <v>0.12646338041632643</v>
      </c>
      <c r="ER145" s="183">
        <f>EQ145*($FU145/$FW145)</f>
        <v>1.3462044414823937E-2</v>
      </c>
      <c r="ES145" s="198">
        <v>35.4</v>
      </c>
      <c r="ET145" s="198">
        <v>27.98</v>
      </c>
      <c r="EU145" s="176">
        <f t="shared" si="182"/>
        <v>31.689999999999998</v>
      </c>
      <c r="EV145" s="198">
        <v>0.5</v>
      </c>
      <c r="EW145" s="197">
        <v>0.01</v>
      </c>
      <c r="EX145" s="175"/>
      <c r="EY145" s="183"/>
      <c r="EZ145" s="172"/>
      <c r="FA145" s="198">
        <v>2.6499000000000001</v>
      </c>
      <c r="FB145" s="198">
        <v>2.5762299999999998</v>
      </c>
      <c r="FC145" s="179"/>
      <c r="FD145" s="179"/>
      <c r="FE145" s="198">
        <v>5.5765000000000002</v>
      </c>
      <c r="FF145" s="179"/>
      <c r="FG145" s="179"/>
      <c r="FH145" s="198">
        <v>1.5159</v>
      </c>
      <c r="FI145" s="198">
        <v>1.6202999999999999</v>
      </c>
      <c r="FJ145" s="198">
        <v>3.6151999999999997</v>
      </c>
      <c r="FK145" s="198">
        <v>1.0971099999999998</v>
      </c>
      <c r="FL145" s="179"/>
      <c r="FM145" s="198">
        <v>3.58656</v>
      </c>
      <c r="FN145" s="177"/>
      <c r="FO145" s="198">
        <v>1.6969100000000001</v>
      </c>
      <c r="FP145" s="177"/>
      <c r="FQ145" s="198">
        <v>1.00621</v>
      </c>
      <c r="FR145" s="198">
        <v>1.08873</v>
      </c>
      <c r="FS145" s="198">
        <v>2.7646100000000002</v>
      </c>
      <c r="FT145" s="198">
        <v>1.6340899999999998</v>
      </c>
      <c r="FU145" s="198">
        <v>3.6249699999999998</v>
      </c>
      <c r="FV145" s="198"/>
      <c r="FW145" s="177">
        <f t="shared" si="184"/>
        <v>34.053220000000003</v>
      </c>
      <c r="FX145" s="175">
        <f t="shared" si="185"/>
        <v>0.11447944035519135</v>
      </c>
      <c r="FY145" s="172"/>
      <c r="FZ145" s="172"/>
    </row>
    <row r="146" spans="1:182">
      <c r="A146" s="181">
        <v>40026</v>
      </c>
      <c r="B146" s="190">
        <v>35</v>
      </c>
      <c r="C146" s="190">
        <v>33.120100000000001</v>
      </c>
      <c r="D146" s="170">
        <f t="shared" si="156"/>
        <v>34.060050000000004</v>
      </c>
      <c r="E146" s="190">
        <v>1.72</v>
      </c>
      <c r="F146" s="171">
        <v>4.4999999999999998E-2</v>
      </c>
      <c r="G146" s="175">
        <f t="shared" si="157"/>
        <v>0.1016660958195883</v>
      </c>
      <c r="H146" s="183">
        <f t="shared" si="172"/>
        <v>8.050240099122646E-3</v>
      </c>
      <c r="I146" s="190">
        <v>28.58</v>
      </c>
      <c r="J146" s="190">
        <v>27.06</v>
      </c>
      <c r="K146" s="170">
        <f t="shared" si="128"/>
        <v>27.82</v>
      </c>
      <c r="L146" s="190">
        <v>1.32</v>
      </c>
      <c r="M146" s="171">
        <v>0.05</v>
      </c>
      <c r="N146" s="175">
        <f t="shared" si="129"/>
        <v>0.1034328104159421</v>
      </c>
      <c r="O146" s="183">
        <f t="shared" si="130"/>
        <v>7.8547755115914615E-3</v>
      </c>
      <c r="P146" s="174"/>
      <c r="Q146" s="174"/>
      <c r="R146" s="172"/>
      <c r="S146" s="172"/>
      <c r="T146" s="175"/>
      <c r="U146" s="172"/>
      <c r="V146" s="172"/>
      <c r="W146" s="176" t="s">
        <v>248</v>
      </c>
      <c r="X146" s="176"/>
      <c r="Y146" s="177"/>
      <c r="Z146" s="177"/>
      <c r="AA146" s="178"/>
      <c r="AB146" s="172"/>
      <c r="AC146" s="172"/>
      <c r="AD146" s="198">
        <v>42.12</v>
      </c>
      <c r="AE146" s="198">
        <v>38.46</v>
      </c>
      <c r="AF146" s="176">
        <f t="shared" si="179"/>
        <v>40.29</v>
      </c>
      <c r="AG146" s="198">
        <v>0.88</v>
      </c>
      <c r="AH146" s="197">
        <v>0.09</v>
      </c>
      <c r="AI146" s="175">
        <f t="shared" si="180"/>
        <v>0.1152773098335711</v>
      </c>
      <c r="AJ146" s="183">
        <f t="shared" si="181"/>
        <v>1.844798713961307E-2</v>
      </c>
      <c r="AK146" s="176"/>
      <c r="AL146" s="176"/>
      <c r="AM146" s="177"/>
      <c r="AN146" s="177"/>
      <c r="AO146" s="178"/>
      <c r="AP146" s="172"/>
      <c r="AQ146" s="172"/>
      <c r="AR146" s="174"/>
      <c r="AS146" s="174"/>
      <c r="AT146" s="172"/>
      <c r="AU146" s="172"/>
      <c r="AV146" s="175"/>
      <c r="AW146" s="172"/>
      <c r="AX146" s="172"/>
      <c r="AY146" s="198">
        <v>38.99</v>
      </c>
      <c r="AZ146" s="198">
        <v>35.86</v>
      </c>
      <c r="BA146" s="176">
        <f t="shared" si="186"/>
        <v>37.424999999999997</v>
      </c>
      <c r="BB146" s="198">
        <v>1.24</v>
      </c>
      <c r="BC146" s="197">
        <v>6.5000000000000002E-2</v>
      </c>
      <c r="BD146" s="175">
        <f t="shared" si="187"/>
        <v>0.10263238661261531</v>
      </c>
      <c r="BE146" s="183">
        <f>BD146*($FH146/$FW146)</f>
        <v>4.4121135185268209E-3</v>
      </c>
      <c r="BF146" s="198">
        <v>38.08</v>
      </c>
      <c r="BG146" s="198">
        <v>35.14</v>
      </c>
      <c r="BH146" s="176">
        <f t="shared" si="161"/>
        <v>36.61</v>
      </c>
      <c r="BI146" s="198">
        <v>1.86</v>
      </c>
      <c r="BJ146" s="197">
        <v>4.3299999999999998E-2</v>
      </c>
      <c r="BK146" s="175">
        <f t="shared" si="162"/>
        <v>0.10022443452220364</v>
      </c>
      <c r="BL146" s="183">
        <f t="shared" si="192"/>
        <v>4.7004114036459429E-3</v>
      </c>
      <c r="BM146" s="198">
        <v>13.78</v>
      </c>
      <c r="BN146" s="198">
        <v>12.79</v>
      </c>
      <c r="BO146" s="176">
        <f t="shared" si="173"/>
        <v>13.285</v>
      </c>
      <c r="BP146" s="198">
        <v>0.92</v>
      </c>
      <c r="BQ146" s="197">
        <v>3.6699999999999997E-2</v>
      </c>
      <c r="BR146" s="175">
        <f t="shared" si="174"/>
        <v>0.11436212235894949</v>
      </c>
      <c r="BS146" s="183">
        <f t="shared" si="175"/>
        <v>1.2442955097714479E-2</v>
      </c>
      <c r="BT146" s="198">
        <v>45.058</v>
      </c>
      <c r="BU146" s="198">
        <v>41.72</v>
      </c>
      <c r="BV146" s="176">
        <f t="shared" si="158"/>
        <v>43.388999999999996</v>
      </c>
      <c r="BW146" s="198">
        <v>1.66</v>
      </c>
      <c r="BX146" s="197">
        <v>5.1699999999999996E-2</v>
      </c>
      <c r="BY146" s="175">
        <f t="shared" si="159"/>
        <v>9.4698162643244377E-2</v>
      </c>
      <c r="BZ146" s="183">
        <f t="shared" si="160"/>
        <v>2.990939480652871E-3</v>
      </c>
      <c r="CA146" s="174"/>
      <c r="CB146" s="174"/>
      <c r="CC146" s="172"/>
      <c r="CD146" s="172"/>
      <c r="CE146" s="178"/>
      <c r="CF146" s="172"/>
      <c r="CG146" s="172"/>
      <c r="CH146" s="198">
        <v>36.03</v>
      </c>
      <c r="CI146" s="198">
        <v>32.950000000000003</v>
      </c>
      <c r="CJ146" s="176">
        <f t="shared" si="140"/>
        <v>34.49</v>
      </c>
      <c r="CK146" s="198">
        <v>1.68</v>
      </c>
      <c r="CL146" s="197">
        <v>7.2499999999999995E-2</v>
      </c>
      <c r="CM146" s="175">
        <f t="shared" si="141"/>
        <v>0.12855716948717277</v>
      </c>
      <c r="CN146" s="183">
        <f t="shared" si="142"/>
        <v>1.4094637504320596E-2</v>
      </c>
      <c r="CO146" s="176"/>
      <c r="CP146" s="176"/>
      <c r="CQ146" s="172"/>
      <c r="CR146" s="172"/>
      <c r="CS146" s="178"/>
      <c r="CT146" s="172"/>
      <c r="CU146" s="172"/>
      <c r="CV146" s="198">
        <v>25.87</v>
      </c>
      <c r="CW146" s="198">
        <v>23.48</v>
      </c>
      <c r="CX146" s="176">
        <f t="shared" si="164"/>
        <v>24.675000000000001</v>
      </c>
      <c r="CY146" s="198">
        <v>1.08</v>
      </c>
      <c r="CZ146" s="197">
        <v>6.2E-2</v>
      </c>
      <c r="DA146" s="175">
        <f t="shared" si="165"/>
        <v>0.11178100149013503</v>
      </c>
      <c r="DB146" s="183">
        <f t="shared" si="166"/>
        <v>5.5462658515784092E-3</v>
      </c>
      <c r="DC146" s="172"/>
      <c r="DD146" s="172"/>
      <c r="DE146" s="172"/>
      <c r="DF146" s="172"/>
      <c r="DG146" s="175"/>
      <c r="DH146" s="172"/>
      <c r="DI146" s="172"/>
      <c r="DJ146" s="198">
        <v>37.32</v>
      </c>
      <c r="DK146" s="198">
        <v>34.42</v>
      </c>
      <c r="DL146" s="176">
        <f t="shared" si="176"/>
        <v>35.870000000000005</v>
      </c>
      <c r="DM146" s="198">
        <v>1.19</v>
      </c>
      <c r="DN146" s="197">
        <v>9.6300000000000011E-2</v>
      </c>
      <c r="DO146" s="175">
        <f t="shared" si="177"/>
        <v>0.13508863873950427</v>
      </c>
      <c r="DP146" s="183">
        <f t="shared" si="178"/>
        <v>4.1743639971960102E-3</v>
      </c>
      <c r="DQ146" s="198">
        <v>25.9</v>
      </c>
      <c r="DR146" s="198">
        <v>24.03</v>
      </c>
      <c r="DS146" s="176">
        <f t="shared" si="167"/>
        <v>24.965</v>
      </c>
      <c r="DT146" s="198">
        <v>0.95</v>
      </c>
      <c r="DU146" s="197">
        <v>5.67E-2</v>
      </c>
      <c r="DV146" s="175">
        <f t="shared" si="168"/>
        <v>9.9667312381200635E-2</v>
      </c>
      <c r="DW146" s="183">
        <f t="shared" si="169"/>
        <v>3.2863362938080148E-3</v>
      </c>
      <c r="DX146" s="198">
        <v>26.98</v>
      </c>
      <c r="DY146" s="198">
        <v>25.29</v>
      </c>
      <c r="DZ146" s="176">
        <f t="shared" si="193"/>
        <v>26.134999999999998</v>
      </c>
      <c r="EA146" s="198">
        <v>0.8</v>
      </c>
      <c r="EB146" s="197">
        <v>6.5000000000000002E-2</v>
      </c>
      <c r="EC146" s="175">
        <f t="shared" si="194"/>
        <v>9.9732617929201073E-2</v>
      </c>
      <c r="ED146" s="183">
        <f>EC146*($FS146/$FW146)</f>
        <v>7.7790831498557016E-3</v>
      </c>
      <c r="EE146" s="198">
        <v>34.39</v>
      </c>
      <c r="EF146" s="198">
        <v>32.65</v>
      </c>
      <c r="EG146" s="176">
        <f t="shared" si="188"/>
        <v>33.519999999999996</v>
      </c>
      <c r="EH146" s="198">
        <v>1.47</v>
      </c>
      <c r="EI146" s="197">
        <v>4.4999999999999998E-2</v>
      </c>
      <c r="EJ146" s="175">
        <f t="shared" si="189"/>
        <v>9.408137813833739E-2</v>
      </c>
      <c r="EK146" s="183">
        <f>EJ146*($FT146/$FW146)</f>
        <v>4.5156215785998018E-3</v>
      </c>
      <c r="EL146" s="198">
        <v>48.69</v>
      </c>
      <c r="EM146" s="198">
        <v>40.15</v>
      </c>
      <c r="EN146" s="176">
        <f t="shared" si="190"/>
        <v>44.42</v>
      </c>
      <c r="EO146" s="198">
        <v>1.34</v>
      </c>
      <c r="EP146" s="197">
        <v>8.5000000000000006E-2</v>
      </c>
      <c r="EQ146" s="175">
        <f t="shared" si="191"/>
        <v>0.11986586537997423</v>
      </c>
      <c r="ER146" s="183">
        <f>EQ146*($FU146/$FW146)</f>
        <v>1.263920084071345E-2</v>
      </c>
      <c r="ES146" s="198">
        <v>35.54</v>
      </c>
      <c r="ET146" s="198">
        <v>32.46</v>
      </c>
      <c r="EU146" s="176">
        <f t="shared" si="182"/>
        <v>34</v>
      </c>
      <c r="EV146" s="198">
        <v>0.5</v>
      </c>
      <c r="EW146" s="197">
        <v>0.01</v>
      </c>
      <c r="EX146" s="175"/>
      <c r="EY146" s="183"/>
      <c r="EZ146" s="172"/>
      <c r="FA146" s="198">
        <v>2.7372199999999998</v>
      </c>
      <c r="FB146" s="198">
        <v>2.62514</v>
      </c>
      <c r="FC146" s="179"/>
      <c r="FD146" s="179"/>
      <c r="FE146" s="198">
        <v>5.532</v>
      </c>
      <c r="FF146" s="179"/>
      <c r="FG146" s="179"/>
      <c r="FH146" s="198">
        <v>1.48607</v>
      </c>
      <c r="FI146" s="198">
        <v>1.62121</v>
      </c>
      <c r="FJ146" s="198">
        <v>3.7611300000000001</v>
      </c>
      <c r="FK146" s="198">
        <v>1.0917999999999999</v>
      </c>
      <c r="FL146" s="179"/>
      <c r="FM146" s="198">
        <v>3.7899600000000002</v>
      </c>
      <c r="FN146" s="177"/>
      <c r="FO146" s="198">
        <v>1.7151800000000001</v>
      </c>
      <c r="FP146" s="177"/>
      <c r="FQ146" s="198">
        <v>1.06819</v>
      </c>
      <c r="FR146" s="198">
        <v>1.1398199999999998</v>
      </c>
      <c r="FS146" s="198">
        <v>2.6963000000000004</v>
      </c>
      <c r="FT146" s="198">
        <v>1.65917</v>
      </c>
      <c r="FU146" s="198">
        <v>3.6450300000000002</v>
      </c>
      <c r="FV146" s="198"/>
      <c r="FW146" s="177">
        <f t="shared" si="184"/>
        <v>34.568220000000004</v>
      </c>
      <c r="FX146" s="175">
        <f t="shared" si="185"/>
        <v>0.11093493146693928</v>
      </c>
      <c r="FY146" s="172"/>
      <c r="FZ146" s="172"/>
    </row>
    <row r="147" spans="1:182">
      <c r="A147" s="181">
        <v>40057</v>
      </c>
      <c r="B147" s="190">
        <v>35.79</v>
      </c>
      <c r="C147" s="190">
        <v>33.07</v>
      </c>
      <c r="D147" s="170">
        <f t="shared" si="156"/>
        <v>34.43</v>
      </c>
      <c r="E147" s="190">
        <v>1.72</v>
      </c>
      <c r="F147" s="171">
        <v>4.4999999999999998E-2</v>
      </c>
      <c r="G147" s="175">
        <f t="shared" si="157"/>
        <v>0.1010452406124478</v>
      </c>
      <c r="H147" s="183">
        <f t="shared" si="172"/>
        <v>8.0010788379964101E-3</v>
      </c>
      <c r="I147" s="190">
        <v>28.95</v>
      </c>
      <c r="J147" s="190">
        <v>26.62</v>
      </c>
      <c r="K147" s="170">
        <f t="shared" si="128"/>
        <v>27.785</v>
      </c>
      <c r="L147" s="190">
        <v>1.32</v>
      </c>
      <c r="M147" s="171">
        <v>0.05</v>
      </c>
      <c r="N147" s="175">
        <f t="shared" si="129"/>
        <v>0.1035013778201237</v>
      </c>
      <c r="O147" s="183">
        <f t="shared" si="130"/>
        <v>7.8599825785278937E-3</v>
      </c>
      <c r="P147" s="174"/>
      <c r="Q147" s="174"/>
      <c r="R147" s="172"/>
      <c r="S147" s="172"/>
      <c r="T147" s="175"/>
      <c r="U147" s="172"/>
      <c r="V147" s="172"/>
      <c r="W147" s="176"/>
      <c r="X147" s="176"/>
      <c r="Y147" s="177"/>
      <c r="Z147" s="177"/>
      <c r="AA147" s="178"/>
      <c r="AB147" s="172"/>
      <c r="AC147" s="172"/>
      <c r="AD147" s="198">
        <v>43.51</v>
      </c>
      <c r="AE147" s="198">
        <v>38.53</v>
      </c>
      <c r="AF147" s="176">
        <f t="shared" si="179"/>
        <v>41.019999999999996</v>
      </c>
      <c r="AG147" s="198">
        <v>0.88</v>
      </c>
      <c r="AH147" s="197">
        <v>0.09</v>
      </c>
      <c r="AI147" s="175">
        <f t="shared" si="180"/>
        <v>0.11482366442157566</v>
      </c>
      <c r="AJ147" s="183">
        <f t="shared" si="181"/>
        <v>1.8375389637654369E-2</v>
      </c>
      <c r="AK147" s="176"/>
      <c r="AL147" s="176"/>
      <c r="AM147" s="177"/>
      <c r="AN147" s="177"/>
      <c r="AO147" s="178"/>
      <c r="AP147" s="172"/>
      <c r="AQ147" s="172"/>
      <c r="AR147" s="174"/>
      <c r="AS147" s="174"/>
      <c r="AT147" s="172"/>
      <c r="AU147" s="172"/>
      <c r="AV147" s="175"/>
      <c r="AW147" s="172"/>
      <c r="AX147" s="172"/>
      <c r="AY147" s="198">
        <v>37.04</v>
      </c>
      <c r="AZ147" s="198">
        <v>35.64</v>
      </c>
      <c r="BA147" s="176">
        <f t="shared" si="186"/>
        <v>36.340000000000003</v>
      </c>
      <c r="BB147" s="198">
        <v>1.24</v>
      </c>
      <c r="BC147" s="197">
        <v>6.5000000000000002E-2</v>
      </c>
      <c r="BD147" s="175">
        <f t="shared" si="187"/>
        <v>0.1037710875166824</v>
      </c>
      <c r="BE147" s="183">
        <f>BD147*($FH147/$FW147)</f>
        <v>4.4610656847797253E-3</v>
      </c>
      <c r="BF147" s="198">
        <v>37.65</v>
      </c>
      <c r="BG147" s="198">
        <v>35.299999999999997</v>
      </c>
      <c r="BH147" s="176">
        <f t="shared" si="161"/>
        <v>36.474999999999994</v>
      </c>
      <c r="BI147" s="198">
        <v>1.86</v>
      </c>
      <c r="BJ147" s="197">
        <v>4.3299999999999998E-2</v>
      </c>
      <c r="BK147" s="175">
        <f t="shared" si="162"/>
        <v>0.10043935270258864</v>
      </c>
      <c r="BL147" s="183">
        <f t="shared" si="192"/>
        <v>4.7104908206139539E-3</v>
      </c>
      <c r="BM147" s="198">
        <v>14.025</v>
      </c>
      <c r="BN147" s="198">
        <v>12.93</v>
      </c>
      <c r="BO147" s="176">
        <f t="shared" si="173"/>
        <v>13.477499999999999</v>
      </c>
      <c r="BP147" s="198">
        <v>0.92</v>
      </c>
      <c r="BQ147" s="197">
        <v>3.6699999999999997E-2</v>
      </c>
      <c r="BR147" s="175">
        <f t="shared" si="174"/>
        <v>0.11322307822279543</v>
      </c>
      <c r="BS147" s="183">
        <f t="shared" si="175"/>
        <v>1.2319023548105818E-2</v>
      </c>
      <c r="BT147" s="198">
        <v>42.86</v>
      </c>
      <c r="BU147" s="198">
        <v>41.115000000000002</v>
      </c>
      <c r="BV147" s="176">
        <f t="shared" si="158"/>
        <v>41.987499999999997</v>
      </c>
      <c r="BW147" s="198">
        <v>1.66</v>
      </c>
      <c r="BX147" s="197">
        <v>5.1699999999999996E-2</v>
      </c>
      <c r="BY147" s="175">
        <f t="shared" si="159"/>
        <v>9.6155762856985794E-2</v>
      </c>
      <c r="BZ147" s="183">
        <f t="shared" si="160"/>
        <v>3.036976213622138E-3</v>
      </c>
      <c r="CA147" s="174"/>
      <c r="CB147" s="174"/>
      <c r="CC147" s="172"/>
      <c r="CD147" s="172"/>
      <c r="CE147" s="178"/>
      <c r="CF147" s="172"/>
      <c r="CG147" s="172"/>
      <c r="CH147" s="198">
        <v>37.119999999999997</v>
      </c>
      <c r="CI147" s="198">
        <v>32.619999999999997</v>
      </c>
      <c r="CJ147" s="176">
        <f t="shared" si="140"/>
        <v>34.869999999999997</v>
      </c>
      <c r="CK147" s="198">
        <v>1.68</v>
      </c>
      <c r="CL147" s="197">
        <v>7.2499999999999995E-2</v>
      </c>
      <c r="CM147" s="175">
        <f t="shared" si="141"/>
        <v>0.12793468822827925</v>
      </c>
      <c r="CN147" s="183">
        <f t="shared" si="142"/>
        <v>1.4026390453360028E-2</v>
      </c>
      <c r="CO147" s="176"/>
      <c r="CP147" s="176"/>
      <c r="CQ147" s="172"/>
      <c r="CR147" s="172"/>
      <c r="CS147" s="178"/>
      <c r="CT147" s="172"/>
      <c r="CU147" s="172"/>
      <c r="CV147" s="198">
        <v>24.58</v>
      </c>
      <c r="CW147" s="198">
        <v>23.1</v>
      </c>
      <c r="CX147" s="176">
        <f t="shared" si="164"/>
        <v>23.84</v>
      </c>
      <c r="CY147" s="198">
        <v>1.08</v>
      </c>
      <c r="CZ147" s="197">
        <v>6.2E-2</v>
      </c>
      <c r="DA147" s="175">
        <f t="shared" si="165"/>
        <v>0.11355571634972161</v>
      </c>
      <c r="DB147" s="183">
        <f t="shared" si="166"/>
        <v>5.6343223217370031E-3</v>
      </c>
      <c r="DC147" s="172"/>
      <c r="DD147" s="172"/>
      <c r="DE147" s="172"/>
      <c r="DF147" s="172"/>
      <c r="DG147" s="175"/>
      <c r="DH147" s="172"/>
      <c r="DI147" s="172"/>
      <c r="DJ147" s="198">
        <v>35.68</v>
      </c>
      <c r="DK147" s="198">
        <v>33.119999999999997</v>
      </c>
      <c r="DL147" s="176">
        <f t="shared" si="176"/>
        <v>34.4</v>
      </c>
      <c r="DM147" s="198">
        <v>1.19</v>
      </c>
      <c r="DN147" s="197">
        <v>9.6300000000000011E-2</v>
      </c>
      <c r="DO147" s="175">
        <f t="shared" si="177"/>
        <v>0.13676878264349934</v>
      </c>
      <c r="DP147" s="183">
        <f t="shared" si="178"/>
        <v>4.2262819992455363E-3</v>
      </c>
      <c r="DQ147" s="198">
        <v>26.64</v>
      </c>
      <c r="DR147" s="198">
        <v>23.63</v>
      </c>
      <c r="DS147" s="176">
        <f t="shared" si="167"/>
        <v>25.134999999999998</v>
      </c>
      <c r="DT147" s="198">
        <v>0.95</v>
      </c>
      <c r="DU147" s="197">
        <v>5.67E-2</v>
      </c>
      <c r="DV147" s="175">
        <f t="shared" si="168"/>
        <v>9.9372375766904719E-2</v>
      </c>
      <c r="DW147" s="183">
        <f t="shared" si="169"/>
        <v>3.2766113310616898E-3</v>
      </c>
      <c r="DX147" s="198">
        <v>26.37</v>
      </c>
      <c r="DY147" s="198">
        <v>24.32</v>
      </c>
      <c r="DZ147" s="176">
        <f t="shared" si="193"/>
        <v>25.344999999999999</v>
      </c>
      <c r="EA147" s="198">
        <v>0.8</v>
      </c>
      <c r="EB147" s="197">
        <v>6.5000000000000002E-2</v>
      </c>
      <c r="EC147" s="175">
        <f t="shared" si="194"/>
        <v>0.10082870148131384</v>
      </c>
      <c r="ED147" s="183">
        <f>EC147*($FS147/$FW147)</f>
        <v>7.8645769959826261E-3</v>
      </c>
      <c r="EE147" s="198">
        <v>34.24</v>
      </c>
      <c r="EF147" s="198">
        <v>32.445300000000003</v>
      </c>
      <c r="EG147" s="176">
        <f t="shared" si="188"/>
        <v>33.342650000000006</v>
      </c>
      <c r="EH147" s="198">
        <v>1.47</v>
      </c>
      <c r="EI147" s="197">
        <v>4.4999999999999998E-2</v>
      </c>
      <c r="EJ147" s="175">
        <f t="shared" si="189"/>
        <v>9.4346977253040309E-2</v>
      </c>
      <c r="EK147" s="183">
        <f>EJ147*($FT147/$FW147)</f>
        <v>4.5283695327363368E-3</v>
      </c>
      <c r="EL147" s="198">
        <v>48.3</v>
      </c>
      <c r="EM147" s="198">
        <v>42.94</v>
      </c>
      <c r="EN147" s="176">
        <f t="shared" si="190"/>
        <v>45.62</v>
      </c>
      <c r="EO147" s="198">
        <v>1.34</v>
      </c>
      <c r="EP147" s="197">
        <v>8.5000000000000006E-2</v>
      </c>
      <c r="EQ147" s="175">
        <f t="shared" si="191"/>
        <v>0.11893812687932193</v>
      </c>
      <c r="ER147" s="183">
        <f>EQ147*($FU147/$FW147)</f>
        <v>1.2541375882788723E-2</v>
      </c>
      <c r="ES147" s="198">
        <v>37.89</v>
      </c>
      <c r="ET147" s="198">
        <v>32.72</v>
      </c>
      <c r="EU147" s="176">
        <f t="shared" si="182"/>
        <v>35.305</v>
      </c>
      <c r="EV147" s="198">
        <v>0.5</v>
      </c>
      <c r="EW147" s="197">
        <v>0.01</v>
      </c>
      <c r="EX147" s="175"/>
      <c r="EY147" s="183"/>
      <c r="EZ147" s="172"/>
      <c r="FA147" s="198">
        <v>2.7372199999999998</v>
      </c>
      <c r="FB147" s="198">
        <v>2.62514</v>
      </c>
      <c r="FC147" s="179"/>
      <c r="FD147" s="179"/>
      <c r="FE147" s="198">
        <v>5.532</v>
      </c>
      <c r="FF147" s="179"/>
      <c r="FG147" s="179"/>
      <c r="FH147" s="198">
        <v>1.48607</v>
      </c>
      <c r="FI147" s="198">
        <v>1.62121</v>
      </c>
      <c r="FJ147" s="198">
        <v>3.7611300000000001</v>
      </c>
      <c r="FK147" s="198">
        <v>1.0917999999999999</v>
      </c>
      <c r="FL147" s="179"/>
      <c r="FM147" s="198">
        <v>3.7899600000000002</v>
      </c>
      <c r="FN147" s="177"/>
      <c r="FO147" s="198">
        <v>1.7151800000000001</v>
      </c>
      <c r="FP147" s="177"/>
      <c r="FQ147" s="198">
        <v>1.06819</v>
      </c>
      <c r="FR147" s="198">
        <v>1.1398199999999998</v>
      </c>
      <c r="FS147" s="198">
        <v>2.6963000000000004</v>
      </c>
      <c r="FT147" s="198">
        <v>1.65917</v>
      </c>
      <c r="FU147" s="198">
        <v>3.6450300000000002</v>
      </c>
      <c r="FV147" s="198"/>
      <c r="FW147" s="177">
        <f t="shared" si="184"/>
        <v>34.568220000000004</v>
      </c>
      <c r="FX147" s="175">
        <f t="shared" si="185"/>
        <v>0.11086193583821226</v>
      </c>
      <c r="FY147" s="172"/>
      <c r="FZ147" s="172"/>
    </row>
    <row r="148" spans="1:182">
      <c r="A148" s="181">
        <v>40087</v>
      </c>
      <c r="B148" s="190">
        <v>37.468499999999999</v>
      </c>
      <c r="C148" s="190">
        <v>34.11</v>
      </c>
      <c r="D148" s="170">
        <f t="shared" si="156"/>
        <v>35.789249999999996</v>
      </c>
      <c r="E148" s="190">
        <v>1.72</v>
      </c>
      <c r="F148" s="171">
        <v>4.2500000000000003E-2</v>
      </c>
      <c r="G148" s="175">
        <f t="shared" si="157"/>
        <v>9.6247514972116255E-2</v>
      </c>
      <c r="H148" s="183">
        <f t="shared" si="172"/>
        <v>8.3072227244951752E-3</v>
      </c>
      <c r="I148" s="190">
        <v>29.31</v>
      </c>
      <c r="J148" s="190">
        <v>27.22</v>
      </c>
      <c r="K148" s="170">
        <f t="shared" si="128"/>
        <v>28.265000000000001</v>
      </c>
      <c r="L148" s="190">
        <v>1.34</v>
      </c>
      <c r="M148" s="171">
        <v>0.05</v>
      </c>
      <c r="N148" s="175">
        <f t="shared" si="129"/>
        <v>0.103387585054872</v>
      </c>
      <c r="O148" s="183">
        <f t="shared" si="130"/>
        <v>8.0684247088211557E-3</v>
      </c>
      <c r="P148" s="174"/>
      <c r="Q148" s="174"/>
      <c r="R148" s="172"/>
      <c r="S148" s="172"/>
      <c r="T148" s="175"/>
      <c r="U148" s="172"/>
      <c r="V148" s="172"/>
      <c r="W148" s="198">
        <v>45.61</v>
      </c>
      <c r="X148" s="198">
        <v>42.54</v>
      </c>
      <c r="Y148" s="176">
        <f>AVERAGE(W148:X148)</f>
        <v>44.075000000000003</v>
      </c>
      <c r="Z148" s="198">
        <v>0.5</v>
      </c>
      <c r="AA148" s="197">
        <v>3.7499999999999999E-2</v>
      </c>
      <c r="AB148" s="175"/>
      <c r="AC148" s="198"/>
      <c r="AD148" s="198">
        <v>43.99</v>
      </c>
      <c r="AE148" s="198">
        <v>40.020000000000003</v>
      </c>
      <c r="AF148" s="176">
        <f t="shared" si="179"/>
        <v>42.005000000000003</v>
      </c>
      <c r="AG148" s="198">
        <v>0.88</v>
      </c>
      <c r="AH148" s="197">
        <v>0.1167</v>
      </c>
      <c r="AI148" s="175">
        <f t="shared" si="180"/>
        <v>0.14153044006670989</v>
      </c>
      <c r="AJ148" s="183">
        <f t="shared" si="181"/>
        <v>2.3797056013833924E-2</v>
      </c>
      <c r="AK148" s="176"/>
      <c r="AL148" s="176"/>
      <c r="AM148" s="177"/>
      <c r="AN148" s="177"/>
      <c r="AO148" s="178"/>
      <c r="AP148" s="172"/>
      <c r="AQ148" s="172"/>
      <c r="AR148" s="174"/>
      <c r="AS148" s="174"/>
      <c r="AT148" s="172"/>
      <c r="AU148" s="172"/>
      <c r="AV148" s="175"/>
      <c r="AW148" s="172"/>
      <c r="AX148" s="172"/>
      <c r="AY148" s="198">
        <v>36.51</v>
      </c>
      <c r="AZ148" s="198">
        <v>34.49</v>
      </c>
      <c r="BA148" s="176">
        <f t="shared" si="186"/>
        <v>35.5</v>
      </c>
      <c r="BB148" s="198">
        <v>1.36</v>
      </c>
      <c r="BC148" s="197">
        <v>0.06</v>
      </c>
      <c r="BD148" s="175">
        <f t="shared" si="187"/>
        <v>0.10339650751836293</v>
      </c>
      <c r="BE148" s="183"/>
      <c r="BF148" s="198">
        <v>40.21</v>
      </c>
      <c r="BG148" s="198">
        <v>36.81</v>
      </c>
      <c r="BH148" s="176">
        <f t="shared" si="161"/>
        <v>38.510000000000005</v>
      </c>
      <c r="BI148" s="198">
        <v>1.86</v>
      </c>
      <c r="BJ148" s="197">
        <v>2.8500000000000001E-2</v>
      </c>
      <c r="BK148" s="175">
        <f t="shared" si="162"/>
        <v>8.1795587775341572E-2</v>
      </c>
      <c r="BL148" s="183">
        <f t="shared" si="192"/>
        <v>4.5544175403372739E-3</v>
      </c>
      <c r="BM148" s="198">
        <v>14.58</v>
      </c>
      <c r="BN148" s="198">
        <v>12.83</v>
      </c>
      <c r="BO148" s="176">
        <f t="shared" si="173"/>
        <v>13.705</v>
      </c>
      <c r="BP148" s="198">
        <v>0.92</v>
      </c>
      <c r="BQ148" s="197">
        <v>0.03</v>
      </c>
      <c r="BR148" s="175">
        <f t="shared" si="174"/>
        <v>0.10473313397992223</v>
      </c>
      <c r="BS148" s="183">
        <f t="shared" si="175"/>
        <v>1.1471189978220081E-2</v>
      </c>
      <c r="BT148" s="198">
        <v>44.55</v>
      </c>
      <c r="BU148" s="198">
        <v>41.28</v>
      </c>
      <c r="BV148" s="176">
        <f t="shared" si="158"/>
        <v>42.914999999999999</v>
      </c>
      <c r="BW148" s="198">
        <v>1.66</v>
      </c>
      <c r="BX148" s="197">
        <v>4.7500000000000001E-2</v>
      </c>
      <c r="BY148" s="175">
        <f t="shared" si="159"/>
        <v>9.0806680679354823E-2</v>
      </c>
      <c r="BZ148" s="183">
        <f t="shared" si="160"/>
        <v>3.7429307821206267E-3</v>
      </c>
      <c r="CA148" s="174"/>
      <c r="CB148" s="174"/>
      <c r="CC148" s="172"/>
      <c r="CD148" s="172"/>
      <c r="CE148" s="178"/>
      <c r="CF148" s="172"/>
      <c r="CG148" s="172"/>
      <c r="CH148" s="198">
        <v>40.380000000000003</v>
      </c>
      <c r="CI148" s="198">
        <v>35.530999999999999</v>
      </c>
      <c r="CJ148" s="176">
        <f t="shared" si="140"/>
        <v>37.955500000000001</v>
      </c>
      <c r="CK148" s="198">
        <v>1.68</v>
      </c>
      <c r="CL148" s="197">
        <v>9.0700000000000003E-2</v>
      </c>
      <c r="CM148" s="175">
        <f t="shared" si="141"/>
        <v>0.14241265178855689</v>
      </c>
      <c r="CN148" s="183">
        <f t="shared" si="142"/>
        <v>1.6383477469289802E-2</v>
      </c>
      <c r="CO148" s="176"/>
      <c r="CP148" s="176"/>
      <c r="CQ148" s="172"/>
      <c r="CR148" s="172"/>
      <c r="CS148" s="178"/>
      <c r="CT148" s="172"/>
      <c r="CU148" s="172"/>
      <c r="CV148" s="198">
        <v>24.05</v>
      </c>
      <c r="CW148" s="198">
        <v>22.51</v>
      </c>
      <c r="CX148" s="176">
        <f t="shared" si="164"/>
        <v>23.28</v>
      </c>
      <c r="CY148" s="198">
        <v>1.08</v>
      </c>
      <c r="CZ148" s="197">
        <v>7.8700000000000006E-2</v>
      </c>
      <c r="DA148" s="175">
        <f t="shared" si="165"/>
        <v>0.13234913159341488</v>
      </c>
      <c r="DB148" s="183">
        <f t="shared" si="166"/>
        <v>1.0573771972054703E-2</v>
      </c>
      <c r="DC148" s="172"/>
      <c r="DD148" s="172"/>
      <c r="DE148" s="172"/>
      <c r="DF148" s="172"/>
      <c r="DG148" s="175"/>
      <c r="DH148" s="172"/>
      <c r="DI148" s="172"/>
      <c r="DJ148" s="198">
        <v>36.677199999999999</v>
      </c>
      <c r="DK148" s="198">
        <v>34.07</v>
      </c>
      <c r="DL148" s="176">
        <f t="shared" si="176"/>
        <v>35.373599999999996</v>
      </c>
      <c r="DM148" s="198">
        <v>1.32</v>
      </c>
      <c r="DN148" s="197">
        <v>7.0000000000000007E-2</v>
      </c>
      <c r="DO148" s="175">
        <f t="shared" si="177"/>
        <v>0.11265271773936392</v>
      </c>
      <c r="DP148" s="183"/>
      <c r="DQ148" s="198">
        <v>27.42</v>
      </c>
      <c r="DR148" s="198">
        <v>24.91</v>
      </c>
      <c r="DS148" s="176">
        <f t="shared" si="167"/>
        <v>26.164999999999999</v>
      </c>
      <c r="DT148" s="198">
        <v>0.95</v>
      </c>
      <c r="DU148" s="197">
        <v>0.06</v>
      </c>
      <c r="DV148" s="175">
        <f t="shared" si="168"/>
        <v>0.10109646674643891</v>
      </c>
      <c r="DW148" s="183">
        <f t="shared" si="169"/>
        <v>4.023956132653419E-3</v>
      </c>
      <c r="DX148" s="198">
        <v>24.55</v>
      </c>
      <c r="DY148" s="198">
        <v>23.2</v>
      </c>
      <c r="DZ148" s="176">
        <f t="shared" si="193"/>
        <v>23.875</v>
      </c>
      <c r="EA148" s="198">
        <v>0.8</v>
      </c>
      <c r="EB148" s="197">
        <v>0.06</v>
      </c>
      <c r="EC148" s="175">
        <f t="shared" si="194"/>
        <v>9.7885142762288879E-2</v>
      </c>
      <c r="ED148" s="183"/>
      <c r="EE148" s="198">
        <v>34</v>
      </c>
      <c r="EF148" s="198">
        <v>30.96</v>
      </c>
      <c r="EG148" s="176">
        <f t="shared" si="188"/>
        <v>32.480000000000004</v>
      </c>
      <c r="EH148" s="198">
        <v>1.47</v>
      </c>
      <c r="EI148" s="197">
        <v>0.04</v>
      </c>
      <c r="EJ148" s="175">
        <f t="shared" si="189"/>
        <v>9.0438485079490816E-2</v>
      </c>
      <c r="EK148" s="183"/>
      <c r="EL148" s="198">
        <v>50.2</v>
      </c>
      <c r="EM148" s="198">
        <v>44.91</v>
      </c>
      <c r="EN148" s="176">
        <f t="shared" si="190"/>
        <v>47.555</v>
      </c>
      <c r="EO148" s="198">
        <v>1.34</v>
      </c>
      <c r="EP148" s="197">
        <v>0.05</v>
      </c>
      <c r="EQ148" s="175">
        <f t="shared" si="191"/>
        <v>8.1492119712924804E-2</v>
      </c>
      <c r="ER148" s="183"/>
      <c r="ES148" s="198">
        <v>43.2</v>
      </c>
      <c r="ET148" s="198">
        <v>38.880000000000003</v>
      </c>
      <c r="EU148" s="176">
        <f t="shared" si="182"/>
        <v>41.040000000000006</v>
      </c>
      <c r="EV148" s="198">
        <v>0.52</v>
      </c>
      <c r="EW148" s="197">
        <v>0.09</v>
      </c>
      <c r="EX148" s="175">
        <f t="shared" ref="EX148:EX150" si="195">+((((((EV148/4)*(1+EW148)^0.25))/(EU148*0.95))+(1+EW148)^(0.25))^4)-1</f>
        <v>0.10461067967519577</v>
      </c>
      <c r="EY148" s="183">
        <f>EX148*($FV148/$FW148)</f>
        <v>2.3677801652789657E-2</v>
      </c>
      <c r="EZ148" s="172"/>
      <c r="FA148" s="198">
        <v>2.4139599999999999</v>
      </c>
      <c r="FB148" s="198">
        <v>2.1826500000000002</v>
      </c>
      <c r="FC148" s="179"/>
      <c r="FD148" s="179"/>
      <c r="FE148" s="198">
        <v>4.7025899999999998</v>
      </c>
      <c r="FF148" s="179"/>
      <c r="FG148" s="179"/>
      <c r="FH148" s="198"/>
      <c r="FI148" s="198">
        <v>1.55728</v>
      </c>
      <c r="FJ148" s="198">
        <v>3.0632899999999998</v>
      </c>
      <c r="FK148" s="198">
        <v>1.1528099999999999</v>
      </c>
      <c r="FL148" s="179"/>
      <c r="FM148" s="198">
        <v>3.2175199999999999</v>
      </c>
      <c r="FN148" s="177"/>
      <c r="FO148" s="198">
        <v>2.2344599999999999</v>
      </c>
      <c r="FP148" s="177"/>
      <c r="FQ148" s="198"/>
      <c r="FR148" s="198">
        <v>1.1132200000000001</v>
      </c>
      <c r="FS148" s="198"/>
      <c r="FT148" s="198"/>
      <c r="FU148" s="198"/>
      <c r="FV148" s="198">
        <v>6.3303700000000003</v>
      </c>
      <c r="FW148" s="177">
        <f t="shared" si="184"/>
        <v>27.968150000000001</v>
      </c>
      <c r="FX148" s="175">
        <f t="shared" si="185"/>
        <v>0.11460024897461581</v>
      </c>
      <c r="FY148" s="172"/>
      <c r="FZ148" s="172"/>
    </row>
    <row r="149" spans="1:182">
      <c r="A149" s="181">
        <v>40118</v>
      </c>
      <c r="B149" s="190">
        <v>35.83</v>
      </c>
      <c r="C149" s="190">
        <v>33.5</v>
      </c>
      <c r="D149" s="170">
        <f t="shared" si="156"/>
        <v>34.664999999999999</v>
      </c>
      <c r="E149" s="190">
        <v>1.72</v>
      </c>
      <c r="F149" s="171">
        <v>4.2500000000000003E-2</v>
      </c>
      <c r="G149" s="175">
        <f t="shared" si="157"/>
        <v>9.8024723031725491E-2</v>
      </c>
      <c r="H149" s="183">
        <f t="shared" si="172"/>
        <v>8.4606153932120665E-3</v>
      </c>
      <c r="I149" s="190">
        <v>29.31</v>
      </c>
      <c r="J149" s="190">
        <v>27.22</v>
      </c>
      <c r="K149" s="170">
        <f t="shared" si="128"/>
        <v>28.265000000000001</v>
      </c>
      <c r="L149" s="190">
        <v>1.34</v>
      </c>
      <c r="M149" s="171">
        <v>0.05</v>
      </c>
      <c r="N149" s="175">
        <f t="shared" si="129"/>
        <v>0.103387585054872</v>
      </c>
      <c r="O149" s="183">
        <f t="shared" si="130"/>
        <v>8.0684247088211557E-3</v>
      </c>
      <c r="P149" s="174"/>
      <c r="Q149" s="174"/>
      <c r="R149" s="172"/>
      <c r="S149" s="172"/>
      <c r="T149" s="175"/>
      <c r="U149" s="172"/>
      <c r="V149" s="172"/>
      <c r="W149" s="198">
        <v>45.61</v>
      </c>
      <c r="X149" s="198">
        <v>42.54</v>
      </c>
      <c r="Y149" s="176">
        <f>AVERAGE(W149:X149)</f>
        <v>44.075000000000003</v>
      </c>
      <c r="Z149" s="198">
        <v>0.5</v>
      </c>
      <c r="AA149" s="197">
        <v>3.7499999999999999E-2</v>
      </c>
      <c r="AB149" s="175"/>
      <c r="AC149" s="198"/>
      <c r="AD149" s="198">
        <v>43.99</v>
      </c>
      <c r="AE149" s="198">
        <v>40.020000000000003</v>
      </c>
      <c r="AF149" s="176">
        <f t="shared" si="179"/>
        <v>42.005000000000003</v>
      </c>
      <c r="AG149" s="198">
        <v>0.88</v>
      </c>
      <c r="AH149" s="197">
        <v>0.1167</v>
      </c>
      <c r="AI149" s="175">
        <f t="shared" si="180"/>
        <v>0.14153044006670989</v>
      </c>
      <c r="AJ149" s="183">
        <f t="shared" si="181"/>
        <v>2.3797056013833924E-2</v>
      </c>
      <c r="AK149" s="176"/>
      <c r="AL149" s="176"/>
      <c r="AM149" s="177"/>
      <c r="AN149" s="177"/>
      <c r="AO149" s="178"/>
      <c r="AP149" s="172"/>
      <c r="AQ149" s="172"/>
      <c r="AR149" s="174"/>
      <c r="AS149" s="174"/>
      <c r="AT149" s="172"/>
      <c r="AU149" s="172"/>
      <c r="AV149" s="175"/>
      <c r="AW149" s="172"/>
      <c r="AX149" s="172"/>
      <c r="AY149" s="198">
        <v>36.51</v>
      </c>
      <c r="AZ149" s="198">
        <v>34.49</v>
      </c>
      <c r="BA149" s="176">
        <f t="shared" si="186"/>
        <v>35.5</v>
      </c>
      <c r="BB149" s="198">
        <v>1.36</v>
      </c>
      <c r="BC149" s="197">
        <v>0.06</v>
      </c>
      <c r="BD149" s="175">
        <f t="shared" si="187"/>
        <v>0.10339650751836293</v>
      </c>
      <c r="BE149" s="183"/>
      <c r="BF149" s="198">
        <v>40.21</v>
      </c>
      <c r="BG149" s="198">
        <v>36.81</v>
      </c>
      <c r="BH149" s="176">
        <f t="shared" si="161"/>
        <v>38.510000000000005</v>
      </c>
      <c r="BI149" s="198">
        <v>1.86</v>
      </c>
      <c r="BJ149" s="197">
        <v>2.8500000000000001E-2</v>
      </c>
      <c r="BK149" s="175">
        <f t="shared" si="162"/>
        <v>8.1795587775341572E-2</v>
      </c>
      <c r="BL149" s="183">
        <f t="shared" si="192"/>
        <v>4.5544175403372739E-3</v>
      </c>
      <c r="BM149" s="198">
        <v>14.58</v>
      </c>
      <c r="BN149" s="198">
        <v>12.83</v>
      </c>
      <c r="BO149" s="176">
        <f t="shared" si="173"/>
        <v>13.705</v>
      </c>
      <c r="BP149" s="198">
        <v>0.92</v>
      </c>
      <c r="BQ149" s="197">
        <v>0.03</v>
      </c>
      <c r="BR149" s="175">
        <f t="shared" si="174"/>
        <v>0.10473313397992223</v>
      </c>
      <c r="BS149" s="183">
        <f t="shared" si="175"/>
        <v>1.1471189978220081E-2</v>
      </c>
      <c r="BT149" s="198">
        <v>44.55</v>
      </c>
      <c r="BU149" s="198">
        <v>41.28</v>
      </c>
      <c r="BV149" s="176">
        <f t="shared" si="158"/>
        <v>42.914999999999999</v>
      </c>
      <c r="BW149" s="198">
        <v>1.66</v>
      </c>
      <c r="BX149" s="197">
        <v>4.7500000000000001E-2</v>
      </c>
      <c r="BY149" s="175">
        <f t="shared" si="159"/>
        <v>9.0806680679354823E-2</v>
      </c>
      <c r="BZ149" s="183">
        <f t="shared" si="160"/>
        <v>3.7429307821206267E-3</v>
      </c>
      <c r="CA149" s="174"/>
      <c r="CB149" s="174"/>
      <c r="CC149" s="172"/>
      <c r="CD149" s="172"/>
      <c r="CE149" s="178"/>
      <c r="CF149" s="172"/>
      <c r="CG149" s="172"/>
      <c r="CH149" s="198">
        <v>40.380000000000003</v>
      </c>
      <c r="CI149" s="198">
        <v>35.530999999999999</v>
      </c>
      <c r="CJ149" s="176">
        <f t="shared" si="140"/>
        <v>37.955500000000001</v>
      </c>
      <c r="CK149" s="198">
        <v>1.68</v>
      </c>
      <c r="CL149" s="197">
        <v>9.0700000000000003E-2</v>
      </c>
      <c r="CM149" s="175">
        <f t="shared" si="141"/>
        <v>0.14241265178855689</v>
      </c>
      <c r="CN149" s="183">
        <f t="shared" si="142"/>
        <v>1.6383477469289802E-2</v>
      </c>
      <c r="CO149" s="176"/>
      <c r="CP149" s="176"/>
      <c r="CQ149" s="172"/>
      <c r="CR149" s="172"/>
      <c r="CS149" s="178"/>
      <c r="CT149" s="172"/>
      <c r="CU149" s="172"/>
      <c r="CV149" s="198">
        <v>24.05</v>
      </c>
      <c r="CW149" s="198">
        <v>22.51</v>
      </c>
      <c r="CX149" s="176">
        <f t="shared" si="164"/>
        <v>23.28</v>
      </c>
      <c r="CY149" s="198">
        <v>1.08</v>
      </c>
      <c r="CZ149" s="197">
        <v>7.8700000000000006E-2</v>
      </c>
      <c r="DA149" s="175">
        <f t="shared" si="165"/>
        <v>0.13234913159341488</v>
      </c>
      <c r="DB149" s="183">
        <f t="shared" si="166"/>
        <v>1.0573771972054703E-2</v>
      </c>
      <c r="DC149" s="172"/>
      <c r="DD149" s="172"/>
      <c r="DE149" s="172"/>
      <c r="DF149" s="172"/>
      <c r="DG149" s="175"/>
      <c r="DH149" s="172"/>
      <c r="DI149" s="172"/>
      <c r="DJ149" s="198">
        <v>36.677199999999999</v>
      </c>
      <c r="DK149" s="198">
        <v>34.07</v>
      </c>
      <c r="DL149" s="176">
        <f t="shared" si="176"/>
        <v>35.373599999999996</v>
      </c>
      <c r="DM149" s="198">
        <v>1.32</v>
      </c>
      <c r="DN149" s="197">
        <v>7.0000000000000007E-2</v>
      </c>
      <c r="DO149" s="175">
        <f t="shared" si="177"/>
        <v>0.11265271773936392</v>
      </c>
      <c r="DP149" s="183"/>
      <c r="DQ149" s="198">
        <v>27.42</v>
      </c>
      <c r="DR149" s="198">
        <v>24.91</v>
      </c>
      <c r="DS149" s="176">
        <f t="shared" si="167"/>
        <v>26.164999999999999</v>
      </c>
      <c r="DT149" s="198">
        <v>0.95</v>
      </c>
      <c r="DU149" s="197">
        <v>0.06</v>
      </c>
      <c r="DV149" s="175">
        <f t="shared" si="168"/>
        <v>0.10109646674643891</v>
      </c>
      <c r="DW149" s="183">
        <f t="shared" si="169"/>
        <v>4.023956132653419E-3</v>
      </c>
      <c r="DX149" s="198">
        <v>24.55</v>
      </c>
      <c r="DY149" s="198">
        <v>23.2</v>
      </c>
      <c r="DZ149" s="176">
        <f t="shared" si="193"/>
        <v>23.875</v>
      </c>
      <c r="EA149" s="198">
        <v>0.8</v>
      </c>
      <c r="EB149" s="197">
        <v>0.06</v>
      </c>
      <c r="EC149" s="175">
        <f t="shared" si="194"/>
        <v>9.7885142762288879E-2</v>
      </c>
      <c r="ED149" s="183"/>
      <c r="EE149" s="198">
        <v>34</v>
      </c>
      <c r="EF149" s="198">
        <v>30.96</v>
      </c>
      <c r="EG149" s="176">
        <f t="shared" si="188"/>
        <v>32.480000000000004</v>
      </c>
      <c r="EH149" s="198">
        <v>1.47</v>
      </c>
      <c r="EI149" s="197">
        <v>0.04</v>
      </c>
      <c r="EJ149" s="175">
        <f t="shared" si="189"/>
        <v>9.0438485079490816E-2</v>
      </c>
      <c r="EK149" s="183"/>
      <c r="EL149" s="198">
        <v>50.2</v>
      </c>
      <c r="EM149" s="198">
        <v>44.91</v>
      </c>
      <c r="EN149" s="176">
        <f t="shared" si="190"/>
        <v>47.555</v>
      </c>
      <c r="EO149" s="198">
        <v>1.34</v>
      </c>
      <c r="EP149" s="197">
        <v>0.05</v>
      </c>
      <c r="EQ149" s="175">
        <f t="shared" si="191"/>
        <v>8.1492119712924804E-2</v>
      </c>
      <c r="ER149" s="183"/>
      <c r="ES149" s="198">
        <v>43.2</v>
      </c>
      <c r="ET149" s="198">
        <v>38.880000000000003</v>
      </c>
      <c r="EU149" s="176">
        <f t="shared" si="182"/>
        <v>41.040000000000006</v>
      </c>
      <c r="EV149" s="198">
        <v>0.52</v>
      </c>
      <c r="EW149" s="197">
        <v>0.09</v>
      </c>
      <c r="EX149" s="175">
        <f t="shared" si="195"/>
        <v>0.10461067967519577</v>
      </c>
      <c r="EY149" s="183">
        <f>EX149*($FV149/$FW149)</f>
        <v>2.3677801652789657E-2</v>
      </c>
      <c r="EZ149" s="172"/>
      <c r="FA149" s="198">
        <v>2.4139599999999999</v>
      </c>
      <c r="FB149" s="198">
        <v>2.1826500000000002</v>
      </c>
      <c r="FC149" s="179"/>
      <c r="FD149" s="179"/>
      <c r="FE149" s="198">
        <v>4.7025899999999998</v>
      </c>
      <c r="FF149" s="179"/>
      <c r="FG149" s="179"/>
      <c r="FH149" s="198"/>
      <c r="FI149" s="198">
        <v>1.55728</v>
      </c>
      <c r="FJ149" s="198">
        <v>3.0632899999999998</v>
      </c>
      <c r="FK149" s="198">
        <v>1.1528099999999999</v>
      </c>
      <c r="FL149" s="179"/>
      <c r="FM149" s="198">
        <v>3.2175199999999999</v>
      </c>
      <c r="FN149" s="177"/>
      <c r="FO149" s="198">
        <v>2.2344599999999999</v>
      </c>
      <c r="FP149" s="177"/>
      <c r="FQ149" s="198"/>
      <c r="FR149" s="198">
        <v>1.1132200000000001</v>
      </c>
      <c r="FS149" s="198"/>
      <c r="FT149" s="198"/>
      <c r="FU149" s="198"/>
      <c r="FV149" s="198">
        <v>6.3303700000000003</v>
      </c>
      <c r="FW149" s="177">
        <f t="shared" si="184"/>
        <v>27.968150000000001</v>
      </c>
      <c r="FX149" s="175">
        <f t="shared" si="185"/>
        <v>0.1147536416433327</v>
      </c>
      <c r="FY149" s="172"/>
      <c r="FZ149" s="172"/>
    </row>
    <row r="150" spans="1:182">
      <c r="A150" s="181">
        <v>40148</v>
      </c>
      <c r="B150" s="190">
        <v>37.520000000000003</v>
      </c>
      <c r="C150" s="190">
        <v>34.51</v>
      </c>
      <c r="D150" s="170">
        <f t="shared" si="156"/>
        <v>36.015000000000001</v>
      </c>
      <c r="E150" s="190">
        <v>1.72</v>
      </c>
      <c r="F150" s="171">
        <v>4.2500000000000003E-2</v>
      </c>
      <c r="G150" s="175">
        <f t="shared" si="157"/>
        <v>9.5904276414731982E-2</v>
      </c>
      <c r="H150" s="183">
        <f t="shared" si="172"/>
        <v>8.2775974490306437E-3</v>
      </c>
      <c r="I150" s="190">
        <v>30.315000000000001</v>
      </c>
      <c r="J150" s="190">
        <v>27.35</v>
      </c>
      <c r="K150" s="170">
        <f t="shared" si="128"/>
        <v>28.832500000000003</v>
      </c>
      <c r="L150" s="190">
        <v>1.34</v>
      </c>
      <c r="M150" s="171">
        <v>0.05</v>
      </c>
      <c r="N150" s="175">
        <f t="shared" si="129"/>
        <v>0.10231754221905787</v>
      </c>
      <c r="O150" s="183">
        <f t="shared" si="130"/>
        <v>7.9849179700633276E-3</v>
      </c>
      <c r="P150" s="174"/>
      <c r="Q150" s="174"/>
      <c r="R150" s="172"/>
      <c r="S150" s="172"/>
      <c r="T150" s="175"/>
      <c r="U150" s="172"/>
      <c r="V150" s="172"/>
      <c r="W150" s="198">
        <v>48.72</v>
      </c>
      <c r="X150" s="198">
        <v>43.11</v>
      </c>
      <c r="Y150" s="176">
        <f>AVERAGE(W150:X150)</f>
        <v>45.914999999999999</v>
      </c>
      <c r="Z150" s="198">
        <v>0.5</v>
      </c>
      <c r="AA150" s="197">
        <v>3.7499999999999999E-2</v>
      </c>
      <c r="AB150" s="175"/>
      <c r="AC150" s="198"/>
      <c r="AD150" s="198">
        <v>45.58</v>
      </c>
      <c r="AE150" s="198">
        <v>40.21</v>
      </c>
      <c r="AF150" s="176">
        <f t="shared" si="179"/>
        <v>42.894999999999996</v>
      </c>
      <c r="AG150" s="198">
        <v>0.88</v>
      </c>
      <c r="AH150" s="197">
        <v>0.1167</v>
      </c>
      <c r="AI150" s="175">
        <f t="shared" si="180"/>
        <v>0.14101108179301947</v>
      </c>
      <c r="AJ150" s="183">
        <f t="shared" si="181"/>
        <v>2.3709730644645259E-2</v>
      </c>
      <c r="AK150" s="176"/>
      <c r="AL150" s="176"/>
      <c r="AM150" s="177"/>
      <c r="AN150" s="177"/>
      <c r="AO150" s="178"/>
      <c r="AP150" s="172"/>
      <c r="AQ150" s="172"/>
      <c r="AR150" s="174"/>
      <c r="AS150" s="174"/>
      <c r="AT150" s="172"/>
      <c r="AU150" s="172"/>
      <c r="AV150" s="175"/>
      <c r="AW150" s="172"/>
      <c r="AX150" s="172"/>
      <c r="AY150" s="198">
        <v>38.549999999999997</v>
      </c>
      <c r="AZ150" s="198">
        <v>35.28</v>
      </c>
      <c r="BA150" s="176">
        <f t="shared" si="186"/>
        <v>36.914999999999999</v>
      </c>
      <c r="BB150" s="198">
        <v>1.36</v>
      </c>
      <c r="BC150" s="197">
        <v>0.06</v>
      </c>
      <c r="BD150" s="175">
        <f t="shared" si="187"/>
        <v>0.10170891943654525</v>
      </c>
      <c r="BE150" s="183"/>
      <c r="BF150" s="198">
        <v>43.39</v>
      </c>
      <c r="BG150" s="198">
        <v>39.28</v>
      </c>
      <c r="BH150" s="176">
        <f t="shared" si="161"/>
        <v>41.335000000000001</v>
      </c>
      <c r="BI150" s="198">
        <v>1.86</v>
      </c>
      <c r="BJ150" s="197">
        <v>2.8500000000000001E-2</v>
      </c>
      <c r="BK150" s="175">
        <f t="shared" si="162"/>
        <v>7.8088631346235227E-2</v>
      </c>
      <c r="BL150" s="183">
        <f t="shared" si="192"/>
        <v>4.3480124292405893E-3</v>
      </c>
      <c r="BM150" s="198">
        <v>15.82</v>
      </c>
      <c r="BN150" s="198">
        <v>14.33</v>
      </c>
      <c r="BO150" s="176">
        <f t="shared" si="173"/>
        <v>15.074999999999999</v>
      </c>
      <c r="BP150" s="198">
        <v>0.92</v>
      </c>
      <c r="BQ150" s="197">
        <v>0.03</v>
      </c>
      <c r="BR150" s="175">
        <f t="shared" si="174"/>
        <v>9.7778521233152116E-2</v>
      </c>
      <c r="BS150" s="183">
        <f t="shared" si="175"/>
        <v>1.0709466529187755E-2</v>
      </c>
      <c r="BT150" s="198">
        <v>46.47</v>
      </c>
      <c r="BU150" s="198">
        <v>42.82</v>
      </c>
      <c r="BV150" s="176">
        <f t="shared" si="158"/>
        <v>44.644999999999996</v>
      </c>
      <c r="BW150" s="198">
        <v>1.66</v>
      </c>
      <c r="BX150" s="197">
        <v>4.7500000000000001E-2</v>
      </c>
      <c r="BY150" s="175">
        <f t="shared" si="159"/>
        <v>8.9103959205112382E-2</v>
      </c>
      <c r="BZ150" s="183">
        <f t="shared" si="160"/>
        <v>3.6727468642454215E-3</v>
      </c>
      <c r="CA150" s="174"/>
      <c r="CB150" s="174"/>
      <c r="CC150" s="172"/>
      <c r="CD150" s="172"/>
      <c r="CE150" s="178"/>
      <c r="CF150" s="172"/>
      <c r="CG150" s="172"/>
      <c r="CH150" s="198">
        <v>44.97</v>
      </c>
      <c r="CI150" s="198">
        <v>39.700000000000003</v>
      </c>
      <c r="CJ150" s="176">
        <f t="shared" si="140"/>
        <v>42.335000000000001</v>
      </c>
      <c r="CK150" s="198">
        <v>1.68</v>
      </c>
      <c r="CL150" s="197">
        <v>9.0700000000000003E-2</v>
      </c>
      <c r="CM150" s="175">
        <f t="shared" si="141"/>
        <v>0.13697947919441655</v>
      </c>
      <c r="CN150" s="183">
        <f t="shared" si="142"/>
        <v>1.5758432856575039E-2</v>
      </c>
      <c r="CO150" s="176"/>
      <c r="CP150" s="176"/>
      <c r="CQ150" s="172"/>
      <c r="CR150" s="172"/>
      <c r="CS150" s="178"/>
      <c r="CT150" s="172"/>
      <c r="CU150" s="172"/>
      <c r="CV150" s="198">
        <v>27.84</v>
      </c>
      <c r="CW150" s="198">
        <v>23.66</v>
      </c>
      <c r="CX150" s="176">
        <f t="shared" si="164"/>
        <v>25.75</v>
      </c>
      <c r="CY150" s="198">
        <v>1.08</v>
      </c>
      <c r="CZ150" s="197">
        <v>7.8700000000000006E-2</v>
      </c>
      <c r="DA150" s="175">
        <f t="shared" si="165"/>
        <v>0.12711802484627555</v>
      </c>
      <c r="DB150" s="183">
        <f t="shared" si="166"/>
        <v>1.0155843049969655E-2</v>
      </c>
      <c r="DC150" s="172"/>
      <c r="DD150" s="172"/>
      <c r="DE150" s="172"/>
      <c r="DF150" s="172"/>
      <c r="DG150" s="175"/>
      <c r="DH150" s="172"/>
      <c r="DI150" s="172"/>
      <c r="DJ150" s="198">
        <v>40.24</v>
      </c>
      <c r="DK150" s="198">
        <v>36.090000000000003</v>
      </c>
      <c r="DL150" s="176">
        <f t="shared" si="176"/>
        <v>38.165000000000006</v>
      </c>
      <c r="DM150" s="198">
        <v>1.32</v>
      </c>
      <c r="DN150" s="197">
        <v>7.0000000000000007E-2</v>
      </c>
      <c r="DO150" s="175">
        <f t="shared" si="177"/>
        <v>0.10949058443066462</v>
      </c>
      <c r="DP150" s="183"/>
      <c r="DQ150" s="198">
        <v>29.48</v>
      </c>
      <c r="DR150" s="198">
        <v>26.33</v>
      </c>
      <c r="DS150" s="176">
        <f t="shared" si="167"/>
        <v>27.905000000000001</v>
      </c>
      <c r="DT150" s="198">
        <v>0.95</v>
      </c>
      <c r="DU150" s="197">
        <v>0.06</v>
      </c>
      <c r="DV150" s="175">
        <f t="shared" si="168"/>
        <v>9.8499553071178081E-2</v>
      </c>
      <c r="DW150" s="183">
        <f t="shared" si="169"/>
        <v>3.9205908317102439E-3</v>
      </c>
      <c r="DX150" s="198">
        <v>25.129000000000001</v>
      </c>
      <c r="DY150" s="198">
        <v>23.18</v>
      </c>
      <c r="DZ150" s="176">
        <f t="shared" si="193"/>
        <v>24.154499999999999</v>
      </c>
      <c r="EA150" s="198">
        <v>0.8</v>
      </c>
      <c r="EB150" s="197">
        <v>0.06</v>
      </c>
      <c r="EC150" s="175">
        <f t="shared" si="194"/>
        <v>9.7441038419616044E-2</v>
      </c>
      <c r="ED150" s="183"/>
      <c r="EE150" s="198">
        <v>34.58</v>
      </c>
      <c r="EF150" s="198">
        <v>31.43</v>
      </c>
      <c r="EG150" s="176">
        <f t="shared" si="188"/>
        <v>33.004999999999995</v>
      </c>
      <c r="EH150" s="198">
        <v>1.47</v>
      </c>
      <c r="EI150" s="197">
        <v>0.04</v>
      </c>
      <c r="EJ150" s="175">
        <f t="shared" si="189"/>
        <v>8.9622101008341337E-2</v>
      </c>
      <c r="EK150" s="183"/>
      <c r="EL150" s="198">
        <v>52</v>
      </c>
      <c r="EM150" s="198">
        <v>45.9</v>
      </c>
      <c r="EN150" s="176">
        <f t="shared" si="190"/>
        <v>48.95</v>
      </c>
      <c r="EO150" s="198">
        <v>1.34</v>
      </c>
      <c r="EP150" s="197">
        <v>0.05</v>
      </c>
      <c r="EQ150" s="175">
        <f t="shared" si="191"/>
        <v>8.0584958006760354E-2</v>
      </c>
      <c r="ER150" s="183"/>
      <c r="ES150" s="198">
        <v>43.26</v>
      </c>
      <c r="ET150" s="198">
        <v>37.511899999999997</v>
      </c>
      <c r="EU150" s="176">
        <f t="shared" si="182"/>
        <v>40.385949999999994</v>
      </c>
      <c r="EV150" s="198">
        <v>0.52</v>
      </c>
      <c r="EW150" s="197">
        <v>0.09</v>
      </c>
      <c r="EX150" s="175">
        <f t="shared" si="195"/>
        <v>0.1048485014668199</v>
      </c>
      <c r="EY150" s="183">
        <f>EX150*($FV150/$FW150)</f>
        <v>2.3731630738197295E-2</v>
      </c>
      <c r="EZ150" s="172"/>
      <c r="FA150" s="198">
        <v>2.4139599999999999</v>
      </c>
      <c r="FB150" s="198">
        <v>2.1826500000000002</v>
      </c>
      <c r="FC150" s="179"/>
      <c r="FD150" s="179"/>
      <c r="FE150" s="198">
        <v>4.7025899999999998</v>
      </c>
      <c r="FF150" s="179"/>
      <c r="FG150" s="179"/>
      <c r="FH150" s="198"/>
      <c r="FI150" s="198">
        <v>1.55728</v>
      </c>
      <c r="FJ150" s="198">
        <v>3.0632899999999998</v>
      </c>
      <c r="FK150" s="198">
        <v>1.1528099999999999</v>
      </c>
      <c r="FL150" s="179"/>
      <c r="FM150" s="198">
        <v>3.2175199999999999</v>
      </c>
      <c r="FN150" s="177"/>
      <c r="FO150" s="198">
        <v>2.2344599999999999</v>
      </c>
      <c r="FP150" s="177"/>
      <c r="FQ150" s="198"/>
      <c r="FR150" s="198">
        <v>1.1132200000000001</v>
      </c>
      <c r="FS150" s="198"/>
      <c r="FT150" s="198"/>
      <c r="FU150" s="198"/>
      <c r="FV150" s="198">
        <v>6.3303700000000003</v>
      </c>
      <c r="FW150" s="177">
        <f t="shared" si="184"/>
        <v>27.968150000000001</v>
      </c>
      <c r="FX150" s="175">
        <f t="shared" si="185"/>
        <v>0.11226896936286523</v>
      </c>
      <c r="FY150" s="172"/>
      <c r="FZ150" s="172"/>
    </row>
    <row r="151" spans="1:182">
      <c r="A151" s="181">
        <v>40179</v>
      </c>
      <c r="B151" s="170">
        <v>37.2425</v>
      </c>
      <c r="C151" s="190">
        <v>34.909999999999997</v>
      </c>
      <c r="D151" s="170">
        <f t="shared" si="156"/>
        <v>36.076250000000002</v>
      </c>
      <c r="E151" s="190">
        <v>1.72</v>
      </c>
      <c r="F151" s="171">
        <v>0.04</v>
      </c>
      <c r="G151" s="175">
        <f t="shared" si="157"/>
        <v>9.3184058007600656E-2</v>
      </c>
      <c r="H151" s="183">
        <f t="shared" si="172"/>
        <v>1.0057344606818393E-2</v>
      </c>
      <c r="I151" s="190">
        <v>29.82</v>
      </c>
      <c r="J151" s="190">
        <v>27.6</v>
      </c>
      <c r="K151" s="170">
        <f t="shared" si="128"/>
        <v>28.71</v>
      </c>
      <c r="L151" s="190">
        <v>1.34</v>
      </c>
      <c r="M151" s="171">
        <v>0.05</v>
      </c>
      <c r="N151" s="175">
        <f t="shared" si="129"/>
        <v>0.10254487535180545</v>
      </c>
      <c r="O151" s="183">
        <f t="shared" si="130"/>
        <v>1.0320049627367643E-2</v>
      </c>
      <c r="P151" s="174"/>
      <c r="Q151" s="174"/>
      <c r="R151" s="172"/>
      <c r="S151" s="172"/>
      <c r="T151" s="175"/>
      <c r="U151" s="172"/>
      <c r="V151" s="172"/>
      <c r="W151" s="198">
        <v>49.16</v>
      </c>
      <c r="X151" s="198">
        <v>43.79</v>
      </c>
      <c r="Y151" s="176">
        <f>AVERAGE(W151:X151)</f>
        <v>46.474999999999994</v>
      </c>
      <c r="Z151" s="198">
        <v>0.52</v>
      </c>
      <c r="AA151" s="197">
        <v>4.5999999999999999E-2</v>
      </c>
      <c r="AB151" s="175"/>
      <c r="AC151" s="198"/>
      <c r="AD151" s="198">
        <v>45.78</v>
      </c>
      <c r="AE151" s="198">
        <v>42</v>
      </c>
      <c r="AF151" s="176">
        <f t="shared" si="179"/>
        <v>43.89</v>
      </c>
      <c r="AG151" s="198">
        <v>0.88</v>
      </c>
      <c r="AH151" s="197">
        <v>0.16</v>
      </c>
      <c r="AI151" s="175"/>
      <c r="AJ151" s="183"/>
      <c r="AK151" s="176"/>
      <c r="AL151" s="176"/>
      <c r="AM151" s="177"/>
      <c r="AN151" s="177"/>
      <c r="AO151" s="178"/>
      <c r="AP151" s="172"/>
      <c r="AQ151" s="172"/>
      <c r="AR151" s="174"/>
      <c r="AS151" s="174"/>
      <c r="AT151" s="172"/>
      <c r="AU151" s="172"/>
      <c r="AV151" s="175"/>
      <c r="AW151" s="172"/>
      <c r="AX151" s="172"/>
      <c r="AY151" s="198">
        <v>37.96</v>
      </c>
      <c r="AZ151" s="198">
        <v>36.020000000000003</v>
      </c>
      <c r="BA151" s="176">
        <f t="shared" si="186"/>
        <v>36.99</v>
      </c>
      <c r="BB151" s="198">
        <v>1.36</v>
      </c>
      <c r="BC151" s="197">
        <v>7.0000000000000007E-2</v>
      </c>
      <c r="BD151" s="175">
        <f t="shared" si="187"/>
        <v>0.11201579715339971</v>
      </c>
      <c r="BE151" s="183">
        <f>BD151*($FH151/$FW151)</f>
        <v>6.6215340689834441E-3</v>
      </c>
      <c r="BF151" s="198">
        <v>42.83</v>
      </c>
      <c r="BG151" s="198">
        <v>40</v>
      </c>
      <c r="BH151" s="176">
        <f t="shared" si="161"/>
        <v>41.414999999999999</v>
      </c>
      <c r="BI151" s="198">
        <v>1.86</v>
      </c>
      <c r="BJ151" s="197">
        <v>4.3499999999999997E-2</v>
      </c>
      <c r="BK151" s="175">
        <f t="shared" si="162"/>
        <v>9.3712943922196423E-2</v>
      </c>
      <c r="BL151" s="183">
        <f t="shared" si="192"/>
        <v>6.7518884078554674E-3</v>
      </c>
      <c r="BM151" s="198">
        <v>15.69</v>
      </c>
      <c r="BN151" s="198">
        <v>14.24</v>
      </c>
      <c r="BO151" s="176">
        <f t="shared" si="173"/>
        <v>14.965</v>
      </c>
      <c r="BP151" s="198">
        <v>0.92</v>
      </c>
      <c r="BQ151" s="197">
        <v>0.03</v>
      </c>
      <c r="BR151" s="175">
        <f t="shared" si="174"/>
        <v>9.8288784028901954E-2</v>
      </c>
      <c r="BS151" s="183">
        <f t="shared" si="175"/>
        <v>1.6091840118199276E-2</v>
      </c>
      <c r="BT151" s="198">
        <v>45.82</v>
      </c>
      <c r="BU151" s="198">
        <v>42.79</v>
      </c>
      <c r="BV151" s="176">
        <f t="shared" si="158"/>
        <v>44.305</v>
      </c>
      <c r="BW151" s="198">
        <v>1.66</v>
      </c>
      <c r="BX151" s="197">
        <v>0.06</v>
      </c>
      <c r="BY151" s="175">
        <f t="shared" si="159"/>
        <v>0.10242827908785634</v>
      </c>
      <c r="BZ151" s="183">
        <f t="shared" si="160"/>
        <v>4.6294676258106012E-3</v>
      </c>
      <c r="CA151" s="174"/>
      <c r="CB151" s="174"/>
      <c r="CC151" s="172"/>
      <c r="CD151" s="172"/>
      <c r="CE151" s="178"/>
      <c r="CF151" s="172"/>
      <c r="CG151" s="172"/>
      <c r="CH151" s="198">
        <v>46.51</v>
      </c>
      <c r="CI151" s="198">
        <v>42.19</v>
      </c>
      <c r="CJ151" s="176">
        <f t="shared" si="140"/>
        <v>44.349999999999994</v>
      </c>
      <c r="CK151" s="198">
        <v>1.76</v>
      </c>
      <c r="CL151" s="197">
        <v>0.1</v>
      </c>
      <c r="CM151" s="175">
        <f t="shared" si="141"/>
        <v>0.14667510534963912</v>
      </c>
      <c r="CN151" s="183">
        <f t="shared" si="142"/>
        <v>2.6221099721175051E-2</v>
      </c>
      <c r="CO151" s="176"/>
      <c r="CP151" s="176"/>
      <c r="CQ151" s="172"/>
      <c r="CR151" s="172"/>
      <c r="CS151" s="178"/>
      <c r="CT151" s="172"/>
      <c r="CU151" s="172"/>
      <c r="CV151" s="198">
        <v>27.102499999999999</v>
      </c>
      <c r="CW151" s="198">
        <v>25.51</v>
      </c>
      <c r="CX151" s="176">
        <f t="shared" si="164"/>
        <v>26.306249999999999</v>
      </c>
      <c r="CY151" s="198">
        <v>1.08</v>
      </c>
      <c r="CZ151" s="197">
        <v>7.0000000000000007E-2</v>
      </c>
      <c r="DA151" s="175">
        <f t="shared" si="165"/>
        <v>0.11699554628585274</v>
      </c>
      <c r="DB151" s="183">
        <f t="shared" si="166"/>
        <v>8.638578370223941E-3</v>
      </c>
      <c r="DC151" s="172"/>
      <c r="DD151" s="172"/>
      <c r="DE151" s="172"/>
      <c r="DF151" s="172"/>
      <c r="DG151" s="175"/>
      <c r="DH151" s="172"/>
      <c r="DI151" s="172"/>
      <c r="DJ151" s="198">
        <v>39.249400000000001</v>
      </c>
      <c r="DK151" s="198">
        <v>37.39</v>
      </c>
      <c r="DL151" s="176">
        <f t="shared" si="176"/>
        <v>38.319699999999997</v>
      </c>
      <c r="DM151" s="198">
        <v>1.32</v>
      </c>
      <c r="DN151" s="197">
        <v>0.1167</v>
      </c>
      <c r="DO151" s="175">
        <f t="shared" si="177"/>
        <v>0.15774550143052579</v>
      </c>
      <c r="DP151" s="183">
        <f>DO151*($FQ151/$FW151)</f>
        <v>7.0455007225767819E-3</v>
      </c>
      <c r="DQ151" s="198"/>
      <c r="DR151" s="198"/>
      <c r="DS151" s="176"/>
      <c r="DT151" s="198"/>
      <c r="DU151" s="197"/>
      <c r="DV151" s="175"/>
      <c r="DW151" s="183"/>
      <c r="DX151" s="198"/>
      <c r="DY151" s="198"/>
      <c r="DZ151" s="176"/>
      <c r="EA151" s="198"/>
      <c r="EB151" s="197"/>
      <c r="EC151" s="175"/>
      <c r="ED151" s="183"/>
      <c r="EE151" s="198"/>
      <c r="EF151" s="198"/>
      <c r="EG151" s="176"/>
      <c r="EH151" s="198"/>
      <c r="EI151" s="197"/>
      <c r="EJ151" s="175"/>
      <c r="EK151" s="183"/>
      <c r="EL151" s="198">
        <v>52</v>
      </c>
      <c r="EM151" s="198">
        <v>46.916699999999999</v>
      </c>
      <c r="EN151" s="176">
        <f t="shared" si="190"/>
        <v>49.458349999999996</v>
      </c>
      <c r="EO151" s="198">
        <v>1.34</v>
      </c>
      <c r="EP151" s="197">
        <v>0.12</v>
      </c>
      <c r="EQ151" s="175">
        <f t="shared" si="191"/>
        <v>0.15228505327331865</v>
      </c>
      <c r="ER151" s="183">
        <f t="shared" ref="ER151:ER165" si="196">EQ151*($FU151/$FW151)</f>
        <v>2.3464385953466251E-2</v>
      </c>
      <c r="ES151" s="198"/>
      <c r="ET151" s="198"/>
      <c r="EU151" s="176"/>
      <c r="EV151" s="198"/>
      <c r="EW151" s="197"/>
      <c r="EX151" s="175"/>
      <c r="EY151" s="183"/>
      <c r="EZ151" s="172"/>
      <c r="FA151" s="198">
        <v>2.7577099999999999</v>
      </c>
      <c r="FB151" s="198">
        <v>2.5714299999999999</v>
      </c>
      <c r="FC151" s="179"/>
      <c r="FD151" s="179"/>
      <c r="FE151" s="198"/>
      <c r="FF151" s="179"/>
      <c r="FG151" s="179"/>
      <c r="FH151" s="198">
        <v>1.5103800000000001</v>
      </c>
      <c r="FI151" s="198">
        <v>1.84091</v>
      </c>
      <c r="FJ151" s="198">
        <v>4.1832000000000003</v>
      </c>
      <c r="FK151" s="198">
        <v>1.15483</v>
      </c>
      <c r="FL151" s="179"/>
      <c r="FM151" s="198">
        <v>4.5677399999999997</v>
      </c>
      <c r="FN151" s="177"/>
      <c r="FO151" s="198">
        <v>1.8865999999999998</v>
      </c>
      <c r="FP151" s="177"/>
      <c r="FQ151" s="198">
        <v>1.1412</v>
      </c>
      <c r="FR151" s="198"/>
      <c r="FS151" s="198"/>
      <c r="FT151" s="198"/>
      <c r="FU151" s="198">
        <v>3.9369399999999999</v>
      </c>
      <c r="FV151" s="198"/>
      <c r="FW151" s="177">
        <f t="shared" si="184"/>
        <v>25.550940000000004</v>
      </c>
      <c r="FX151" s="175">
        <f t="shared" si="185"/>
        <v>0.11984168922247687</v>
      </c>
      <c r="FY151" s="172"/>
      <c r="FZ151" s="172"/>
    </row>
    <row r="152" spans="1:182">
      <c r="A152" s="181">
        <v>40210</v>
      </c>
      <c r="B152" s="190">
        <v>36.86</v>
      </c>
      <c r="C152" s="190">
        <v>34.26</v>
      </c>
      <c r="D152" s="170">
        <f t="shared" si="156"/>
        <v>35.56</v>
      </c>
      <c r="E152" s="190">
        <v>1.76</v>
      </c>
      <c r="F152" s="171">
        <v>5.7500000000000002E-2</v>
      </c>
      <c r="G152" s="175">
        <f t="shared" si="157"/>
        <v>0.11368018737291452</v>
      </c>
      <c r="H152" s="183">
        <f t="shared" si="172"/>
        <v>1.2147432365521169E-2</v>
      </c>
      <c r="I152" s="190">
        <v>28.19</v>
      </c>
      <c r="J152" s="190">
        <v>26.330100000000002</v>
      </c>
      <c r="K152" s="170">
        <f t="shared" si="128"/>
        <v>27.26005</v>
      </c>
      <c r="L152" s="190">
        <v>1.34</v>
      </c>
      <c r="M152" s="171">
        <v>4.2000000000000003E-2</v>
      </c>
      <c r="N152" s="175">
        <f t="shared" si="129"/>
        <v>9.6971806353295387E-2</v>
      </c>
      <c r="O152" s="183">
        <f t="shared" si="130"/>
        <v>9.6384689106708433E-3</v>
      </c>
      <c r="P152" s="174"/>
      <c r="Q152" s="174"/>
      <c r="R152" s="172"/>
      <c r="S152" s="172"/>
      <c r="T152" s="175"/>
      <c r="U152" s="172"/>
      <c r="V152" s="172"/>
      <c r="W152" s="198">
        <v>46.13</v>
      </c>
      <c r="X152" s="198">
        <v>41.63</v>
      </c>
      <c r="Y152" s="176">
        <f>AVERAGE(W152:X152)</f>
        <v>43.88</v>
      </c>
      <c r="Z152" s="198">
        <v>0.52</v>
      </c>
      <c r="AA152" s="197">
        <v>4.5999999999999999E-2</v>
      </c>
      <c r="AB152" s="175"/>
      <c r="AC152" s="198"/>
      <c r="AD152" s="198">
        <v>46.31</v>
      </c>
      <c r="AE152" s="198">
        <v>41.79</v>
      </c>
      <c r="AF152" s="176">
        <f t="shared" si="179"/>
        <v>44.05</v>
      </c>
      <c r="AG152" s="198">
        <v>0.88</v>
      </c>
      <c r="AH152" s="197">
        <v>0.21199999999999999</v>
      </c>
      <c r="AI152" s="175"/>
      <c r="AJ152" s="183"/>
      <c r="AK152" s="176"/>
      <c r="AL152" s="176"/>
      <c r="AM152" s="177"/>
      <c r="AN152" s="177"/>
      <c r="AO152" s="178"/>
      <c r="AP152" s="172"/>
      <c r="AQ152" s="172"/>
      <c r="AR152" s="174"/>
      <c r="AS152" s="174"/>
      <c r="AT152" s="172"/>
      <c r="AU152" s="172"/>
      <c r="AV152" s="175"/>
      <c r="AW152" s="172"/>
      <c r="AX152" s="172"/>
      <c r="AY152" s="198">
        <v>37.04</v>
      </c>
      <c r="AZ152" s="198">
        <v>33.49</v>
      </c>
      <c r="BA152" s="176">
        <f t="shared" si="186"/>
        <v>35.265000000000001</v>
      </c>
      <c r="BB152" s="198">
        <v>1.36</v>
      </c>
      <c r="BC152" s="197">
        <v>6.0499999999999998E-2</v>
      </c>
      <c r="BD152" s="175">
        <f t="shared" si="187"/>
        <v>0.10421069804935157</v>
      </c>
      <c r="BE152" s="183">
        <f>BD152*($FH152/$FW152)</f>
        <v>6.0217782589588251E-3</v>
      </c>
      <c r="BF152" s="198">
        <v>41.89</v>
      </c>
      <c r="BG152" s="198">
        <v>37.99</v>
      </c>
      <c r="BH152" s="176">
        <f t="shared" si="161"/>
        <v>39.94</v>
      </c>
      <c r="BI152" s="198">
        <v>1.86</v>
      </c>
      <c r="BJ152" s="197">
        <v>4.2999999999999997E-2</v>
      </c>
      <c r="BK152" s="175">
        <f t="shared" si="162"/>
        <v>9.5076393439053941E-2</v>
      </c>
      <c r="BL152" s="183">
        <f t="shared" si="192"/>
        <v>6.860948830129142E-3</v>
      </c>
      <c r="BM152" s="198">
        <v>15.29</v>
      </c>
      <c r="BN152" s="198">
        <v>14.25</v>
      </c>
      <c r="BO152" s="176">
        <f t="shared" si="173"/>
        <v>14.77</v>
      </c>
      <c r="BP152" s="198">
        <v>0.92</v>
      </c>
      <c r="BQ152" s="197">
        <v>0.03</v>
      </c>
      <c r="BR152" s="175">
        <f t="shared" si="174"/>
        <v>9.9212471937406121E-2</v>
      </c>
      <c r="BS152" s="183">
        <f t="shared" si="175"/>
        <v>1.5829935270373366E-2</v>
      </c>
      <c r="BT152" s="198">
        <v>44.84</v>
      </c>
      <c r="BU152" s="198">
        <v>41.05</v>
      </c>
      <c r="BV152" s="176">
        <f t="shared" si="158"/>
        <v>42.945</v>
      </c>
      <c r="BW152" s="198">
        <v>1.66</v>
      </c>
      <c r="BX152" s="197">
        <v>5.5E-2</v>
      </c>
      <c r="BY152" s="175">
        <f t="shared" si="159"/>
        <v>9.8585819010913456E-2</v>
      </c>
      <c r="BZ152" s="183">
        <f t="shared" si="160"/>
        <v>4.5635881292172996E-3</v>
      </c>
      <c r="CA152" s="174"/>
      <c r="CB152" s="174"/>
      <c r="CC152" s="172"/>
      <c r="CD152" s="172"/>
      <c r="CE152" s="178"/>
      <c r="CF152" s="172"/>
      <c r="CG152" s="172"/>
      <c r="CH152" s="198">
        <v>44.6</v>
      </c>
      <c r="CI152" s="198">
        <v>39.950000000000003</v>
      </c>
      <c r="CJ152" s="176">
        <f t="shared" si="140"/>
        <v>42.275000000000006</v>
      </c>
      <c r="CK152" s="198">
        <v>1.76</v>
      </c>
      <c r="CL152" s="197">
        <v>9.5500000000000002E-2</v>
      </c>
      <c r="CM152" s="175">
        <f t="shared" si="141"/>
        <v>0.14430320332105762</v>
      </c>
      <c r="CN152" s="183">
        <f t="shared" si="142"/>
        <v>2.6521379948413949E-2</v>
      </c>
      <c r="CO152" s="176"/>
      <c r="CP152" s="176"/>
      <c r="CQ152" s="172"/>
      <c r="CR152" s="172"/>
      <c r="CS152" s="178"/>
      <c r="CT152" s="172"/>
      <c r="CU152" s="172"/>
      <c r="CV152" s="198">
        <v>25.98</v>
      </c>
      <c r="CW152" s="198">
        <v>23.87</v>
      </c>
      <c r="CX152" s="176">
        <f t="shared" si="164"/>
        <v>24.925000000000001</v>
      </c>
      <c r="CY152" s="198">
        <v>1.1200000000000001</v>
      </c>
      <c r="CZ152" s="197">
        <v>7.0000000000000007E-2</v>
      </c>
      <c r="DA152" s="175">
        <f t="shared" si="165"/>
        <v>0.12151558230145976</v>
      </c>
      <c r="DB152" s="183">
        <f t="shared" si="166"/>
        <v>8.8885447556646523E-3</v>
      </c>
      <c r="DC152" s="172"/>
      <c r="DD152" s="172"/>
      <c r="DE152" s="172"/>
      <c r="DF152" s="172"/>
      <c r="DG152" s="175"/>
      <c r="DH152" s="172"/>
      <c r="DI152" s="172"/>
      <c r="DJ152" s="198">
        <v>40.5</v>
      </c>
      <c r="DK152" s="198">
        <v>37.19</v>
      </c>
      <c r="DL152" s="176">
        <f t="shared" si="176"/>
        <v>38.844999999999999</v>
      </c>
      <c r="DM152" s="198">
        <v>1.32</v>
      </c>
      <c r="DN152" s="197">
        <v>0.13500000000000001</v>
      </c>
      <c r="DO152" s="175">
        <f t="shared" si="177"/>
        <v>0.17614642896474431</v>
      </c>
      <c r="DP152" s="183">
        <f>DO152*($FQ152/$FW152)</f>
        <v>7.9227510365322811E-3</v>
      </c>
      <c r="DQ152" s="198"/>
      <c r="DR152" s="198"/>
      <c r="DS152" s="176"/>
      <c r="DT152" s="198"/>
      <c r="DU152" s="197"/>
      <c r="DV152" s="175"/>
      <c r="DW152" s="183"/>
      <c r="DX152" s="198"/>
      <c r="DY152" s="198"/>
      <c r="DZ152" s="176"/>
      <c r="EA152" s="198"/>
      <c r="EB152" s="197"/>
      <c r="EC152" s="175"/>
      <c r="ED152" s="183"/>
      <c r="EE152" s="198"/>
      <c r="EF152" s="198"/>
      <c r="EG152" s="176"/>
      <c r="EH152" s="198"/>
      <c r="EI152" s="197"/>
      <c r="EJ152" s="175"/>
      <c r="EK152" s="183"/>
      <c r="EL152" s="198">
        <v>51.05</v>
      </c>
      <c r="EM152" s="198">
        <v>45.64</v>
      </c>
      <c r="EN152" s="176">
        <f t="shared" si="190"/>
        <v>48.344999999999999</v>
      </c>
      <c r="EO152" s="198">
        <v>1.34</v>
      </c>
      <c r="EP152" s="197">
        <v>8.5000000000000006E-2</v>
      </c>
      <c r="EQ152" s="175">
        <f t="shared" si="191"/>
        <v>0.11700428402014018</v>
      </c>
      <c r="ER152" s="183">
        <f t="shared" si="196"/>
        <v>1.8257450177333663E-2</v>
      </c>
      <c r="ES152" s="198"/>
      <c r="ET152" s="198"/>
      <c r="EU152" s="176"/>
      <c r="EV152" s="198"/>
      <c r="EW152" s="197"/>
      <c r="EX152" s="175"/>
      <c r="EY152" s="183"/>
      <c r="EZ152" s="172"/>
      <c r="FA152" s="198">
        <v>2.8621399999999997</v>
      </c>
      <c r="FB152" s="198">
        <v>2.66228</v>
      </c>
      <c r="FC152" s="179"/>
      <c r="FD152" s="179"/>
      <c r="FE152" s="198"/>
      <c r="FF152" s="179"/>
      <c r="FG152" s="179"/>
      <c r="FH152" s="198">
        <v>1.54776</v>
      </c>
      <c r="FI152" s="198">
        <v>1.9328699999999999</v>
      </c>
      <c r="FJ152" s="198">
        <v>4.2736999999999998</v>
      </c>
      <c r="FK152" s="198">
        <v>1.2398900000000002</v>
      </c>
      <c r="FL152" s="179"/>
      <c r="FM152" s="198">
        <v>4.92279</v>
      </c>
      <c r="FN152" s="177"/>
      <c r="FO152" s="198">
        <v>1.9592499999999999</v>
      </c>
      <c r="FP152" s="177"/>
      <c r="FQ152" s="198">
        <v>1.2047399999999999</v>
      </c>
      <c r="FR152" s="198"/>
      <c r="FS152" s="198"/>
      <c r="FT152" s="198"/>
      <c r="FU152" s="198">
        <v>4.1795499999999999</v>
      </c>
      <c r="FV152" s="198"/>
      <c r="FW152" s="177">
        <f t="shared" si="184"/>
        <v>26.784970000000001</v>
      </c>
      <c r="FX152" s="175">
        <f t="shared" si="185"/>
        <v>0.11665227768281519</v>
      </c>
      <c r="FY152" s="172"/>
      <c r="FZ152" s="172"/>
    </row>
    <row r="153" spans="1:182">
      <c r="A153" s="181">
        <v>40238</v>
      </c>
      <c r="B153" s="190">
        <v>38.83</v>
      </c>
      <c r="C153" s="190">
        <v>36.33</v>
      </c>
      <c r="D153" s="170">
        <f t="shared" si="156"/>
        <v>37.58</v>
      </c>
      <c r="E153" s="190">
        <v>1.76</v>
      </c>
      <c r="F153" s="171">
        <v>5.0700000000000002E-2</v>
      </c>
      <c r="G153" s="175">
        <f t="shared" si="157"/>
        <v>0.10346323576437833</v>
      </c>
      <c r="H153" s="183">
        <f t="shared" si="172"/>
        <v>1.2174332230314841E-2</v>
      </c>
      <c r="I153" s="190">
        <v>29.24</v>
      </c>
      <c r="J153" s="190">
        <v>27.48</v>
      </c>
      <c r="K153" s="170">
        <f t="shared" si="128"/>
        <v>28.36</v>
      </c>
      <c r="L153" s="190">
        <v>1.34</v>
      </c>
      <c r="M153" s="171">
        <v>4.2000000000000003E-2</v>
      </c>
      <c r="N153" s="175">
        <f t="shared" si="129"/>
        <v>9.4800044947572326E-2</v>
      </c>
      <c r="O153" s="183">
        <f t="shared" si="130"/>
        <v>9.9635281176492733E-3</v>
      </c>
      <c r="P153" s="174"/>
      <c r="Q153" s="174"/>
      <c r="R153" s="172"/>
      <c r="S153" s="172"/>
      <c r="T153" s="175"/>
      <c r="U153" s="172"/>
      <c r="V153" s="172"/>
      <c r="W153" s="198"/>
      <c r="X153" s="198"/>
      <c r="Y153" s="176"/>
      <c r="Z153" s="198"/>
      <c r="AA153" s="197"/>
      <c r="AB153" s="175"/>
      <c r="AC153" s="198"/>
      <c r="AD153" s="198"/>
      <c r="AE153" s="198"/>
      <c r="AF153" s="176"/>
      <c r="AG153" s="198"/>
      <c r="AH153" s="197"/>
      <c r="AI153" s="175"/>
      <c r="AJ153" s="183"/>
      <c r="AK153" s="176"/>
      <c r="AL153" s="176"/>
      <c r="AM153" s="177"/>
      <c r="AN153" s="177"/>
      <c r="AO153" s="178"/>
      <c r="AP153" s="172"/>
      <c r="AQ153" s="172"/>
      <c r="AR153" s="174"/>
      <c r="AS153" s="174"/>
      <c r="AT153" s="172"/>
      <c r="AU153" s="172"/>
      <c r="AV153" s="175"/>
      <c r="AW153" s="172"/>
      <c r="AX153" s="172"/>
      <c r="AY153" s="198"/>
      <c r="AZ153" s="198"/>
      <c r="BA153" s="176"/>
      <c r="BB153" s="198"/>
      <c r="BC153" s="197"/>
      <c r="BD153" s="175"/>
      <c r="BE153" s="183"/>
      <c r="BF153" s="198">
        <v>43.75</v>
      </c>
      <c r="BG153" s="198">
        <v>41.82</v>
      </c>
      <c r="BH153" s="176">
        <f t="shared" si="161"/>
        <v>42.784999999999997</v>
      </c>
      <c r="BI153" s="198">
        <v>1.86</v>
      </c>
      <c r="BJ153" s="197">
        <v>4.2999999999999997E-2</v>
      </c>
      <c r="BK153" s="175">
        <f t="shared" si="162"/>
        <v>9.1554291468320059E-2</v>
      </c>
      <c r="BL153" s="183">
        <f t="shared" si="192"/>
        <v>6.7608634401876708E-3</v>
      </c>
      <c r="BM153" s="198">
        <v>16.03</v>
      </c>
      <c r="BN153" s="198">
        <v>14.861599999999999</v>
      </c>
      <c r="BO153" s="176">
        <f t="shared" si="173"/>
        <v>15.4458</v>
      </c>
      <c r="BP153" s="198">
        <v>0.92</v>
      </c>
      <c r="BQ153" s="197">
        <v>0.03</v>
      </c>
      <c r="BR153" s="175">
        <f t="shared" si="174"/>
        <v>9.611325232280632E-2</v>
      </c>
      <c r="BS153" s="183">
        <f t="shared" si="175"/>
        <v>1.6654443568386006E-2</v>
      </c>
      <c r="BT153" s="198">
        <v>47.545000000000002</v>
      </c>
      <c r="BU153" s="198">
        <v>44.23</v>
      </c>
      <c r="BV153" s="176">
        <f t="shared" si="158"/>
        <v>45.887500000000003</v>
      </c>
      <c r="BW153" s="198">
        <v>1.66</v>
      </c>
      <c r="BX153" s="197">
        <v>5.5E-2</v>
      </c>
      <c r="BY153" s="175">
        <f t="shared" si="159"/>
        <v>9.5751087769925025E-2</v>
      </c>
      <c r="BZ153" s="183">
        <f t="shared" si="160"/>
        <v>4.6356579284071234E-3</v>
      </c>
      <c r="CA153" s="174"/>
      <c r="CB153" s="174"/>
      <c r="CC153" s="172"/>
      <c r="CD153" s="172"/>
      <c r="CE153" s="178"/>
      <c r="CF153" s="172"/>
      <c r="CG153" s="172"/>
      <c r="CH153" s="198">
        <v>47.34</v>
      </c>
      <c r="CI153" s="198">
        <v>44.44</v>
      </c>
      <c r="CJ153" s="176">
        <f t="shared" si="140"/>
        <v>45.89</v>
      </c>
      <c r="CK153" s="198">
        <v>1.76</v>
      </c>
      <c r="CL153" s="197">
        <v>7.2300000000000003E-2</v>
      </c>
      <c r="CM153" s="175">
        <f t="shared" si="141"/>
        <v>0.11624976798481912</v>
      </c>
      <c r="CN153" s="183">
        <f t="shared" si="142"/>
        <v>2.2525964413446575E-2</v>
      </c>
      <c r="CO153" s="176"/>
      <c r="CP153" s="176"/>
      <c r="CQ153" s="172"/>
      <c r="CR153" s="172"/>
      <c r="CS153" s="178"/>
      <c r="CT153" s="172"/>
      <c r="CU153" s="172"/>
      <c r="CV153" s="198">
        <v>28.04</v>
      </c>
      <c r="CW153" s="198">
        <v>25.95</v>
      </c>
      <c r="CX153" s="176">
        <f t="shared" si="164"/>
        <v>26.994999999999997</v>
      </c>
      <c r="CY153" s="198">
        <v>1.1200000000000001</v>
      </c>
      <c r="CZ153" s="197">
        <v>7.0000000000000007E-2</v>
      </c>
      <c r="DA153" s="175">
        <f t="shared" si="165"/>
        <v>0.11750079668836522</v>
      </c>
      <c r="DB153" s="183">
        <f t="shared" si="166"/>
        <v>8.9443042075915257E-3</v>
      </c>
      <c r="DC153" s="172"/>
      <c r="DD153" s="172"/>
      <c r="DE153" s="172"/>
      <c r="DF153" s="172"/>
      <c r="DG153" s="175"/>
      <c r="DH153" s="172"/>
      <c r="DI153" s="172"/>
      <c r="DJ153" s="198">
        <v>42.5</v>
      </c>
      <c r="DK153" s="198">
        <v>39.630000000000003</v>
      </c>
      <c r="DL153" s="176">
        <f t="shared" si="176"/>
        <v>41.064999999999998</v>
      </c>
      <c r="DM153" s="198">
        <v>1.32</v>
      </c>
      <c r="DN153" s="197">
        <v>0.1167</v>
      </c>
      <c r="DO153" s="175">
        <f t="shared" si="177"/>
        <v>0.15496675508159763</v>
      </c>
      <c r="DP153" s="183">
        <f>DO153*($FQ153/$FW153)</f>
        <v>7.6557944314291498E-3</v>
      </c>
      <c r="DQ153" s="198"/>
      <c r="DR153" s="198"/>
      <c r="DS153" s="176"/>
      <c r="DT153" s="198"/>
      <c r="DU153" s="197"/>
      <c r="DV153" s="175"/>
      <c r="DW153" s="183"/>
      <c r="DX153" s="198"/>
      <c r="DY153" s="198"/>
      <c r="DZ153" s="176"/>
      <c r="EA153" s="198"/>
      <c r="EB153" s="197"/>
      <c r="EC153" s="175"/>
      <c r="ED153" s="183"/>
      <c r="EE153" s="198"/>
      <c r="EF153" s="198"/>
      <c r="EG153" s="176"/>
      <c r="EH153" s="198"/>
      <c r="EI153" s="197"/>
      <c r="EJ153" s="175"/>
      <c r="EK153" s="183"/>
      <c r="EL153" s="198">
        <v>52.48</v>
      </c>
      <c r="EM153" s="198">
        <v>49.71</v>
      </c>
      <c r="EN153" s="176">
        <f t="shared" si="190"/>
        <v>51.094999999999999</v>
      </c>
      <c r="EO153" s="198">
        <v>1.34</v>
      </c>
      <c r="EP153" s="197">
        <v>8.1000000000000003E-2</v>
      </c>
      <c r="EQ153" s="175">
        <f t="shared" si="191"/>
        <v>0.11115239390090759</v>
      </c>
      <c r="ER153" s="183">
        <f t="shared" si="196"/>
        <v>1.8050791084662125E-2</v>
      </c>
      <c r="ES153" s="198"/>
      <c r="ET153" s="198"/>
      <c r="EU153" s="176"/>
      <c r="EV153" s="198"/>
      <c r="EW153" s="197"/>
      <c r="EX153" s="175"/>
      <c r="EY153" s="183"/>
      <c r="EZ153" s="172"/>
      <c r="FA153" s="198">
        <v>3.06189</v>
      </c>
      <c r="FB153" s="198">
        <v>2.7348600000000003</v>
      </c>
      <c r="FC153" s="179"/>
      <c r="FD153" s="179"/>
      <c r="FE153" s="198"/>
      <c r="FF153" s="179"/>
      <c r="FG153" s="179"/>
      <c r="FH153" s="198"/>
      <c r="FI153" s="198">
        <v>1.9215599999999999</v>
      </c>
      <c r="FJ153" s="198">
        <v>4.5089700000000006</v>
      </c>
      <c r="FK153" s="198">
        <v>1.25979</v>
      </c>
      <c r="FL153" s="179"/>
      <c r="FM153" s="198">
        <v>5.0422200000000004</v>
      </c>
      <c r="FN153" s="177"/>
      <c r="FO153" s="198">
        <v>1.98078</v>
      </c>
      <c r="FP153" s="177"/>
      <c r="FQ153" s="198">
        <v>1.2855300000000001</v>
      </c>
      <c r="FR153" s="198"/>
      <c r="FS153" s="198"/>
      <c r="FT153" s="198"/>
      <c r="FU153" s="198">
        <v>4.2257899999999999</v>
      </c>
      <c r="FV153" s="198"/>
      <c r="FW153" s="177">
        <f t="shared" si="184"/>
        <v>26.021390000000004</v>
      </c>
      <c r="FX153" s="175">
        <f t="shared" si="185"/>
        <v>0.10736567942207428</v>
      </c>
      <c r="FY153" s="179"/>
      <c r="FZ153" s="179"/>
    </row>
    <row r="154" spans="1:182">
      <c r="A154" s="181">
        <v>40269</v>
      </c>
      <c r="B154" s="190">
        <v>40</v>
      </c>
      <c r="C154" s="190">
        <v>37.72</v>
      </c>
      <c r="D154" s="170">
        <f t="shared" si="156"/>
        <v>38.86</v>
      </c>
      <c r="E154" s="190">
        <v>1.76</v>
      </c>
      <c r="F154" s="171">
        <v>5.1299999999999998E-2</v>
      </c>
      <c r="G154" s="175">
        <f t="shared" si="157"/>
        <v>0.1023234029238187</v>
      </c>
      <c r="H154" s="183">
        <f t="shared" si="172"/>
        <v>1.1973824055725318E-2</v>
      </c>
      <c r="I154" s="190">
        <v>30.15</v>
      </c>
      <c r="J154" s="190">
        <v>28.71</v>
      </c>
      <c r="K154" s="207">
        <f t="shared" si="128"/>
        <v>29.43</v>
      </c>
      <c r="L154" s="173">
        <v>1.34</v>
      </c>
      <c r="M154" s="171">
        <v>4.53E-2</v>
      </c>
      <c r="N154" s="175">
        <f t="shared" si="129"/>
        <v>9.6306978612647365E-2</v>
      </c>
      <c r="O154" s="183">
        <f t="shared" si="130"/>
        <v>9.9745736482413395E-3</v>
      </c>
      <c r="P154" s="174"/>
      <c r="Q154" s="174"/>
      <c r="R154" s="172"/>
      <c r="S154" s="172"/>
      <c r="T154" s="175"/>
      <c r="U154" s="172"/>
      <c r="V154" s="172"/>
      <c r="W154" s="198">
        <v>49.94</v>
      </c>
      <c r="X154" s="198">
        <v>46.63</v>
      </c>
      <c r="Y154" s="208">
        <f t="shared" ref="Y154:Y161" si="197">AVERAGE(W154:X154)</f>
        <v>48.284999999999997</v>
      </c>
      <c r="Z154" s="191">
        <v>0.52</v>
      </c>
      <c r="AA154" s="197">
        <v>7.3499999999999996E-2</v>
      </c>
      <c r="AB154" s="175"/>
      <c r="AC154" s="198"/>
      <c r="AD154" s="198">
        <v>46.06</v>
      </c>
      <c r="AE154" s="198">
        <v>41.24</v>
      </c>
      <c r="AF154" s="208">
        <f t="shared" ref="AF154:AF161" si="198">AVERAGE(AD154:AE154)</f>
        <v>43.650000000000006</v>
      </c>
      <c r="AG154" s="191">
        <v>0.88</v>
      </c>
      <c r="AH154" s="197">
        <v>0.18629999999999999</v>
      </c>
      <c r="AI154" s="175"/>
      <c r="AJ154" s="198"/>
      <c r="AK154" s="176"/>
      <c r="AL154" s="176"/>
      <c r="AM154" s="177"/>
      <c r="AN154" s="177"/>
      <c r="AO154" s="178"/>
      <c r="AP154" s="172"/>
      <c r="AQ154" s="172"/>
      <c r="AR154" s="174"/>
      <c r="AS154" s="174"/>
      <c r="AT154" s="172"/>
      <c r="AU154" s="172"/>
      <c r="AV154" s="175"/>
      <c r="AW154" s="172"/>
      <c r="AX154" s="172"/>
      <c r="AY154" s="198">
        <v>39.01</v>
      </c>
      <c r="AZ154" s="198">
        <v>36.950000000000003</v>
      </c>
      <c r="BA154" s="208">
        <f t="shared" ref="BA154:BA161" si="199">AVERAGE(AY154:AZ154)</f>
        <v>37.980000000000004</v>
      </c>
      <c r="BB154" s="191">
        <v>1.36</v>
      </c>
      <c r="BC154" s="197">
        <v>4.5999999999999999E-2</v>
      </c>
      <c r="BD154" s="175">
        <f t="shared" ref="BD154:BD159" si="200">+((((((BB154/4)*(1+BC154)^0.25))/(BA154*0.95))+(1+BC154)^(0.25))^4)-1</f>
        <v>8.5987647470276318E-2</v>
      </c>
      <c r="BE154" s="198"/>
      <c r="BF154" s="198">
        <v>44.7</v>
      </c>
      <c r="BG154" s="198">
        <v>41.86</v>
      </c>
      <c r="BH154" s="208">
        <f t="shared" si="161"/>
        <v>43.28</v>
      </c>
      <c r="BI154" s="191">
        <v>1.86</v>
      </c>
      <c r="BJ154" s="197">
        <v>2.7000000000000003E-2</v>
      </c>
      <c r="BK154" s="175">
        <f t="shared" si="162"/>
        <v>7.4253389618202714E-2</v>
      </c>
      <c r="BL154" s="183">
        <f t="shared" si="192"/>
        <v>5.6045180536884965E-3</v>
      </c>
      <c r="BM154" s="198">
        <v>16.8</v>
      </c>
      <c r="BN154" s="198">
        <v>15.86</v>
      </c>
      <c r="BO154" s="208">
        <f t="shared" si="173"/>
        <v>16.329999999999998</v>
      </c>
      <c r="BP154" s="191">
        <v>0.92</v>
      </c>
      <c r="BQ154" s="197">
        <v>2.63E-2</v>
      </c>
      <c r="BR154" s="175">
        <f t="shared" si="174"/>
        <v>8.8529799510272067E-2</v>
      </c>
      <c r="BS154" s="183">
        <f t="shared" si="175"/>
        <v>1.5138712073553207E-2</v>
      </c>
      <c r="BT154" s="198">
        <v>49.179900000000004</v>
      </c>
      <c r="BU154" s="198">
        <v>46.07</v>
      </c>
      <c r="BV154" s="208">
        <f t="shared" si="158"/>
        <v>47.624949999999998</v>
      </c>
      <c r="BW154" s="191">
        <v>1.66</v>
      </c>
      <c r="BX154" s="197">
        <v>4.7500000000000001E-2</v>
      </c>
      <c r="BY154" s="175">
        <f t="shared" si="159"/>
        <v>8.6465006465867411E-2</v>
      </c>
      <c r="BZ154" s="183">
        <f t="shared" si="160"/>
        <v>4.1295573473137089E-3</v>
      </c>
      <c r="CA154" s="174"/>
      <c r="CB154" s="174"/>
      <c r="CC154" s="172"/>
      <c r="CD154" s="172"/>
      <c r="CE154" s="178"/>
      <c r="CF154" s="172"/>
      <c r="CG154" s="172"/>
      <c r="CH154" s="198">
        <v>50.567399999999999</v>
      </c>
      <c r="CI154" s="198">
        <v>45.85</v>
      </c>
      <c r="CJ154" s="208">
        <f t="shared" si="140"/>
        <v>48.2087</v>
      </c>
      <c r="CK154" s="191">
        <v>1.76</v>
      </c>
      <c r="CL154" s="197">
        <v>9.1999999999999998E-2</v>
      </c>
      <c r="CM154" s="175">
        <f t="shared" si="141"/>
        <v>0.13457354860901871</v>
      </c>
      <c r="CN154" s="183">
        <f t="shared" si="142"/>
        <v>2.5270281423389121E-2</v>
      </c>
      <c r="CO154" s="176"/>
      <c r="CP154" s="176"/>
      <c r="CQ154" s="172"/>
      <c r="CR154" s="172"/>
      <c r="CS154" s="178"/>
      <c r="CT154" s="172"/>
      <c r="CU154" s="172"/>
      <c r="CV154" s="198">
        <v>28.52</v>
      </c>
      <c r="CW154" s="198">
        <v>27.01</v>
      </c>
      <c r="CX154" s="208">
        <f t="shared" si="164"/>
        <v>27.765000000000001</v>
      </c>
      <c r="CY154" s="191">
        <v>1.1200000000000001</v>
      </c>
      <c r="CZ154" s="197">
        <v>3.3000000000000002E-2</v>
      </c>
      <c r="DA154" s="175">
        <f t="shared" si="165"/>
        <v>7.7566261057393504E-2</v>
      </c>
      <c r="DB154" s="183">
        <f t="shared" si="166"/>
        <v>5.7603590974790297E-3</v>
      </c>
      <c r="DC154" s="172"/>
      <c r="DD154" s="172"/>
      <c r="DE154" s="172"/>
      <c r="DF154" s="172"/>
      <c r="DG154" s="175"/>
      <c r="DH154" s="172"/>
      <c r="DI154" s="172"/>
      <c r="DJ154" s="198">
        <v>45.996000000000002</v>
      </c>
      <c r="DK154" s="198">
        <v>41.98</v>
      </c>
      <c r="DL154" s="208">
        <f t="shared" si="176"/>
        <v>43.988</v>
      </c>
      <c r="DM154" s="191">
        <v>1.32</v>
      </c>
      <c r="DN154" s="197"/>
      <c r="DO154" s="175"/>
      <c r="DP154" s="203"/>
      <c r="DQ154" s="198">
        <v>32.576999999999998</v>
      </c>
      <c r="DR154" s="198">
        <v>30.06</v>
      </c>
      <c r="DS154" s="208">
        <f t="shared" ref="DS154:DS161" si="201">AVERAGE(DQ154:DR154)</f>
        <v>31.3185</v>
      </c>
      <c r="DT154" s="191">
        <v>1</v>
      </c>
      <c r="DU154" s="197">
        <v>0.06</v>
      </c>
      <c r="DV154" s="175">
        <f t="shared" ref="DV154:DV161" si="202">+((((((DT154/4)*(1+DU154)^0.25))/(DS154*0.95))+(1+DU154)^(0.25))^4)-1</f>
        <v>9.6078732206567707E-2</v>
      </c>
      <c r="DW154" s="198"/>
      <c r="DX154" s="198">
        <v>27.88</v>
      </c>
      <c r="DY154" s="198">
        <v>26.22</v>
      </c>
      <c r="DZ154" s="208">
        <f t="shared" ref="DZ154:DZ161" si="203">AVERAGE(DX154:DY154)</f>
        <v>27.049999999999997</v>
      </c>
      <c r="EA154" s="191">
        <v>1</v>
      </c>
      <c r="EB154" s="197">
        <v>1.6E-2</v>
      </c>
      <c r="EC154" s="175"/>
      <c r="ED154" s="198"/>
      <c r="EE154" s="198">
        <v>36.119999999999997</v>
      </c>
      <c r="EF154" s="198">
        <v>34.33</v>
      </c>
      <c r="EG154" s="208">
        <f t="shared" ref="EG154:EG161" si="204">AVERAGE(EE154:EF154)</f>
        <v>35.224999999999994</v>
      </c>
      <c r="EH154" s="191">
        <v>1.51</v>
      </c>
      <c r="EI154" s="197">
        <v>3.15E-2</v>
      </c>
      <c r="EJ154" s="175">
        <f t="shared" ref="EJ154:EJ162" si="205">+((((((EH154/4)*(1+EI154)^0.25))/(EG154*0.95))+(1+EI154)^(0.25))^4)-1</f>
        <v>7.8838382247864658E-2</v>
      </c>
      <c r="EK154" s="198"/>
      <c r="EL154" s="198">
        <v>54.42</v>
      </c>
      <c r="EM154" s="198">
        <v>50.6</v>
      </c>
      <c r="EN154" s="208">
        <f t="shared" si="190"/>
        <v>52.510000000000005</v>
      </c>
      <c r="EO154" s="191">
        <v>1.38</v>
      </c>
      <c r="EP154" s="197">
        <v>7.2300000000000003E-2</v>
      </c>
      <c r="EQ154" s="175">
        <f t="shared" si="191"/>
        <v>0.10227315845658547</v>
      </c>
      <c r="ER154" s="183">
        <f t="shared" si="196"/>
        <v>1.5585157126167483E-2</v>
      </c>
      <c r="ES154" s="198"/>
      <c r="ET154" s="198"/>
      <c r="EU154" s="208"/>
      <c r="EV154" s="191"/>
      <c r="EW154" s="197"/>
      <c r="EX154" s="175"/>
      <c r="EY154" s="198"/>
      <c r="EZ154" s="172"/>
      <c r="FA154" s="191">
        <v>2.83839</v>
      </c>
      <c r="FB154" s="191">
        <v>2.5121799999999999</v>
      </c>
      <c r="FC154" s="179"/>
      <c r="FD154" s="191"/>
      <c r="FE154" s="198"/>
      <c r="FF154" s="179"/>
      <c r="FG154" s="179"/>
      <c r="FH154" s="191"/>
      <c r="FI154" s="191">
        <v>1.8307800000000001</v>
      </c>
      <c r="FJ154" s="191">
        <v>4.1477599999999999</v>
      </c>
      <c r="FK154" s="191">
        <v>1.15845</v>
      </c>
      <c r="FL154" s="179"/>
      <c r="FM154" s="191">
        <v>4.5547500000000003</v>
      </c>
      <c r="FN154" s="191"/>
      <c r="FO154" s="191">
        <v>1.80132</v>
      </c>
      <c r="FP154" s="191"/>
      <c r="FQ154" s="191"/>
      <c r="FR154" s="191"/>
      <c r="FS154" s="191"/>
      <c r="FT154" s="191">
        <v>1.7158199999999999</v>
      </c>
      <c r="FU154" s="191">
        <v>3.6962700000000002</v>
      </c>
      <c r="FV154" s="191"/>
      <c r="FW154" s="177">
        <f t="shared" si="184"/>
        <v>24.255720000000004</v>
      </c>
      <c r="FX154" s="175">
        <f t="shared" si="185"/>
        <v>9.3436982825557707E-2</v>
      </c>
      <c r="FY154" s="179"/>
      <c r="FZ154" s="179"/>
    </row>
    <row r="155" spans="1:182">
      <c r="A155" s="181">
        <v>40299</v>
      </c>
      <c r="B155" s="190">
        <v>40.08</v>
      </c>
      <c r="C155" s="190">
        <v>34.72</v>
      </c>
      <c r="D155" s="170">
        <f t="shared" si="156"/>
        <v>37.4</v>
      </c>
      <c r="E155" s="173">
        <v>1.76</v>
      </c>
      <c r="F155" s="171">
        <v>5.1299999999999998E-2</v>
      </c>
      <c r="G155" s="175">
        <f t="shared" si="157"/>
        <v>0.1043521619888792</v>
      </c>
      <c r="H155" s="183">
        <f t="shared" si="172"/>
        <v>1.2211228240910383E-2</v>
      </c>
      <c r="I155" s="190">
        <v>29.92</v>
      </c>
      <c r="J155" s="190">
        <v>25.86</v>
      </c>
      <c r="K155" s="207">
        <f t="shared" ref="K155:K161" si="206">AVERAGE(I155:J155)</f>
        <v>27.89</v>
      </c>
      <c r="L155" s="173">
        <v>1.34</v>
      </c>
      <c r="M155" s="171">
        <v>4.53E-2</v>
      </c>
      <c r="N155" s="175">
        <f t="shared" ref="N155:N169" si="207">+((((((L155/4)*(1+M155)^0.25))/(K155*0.95))+(1+M155)^(0.25))^4)-1</f>
        <v>9.9176757156416828E-2</v>
      </c>
      <c r="O155" s="183">
        <f t="shared" ref="O155:O169" si="208">N155*($FB155/$FW155)</f>
        <v>1.0271798396139434E-2</v>
      </c>
      <c r="P155" s="174"/>
      <c r="Q155" s="174"/>
      <c r="R155" s="172"/>
      <c r="S155" s="172"/>
      <c r="T155" s="175"/>
      <c r="U155" s="172"/>
      <c r="V155" s="172"/>
      <c r="W155" s="198">
        <v>49.57</v>
      </c>
      <c r="X155" s="198">
        <v>40.25</v>
      </c>
      <c r="Y155" s="208">
        <f t="shared" si="197"/>
        <v>44.91</v>
      </c>
      <c r="Z155" s="191">
        <v>0.52</v>
      </c>
      <c r="AA155" s="197">
        <v>7.3499999999999996E-2</v>
      </c>
      <c r="AB155" s="175"/>
      <c r="AC155" s="198"/>
      <c r="AD155" s="198">
        <v>44.71</v>
      </c>
      <c r="AE155" s="198">
        <v>35.799999999999997</v>
      </c>
      <c r="AF155" s="208">
        <f t="shared" si="198"/>
        <v>40.254999999999995</v>
      </c>
      <c r="AG155" s="191">
        <v>0.88</v>
      </c>
      <c r="AH155" s="197">
        <v>0.18629999999999999</v>
      </c>
      <c r="AI155" s="175"/>
      <c r="AJ155" s="198"/>
      <c r="AK155" s="176"/>
      <c r="AL155" s="176"/>
      <c r="AM155" s="177"/>
      <c r="AN155" s="177"/>
      <c r="AO155" s="178"/>
      <c r="AP155" s="172"/>
      <c r="AQ155" s="172"/>
      <c r="AR155" s="174"/>
      <c r="AS155" s="174"/>
      <c r="AT155" s="172"/>
      <c r="AU155" s="172"/>
      <c r="AV155" s="175"/>
      <c r="AW155" s="172"/>
      <c r="AX155" s="172"/>
      <c r="AY155" s="198">
        <v>38.630000000000003</v>
      </c>
      <c r="AZ155" s="198">
        <v>34.299999999999997</v>
      </c>
      <c r="BA155" s="208">
        <f t="shared" si="199"/>
        <v>36.465000000000003</v>
      </c>
      <c r="BB155" s="191">
        <v>1.36</v>
      </c>
      <c r="BC155" s="197">
        <v>4.5999999999999999E-2</v>
      </c>
      <c r="BD155" s="175">
        <f t="shared" si="200"/>
        <v>8.767342785470511E-2</v>
      </c>
      <c r="BE155" s="198"/>
      <c r="BF155" s="198">
        <v>43.71</v>
      </c>
      <c r="BG155" s="198">
        <v>38.630000000000003</v>
      </c>
      <c r="BH155" s="208">
        <f t="shared" si="161"/>
        <v>41.17</v>
      </c>
      <c r="BI155" s="191">
        <v>1.86</v>
      </c>
      <c r="BJ155" s="197">
        <v>2.7000000000000003E-2</v>
      </c>
      <c r="BK155" s="175">
        <f t="shared" si="162"/>
        <v>7.671829177068612E-2</v>
      </c>
      <c r="BL155" s="183">
        <f t="shared" si="192"/>
        <v>5.7905646259083102E-3</v>
      </c>
      <c r="BM155" s="198">
        <v>16.73</v>
      </c>
      <c r="BN155" s="198">
        <v>14.125</v>
      </c>
      <c r="BO155" s="208">
        <f t="shared" si="173"/>
        <v>15.4275</v>
      </c>
      <c r="BP155" s="191">
        <v>0.92</v>
      </c>
      <c r="BQ155" s="197">
        <v>2.63E-2</v>
      </c>
      <c r="BR155" s="175">
        <f t="shared" si="174"/>
        <v>9.2255734037649528E-2</v>
      </c>
      <c r="BS155" s="183">
        <f t="shared" si="175"/>
        <v>1.5775851774839134E-2</v>
      </c>
      <c r="BT155" s="198">
        <v>48.57</v>
      </c>
      <c r="BU155" s="198">
        <v>41.9</v>
      </c>
      <c r="BV155" s="208">
        <f t="shared" si="158"/>
        <v>45.234999999999999</v>
      </c>
      <c r="BW155" s="191">
        <v>1.66</v>
      </c>
      <c r="BX155" s="197">
        <v>4.7500000000000001E-2</v>
      </c>
      <c r="BY155" s="175">
        <f t="shared" si="159"/>
        <v>8.8553471975205245E-2</v>
      </c>
      <c r="BZ155" s="183">
        <f t="shared" si="160"/>
        <v>4.2293021856154543E-3</v>
      </c>
      <c r="CA155" s="174"/>
      <c r="CB155" s="174"/>
      <c r="CC155" s="172"/>
      <c r="CD155" s="172"/>
      <c r="CE155" s="178"/>
      <c r="CF155" s="172"/>
      <c r="CG155" s="172"/>
      <c r="CH155" s="198">
        <v>50.85</v>
      </c>
      <c r="CI155" s="198">
        <v>29.56</v>
      </c>
      <c r="CJ155" s="208">
        <f t="shared" si="140"/>
        <v>40.204999999999998</v>
      </c>
      <c r="CK155" s="191">
        <v>1.76</v>
      </c>
      <c r="CL155" s="197">
        <v>9.1999999999999998E-2</v>
      </c>
      <c r="CM155" s="175">
        <f t="shared" si="141"/>
        <v>0.14319515905088109</v>
      </c>
      <c r="CN155" s="183">
        <f t="shared" si="142"/>
        <v>2.6889251305960021E-2</v>
      </c>
      <c r="CO155" s="176"/>
      <c r="CP155" s="176"/>
      <c r="CQ155" s="172"/>
      <c r="CR155" s="172"/>
      <c r="CS155" s="178"/>
      <c r="CT155" s="172"/>
      <c r="CU155" s="172"/>
      <c r="CV155" s="198">
        <v>27.97</v>
      </c>
      <c r="CW155" s="198">
        <v>24.5</v>
      </c>
      <c r="CX155" s="208">
        <f t="shared" si="164"/>
        <v>26.234999999999999</v>
      </c>
      <c r="CY155" s="191">
        <v>1.1200000000000001</v>
      </c>
      <c r="CZ155" s="197">
        <v>3.3000000000000002E-2</v>
      </c>
      <c r="DA155" s="175">
        <f t="shared" si="165"/>
        <v>8.0209060516844399E-2</v>
      </c>
      <c r="DB155" s="183">
        <f t="shared" si="166"/>
        <v>5.9566232167176294E-3</v>
      </c>
      <c r="DC155" s="172"/>
      <c r="DD155" s="172"/>
      <c r="DE155" s="172"/>
      <c r="DF155" s="172"/>
      <c r="DG155" s="175"/>
      <c r="DH155" s="172"/>
      <c r="DI155" s="172"/>
      <c r="DJ155" s="198">
        <v>45.84</v>
      </c>
      <c r="DK155" s="198">
        <v>41.17</v>
      </c>
      <c r="DL155" s="208">
        <f t="shared" si="176"/>
        <v>43.505000000000003</v>
      </c>
      <c r="DM155" s="191">
        <v>1.32</v>
      </c>
      <c r="DN155" s="197"/>
      <c r="DO155" s="175"/>
      <c r="DP155" s="203"/>
      <c r="DQ155" s="198">
        <v>32.909999999999997</v>
      </c>
      <c r="DR155" s="198">
        <v>28.12</v>
      </c>
      <c r="DS155" s="208">
        <f t="shared" si="201"/>
        <v>30.515000000000001</v>
      </c>
      <c r="DT155" s="191">
        <v>1</v>
      </c>
      <c r="DU155" s="197">
        <v>0.06</v>
      </c>
      <c r="DV155" s="175">
        <f t="shared" si="202"/>
        <v>9.7041005997266172E-2</v>
      </c>
      <c r="DW155" s="198"/>
      <c r="DX155" s="198">
        <v>27.78</v>
      </c>
      <c r="DY155" s="198">
        <v>24.3</v>
      </c>
      <c r="DZ155" s="208">
        <f t="shared" si="203"/>
        <v>26.04</v>
      </c>
      <c r="EA155" s="191">
        <v>1</v>
      </c>
      <c r="EB155" s="197">
        <v>1.6E-2</v>
      </c>
      <c r="EC155" s="175"/>
      <c r="ED155" s="198"/>
      <c r="EE155" s="198">
        <v>36.57</v>
      </c>
      <c r="EF155" s="198">
        <v>33</v>
      </c>
      <c r="EG155" s="208">
        <f t="shared" si="204"/>
        <v>34.784999999999997</v>
      </c>
      <c r="EH155" s="191">
        <v>1.51</v>
      </c>
      <c r="EI155" s="197">
        <v>3.15E-2</v>
      </c>
      <c r="EJ155" s="175">
        <f t="shared" si="205"/>
        <v>7.9447413427581326E-2</v>
      </c>
      <c r="EK155" s="198"/>
      <c r="EL155" s="198">
        <v>53.805</v>
      </c>
      <c r="EM155" s="198">
        <v>44.27</v>
      </c>
      <c r="EN155" s="208">
        <f t="shared" si="190"/>
        <v>49.037500000000001</v>
      </c>
      <c r="EO155" s="191">
        <v>1.38</v>
      </c>
      <c r="EP155" s="197">
        <v>7.2300000000000003E-2</v>
      </c>
      <c r="EQ155" s="175">
        <f t="shared" si="191"/>
        <v>0.10441921040670255</v>
      </c>
      <c r="ER155" s="183">
        <f t="shared" si="196"/>
        <v>1.5912188747643129E-2</v>
      </c>
      <c r="ES155" s="198"/>
      <c r="ET155" s="198"/>
      <c r="EU155" s="208"/>
      <c r="EV155" s="191"/>
      <c r="EW155" s="197"/>
      <c r="EX155" s="175"/>
      <c r="EY155" s="198"/>
      <c r="EZ155" s="172"/>
      <c r="FA155" s="191">
        <v>2.83839</v>
      </c>
      <c r="FB155" s="191">
        <v>2.5121799999999999</v>
      </c>
      <c r="FC155" s="179"/>
      <c r="FD155" s="191"/>
      <c r="FE155" s="198"/>
      <c r="FF155" s="179"/>
      <c r="FG155" s="179"/>
      <c r="FH155" s="191"/>
      <c r="FI155" s="191">
        <v>1.8307800000000001</v>
      </c>
      <c r="FJ155" s="191">
        <v>4.1477599999999999</v>
      </c>
      <c r="FK155" s="191">
        <v>1.15845</v>
      </c>
      <c r="FL155" s="179"/>
      <c r="FM155" s="191">
        <v>4.5547500000000003</v>
      </c>
      <c r="FN155" s="191"/>
      <c r="FO155" s="191">
        <v>1.80132</v>
      </c>
      <c r="FP155" s="191"/>
      <c r="FQ155" s="191"/>
      <c r="FR155" s="191"/>
      <c r="FS155" s="191"/>
      <c r="FT155" s="191">
        <v>1.7158199999999999</v>
      </c>
      <c r="FU155" s="191">
        <v>3.6962700000000002</v>
      </c>
      <c r="FV155" s="191"/>
      <c r="FW155" s="177">
        <f t="shared" si="184"/>
        <v>24.255720000000004</v>
      </c>
      <c r="FX155" s="175">
        <f t="shared" si="185"/>
        <v>9.7036808493733501E-2</v>
      </c>
      <c r="FY155" s="179"/>
      <c r="FZ155" s="179"/>
    </row>
    <row r="156" spans="1:182">
      <c r="A156" s="181">
        <v>40330</v>
      </c>
      <c r="B156" s="190">
        <v>38.4</v>
      </c>
      <c r="C156" s="190">
        <v>35.4</v>
      </c>
      <c r="D156" s="170">
        <f t="shared" si="156"/>
        <v>36.9</v>
      </c>
      <c r="E156" s="173">
        <v>1.76</v>
      </c>
      <c r="F156" s="171">
        <v>5.1299999999999998E-2</v>
      </c>
      <c r="G156" s="175">
        <f t="shared" si="157"/>
        <v>0.10508453347864211</v>
      </c>
      <c r="H156" s="183">
        <f t="shared" si="172"/>
        <v>1.089204788223181E-2</v>
      </c>
      <c r="I156" s="190">
        <v>29.03</v>
      </c>
      <c r="J156" s="190">
        <v>26.41</v>
      </c>
      <c r="K156" s="207">
        <f t="shared" si="206"/>
        <v>27.72</v>
      </c>
      <c r="L156" s="173">
        <v>1.34</v>
      </c>
      <c r="M156" s="171">
        <v>4.53E-2</v>
      </c>
      <c r="N156" s="175">
        <f t="shared" si="207"/>
        <v>9.9513461831240768E-2</v>
      </c>
      <c r="O156" s="183">
        <f t="shared" si="208"/>
        <v>9.1291693096625642E-3</v>
      </c>
      <c r="P156" s="174"/>
      <c r="Q156" s="174"/>
      <c r="R156" s="172"/>
      <c r="S156" s="172"/>
      <c r="T156" s="175"/>
      <c r="U156" s="172"/>
      <c r="V156" s="172"/>
      <c r="W156" s="198">
        <v>49.77</v>
      </c>
      <c r="X156" s="198">
        <v>43.05</v>
      </c>
      <c r="Y156" s="208">
        <f t="shared" si="197"/>
        <v>46.41</v>
      </c>
      <c r="Z156" s="191">
        <v>0.52</v>
      </c>
      <c r="AA156" s="197">
        <v>7.3499999999999996E-2</v>
      </c>
      <c r="AB156" s="175">
        <f>+((((((Z156/4)*(1+AA156)^0.25))/(Y156*0.95))+(1+AA156)^(0.25))^4)-1</f>
        <v>8.6217172212623705E-2</v>
      </c>
      <c r="AC156" s="183">
        <f>AB156*($FD156/$FW156)</f>
        <v>9.850016005442757E-3</v>
      </c>
      <c r="AD156" s="198">
        <v>41.85</v>
      </c>
      <c r="AE156" s="198">
        <v>35.96</v>
      </c>
      <c r="AF156" s="208">
        <f t="shared" si="198"/>
        <v>38.905000000000001</v>
      </c>
      <c r="AG156" s="191">
        <v>0.88</v>
      </c>
      <c r="AH156" s="197">
        <v>0.18629999999999999</v>
      </c>
      <c r="AI156" s="175"/>
      <c r="AJ156" s="183"/>
      <c r="AK156" s="176"/>
      <c r="AL156" s="176"/>
      <c r="AM156" s="177"/>
      <c r="AN156" s="177"/>
      <c r="AO156" s="178"/>
      <c r="AP156" s="172"/>
      <c r="AQ156" s="172"/>
      <c r="AR156" s="174"/>
      <c r="AS156" s="174"/>
      <c r="AT156" s="172"/>
      <c r="AU156" s="172"/>
      <c r="AV156" s="175"/>
      <c r="AW156" s="172"/>
      <c r="AX156" s="172"/>
      <c r="AY156" s="198">
        <v>37.15</v>
      </c>
      <c r="AZ156" s="198">
        <v>34.07</v>
      </c>
      <c r="BA156" s="208">
        <f t="shared" si="199"/>
        <v>35.61</v>
      </c>
      <c r="BB156" s="191">
        <v>1.36</v>
      </c>
      <c r="BC156" s="197">
        <v>4.5999999999999999E-2</v>
      </c>
      <c r="BD156" s="175">
        <f t="shared" si="200"/>
        <v>8.8689073137343089E-2</v>
      </c>
      <c r="BE156" s="183"/>
      <c r="BF156" s="198">
        <v>43.49</v>
      </c>
      <c r="BG156" s="198">
        <v>39.049999999999997</v>
      </c>
      <c r="BH156" s="208">
        <f t="shared" si="161"/>
        <v>41.269999999999996</v>
      </c>
      <c r="BI156" s="191">
        <v>1.86</v>
      </c>
      <c r="BJ156" s="197">
        <v>2.7000000000000003E-2</v>
      </c>
      <c r="BK156" s="175">
        <f t="shared" si="162"/>
        <v>7.6595682125411235E-2</v>
      </c>
      <c r="BL156" s="183">
        <f t="shared" si="192"/>
        <v>5.1208154065602741E-3</v>
      </c>
      <c r="BM156" s="198">
        <v>15.76</v>
      </c>
      <c r="BN156" s="198">
        <v>14.3</v>
      </c>
      <c r="BO156" s="208">
        <f t="shared" si="173"/>
        <v>15.030000000000001</v>
      </c>
      <c r="BP156" s="191">
        <v>0.92</v>
      </c>
      <c r="BQ156" s="197">
        <v>2.63E-2</v>
      </c>
      <c r="BR156" s="175">
        <f t="shared" si="174"/>
        <v>9.4042118108640604E-2</v>
      </c>
      <c r="BS156" s="183">
        <f t="shared" si="175"/>
        <v>1.4244089521663346E-2</v>
      </c>
      <c r="BT156" s="198">
        <v>46.61</v>
      </c>
      <c r="BU156" s="198">
        <v>42.6</v>
      </c>
      <c r="BV156" s="208">
        <f t="shared" si="158"/>
        <v>44.605000000000004</v>
      </c>
      <c r="BW156" s="191">
        <v>1.66</v>
      </c>
      <c r="BX156" s="197">
        <v>4.7500000000000001E-2</v>
      </c>
      <c r="BY156" s="175">
        <f t="shared" si="159"/>
        <v>8.9141815166010607E-2</v>
      </c>
      <c r="BZ156" s="183">
        <f t="shared" si="160"/>
        <v>3.7710078840511776E-3</v>
      </c>
      <c r="CA156" s="174"/>
      <c r="CB156" s="174"/>
      <c r="CC156" s="172"/>
      <c r="CD156" s="172"/>
      <c r="CE156" s="178"/>
      <c r="CF156" s="172"/>
      <c r="CG156" s="172"/>
      <c r="CH156" s="198">
        <v>48.22</v>
      </c>
      <c r="CI156" s="198">
        <v>42.15</v>
      </c>
      <c r="CJ156" s="208">
        <f t="shared" si="140"/>
        <v>45.185000000000002</v>
      </c>
      <c r="CK156" s="191">
        <v>1.76</v>
      </c>
      <c r="CL156" s="197">
        <v>9.1999999999999998E-2</v>
      </c>
      <c r="CM156" s="175">
        <f t="shared" si="141"/>
        <v>0.13746624607121238</v>
      </c>
      <c r="CN156" s="183">
        <f t="shared" si="142"/>
        <v>2.2864372709191352E-2</v>
      </c>
      <c r="CO156" s="176"/>
      <c r="CP156" s="176"/>
      <c r="CQ156" s="172"/>
      <c r="CR156" s="172"/>
      <c r="CS156" s="178"/>
      <c r="CT156" s="172"/>
      <c r="CU156" s="172"/>
      <c r="CV156" s="198">
        <v>27.35</v>
      </c>
      <c r="CW156" s="198">
        <v>24.62</v>
      </c>
      <c r="CX156" s="208">
        <f t="shared" si="164"/>
        <v>25.984999999999999</v>
      </c>
      <c r="CY156" s="191">
        <v>1.1200000000000001</v>
      </c>
      <c r="CZ156" s="197">
        <v>3.3000000000000002E-2</v>
      </c>
      <c r="DA156" s="175">
        <f t="shared" si="165"/>
        <v>8.0670969286362304E-2</v>
      </c>
      <c r="DB156" s="183">
        <f t="shared" si="166"/>
        <v>5.3064835151740387E-3</v>
      </c>
      <c r="DC156" s="172"/>
      <c r="DD156" s="172"/>
      <c r="DE156" s="172"/>
      <c r="DF156" s="172"/>
      <c r="DG156" s="175"/>
      <c r="DH156" s="172"/>
      <c r="DI156" s="172"/>
      <c r="DJ156" s="198">
        <v>46.21</v>
      </c>
      <c r="DK156" s="198">
        <v>41.96</v>
      </c>
      <c r="DL156" s="208">
        <f t="shared" si="176"/>
        <v>44.085000000000001</v>
      </c>
      <c r="DM156" s="191">
        <v>1.32</v>
      </c>
      <c r="DN156" s="197"/>
      <c r="DO156" s="175"/>
      <c r="DP156" s="183"/>
      <c r="DQ156" s="198">
        <v>31.66</v>
      </c>
      <c r="DR156" s="198">
        <v>28.545000000000002</v>
      </c>
      <c r="DS156" s="208">
        <f t="shared" si="201"/>
        <v>30.102499999999999</v>
      </c>
      <c r="DT156" s="191">
        <v>1</v>
      </c>
      <c r="DU156" s="197">
        <v>0.06</v>
      </c>
      <c r="DV156" s="175">
        <f t="shared" si="202"/>
        <v>9.7555232369092248E-2</v>
      </c>
      <c r="DW156" s="183"/>
      <c r="DX156" s="198">
        <v>27.3</v>
      </c>
      <c r="DY156" s="198">
        <v>25.18</v>
      </c>
      <c r="DZ156" s="208">
        <f t="shared" si="203"/>
        <v>26.240000000000002</v>
      </c>
      <c r="EA156" s="191">
        <v>1</v>
      </c>
      <c r="EB156" s="197">
        <v>1.6E-2</v>
      </c>
      <c r="EC156" s="175"/>
      <c r="ED156" s="183"/>
      <c r="EE156" s="198">
        <v>35.58</v>
      </c>
      <c r="EF156" s="198">
        <v>32.75</v>
      </c>
      <c r="EG156" s="208">
        <f t="shared" si="204"/>
        <v>34.164999999999999</v>
      </c>
      <c r="EH156" s="191">
        <v>1.51</v>
      </c>
      <c r="EI156" s="197">
        <v>3.15E-2</v>
      </c>
      <c r="EJ156" s="175">
        <f t="shared" si="205"/>
        <v>8.0332678937663493E-2</v>
      </c>
      <c r="EK156" s="183"/>
      <c r="EL156" s="198">
        <v>52.73</v>
      </c>
      <c r="EM156" s="198">
        <v>44.78</v>
      </c>
      <c r="EN156" s="208">
        <f t="shared" si="190"/>
        <v>48.754999999999995</v>
      </c>
      <c r="EO156" s="191">
        <v>1.38</v>
      </c>
      <c r="EP156" s="197">
        <v>7.2300000000000003E-2</v>
      </c>
      <c r="EQ156" s="175">
        <f t="shared" si="191"/>
        <v>0.10460739485939063</v>
      </c>
      <c r="ER156" s="183">
        <f t="shared" si="196"/>
        <v>1.4119676522330322E-2</v>
      </c>
      <c r="ES156" s="198"/>
      <c r="ET156" s="198"/>
      <c r="EU156" s="208"/>
      <c r="EV156" s="191"/>
      <c r="EW156" s="197"/>
      <c r="EX156" s="175"/>
      <c r="EY156" s="183"/>
      <c r="EZ156" s="172"/>
      <c r="FA156" s="191">
        <v>2.83839</v>
      </c>
      <c r="FB156" s="191">
        <v>2.5121799999999999</v>
      </c>
      <c r="FC156" s="179"/>
      <c r="FD156" s="191">
        <v>3.1285599999999998</v>
      </c>
      <c r="FE156" s="198"/>
      <c r="FF156" s="179"/>
      <c r="FG156" s="179"/>
      <c r="FH156" s="191"/>
      <c r="FI156" s="191">
        <v>1.8307800000000001</v>
      </c>
      <c r="FJ156" s="191">
        <v>4.1477599999999999</v>
      </c>
      <c r="FK156" s="191">
        <v>1.15845</v>
      </c>
      <c r="FL156" s="179"/>
      <c r="FM156" s="191">
        <v>4.5547500000000003</v>
      </c>
      <c r="FN156" s="191"/>
      <c r="FO156" s="191">
        <v>1.80132</v>
      </c>
      <c r="FP156" s="191"/>
      <c r="FQ156" s="191"/>
      <c r="FR156" s="191"/>
      <c r="FS156" s="191"/>
      <c r="FT156" s="191">
        <v>1.7158199999999999</v>
      </c>
      <c r="FU156" s="191">
        <v>3.6962700000000002</v>
      </c>
      <c r="FV156" s="191"/>
      <c r="FW156" s="177">
        <f t="shared" si="184"/>
        <v>27.384280000000004</v>
      </c>
      <c r="FX156" s="175">
        <f t="shared" si="185"/>
        <v>9.5297678756307652E-2</v>
      </c>
      <c r="FY156" s="179"/>
      <c r="FZ156" s="179"/>
    </row>
    <row r="157" spans="1:182">
      <c r="A157" s="181">
        <v>40360</v>
      </c>
      <c r="B157" s="190">
        <v>40</v>
      </c>
      <c r="C157" s="190">
        <v>35.295000000000002</v>
      </c>
      <c r="D157" s="170">
        <f t="shared" si="156"/>
        <v>37.647500000000001</v>
      </c>
      <c r="E157" s="173">
        <v>1.76</v>
      </c>
      <c r="F157" s="171">
        <v>5.7699999999999994E-2</v>
      </c>
      <c r="G157" s="175">
        <f t="shared" si="157"/>
        <v>0.11071777065606359</v>
      </c>
      <c r="H157" s="183">
        <f t="shared" si="172"/>
        <v>1.1099123910274932E-2</v>
      </c>
      <c r="I157" s="190">
        <v>29.91</v>
      </c>
      <c r="J157" s="190">
        <v>26.664999999999999</v>
      </c>
      <c r="K157" s="207">
        <f t="shared" si="206"/>
        <v>28.287500000000001</v>
      </c>
      <c r="L157" s="173">
        <v>1.34</v>
      </c>
      <c r="M157" s="171">
        <v>3.4200000000000001E-2</v>
      </c>
      <c r="N157" s="175">
        <f t="shared" si="207"/>
        <v>8.6741622852643419E-2</v>
      </c>
      <c r="O157" s="183">
        <f t="shared" si="208"/>
        <v>7.6047693602722972E-3</v>
      </c>
      <c r="P157" s="174"/>
      <c r="Q157" s="174"/>
      <c r="R157" s="172"/>
      <c r="S157" s="172"/>
      <c r="T157" s="175"/>
      <c r="U157" s="172"/>
      <c r="V157" s="172"/>
      <c r="W157" s="198">
        <v>47.53</v>
      </c>
      <c r="X157" s="198">
        <v>42.93</v>
      </c>
      <c r="Y157" s="208">
        <f t="shared" si="197"/>
        <v>45.230000000000004</v>
      </c>
      <c r="Z157" s="191">
        <v>0.52</v>
      </c>
      <c r="AA157" s="197">
        <v>7.1500000000000008E-2</v>
      </c>
      <c r="AB157" s="175">
        <f>+((((((Z157/4)*(1+AA157)^0.25))/(Y157*0.95))+(1+AA157)^(0.25))^4)-1</f>
        <v>8.4526140145730677E-2</v>
      </c>
      <c r="AC157" s="183">
        <f>AB157*($FD157/$FW157)</f>
        <v>9.2317331698749654E-3</v>
      </c>
      <c r="AD157" s="198">
        <v>38.03</v>
      </c>
      <c r="AE157" s="198">
        <v>34.619999999999997</v>
      </c>
      <c r="AF157" s="208">
        <f t="shared" si="198"/>
        <v>36.325000000000003</v>
      </c>
      <c r="AG157" s="191">
        <v>0.88</v>
      </c>
      <c r="AH157" s="197">
        <v>0.17069999999999999</v>
      </c>
      <c r="AI157" s="175"/>
      <c r="AJ157" s="198"/>
      <c r="AK157" s="176"/>
      <c r="AL157" s="176"/>
      <c r="AM157" s="177"/>
      <c r="AN157" s="177"/>
      <c r="AO157" s="178"/>
      <c r="AP157" s="172"/>
      <c r="AQ157" s="172"/>
      <c r="AR157" s="174"/>
      <c r="AS157" s="174"/>
      <c r="AT157" s="172"/>
      <c r="AU157" s="172"/>
      <c r="AV157" s="175"/>
      <c r="AW157" s="172"/>
      <c r="AX157" s="172"/>
      <c r="AY157" s="198">
        <v>38.479999999999997</v>
      </c>
      <c r="AZ157" s="198">
        <v>34.42</v>
      </c>
      <c r="BA157" s="208">
        <f t="shared" si="199"/>
        <v>36.450000000000003</v>
      </c>
      <c r="BB157" s="191">
        <v>1.36</v>
      </c>
      <c r="BC157" s="197">
        <v>3.3300000000000003E-2</v>
      </c>
      <c r="BD157" s="175">
        <f t="shared" si="200"/>
        <v>7.4484640728157636E-2</v>
      </c>
      <c r="BE157" s="198"/>
      <c r="BF157" s="198">
        <v>45.36</v>
      </c>
      <c r="BG157" s="198">
        <v>39.54</v>
      </c>
      <c r="BH157" s="208">
        <f t="shared" si="161"/>
        <v>42.45</v>
      </c>
      <c r="BI157" s="191">
        <v>1.86</v>
      </c>
      <c r="BJ157" s="197">
        <v>7.3000000000000001E-3</v>
      </c>
      <c r="BK157" s="175">
        <f t="shared" si="162"/>
        <v>5.456881204284536E-2</v>
      </c>
      <c r="BL157" s="183"/>
      <c r="BM157" s="198">
        <v>16.98</v>
      </c>
      <c r="BN157" s="198">
        <v>14.19</v>
      </c>
      <c r="BO157" s="208">
        <f t="shared" si="173"/>
        <v>15.585000000000001</v>
      </c>
      <c r="BP157" s="191">
        <v>0.92</v>
      </c>
      <c r="BQ157" s="197">
        <v>8.7499999999999994E-2</v>
      </c>
      <c r="BR157" s="175">
        <f t="shared" si="174"/>
        <v>0.15666608667726933</v>
      </c>
      <c r="BS157" s="183">
        <f t="shared" si="175"/>
        <v>2.5504865049189519E-2</v>
      </c>
      <c r="BT157" s="198">
        <v>48.8</v>
      </c>
      <c r="BU157" s="198">
        <v>42.63</v>
      </c>
      <c r="BV157" s="208">
        <f t="shared" si="158"/>
        <v>45.715000000000003</v>
      </c>
      <c r="BW157" s="191">
        <v>1.74</v>
      </c>
      <c r="BX157" s="197">
        <v>4.1299999999999996E-2</v>
      </c>
      <c r="BY157" s="175">
        <f t="shared" si="159"/>
        <v>8.3650868076134755E-2</v>
      </c>
      <c r="BZ157" s="183">
        <f t="shared" si="160"/>
        <v>3.6442890072737382E-3</v>
      </c>
      <c r="CA157" s="174"/>
      <c r="CB157" s="174"/>
      <c r="CC157" s="172"/>
      <c r="CD157" s="172"/>
      <c r="CE157" s="178"/>
      <c r="CF157" s="172"/>
      <c r="CG157" s="172"/>
      <c r="CH157" s="198">
        <v>47.99</v>
      </c>
      <c r="CI157" s="198">
        <v>41.79</v>
      </c>
      <c r="CJ157" s="208">
        <f t="shared" si="140"/>
        <v>44.89</v>
      </c>
      <c r="CK157" s="191">
        <v>1.84</v>
      </c>
      <c r="CL157" s="197">
        <v>7.17E-2</v>
      </c>
      <c r="CM157" s="175">
        <f t="shared" si="141"/>
        <v>0.11869355513083368</v>
      </c>
      <c r="CN157" s="183">
        <f t="shared" si="142"/>
        <v>1.9933719679079358E-2</v>
      </c>
      <c r="CO157" s="176"/>
      <c r="CP157" s="176"/>
      <c r="CQ157" s="172"/>
      <c r="CR157" s="172"/>
      <c r="CS157" s="178"/>
      <c r="CT157" s="172"/>
      <c r="CU157" s="172"/>
      <c r="CV157" s="198">
        <v>27.75</v>
      </c>
      <c r="CW157" s="198">
        <v>24.85</v>
      </c>
      <c r="CX157" s="208">
        <f t="shared" si="164"/>
        <v>26.3</v>
      </c>
      <c r="CY157" s="191">
        <v>1.1200000000000001</v>
      </c>
      <c r="CZ157" s="197">
        <v>3.9199999999999999E-2</v>
      </c>
      <c r="DA157" s="175">
        <f t="shared" si="165"/>
        <v>8.6573060292519211E-2</v>
      </c>
      <c r="DB157" s="183">
        <f t="shared" si="166"/>
        <v>6.1268369503781539E-3</v>
      </c>
      <c r="DC157" s="172"/>
      <c r="DD157" s="172"/>
      <c r="DE157" s="172"/>
      <c r="DF157" s="172"/>
      <c r="DG157" s="175"/>
      <c r="DH157" s="172"/>
      <c r="DI157" s="172"/>
      <c r="DJ157" s="198">
        <v>49.05</v>
      </c>
      <c r="DK157" s="198">
        <v>41.97</v>
      </c>
      <c r="DL157" s="208">
        <f t="shared" si="176"/>
        <v>45.51</v>
      </c>
      <c r="DM157" s="191">
        <v>1.32</v>
      </c>
      <c r="DN157" s="197">
        <v>0.1167</v>
      </c>
      <c r="DO157" s="175">
        <f t="shared" ref="DO157:DO174" si="209">+((((((DM157/4)*(1+DN157)^0.25))/(DL157*0.95))+(1+DN157)^(0.25))^4)-1</f>
        <v>0.15118650153552093</v>
      </c>
      <c r="DP157" s="183">
        <f t="shared" ref="DP157:DP174" si="210">DO157*($FQ157/$FW157)</f>
        <v>7.4736372477274011E-3</v>
      </c>
      <c r="DQ157" s="198">
        <v>33.96</v>
      </c>
      <c r="DR157" s="198">
        <v>28.58</v>
      </c>
      <c r="DS157" s="208">
        <f t="shared" si="201"/>
        <v>31.27</v>
      </c>
      <c r="DT157" s="191">
        <v>1</v>
      </c>
      <c r="DU157" s="197">
        <v>0.06</v>
      </c>
      <c r="DV157" s="175">
        <f t="shared" si="202"/>
        <v>9.6135395980676552E-2</v>
      </c>
      <c r="DW157" s="198"/>
      <c r="DX157" s="198">
        <v>28.86</v>
      </c>
      <c r="DY157" s="198">
        <v>24.9</v>
      </c>
      <c r="DZ157" s="208">
        <f t="shared" si="203"/>
        <v>26.88</v>
      </c>
      <c r="EA157" s="191">
        <v>1</v>
      </c>
      <c r="EB157" s="197">
        <v>3.2000000000000001E-2</v>
      </c>
      <c r="EC157" s="175"/>
      <c r="ED157" s="198"/>
      <c r="EE157" s="198">
        <v>37.28</v>
      </c>
      <c r="EF157" s="198">
        <v>33.32</v>
      </c>
      <c r="EG157" s="208">
        <f t="shared" si="204"/>
        <v>35.299999999999997</v>
      </c>
      <c r="EH157" s="191">
        <v>1.51</v>
      </c>
      <c r="EI157" s="197">
        <v>3.1E-2</v>
      </c>
      <c r="EJ157" s="175">
        <f t="shared" si="205"/>
        <v>7.8213213133854653E-2</v>
      </c>
      <c r="EK157" s="198"/>
      <c r="EL157" s="198">
        <v>50.24</v>
      </c>
      <c r="EM157" s="198">
        <v>44.31</v>
      </c>
      <c r="EN157" s="208">
        <f t="shared" si="190"/>
        <v>47.275000000000006</v>
      </c>
      <c r="EO157" s="191">
        <v>1.38</v>
      </c>
      <c r="EP157" s="197">
        <v>6.6699999999999995E-2</v>
      </c>
      <c r="EQ157" s="175">
        <f t="shared" si="191"/>
        <v>9.9856392095785562E-2</v>
      </c>
      <c r="ER157" s="183">
        <f t="shared" si="196"/>
        <v>1.4358976763293244E-2</v>
      </c>
      <c r="ES157" s="198"/>
      <c r="ET157" s="198"/>
      <c r="EU157" s="208"/>
      <c r="EV157" s="191"/>
      <c r="EW157" s="197"/>
      <c r="EX157" s="175"/>
      <c r="EY157" s="198"/>
      <c r="EZ157" s="172"/>
      <c r="FA157" s="191">
        <v>3.0338400000000001</v>
      </c>
      <c r="FB157" s="191">
        <v>2.6532600000000004</v>
      </c>
      <c r="FC157" s="179"/>
      <c r="FD157" s="191">
        <v>3.30532</v>
      </c>
      <c r="FE157" s="198"/>
      <c r="FF157" s="179"/>
      <c r="FG157" s="179"/>
      <c r="FH157" s="191"/>
      <c r="FI157" s="191"/>
      <c r="FJ157" s="191">
        <v>4.92685</v>
      </c>
      <c r="FK157" s="191">
        <v>1.3184500000000001</v>
      </c>
      <c r="FL157" s="179"/>
      <c r="FM157" s="191">
        <v>5.08256</v>
      </c>
      <c r="FN157" s="191"/>
      <c r="FO157" s="191">
        <v>2.1417800000000002</v>
      </c>
      <c r="FP157" s="191"/>
      <c r="FQ157" s="191">
        <v>1.49603</v>
      </c>
      <c r="FR157" s="191"/>
      <c r="FS157" s="191"/>
      <c r="FT157" s="191">
        <v>1.9537599999999999</v>
      </c>
      <c r="FU157" s="191">
        <v>4.3517999999999999</v>
      </c>
      <c r="FV157" s="191"/>
      <c r="FW157" s="177">
        <f t="shared" si="184"/>
        <v>30.263650000000002</v>
      </c>
      <c r="FX157" s="175">
        <f t="shared" si="185"/>
        <v>0.10497795113736361</v>
      </c>
      <c r="FY157" s="179"/>
      <c r="FZ157" s="179"/>
    </row>
    <row r="158" spans="1:182">
      <c r="A158" s="181">
        <v>40391</v>
      </c>
      <c r="B158" s="190">
        <v>39.369999999999997</v>
      </c>
      <c r="C158" s="190">
        <v>35.78</v>
      </c>
      <c r="D158" s="170">
        <f t="shared" si="156"/>
        <v>37.575000000000003</v>
      </c>
      <c r="E158" s="173">
        <v>1.76</v>
      </c>
      <c r="F158" s="171">
        <v>5.7699999999999994E-2</v>
      </c>
      <c r="G158" s="175">
        <f t="shared" si="157"/>
        <v>0.11082195456062904</v>
      </c>
      <c r="H158" s="183">
        <f t="shared" si="172"/>
        <v>1.1109568033737464E-2</v>
      </c>
      <c r="I158" s="190">
        <v>29.66</v>
      </c>
      <c r="J158" s="190">
        <v>28.01</v>
      </c>
      <c r="K158" s="207">
        <f t="shared" si="206"/>
        <v>28.835000000000001</v>
      </c>
      <c r="L158" s="173">
        <v>1.34</v>
      </c>
      <c r="M158" s="171">
        <v>3.4200000000000001E-2</v>
      </c>
      <c r="N158" s="175">
        <f t="shared" si="207"/>
        <v>8.5725738303655596E-2</v>
      </c>
      <c r="O158" s="183">
        <f t="shared" si="208"/>
        <v>7.5157052243056367E-3</v>
      </c>
      <c r="P158" s="174"/>
      <c r="Q158" s="174"/>
      <c r="R158" s="172"/>
      <c r="S158" s="172"/>
      <c r="T158" s="175"/>
      <c r="U158" s="172"/>
      <c r="V158" s="172"/>
      <c r="W158" s="198">
        <v>46.46</v>
      </c>
      <c r="X158" s="198">
        <v>42.09</v>
      </c>
      <c r="Y158" s="208">
        <f t="shared" si="197"/>
        <v>44.275000000000006</v>
      </c>
      <c r="Z158" s="191">
        <v>0.52</v>
      </c>
      <c r="AA158" s="197">
        <v>7.1500000000000008E-2</v>
      </c>
      <c r="AB158" s="175">
        <f>+((((((Z158/4)*(1+AA158)^0.25))/(Y158*0.95))+(1+AA158)^(0.25))^4)-1</f>
        <v>8.4808412534179034E-2</v>
      </c>
      <c r="AC158" s="183">
        <f>AB158*($FD158/$FW158)</f>
        <v>9.2625622526520297E-3</v>
      </c>
      <c r="AD158" s="198">
        <v>39.5</v>
      </c>
      <c r="AE158" s="198">
        <v>32.229999999999997</v>
      </c>
      <c r="AF158" s="208">
        <f t="shared" si="198"/>
        <v>35.864999999999995</v>
      </c>
      <c r="AG158" s="191">
        <v>0.88</v>
      </c>
      <c r="AH158" s="197">
        <v>0.17069999999999999</v>
      </c>
      <c r="AI158" s="175"/>
      <c r="AJ158" s="198"/>
      <c r="AK158" s="176"/>
      <c r="AL158" s="176"/>
      <c r="AM158" s="177"/>
      <c r="AN158" s="177"/>
      <c r="AO158" s="178"/>
      <c r="AP158" s="172"/>
      <c r="AQ158" s="172"/>
      <c r="AR158" s="174"/>
      <c r="AS158" s="174"/>
      <c r="AT158" s="172"/>
      <c r="AU158" s="172"/>
      <c r="AV158" s="175"/>
      <c r="AW158" s="172"/>
      <c r="AX158" s="172"/>
      <c r="AY158" s="198">
        <v>38.840000000000003</v>
      </c>
      <c r="AZ158" s="198">
        <v>36.090000000000003</v>
      </c>
      <c r="BA158" s="208">
        <f t="shared" si="199"/>
        <v>37.465000000000003</v>
      </c>
      <c r="BB158" s="191">
        <v>1.36</v>
      </c>
      <c r="BC158" s="197">
        <v>3.3300000000000003E-2</v>
      </c>
      <c r="BD158" s="175">
        <f t="shared" si="200"/>
        <v>7.3352909673467526E-2</v>
      </c>
      <c r="BE158" s="198"/>
      <c r="BF158" s="198">
        <v>45.44</v>
      </c>
      <c r="BG158" s="198">
        <v>41.52</v>
      </c>
      <c r="BH158" s="208">
        <f t="shared" si="161"/>
        <v>43.480000000000004</v>
      </c>
      <c r="BI158" s="191">
        <v>1.86</v>
      </c>
      <c r="BJ158" s="197">
        <v>7.3000000000000001E-3</v>
      </c>
      <c r="BK158" s="175">
        <f t="shared" si="162"/>
        <v>5.3430190704438107E-2</v>
      </c>
      <c r="BL158" s="183"/>
      <c r="BM158" s="198">
        <v>17.54</v>
      </c>
      <c r="BN158" s="198">
        <v>16.32</v>
      </c>
      <c r="BO158" s="208">
        <f t="shared" si="173"/>
        <v>16.93</v>
      </c>
      <c r="BP158" s="191">
        <v>0.92</v>
      </c>
      <c r="BQ158" s="197">
        <v>8.7499999999999994E-2</v>
      </c>
      <c r="BR158" s="175">
        <f t="shared" si="174"/>
        <v>0.15105374231348079</v>
      </c>
      <c r="BS158" s="183">
        <f t="shared" si="175"/>
        <v>2.4591188779845549E-2</v>
      </c>
      <c r="BT158" s="198">
        <v>49</v>
      </c>
      <c r="BU158" s="198">
        <v>43.68</v>
      </c>
      <c r="BV158" s="208">
        <f t="shared" si="158"/>
        <v>46.34</v>
      </c>
      <c r="BW158" s="191">
        <v>1.74</v>
      </c>
      <c r="BX158" s="197">
        <v>4.1299999999999996E-2</v>
      </c>
      <c r="BY158" s="175">
        <f t="shared" si="159"/>
        <v>8.3071219493523918E-2</v>
      </c>
      <c r="BZ158" s="183">
        <f t="shared" si="160"/>
        <v>3.619036346945481E-3</v>
      </c>
      <c r="CA158" s="174"/>
      <c r="CB158" s="174"/>
      <c r="CC158" s="172"/>
      <c r="CD158" s="172"/>
      <c r="CE158" s="178"/>
      <c r="CF158" s="172"/>
      <c r="CG158" s="172"/>
      <c r="CH158" s="198">
        <v>47.9831</v>
      </c>
      <c r="CI158" s="198">
        <v>42.53</v>
      </c>
      <c r="CJ158" s="208">
        <f t="shared" si="140"/>
        <v>45.256550000000004</v>
      </c>
      <c r="CK158" s="191">
        <v>1.84</v>
      </c>
      <c r="CL158" s="197">
        <v>7.17E-2</v>
      </c>
      <c r="CM158" s="175">
        <f t="shared" si="141"/>
        <v>0.11830683948246579</v>
      </c>
      <c r="CN158" s="183">
        <f t="shared" si="142"/>
        <v>1.9868773597368501E-2</v>
      </c>
      <c r="CO158" s="176"/>
      <c r="CP158" s="176"/>
      <c r="CQ158" s="172"/>
      <c r="CR158" s="172"/>
      <c r="CS158" s="178"/>
      <c r="CT158" s="172"/>
      <c r="CU158" s="172"/>
      <c r="CV158" s="198">
        <v>28.17</v>
      </c>
      <c r="CW158" s="198">
        <v>26.15</v>
      </c>
      <c r="CX158" s="208">
        <f t="shared" si="164"/>
        <v>27.16</v>
      </c>
      <c r="CY158" s="191">
        <v>1.1200000000000001</v>
      </c>
      <c r="CZ158" s="197">
        <v>3.9199999999999999E-2</v>
      </c>
      <c r="DA158" s="175">
        <f t="shared" si="165"/>
        <v>8.5048664544467245E-2</v>
      </c>
      <c r="DB158" s="183">
        <f t="shared" si="166"/>
        <v>6.018954380851255E-3</v>
      </c>
      <c r="DC158" s="172"/>
      <c r="DD158" s="172"/>
      <c r="DE158" s="172"/>
      <c r="DF158" s="172"/>
      <c r="DG158" s="175"/>
      <c r="DH158" s="172"/>
      <c r="DI158" s="172"/>
      <c r="DJ158" s="198">
        <v>48.67</v>
      </c>
      <c r="DK158" s="198">
        <v>44.55</v>
      </c>
      <c r="DL158" s="208">
        <f t="shared" si="176"/>
        <v>46.61</v>
      </c>
      <c r="DM158" s="191">
        <v>1.32</v>
      </c>
      <c r="DN158" s="197">
        <v>0.1167</v>
      </c>
      <c r="DO158" s="175">
        <f t="shared" si="209"/>
        <v>0.15036353152783644</v>
      </c>
      <c r="DP158" s="183">
        <f t="shared" si="210"/>
        <v>7.432955181268258E-3</v>
      </c>
      <c r="DQ158" s="198">
        <v>33.729999999999997</v>
      </c>
      <c r="DR158" s="198">
        <v>30.11</v>
      </c>
      <c r="DS158" s="208">
        <f t="shared" si="201"/>
        <v>31.919999999999998</v>
      </c>
      <c r="DT158" s="191">
        <v>1</v>
      </c>
      <c r="DU158" s="197">
        <v>0.06</v>
      </c>
      <c r="DV158" s="175">
        <f t="shared" si="202"/>
        <v>9.5390470385287252E-2</v>
      </c>
      <c r="DW158" s="198"/>
      <c r="DX158" s="198">
        <v>28.2</v>
      </c>
      <c r="DY158" s="198">
        <v>26.32</v>
      </c>
      <c r="DZ158" s="208">
        <f t="shared" si="203"/>
        <v>27.259999999999998</v>
      </c>
      <c r="EA158" s="191">
        <v>1</v>
      </c>
      <c r="EB158" s="197">
        <v>3.2000000000000001E-2</v>
      </c>
      <c r="EC158" s="175"/>
      <c r="ED158" s="198"/>
      <c r="EE158" s="198">
        <v>37.22</v>
      </c>
      <c r="EF158" s="198">
        <v>34.85</v>
      </c>
      <c r="EG158" s="208">
        <f t="shared" si="204"/>
        <v>36.034999999999997</v>
      </c>
      <c r="EH158" s="191">
        <v>1.51</v>
      </c>
      <c r="EI158" s="197">
        <v>3.1E-2</v>
      </c>
      <c r="EJ158" s="175">
        <f t="shared" si="205"/>
        <v>7.7234316825348204E-2</v>
      </c>
      <c r="EK158" s="198"/>
      <c r="EL158" s="198">
        <v>50.866999999999997</v>
      </c>
      <c r="EM158" s="198">
        <v>42.831000000000003</v>
      </c>
      <c r="EN158" s="208">
        <f t="shared" si="190"/>
        <v>46.849000000000004</v>
      </c>
      <c r="EO158" s="191">
        <v>1.38</v>
      </c>
      <c r="EP158" s="197">
        <v>6.6699999999999995E-2</v>
      </c>
      <c r="EQ158" s="175">
        <f t="shared" si="191"/>
        <v>0.10016138584269796</v>
      </c>
      <c r="ER158" s="183">
        <f t="shared" si="196"/>
        <v>1.440283372660776E-2</v>
      </c>
      <c r="ES158" s="198"/>
      <c r="ET158" s="198"/>
      <c r="EU158" s="208"/>
      <c r="EV158" s="191"/>
      <c r="EW158" s="197"/>
      <c r="EX158" s="175"/>
      <c r="EY158" s="198"/>
      <c r="EZ158" s="172"/>
      <c r="FA158" s="191">
        <v>3.0338400000000001</v>
      </c>
      <c r="FB158" s="191">
        <v>2.6532600000000004</v>
      </c>
      <c r="FC158" s="179"/>
      <c r="FD158" s="191">
        <v>3.30532</v>
      </c>
      <c r="FE158" s="198"/>
      <c r="FF158" s="179"/>
      <c r="FG158" s="179"/>
      <c r="FH158" s="191"/>
      <c r="FI158" s="191"/>
      <c r="FJ158" s="191">
        <v>4.92685</v>
      </c>
      <c r="FK158" s="191">
        <v>1.3184500000000001</v>
      </c>
      <c r="FL158" s="179"/>
      <c r="FM158" s="191">
        <v>5.08256</v>
      </c>
      <c r="FN158" s="191"/>
      <c r="FO158" s="191">
        <v>2.1417800000000002</v>
      </c>
      <c r="FP158" s="191"/>
      <c r="FQ158" s="191">
        <v>1.49603</v>
      </c>
      <c r="FR158" s="191"/>
      <c r="FS158" s="191"/>
      <c r="FT158" s="191">
        <v>1.9537599999999999</v>
      </c>
      <c r="FU158" s="191">
        <v>4.3517999999999999</v>
      </c>
      <c r="FV158" s="191"/>
      <c r="FW158" s="177">
        <f t="shared" si="184"/>
        <v>30.263650000000002</v>
      </c>
      <c r="FX158" s="175">
        <f t="shared" si="185"/>
        <v>0.10382157752358194</v>
      </c>
      <c r="FY158" s="179"/>
      <c r="FZ158" s="179"/>
    </row>
    <row r="159" spans="1:182">
      <c r="A159" s="181">
        <v>40422</v>
      </c>
      <c r="B159" s="190">
        <v>38.81</v>
      </c>
      <c r="C159" s="190">
        <v>37.06</v>
      </c>
      <c r="D159" s="170">
        <f t="shared" si="156"/>
        <v>37.935000000000002</v>
      </c>
      <c r="E159" s="173">
        <v>1.76</v>
      </c>
      <c r="F159" s="171">
        <v>5.7699999999999994E-2</v>
      </c>
      <c r="G159" s="175">
        <f t="shared" si="157"/>
        <v>0.1103086192043885</v>
      </c>
      <c r="H159" s="183">
        <f t="shared" si="172"/>
        <v>1.1058107706342163E-2</v>
      </c>
      <c r="I159" s="190">
        <v>29.49</v>
      </c>
      <c r="J159" s="190">
        <v>28.35</v>
      </c>
      <c r="K159" s="207">
        <f t="shared" si="206"/>
        <v>28.92</v>
      </c>
      <c r="L159" s="173">
        <v>1.34</v>
      </c>
      <c r="M159" s="171">
        <v>3.4200000000000001E-2</v>
      </c>
      <c r="N159" s="175">
        <f t="shared" si="207"/>
        <v>8.5571532764024072E-2</v>
      </c>
      <c r="O159" s="183">
        <f t="shared" si="208"/>
        <v>7.502185791253683E-3</v>
      </c>
      <c r="P159" s="174"/>
      <c r="Q159" s="174"/>
      <c r="R159" s="172"/>
      <c r="S159" s="172"/>
      <c r="T159" s="175"/>
      <c r="U159" s="172"/>
      <c r="V159" s="172"/>
      <c r="W159" s="198">
        <v>46.23</v>
      </c>
      <c r="X159" s="198">
        <v>43.17</v>
      </c>
      <c r="Y159" s="208">
        <f t="shared" si="197"/>
        <v>44.7</v>
      </c>
      <c r="Z159" s="191">
        <v>0.52</v>
      </c>
      <c r="AA159" s="197">
        <v>7.1500000000000008E-2</v>
      </c>
      <c r="AB159" s="175">
        <f>+((((((Z159/4)*(1+AA159)^0.25))/(Y159*0.95))+(1+AA159)^(0.25))^4)-1</f>
        <v>8.468129767573962E-2</v>
      </c>
      <c r="AC159" s="183">
        <f>AB159*($FD159/$FW159)</f>
        <v>9.2486790864147461E-3</v>
      </c>
      <c r="AD159" s="198">
        <v>36.630000000000003</v>
      </c>
      <c r="AE159" s="198">
        <v>32.57</v>
      </c>
      <c r="AF159" s="208">
        <f t="shared" si="198"/>
        <v>34.6</v>
      </c>
      <c r="AG159" s="191">
        <v>0.88</v>
      </c>
      <c r="AH159" s="197">
        <v>0.17069999999999999</v>
      </c>
      <c r="AI159" s="175"/>
      <c r="AJ159" s="183"/>
      <c r="AK159" s="176"/>
      <c r="AL159" s="176"/>
      <c r="AM159" s="177"/>
      <c r="AN159" s="177"/>
      <c r="AO159" s="178"/>
      <c r="AP159" s="172"/>
      <c r="AQ159" s="172"/>
      <c r="AR159" s="174"/>
      <c r="AS159" s="174"/>
      <c r="AT159" s="172"/>
      <c r="AU159" s="172"/>
      <c r="AV159" s="175"/>
      <c r="AW159" s="172"/>
      <c r="AX159" s="172"/>
      <c r="AY159" s="198">
        <v>39.68</v>
      </c>
      <c r="AZ159" s="198">
        <v>37.14</v>
      </c>
      <c r="BA159" s="208">
        <f t="shared" si="199"/>
        <v>38.409999999999997</v>
      </c>
      <c r="BB159" s="191">
        <v>1.36</v>
      </c>
      <c r="BC159" s="197">
        <v>3.3300000000000003E-2</v>
      </c>
      <c r="BD159" s="175">
        <f t="shared" si="200"/>
        <v>7.2353740750108253E-2</v>
      </c>
      <c r="BE159" s="183"/>
      <c r="BF159" s="198">
        <v>46.27</v>
      </c>
      <c r="BG159" s="198">
        <v>42.73</v>
      </c>
      <c r="BH159" s="208">
        <f t="shared" si="161"/>
        <v>44.5</v>
      </c>
      <c r="BI159" s="191">
        <v>1.86</v>
      </c>
      <c r="BJ159" s="197">
        <v>7.3000000000000001E-3</v>
      </c>
      <c r="BK159" s="175">
        <f t="shared" si="162"/>
        <v>5.235541518486575E-2</v>
      </c>
      <c r="BL159" s="183"/>
      <c r="BM159" s="198">
        <v>17.91</v>
      </c>
      <c r="BN159" s="198">
        <v>16.760000000000002</v>
      </c>
      <c r="BO159" s="208">
        <f t="shared" si="173"/>
        <v>17.335000000000001</v>
      </c>
      <c r="BP159" s="191">
        <v>0.92</v>
      </c>
      <c r="BQ159" s="197">
        <v>8.7499999999999994E-2</v>
      </c>
      <c r="BR159" s="175">
        <f t="shared" si="174"/>
        <v>0.14953790402232836</v>
      </c>
      <c r="BS159" s="183">
        <f t="shared" si="175"/>
        <v>2.4344413923383611E-2</v>
      </c>
      <c r="BT159" s="198">
        <v>47.89</v>
      </c>
      <c r="BU159" s="198">
        <v>45.36</v>
      </c>
      <c r="BV159" s="208">
        <f t="shared" si="158"/>
        <v>46.625</v>
      </c>
      <c r="BW159" s="191">
        <v>1.74</v>
      </c>
      <c r="BX159" s="197">
        <v>4.1299999999999996E-2</v>
      </c>
      <c r="BY159" s="175">
        <f t="shared" si="159"/>
        <v>8.281213382209951E-2</v>
      </c>
      <c r="BZ159" s="183">
        <f t="shared" si="160"/>
        <v>3.6077491590653177E-3</v>
      </c>
      <c r="CA159" s="174"/>
      <c r="CB159" s="174"/>
      <c r="CC159" s="172"/>
      <c r="CD159" s="172"/>
      <c r="CE159" s="178"/>
      <c r="CF159" s="172"/>
      <c r="CG159" s="172"/>
      <c r="CH159" s="198">
        <v>45.16</v>
      </c>
      <c r="CI159" s="198">
        <v>43.293599999999998</v>
      </c>
      <c r="CJ159" s="208">
        <f t="shared" si="140"/>
        <v>44.226799999999997</v>
      </c>
      <c r="CK159" s="191">
        <v>1.84</v>
      </c>
      <c r="CL159" s="197">
        <v>7.17E-2</v>
      </c>
      <c r="CM159" s="175">
        <f t="shared" si="141"/>
        <v>0.11940979668996188</v>
      </c>
      <c r="CN159" s="183">
        <f t="shared" si="142"/>
        <v>2.0054007241840709E-2</v>
      </c>
      <c r="CO159" s="176"/>
      <c r="CP159" s="176"/>
      <c r="CQ159" s="172"/>
      <c r="CR159" s="172"/>
      <c r="CS159" s="178"/>
      <c r="CT159" s="172"/>
      <c r="CU159" s="172"/>
      <c r="CV159" s="198">
        <v>29.38</v>
      </c>
      <c r="CW159" s="198">
        <v>27.305</v>
      </c>
      <c r="CX159" s="208">
        <f t="shared" si="164"/>
        <v>28.342500000000001</v>
      </c>
      <c r="CY159" s="191">
        <v>1.1200000000000001</v>
      </c>
      <c r="CZ159" s="197">
        <v>3.9199999999999999E-2</v>
      </c>
      <c r="DA159" s="175">
        <f t="shared" si="165"/>
        <v>8.3106001171910027E-2</v>
      </c>
      <c r="DB159" s="183">
        <f t="shared" si="166"/>
        <v>5.8814707145361999E-3</v>
      </c>
      <c r="DC159" s="172"/>
      <c r="DD159" s="172"/>
      <c r="DE159" s="172"/>
      <c r="DF159" s="172"/>
      <c r="DG159" s="175"/>
      <c r="DH159" s="172"/>
      <c r="DI159" s="172"/>
      <c r="DJ159" s="198">
        <v>49.79</v>
      </c>
      <c r="DK159" s="198">
        <v>46.52</v>
      </c>
      <c r="DL159" s="208">
        <f t="shared" si="176"/>
        <v>48.155000000000001</v>
      </c>
      <c r="DM159" s="191">
        <v>1.32</v>
      </c>
      <c r="DN159" s="197">
        <v>0.1167</v>
      </c>
      <c r="DO159" s="175">
        <f t="shared" si="209"/>
        <v>0.14927180425323727</v>
      </c>
      <c r="DP159" s="183">
        <f t="shared" si="210"/>
        <v>7.3789875747628112E-3</v>
      </c>
      <c r="DQ159" s="198">
        <v>34.06</v>
      </c>
      <c r="DR159" s="198">
        <v>31.68</v>
      </c>
      <c r="DS159" s="208">
        <f t="shared" si="201"/>
        <v>32.870000000000005</v>
      </c>
      <c r="DT159" s="191">
        <v>1</v>
      </c>
      <c r="DU159" s="197">
        <v>0.06</v>
      </c>
      <c r="DV159" s="175">
        <f t="shared" si="202"/>
        <v>9.4355360055456972E-2</v>
      </c>
      <c r="DW159" s="183"/>
      <c r="DX159" s="198">
        <v>29</v>
      </c>
      <c r="DY159" s="198">
        <v>27.63</v>
      </c>
      <c r="DZ159" s="208">
        <f t="shared" si="203"/>
        <v>28.314999999999998</v>
      </c>
      <c r="EA159" s="191">
        <v>1</v>
      </c>
      <c r="EB159" s="197">
        <v>3.2000000000000001E-2</v>
      </c>
      <c r="EC159" s="175"/>
      <c r="ED159" s="183"/>
      <c r="EE159" s="198">
        <v>38.08</v>
      </c>
      <c r="EF159" s="198">
        <v>35.630000000000003</v>
      </c>
      <c r="EG159" s="208">
        <f t="shared" si="204"/>
        <v>36.855000000000004</v>
      </c>
      <c r="EH159" s="191">
        <v>1.51</v>
      </c>
      <c r="EI159" s="197">
        <v>3.1E-2</v>
      </c>
      <c r="EJ159" s="175">
        <f t="shared" si="205"/>
        <v>7.6189030033838145E-2</v>
      </c>
      <c r="EK159" s="183"/>
      <c r="EL159" s="198">
        <v>52.29</v>
      </c>
      <c r="EM159" s="198">
        <v>43.59</v>
      </c>
      <c r="EN159" s="208">
        <f t="shared" si="190"/>
        <v>47.94</v>
      </c>
      <c r="EO159" s="191">
        <v>1.38</v>
      </c>
      <c r="EP159" s="197">
        <v>6.6699999999999995E-2</v>
      </c>
      <c r="EQ159" s="175">
        <f t="shared" si="191"/>
        <v>9.9391244016105995E-2</v>
      </c>
      <c r="ER159" s="183">
        <f t="shared" si="196"/>
        <v>1.4292090204231481E-2</v>
      </c>
      <c r="ES159" s="198"/>
      <c r="ET159" s="198"/>
      <c r="EU159" s="208"/>
      <c r="EV159" s="191"/>
      <c r="EW159" s="197"/>
      <c r="EX159" s="175"/>
      <c r="EY159" s="183"/>
      <c r="EZ159" s="172"/>
      <c r="FA159" s="191">
        <v>3.0338400000000001</v>
      </c>
      <c r="FB159" s="191">
        <v>2.6532600000000004</v>
      </c>
      <c r="FC159" s="179"/>
      <c r="FD159" s="191">
        <v>3.30532</v>
      </c>
      <c r="FE159" s="198"/>
      <c r="FF159" s="179"/>
      <c r="FG159" s="179"/>
      <c r="FH159" s="191"/>
      <c r="FI159" s="191"/>
      <c r="FJ159" s="191">
        <v>4.92685</v>
      </c>
      <c r="FK159" s="191">
        <v>1.3184500000000001</v>
      </c>
      <c r="FL159" s="179"/>
      <c r="FM159" s="191">
        <v>5.08256</v>
      </c>
      <c r="FN159" s="191"/>
      <c r="FO159" s="191">
        <v>2.1417800000000002</v>
      </c>
      <c r="FP159" s="191"/>
      <c r="FQ159" s="191">
        <v>1.49603</v>
      </c>
      <c r="FR159" s="191"/>
      <c r="FS159" s="191"/>
      <c r="FT159" s="191">
        <v>1.9537599999999999</v>
      </c>
      <c r="FU159" s="191">
        <v>4.3517999999999999</v>
      </c>
      <c r="FV159" s="191"/>
      <c r="FW159" s="177">
        <f t="shared" si="184"/>
        <v>30.263650000000002</v>
      </c>
      <c r="FX159" s="175">
        <f t="shared" si="185"/>
        <v>0.10336769140183072</v>
      </c>
      <c r="FY159" s="179"/>
      <c r="FZ159" s="179"/>
    </row>
    <row r="160" spans="1:182">
      <c r="A160" s="181">
        <v>40452</v>
      </c>
      <c r="B160" s="190">
        <v>39.549999999999997</v>
      </c>
      <c r="C160" s="190">
        <v>38.234999999999999</v>
      </c>
      <c r="D160" s="170">
        <f t="shared" si="156"/>
        <v>38.892499999999998</v>
      </c>
      <c r="E160" s="173">
        <v>1.76</v>
      </c>
      <c r="F160" s="171">
        <v>5.4199999999999998E-2</v>
      </c>
      <c r="G160" s="175">
        <f t="shared" si="157"/>
        <v>0.1053206336257011</v>
      </c>
      <c r="H160" s="183">
        <f t="shared" si="172"/>
        <v>1.0898431993672717E-2</v>
      </c>
      <c r="I160" s="190">
        <v>29.71</v>
      </c>
      <c r="J160" s="190">
        <v>28.84</v>
      </c>
      <c r="K160" s="207">
        <f t="shared" si="206"/>
        <v>29.274999999999999</v>
      </c>
      <c r="L160" s="173">
        <v>1.36</v>
      </c>
      <c r="M160" s="171">
        <v>3.6000000000000004E-2</v>
      </c>
      <c r="N160" s="175">
        <f t="shared" si="207"/>
        <v>8.7598133646208831E-2</v>
      </c>
      <c r="O160" s="183">
        <f t="shared" si="208"/>
        <v>8.8955335443525133E-3</v>
      </c>
      <c r="P160" s="174"/>
      <c r="Q160" s="174"/>
      <c r="R160" s="172"/>
      <c r="S160" s="172"/>
      <c r="T160" s="175"/>
      <c r="U160" s="172"/>
      <c r="V160" s="172"/>
      <c r="W160" s="198">
        <v>46.55</v>
      </c>
      <c r="X160" s="198">
        <v>44.06</v>
      </c>
      <c r="Y160" s="208">
        <f t="shared" si="197"/>
        <v>45.305</v>
      </c>
      <c r="Z160" s="191">
        <v>0.52</v>
      </c>
      <c r="AA160" s="197">
        <v>5.5999999999999994E-2</v>
      </c>
      <c r="AB160" s="175"/>
      <c r="AC160" s="183"/>
      <c r="AD160" s="198">
        <v>38.44</v>
      </c>
      <c r="AE160" s="198">
        <v>36.01</v>
      </c>
      <c r="AF160" s="208">
        <f t="shared" si="198"/>
        <v>37.224999999999994</v>
      </c>
      <c r="AG160" s="191">
        <v>0.88</v>
      </c>
      <c r="AH160" s="197">
        <v>0.17069999999999999</v>
      </c>
      <c r="AI160" s="175"/>
      <c r="AJ160" s="198"/>
      <c r="AK160" s="176"/>
      <c r="AL160" s="176"/>
      <c r="AM160" s="177"/>
      <c r="AN160" s="177"/>
      <c r="AO160" s="178"/>
      <c r="AP160" s="172"/>
      <c r="AQ160" s="172"/>
      <c r="AR160" s="174"/>
      <c r="AS160" s="174"/>
      <c r="AT160" s="172"/>
      <c r="AU160" s="172"/>
      <c r="AV160" s="175"/>
      <c r="AW160" s="172"/>
      <c r="AX160" s="172"/>
      <c r="AY160" s="198">
        <v>41.24</v>
      </c>
      <c r="AZ160" s="198">
        <v>38.941000000000003</v>
      </c>
      <c r="BA160" s="208">
        <f t="shared" si="199"/>
        <v>40.090500000000006</v>
      </c>
      <c r="BB160" s="191">
        <v>1.44</v>
      </c>
      <c r="BC160" s="197">
        <v>2.8500000000000001E-2</v>
      </c>
      <c r="BD160" s="175"/>
      <c r="BE160" s="198"/>
      <c r="BF160" s="198">
        <v>48.47</v>
      </c>
      <c r="BG160" s="198">
        <v>46</v>
      </c>
      <c r="BH160" s="208">
        <f t="shared" si="161"/>
        <v>47.234999999999999</v>
      </c>
      <c r="BI160" s="191">
        <v>1.86</v>
      </c>
      <c r="BJ160" s="197">
        <v>1.4999999999999999E-2</v>
      </c>
      <c r="BK160" s="175">
        <f t="shared" si="162"/>
        <v>5.7730320552917824E-2</v>
      </c>
      <c r="BL160" s="183"/>
      <c r="BM160" s="198">
        <v>17.96</v>
      </c>
      <c r="BN160" s="198">
        <v>17.149999999999999</v>
      </c>
      <c r="BO160" s="208">
        <f t="shared" si="173"/>
        <v>17.555</v>
      </c>
      <c r="BP160" s="191">
        <v>0.92</v>
      </c>
      <c r="BQ160" s="197">
        <v>7.1300000000000002E-2</v>
      </c>
      <c r="BR160" s="175">
        <f t="shared" si="174"/>
        <v>0.13163206885613743</v>
      </c>
      <c r="BS160" s="183">
        <f t="shared" si="175"/>
        <v>2.1997913296054755E-2</v>
      </c>
      <c r="BT160" s="198">
        <v>50.86</v>
      </c>
      <c r="BU160" s="198">
        <v>47.23</v>
      </c>
      <c r="BV160" s="208">
        <f t="shared" si="158"/>
        <v>49.045000000000002</v>
      </c>
      <c r="BW160" s="191">
        <v>1.74</v>
      </c>
      <c r="BX160" s="197">
        <v>3.8800000000000001E-2</v>
      </c>
      <c r="BY160" s="175">
        <f t="shared" si="159"/>
        <v>7.8140517663491726E-2</v>
      </c>
      <c r="BZ160" s="183">
        <f t="shared" si="160"/>
        <v>3.4626108706631241E-3</v>
      </c>
      <c r="CA160" s="174"/>
      <c r="CB160" s="174"/>
      <c r="CC160" s="172"/>
      <c r="CD160" s="172"/>
      <c r="CE160" s="178"/>
      <c r="CF160" s="172"/>
      <c r="CG160" s="172"/>
      <c r="CH160" s="198">
        <v>50.805999999999997</v>
      </c>
      <c r="CI160" s="198">
        <v>45.064999999999998</v>
      </c>
      <c r="CJ160" s="208">
        <f t="shared" si="140"/>
        <v>47.935499999999998</v>
      </c>
      <c r="CK160" s="191">
        <v>1.92</v>
      </c>
      <c r="CL160" s="197">
        <v>7.9299999999999995E-2</v>
      </c>
      <c r="CM160" s="175">
        <f t="shared" si="141"/>
        <v>0.12552989984642116</v>
      </c>
      <c r="CN160" s="183">
        <f t="shared" si="142"/>
        <v>2.5075313164219092E-2</v>
      </c>
      <c r="CO160" s="176"/>
      <c r="CP160" s="176"/>
      <c r="CQ160" s="172"/>
      <c r="CR160" s="172"/>
      <c r="CS160" s="178"/>
      <c r="CT160" s="172"/>
      <c r="CU160" s="172"/>
      <c r="CV160" s="198">
        <v>29.85</v>
      </c>
      <c r="CW160" s="198">
        <v>29.03</v>
      </c>
      <c r="CX160" s="208">
        <f t="shared" si="164"/>
        <v>29.44</v>
      </c>
      <c r="CY160" s="191">
        <v>1.1200000000000001</v>
      </c>
      <c r="CZ160" s="197">
        <v>3.9199999999999999E-2</v>
      </c>
      <c r="DA160" s="175">
        <f t="shared" si="165"/>
        <v>8.1444689800378001E-2</v>
      </c>
      <c r="DB160" s="183">
        <f t="shared" si="166"/>
        <v>6.0471112777422094E-3</v>
      </c>
      <c r="DC160" s="172"/>
      <c r="DD160" s="172"/>
      <c r="DE160" s="172"/>
      <c r="DF160" s="172"/>
      <c r="DG160" s="175"/>
      <c r="DH160" s="172"/>
      <c r="DI160" s="172"/>
      <c r="DJ160" s="198">
        <v>51.005000000000003</v>
      </c>
      <c r="DK160" s="198">
        <v>49.271000000000001</v>
      </c>
      <c r="DL160" s="208">
        <f t="shared" si="176"/>
        <v>50.138000000000005</v>
      </c>
      <c r="DM160" s="191">
        <v>1.46</v>
      </c>
      <c r="DN160" s="197">
        <v>6.3299999999999995E-2</v>
      </c>
      <c r="DO160" s="175">
        <f t="shared" si="209"/>
        <v>9.6269084191616949E-2</v>
      </c>
      <c r="DP160" s="183">
        <f t="shared" si="210"/>
        <v>5.3394658869885649E-3</v>
      </c>
      <c r="DQ160" s="198">
        <v>35.234999999999999</v>
      </c>
      <c r="DR160" s="198">
        <v>33.409999999999997</v>
      </c>
      <c r="DS160" s="208">
        <f t="shared" si="201"/>
        <v>34.322499999999998</v>
      </c>
      <c r="DT160" s="191">
        <v>1</v>
      </c>
      <c r="DU160" s="197">
        <v>0.06</v>
      </c>
      <c r="DV160" s="175">
        <f t="shared" si="202"/>
        <v>9.2884774843543072E-2</v>
      </c>
      <c r="DW160" s="198"/>
      <c r="DX160" s="198">
        <v>30.14</v>
      </c>
      <c r="DY160" s="198">
        <v>28.57</v>
      </c>
      <c r="DZ160" s="208">
        <f t="shared" si="203"/>
        <v>29.355</v>
      </c>
      <c r="EA160" s="191">
        <v>1</v>
      </c>
      <c r="EB160" s="197">
        <v>3.1E-2</v>
      </c>
      <c r="EC160" s="175"/>
      <c r="ED160" s="198"/>
      <c r="EE160" s="198">
        <v>39.1</v>
      </c>
      <c r="EF160" s="198">
        <v>37.67</v>
      </c>
      <c r="EG160" s="208">
        <f t="shared" si="204"/>
        <v>38.385000000000005</v>
      </c>
      <c r="EH160" s="191">
        <v>1.51</v>
      </c>
      <c r="EI160" s="197">
        <v>3.5699999999999996E-2</v>
      </c>
      <c r="EJ160" s="175">
        <f t="shared" si="205"/>
        <v>7.9257579471275763E-2</v>
      </c>
      <c r="EK160" s="183">
        <f>EJ160*($FT160/$FW160)</f>
        <v>5.0788483438759706E-3</v>
      </c>
      <c r="EL160" s="198">
        <v>55.84</v>
      </c>
      <c r="EM160" s="198">
        <v>51.66</v>
      </c>
      <c r="EN160" s="208">
        <f t="shared" si="190"/>
        <v>53.75</v>
      </c>
      <c r="EO160" s="191">
        <v>1.38</v>
      </c>
      <c r="EP160" s="197">
        <v>6.6699999999999995E-2</v>
      </c>
      <c r="EQ160" s="175">
        <f t="shared" si="191"/>
        <v>9.5821801048700639E-2</v>
      </c>
      <c r="ER160" s="183">
        <f t="shared" si="196"/>
        <v>1.8205636697277268E-2</v>
      </c>
      <c r="ES160" s="198"/>
      <c r="ET160" s="198"/>
      <c r="EU160" s="208"/>
      <c r="EV160" s="191"/>
      <c r="EW160" s="197"/>
      <c r="EX160" s="175"/>
      <c r="EY160" s="198"/>
      <c r="EZ160" s="172"/>
      <c r="FA160" s="191">
        <v>2.92266</v>
      </c>
      <c r="FB160" s="191">
        <v>2.8681700000000001</v>
      </c>
      <c r="FC160" s="179"/>
      <c r="FD160" s="191"/>
      <c r="FE160" s="198"/>
      <c r="FF160" s="179"/>
      <c r="FG160" s="179"/>
      <c r="FH160" s="191"/>
      <c r="FI160" s="191"/>
      <c r="FJ160" s="191">
        <v>4.7200600000000001</v>
      </c>
      <c r="FK160" s="191">
        <v>1.2515699999999998</v>
      </c>
      <c r="FL160" s="179"/>
      <c r="FM160" s="191">
        <v>5.6419199999999998</v>
      </c>
      <c r="FN160" s="191"/>
      <c r="FO160" s="191">
        <v>2.09707</v>
      </c>
      <c r="FP160" s="191"/>
      <c r="FQ160" s="191">
        <v>1.56653</v>
      </c>
      <c r="FR160" s="191"/>
      <c r="FS160" s="191"/>
      <c r="FT160" s="191">
        <v>1.80989</v>
      </c>
      <c r="FU160" s="191">
        <v>5.3662299999999998</v>
      </c>
      <c r="FV160" s="191"/>
      <c r="FW160" s="177">
        <f t="shared" si="184"/>
        <v>28.244099999999996</v>
      </c>
      <c r="FX160" s="175">
        <f t="shared" si="185"/>
        <v>0.10500086507484621</v>
      </c>
      <c r="FY160" s="179"/>
      <c r="FZ160" s="179"/>
    </row>
    <row r="161" spans="1:182">
      <c r="A161" s="181">
        <v>40483</v>
      </c>
      <c r="B161" s="190">
        <v>39.659999999999997</v>
      </c>
      <c r="C161" s="190">
        <v>36.68</v>
      </c>
      <c r="D161" s="170">
        <f t="shared" si="156"/>
        <v>38.17</v>
      </c>
      <c r="E161" s="173">
        <v>1.76</v>
      </c>
      <c r="F161" s="171">
        <v>5.4199999999999998E-2</v>
      </c>
      <c r="G161" s="175">
        <f t="shared" si="157"/>
        <v>0.10630584851628599</v>
      </c>
      <c r="H161" s="183">
        <f t="shared" si="172"/>
        <v>1.1000380653821806E-2</v>
      </c>
      <c r="I161" s="190">
        <v>30.71</v>
      </c>
      <c r="J161" s="190">
        <v>29.31</v>
      </c>
      <c r="K161" s="207">
        <f t="shared" si="206"/>
        <v>30.009999999999998</v>
      </c>
      <c r="L161" s="173">
        <v>1.36</v>
      </c>
      <c r="M161" s="171">
        <v>3.6000000000000004E-2</v>
      </c>
      <c r="N161" s="175">
        <f t="shared" si="207"/>
        <v>8.631184534744607E-2</v>
      </c>
      <c r="O161" s="183">
        <f t="shared" si="208"/>
        <v>8.7649118035336374E-3</v>
      </c>
      <c r="P161" s="174"/>
      <c r="Q161" s="174"/>
      <c r="R161" s="172"/>
      <c r="S161" s="172"/>
      <c r="T161" s="175"/>
      <c r="U161" s="172"/>
      <c r="V161" s="172"/>
      <c r="W161" s="198">
        <v>47</v>
      </c>
      <c r="X161" s="198">
        <v>43.32</v>
      </c>
      <c r="Y161" s="208">
        <f t="shared" si="197"/>
        <v>45.16</v>
      </c>
      <c r="Z161" s="191">
        <v>0.52</v>
      </c>
      <c r="AA161" s="197">
        <v>5.5999999999999994E-2</v>
      </c>
      <c r="AB161" s="175"/>
      <c r="AC161" s="183"/>
      <c r="AD161" s="198">
        <v>43.45</v>
      </c>
      <c r="AE161" s="198">
        <v>36.909999999999997</v>
      </c>
      <c r="AF161" s="208">
        <f t="shared" si="198"/>
        <v>40.18</v>
      </c>
      <c r="AG161" s="191">
        <v>0.88</v>
      </c>
      <c r="AH161" s="197">
        <v>0.17069999999999999</v>
      </c>
      <c r="AI161" s="175"/>
      <c r="AJ161" s="198"/>
      <c r="AK161" s="176"/>
      <c r="AL161" s="176"/>
      <c r="AM161" s="177"/>
      <c r="AN161" s="177"/>
      <c r="AO161" s="178"/>
      <c r="AP161" s="172"/>
      <c r="AQ161" s="172"/>
      <c r="AR161" s="174"/>
      <c r="AS161" s="174"/>
      <c r="AT161" s="172"/>
      <c r="AU161" s="172"/>
      <c r="AV161" s="175"/>
      <c r="AW161" s="172"/>
      <c r="AX161" s="172"/>
      <c r="AY161" s="198">
        <v>43.77</v>
      </c>
      <c r="AZ161" s="198">
        <v>39.700000000000003</v>
      </c>
      <c r="BA161" s="208">
        <f t="shared" si="199"/>
        <v>41.734999999999999</v>
      </c>
      <c r="BB161" s="191">
        <v>1.44</v>
      </c>
      <c r="BC161" s="197">
        <v>2.8500000000000001E-2</v>
      </c>
      <c r="BD161" s="175"/>
      <c r="BE161" s="198"/>
      <c r="BF161" s="198">
        <v>48.43</v>
      </c>
      <c r="BG161" s="198">
        <v>43</v>
      </c>
      <c r="BH161" s="208">
        <f t="shared" si="161"/>
        <v>45.715000000000003</v>
      </c>
      <c r="BI161" s="191">
        <v>1.86</v>
      </c>
      <c r="BJ161" s="197">
        <v>1.4999999999999999E-2</v>
      </c>
      <c r="BK161" s="175">
        <f t="shared" si="162"/>
        <v>5.9173864978268931E-2</v>
      </c>
      <c r="BL161" s="183"/>
      <c r="BM161" s="198">
        <v>17.64</v>
      </c>
      <c r="BN161" s="198">
        <v>16.649999999999999</v>
      </c>
      <c r="BO161" s="208">
        <f t="shared" si="173"/>
        <v>17.145</v>
      </c>
      <c r="BP161" s="191">
        <v>0.92</v>
      </c>
      <c r="BQ161" s="197">
        <v>7.1300000000000002E-2</v>
      </c>
      <c r="BR161" s="175">
        <f t="shared" si="174"/>
        <v>0.13310532541443942</v>
      </c>
      <c r="BS161" s="183">
        <f t="shared" si="175"/>
        <v>2.2244119029308031E-2</v>
      </c>
      <c r="BT161" s="198">
        <v>50.09</v>
      </c>
      <c r="BU161" s="198">
        <v>47.42</v>
      </c>
      <c r="BV161" s="208">
        <f t="shared" si="158"/>
        <v>48.755000000000003</v>
      </c>
      <c r="BW161" s="191">
        <v>1.74</v>
      </c>
      <c r="BX161" s="197">
        <v>3.8800000000000001E-2</v>
      </c>
      <c r="BY161" s="175">
        <f t="shared" si="159"/>
        <v>7.8377810754634014E-2</v>
      </c>
      <c r="BZ161" s="183">
        <f t="shared" si="160"/>
        <v>3.4731259486468781E-3</v>
      </c>
      <c r="CA161" s="174"/>
      <c r="CB161" s="174"/>
      <c r="CC161" s="172"/>
      <c r="CD161" s="172"/>
      <c r="CE161" s="178"/>
      <c r="CF161" s="172"/>
      <c r="CG161" s="172"/>
      <c r="CH161" s="198">
        <v>52.43</v>
      </c>
      <c r="CI161" s="198">
        <v>49.59</v>
      </c>
      <c r="CJ161" s="208">
        <f t="shared" si="140"/>
        <v>51.010000000000005</v>
      </c>
      <c r="CK161" s="191">
        <v>1.92</v>
      </c>
      <c r="CL161" s="197">
        <v>7.9299999999999995E-2</v>
      </c>
      <c r="CM161" s="175">
        <f t="shared" si="141"/>
        <v>0.12270220011220423</v>
      </c>
      <c r="CN161" s="183">
        <f t="shared" si="142"/>
        <v>2.4510464021053859E-2</v>
      </c>
      <c r="CO161" s="176"/>
      <c r="CP161" s="176"/>
      <c r="CQ161" s="172"/>
      <c r="CR161" s="172"/>
      <c r="CS161" s="178"/>
      <c r="CT161" s="172"/>
      <c r="CU161" s="172"/>
      <c r="CV161" s="198">
        <v>29.98</v>
      </c>
      <c r="CW161" s="198">
        <v>28.29</v>
      </c>
      <c r="CX161" s="208">
        <f t="shared" si="164"/>
        <v>29.134999999999998</v>
      </c>
      <c r="CY161" s="191">
        <v>1.1200000000000001</v>
      </c>
      <c r="CZ161" s="197">
        <v>3.9199999999999999E-2</v>
      </c>
      <c r="DA161" s="175">
        <f t="shared" si="165"/>
        <v>8.1893628500167681E-2</v>
      </c>
      <c r="DB161" s="183">
        <f t="shared" si="166"/>
        <v>6.0804441111186646E-3</v>
      </c>
      <c r="DC161" s="172"/>
      <c r="DD161" s="172"/>
      <c r="DE161" s="172"/>
      <c r="DF161" s="172"/>
      <c r="DG161" s="175"/>
      <c r="DH161" s="172"/>
      <c r="DI161" s="172"/>
      <c r="DJ161" s="198">
        <v>52.13</v>
      </c>
      <c r="DK161" s="198">
        <v>49.33</v>
      </c>
      <c r="DL161" s="208">
        <f t="shared" si="176"/>
        <v>50.730000000000004</v>
      </c>
      <c r="DM161" s="191">
        <v>1.46</v>
      </c>
      <c r="DN161" s="197">
        <v>6.3299999999999995E-2</v>
      </c>
      <c r="DO161" s="175">
        <f t="shared" si="209"/>
        <v>9.5879982512594886E-2</v>
      </c>
      <c r="DP161" s="183">
        <f t="shared" si="210"/>
        <v>5.3178847619664033E-3</v>
      </c>
      <c r="DQ161" s="198">
        <v>36.14</v>
      </c>
      <c r="DR161" s="198">
        <v>34.1</v>
      </c>
      <c r="DS161" s="208">
        <f t="shared" si="201"/>
        <v>35.120000000000005</v>
      </c>
      <c r="DT161" s="191">
        <v>1</v>
      </c>
      <c r="DU161" s="197">
        <v>0.06</v>
      </c>
      <c r="DV161" s="175">
        <f t="shared" si="202"/>
        <v>9.2129650701778587E-2</v>
      </c>
      <c r="DW161" s="198"/>
      <c r="DX161" s="198">
        <v>30.9</v>
      </c>
      <c r="DY161" s="198">
        <v>29.11</v>
      </c>
      <c r="DZ161" s="208">
        <f t="shared" si="203"/>
        <v>30.004999999999999</v>
      </c>
      <c r="EA161" s="191">
        <v>1</v>
      </c>
      <c r="EB161" s="197">
        <v>3.1E-2</v>
      </c>
      <c r="EC161" s="175"/>
      <c r="ED161" s="198"/>
      <c r="EE161" s="198">
        <v>40</v>
      </c>
      <c r="EF161" s="198">
        <v>36.130000000000003</v>
      </c>
      <c r="EG161" s="208">
        <f t="shared" si="204"/>
        <v>38.064999999999998</v>
      </c>
      <c r="EH161" s="191">
        <v>1.51</v>
      </c>
      <c r="EI161" s="197">
        <v>3.5699999999999996E-2</v>
      </c>
      <c r="EJ161" s="175">
        <f t="shared" si="205"/>
        <v>7.9629477929396675E-2</v>
      </c>
      <c r="EK161" s="183">
        <f>EJ161*($FT161/$FW161)</f>
        <v>5.1026797033587815E-3</v>
      </c>
      <c r="EL161" s="198">
        <v>64.05</v>
      </c>
      <c r="EM161" s="198">
        <v>55.33</v>
      </c>
      <c r="EN161" s="208">
        <f t="shared" si="190"/>
        <v>59.69</v>
      </c>
      <c r="EO161" s="191">
        <v>1.38</v>
      </c>
      <c r="EP161" s="197">
        <v>6.6699999999999995E-2</v>
      </c>
      <c r="EQ161" s="175">
        <f t="shared" si="191"/>
        <v>9.2897363735007454E-2</v>
      </c>
      <c r="ER161" s="183">
        <f t="shared" si="196"/>
        <v>1.765000903536346E-2</v>
      </c>
      <c r="ES161" s="198"/>
      <c r="ET161" s="198"/>
      <c r="EU161" s="208"/>
      <c r="EV161" s="191"/>
      <c r="EW161" s="197"/>
      <c r="EX161" s="175"/>
      <c r="EY161" s="198"/>
      <c r="EZ161" s="172"/>
      <c r="FA161" s="191">
        <v>2.92266</v>
      </c>
      <c r="FB161" s="191">
        <v>2.8681700000000001</v>
      </c>
      <c r="FC161" s="179"/>
      <c r="FD161" s="191"/>
      <c r="FE161" s="198"/>
      <c r="FF161" s="179"/>
      <c r="FG161" s="179"/>
      <c r="FH161" s="191"/>
      <c r="FI161" s="191"/>
      <c r="FJ161" s="191">
        <v>4.7200600000000001</v>
      </c>
      <c r="FK161" s="191">
        <v>1.2515699999999998</v>
      </c>
      <c r="FL161" s="179"/>
      <c r="FM161" s="191">
        <v>5.6419199999999998</v>
      </c>
      <c r="FN161" s="191"/>
      <c r="FO161" s="191">
        <v>2.09707</v>
      </c>
      <c r="FP161" s="191"/>
      <c r="FQ161" s="191">
        <v>1.56653</v>
      </c>
      <c r="FR161" s="191"/>
      <c r="FS161" s="191"/>
      <c r="FT161" s="191">
        <v>1.80989</v>
      </c>
      <c r="FU161" s="191">
        <v>5.3662299999999998</v>
      </c>
      <c r="FV161" s="191"/>
      <c r="FW161" s="177">
        <f t="shared" si="184"/>
        <v>28.244099999999996</v>
      </c>
      <c r="FX161" s="175">
        <f t="shared" si="185"/>
        <v>0.10414401906817151</v>
      </c>
      <c r="FY161" s="179"/>
      <c r="FZ161" s="179"/>
    </row>
    <row r="162" spans="1:182">
      <c r="A162" s="181">
        <v>40513</v>
      </c>
      <c r="B162" s="190">
        <v>37.97</v>
      </c>
      <c r="C162" s="190">
        <v>34.21</v>
      </c>
      <c r="D162" s="170">
        <f t="shared" si="156"/>
        <v>36.090000000000003</v>
      </c>
      <c r="E162" s="173">
        <v>1.76</v>
      </c>
      <c r="F162" s="171">
        <v>5.2199999999999996E-2</v>
      </c>
      <c r="G162" s="175">
        <f>+((((((E162/4)*(1+F162)^0.25))/(D162*0.95))+(1+F162)^(0.25))^4)-1</f>
        <v>0.10726195721762988</v>
      </c>
      <c r="H162" s="183">
        <f t="shared" si="172"/>
        <v>1.0405905725289316E-2</v>
      </c>
      <c r="I162" s="190">
        <v>31.99</v>
      </c>
      <c r="J162" s="190">
        <v>30.32</v>
      </c>
      <c r="K162" s="207">
        <f>AVERAGE(I162:J162)</f>
        <v>31.155000000000001</v>
      </c>
      <c r="L162" s="173">
        <v>1.36</v>
      </c>
      <c r="M162" s="171">
        <v>3.6000000000000004E-2</v>
      </c>
      <c r="N162" s="175">
        <f t="shared" si="207"/>
        <v>8.4431010360777714E-2</v>
      </c>
      <c r="O162" s="183">
        <f t="shared" si="208"/>
        <v>8.4028578560223291E-3</v>
      </c>
      <c r="P162" s="174"/>
      <c r="Q162" s="174"/>
      <c r="R162" s="172"/>
      <c r="S162" s="172"/>
      <c r="T162" s="175"/>
      <c r="U162" s="172"/>
      <c r="V162" s="172"/>
      <c r="W162" s="198"/>
      <c r="X162" s="198"/>
      <c r="Y162" s="176"/>
      <c r="Z162" s="198"/>
      <c r="AA162" s="197"/>
      <c r="AB162" s="175"/>
      <c r="AC162" s="209"/>
      <c r="AD162" s="198"/>
      <c r="AE162" s="198"/>
      <c r="AF162" s="176"/>
      <c r="AG162" s="198"/>
      <c r="AH162" s="197"/>
      <c r="AI162" s="209"/>
      <c r="AJ162" s="209"/>
      <c r="AK162" s="176"/>
      <c r="AL162" s="176"/>
      <c r="AM162" s="177"/>
      <c r="AN162" s="177"/>
      <c r="AO162" s="178"/>
      <c r="AP162" s="172"/>
      <c r="AQ162" s="172"/>
      <c r="AR162" s="174"/>
      <c r="AS162" s="174"/>
      <c r="AT162" s="172"/>
      <c r="AU162" s="172"/>
      <c r="AV162" s="175"/>
      <c r="AW162" s="172"/>
      <c r="AX162" s="172"/>
      <c r="AY162" s="198">
        <v>44.1</v>
      </c>
      <c r="AZ162" s="198">
        <v>42.39</v>
      </c>
      <c r="BA162" s="208">
        <f>AVERAGE(AY162:AZ162)</f>
        <v>43.245000000000005</v>
      </c>
      <c r="BB162" s="191">
        <v>1.44</v>
      </c>
      <c r="BC162" s="197">
        <v>2.8500000000000001E-2</v>
      </c>
      <c r="BD162" s="175"/>
      <c r="BE162" s="209"/>
      <c r="BF162" s="198"/>
      <c r="BG162" s="198"/>
      <c r="BH162" s="176"/>
      <c r="BI162" s="198"/>
      <c r="BJ162" s="197"/>
      <c r="BK162" s="175"/>
      <c r="BL162" s="209"/>
      <c r="BM162" s="198">
        <v>17.78</v>
      </c>
      <c r="BN162" s="198">
        <v>16.829999999999998</v>
      </c>
      <c r="BO162" s="208">
        <f t="shared" si="173"/>
        <v>17.305</v>
      </c>
      <c r="BP162" s="191">
        <v>0.92</v>
      </c>
      <c r="BQ162" s="197">
        <v>6.93E-2</v>
      </c>
      <c r="BR162" s="175">
        <f>+((((((BP162/4)*(1+BQ162)^0.25))/(BO162*0.95))+(1+BQ162)^(0.25))^4)-1</f>
        <v>0.13040762366017611</v>
      </c>
      <c r="BS162" s="183">
        <f>BR162*(FJ162/$FW162)</f>
        <v>2.2520464244153732E-2</v>
      </c>
      <c r="BT162" s="198">
        <v>49.61</v>
      </c>
      <c r="BU162" s="198">
        <v>44.02</v>
      </c>
      <c r="BV162" s="208">
        <f t="shared" si="158"/>
        <v>46.814999999999998</v>
      </c>
      <c r="BW162" s="191">
        <v>1.74</v>
      </c>
      <c r="BX162" s="197">
        <v>3.6299999999999999E-2</v>
      </c>
      <c r="BY162" s="175">
        <f t="shared" si="159"/>
        <v>7.7442680434700373E-2</v>
      </c>
      <c r="BZ162" s="183">
        <f t="shared" si="160"/>
        <v>3.321916035523711E-3</v>
      </c>
      <c r="CA162" s="174"/>
      <c r="CB162" s="174"/>
      <c r="CC162" s="172"/>
      <c r="CD162" s="172"/>
      <c r="CE162" s="178"/>
      <c r="CF162" s="172"/>
      <c r="CG162" s="172"/>
      <c r="CH162" s="198">
        <v>56.09</v>
      </c>
      <c r="CI162" s="198">
        <v>51.31</v>
      </c>
      <c r="CJ162" s="208">
        <f t="shared" si="140"/>
        <v>53.7</v>
      </c>
      <c r="CK162" s="191">
        <v>1.92</v>
      </c>
      <c r="CL162" s="197">
        <v>7.9299999999999995E-2</v>
      </c>
      <c r="CM162" s="175">
        <f t="shared" si="141"/>
        <v>0.12049742553353582</v>
      </c>
      <c r="CN162" s="183">
        <f t="shared" si="142"/>
        <v>2.4749261817609891E-2</v>
      </c>
      <c r="CO162" s="176"/>
      <c r="CP162" s="176"/>
      <c r="CQ162" s="172"/>
      <c r="CR162" s="172"/>
      <c r="CS162" s="178"/>
      <c r="CT162" s="172"/>
      <c r="CU162" s="172"/>
      <c r="CV162" s="198">
        <v>30.1</v>
      </c>
      <c r="CW162" s="198">
        <v>27.77</v>
      </c>
      <c r="CX162" s="208">
        <f t="shared" si="164"/>
        <v>28.935000000000002</v>
      </c>
      <c r="CY162" s="191">
        <v>1.1200000000000001</v>
      </c>
      <c r="CZ162" s="197">
        <v>3.4700000000000002E-2</v>
      </c>
      <c r="DA162" s="175">
        <f t="shared" si="165"/>
        <v>7.7507058544907359E-2</v>
      </c>
      <c r="DB162" s="183">
        <f t="shared" si="166"/>
        <v>5.4300633223156357E-3</v>
      </c>
      <c r="DC162" s="172"/>
      <c r="DD162" s="172"/>
      <c r="DE162" s="172"/>
      <c r="DF162" s="172"/>
      <c r="DG162" s="175"/>
      <c r="DH162" s="172"/>
      <c r="DI162" s="172"/>
      <c r="DJ162" s="198">
        <v>54.238</v>
      </c>
      <c r="DK162" s="198">
        <v>51.61</v>
      </c>
      <c r="DL162" s="208">
        <f t="shared" si="176"/>
        <v>52.923999999999999</v>
      </c>
      <c r="DM162" s="191">
        <v>1.46</v>
      </c>
      <c r="DN162" s="197">
        <v>6.3299999999999995E-2</v>
      </c>
      <c r="DO162" s="175">
        <f t="shared" si="209"/>
        <v>9.4514671640379744E-2</v>
      </c>
      <c r="DP162" s="183">
        <f t="shared" si="210"/>
        <v>5.1327250474662725E-3</v>
      </c>
      <c r="DQ162" s="198"/>
      <c r="DR162" s="198"/>
      <c r="DS162" s="176"/>
      <c r="DT162" s="198"/>
      <c r="DU162" s="197"/>
      <c r="DV162" s="175"/>
      <c r="DW162" s="183"/>
      <c r="DX162" s="198"/>
      <c r="DY162" s="198"/>
      <c r="DZ162" s="176"/>
      <c r="EA162" s="198"/>
      <c r="EB162" s="197"/>
      <c r="EC162" s="175"/>
      <c r="ED162" s="183"/>
      <c r="EE162" s="198">
        <v>37.32</v>
      </c>
      <c r="EF162" s="198">
        <v>34.69</v>
      </c>
      <c r="EG162" s="208">
        <f>AVERAGE(EE162:EF162)</f>
        <v>36.004999999999995</v>
      </c>
      <c r="EH162" s="191">
        <v>1.51</v>
      </c>
      <c r="EI162" s="197">
        <v>3.5699999999999996E-2</v>
      </c>
      <c r="EJ162" s="175">
        <f t="shared" si="205"/>
        <v>8.2184422640112054E-2</v>
      </c>
      <c r="EK162" s="183">
        <f>EJ162*($FT162/$FW162)</f>
        <v>5.1233699494160319E-3</v>
      </c>
      <c r="EL162" s="198">
        <v>66.52</v>
      </c>
      <c r="EM162" s="198">
        <v>63.36</v>
      </c>
      <c r="EN162" s="208">
        <f t="shared" si="190"/>
        <v>64.94</v>
      </c>
      <c r="EO162" s="191">
        <v>1.38</v>
      </c>
      <c r="EP162" s="197">
        <v>6.6699999999999995E-2</v>
      </c>
      <c r="EQ162" s="175">
        <f t="shared" si="191"/>
        <v>9.0761726245978336E-2</v>
      </c>
      <c r="ER162" s="183">
        <f t="shared" si="196"/>
        <v>1.7769080707502338E-2</v>
      </c>
      <c r="ES162" s="198"/>
      <c r="ET162" s="198"/>
      <c r="EU162" s="176"/>
      <c r="EV162" s="198"/>
      <c r="EW162" s="197"/>
      <c r="EX162" s="175"/>
      <c r="EY162" s="183"/>
      <c r="EZ162" s="172"/>
      <c r="FA162" s="191">
        <v>2.8016900000000002</v>
      </c>
      <c r="FB162" s="191">
        <v>2.8741599999999998</v>
      </c>
      <c r="FC162" s="179"/>
      <c r="FD162" s="179"/>
      <c r="FE162" s="198"/>
      <c r="FF162" s="179"/>
      <c r="FG162" s="179"/>
      <c r="FH162" s="198"/>
      <c r="FI162" s="198"/>
      <c r="FJ162" s="191">
        <v>4.9872399999999999</v>
      </c>
      <c r="FK162" s="191">
        <v>1.23878</v>
      </c>
      <c r="FL162" s="179"/>
      <c r="FM162" s="191">
        <v>5.9315800000000003</v>
      </c>
      <c r="FN162" s="177"/>
      <c r="FO162" s="191">
        <v>2.02325</v>
      </c>
      <c r="FP162" s="177"/>
      <c r="FQ162" s="191">
        <v>1.5683199999999999</v>
      </c>
      <c r="FR162" s="198"/>
      <c r="FS162" s="198"/>
      <c r="FT162" s="191">
        <v>1.80033</v>
      </c>
      <c r="FU162" s="191">
        <v>5.6538999999999993</v>
      </c>
      <c r="FV162" s="198"/>
      <c r="FW162" s="177">
        <f>SUM(FA162:FV162)</f>
        <v>28.879249999999999</v>
      </c>
      <c r="FX162" s="175">
        <f>SUM(H162,O162,V162,AC162,AJ162,AQ162,AX162,BE162,BL162,BS162,BZ162,CG162,CN162,CU162,DB162,DI162,DP162,DW162,ED162,EK162,ER162,EY162)</f>
        <v>0.10285564470529926</v>
      </c>
      <c r="FY162" s="179"/>
      <c r="FZ162" s="179"/>
    </row>
    <row r="163" spans="1:182">
      <c r="A163" s="181">
        <v>40544</v>
      </c>
      <c r="B163" s="190">
        <v>36.92</v>
      </c>
      <c r="C163" s="190">
        <v>35.65</v>
      </c>
      <c r="D163" s="170">
        <f t="shared" si="156"/>
        <v>36.284999999999997</v>
      </c>
      <c r="E163" s="173">
        <v>1.8</v>
      </c>
      <c r="F163" s="171">
        <v>5.2999999999999999E-2</v>
      </c>
      <c r="G163" s="175">
        <f>+((((((E163/4)*(1+F163)^0.25))/(D163*0.95))+(1+F163)^(0.25))^4)-1</f>
        <v>0.10907187110634986</v>
      </c>
      <c r="H163" s="183">
        <f t="shared" si="172"/>
        <v>1.0125426409695975E-2</v>
      </c>
      <c r="I163" s="190">
        <v>33.78</v>
      </c>
      <c r="J163" s="190">
        <v>31.31</v>
      </c>
      <c r="K163" s="207">
        <f>AVERAGE(I163:J163)</f>
        <v>32.545000000000002</v>
      </c>
      <c r="L163" s="173">
        <v>1.36</v>
      </c>
      <c r="M163" s="171">
        <v>3.6000000000000004E-2</v>
      </c>
      <c r="N163" s="175">
        <f t="shared" si="207"/>
        <v>8.2328474294750542E-2</v>
      </c>
      <c r="O163" s="183">
        <f t="shared" si="208"/>
        <v>7.9208003259045E-3</v>
      </c>
      <c r="P163" s="174"/>
      <c r="Q163" s="174"/>
      <c r="R163" s="172"/>
      <c r="S163" s="172"/>
      <c r="T163" s="175"/>
      <c r="U163" s="172"/>
      <c r="V163" s="172"/>
      <c r="W163" s="198"/>
      <c r="X163" s="198"/>
      <c r="Y163" s="176"/>
      <c r="Z163" s="198"/>
      <c r="AA163" s="197"/>
      <c r="AB163" s="175"/>
      <c r="AC163" s="209"/>
      <c r="AD163" s="198"/>
      <c r="AE163" s="198"/>
      <c r="AF163" s="176"/>
      <c r="AG163" s="198"/>
      <c r="AH163" s="197"/>
      <c r="AI163" s="209"/>
      <c r="AJ163" s="209"/>
      <c r="AK163" s="176"/>
      <c r="AL163" s="176"/>
      <c r="AM163" s="177"/>
      <c r="AN163" s="177"/>
      <c r="AO163" s="178"/>
      <c r="AP163" s="172"/>
      <c r="AQ163" s="172"/>
      <c r="AR163" s="174"/>
      <c r="AS163" s="174"/>
      <c r="AT163" s="172"/>
      <c r="AU163" s="172"/>
      <c r="AV163" s="175"/>
      <c r="AW163" s="172"/>
      <c r="AX163" s="172"/>
      <c r="AY163" s="198">
        <v>44.09</v>
      </c>
      <c r="AZ163" s="198">
        <v>41.76</v>
      </c>
      <c r="BA163" s="208">
        <f>AVERAGE(AY163:AZ163)</f>
        <v>42.924999999999997</v>
      </c>
      <c r="BB163" s="191">
        <v>1.44</v>
      </c>
      <c r="BC163" s="197">
        <v>2.6699999999999998E-2</v>
      </c>
      <c r="BD163" s="175"/>
      <c r="BE163" s="209"/>
      <c r="BF163" s="198"/>
      <c r="BG163" s="198"/>
      <c r="BH163" s="176"/>
      <c r="BI163" s="198"/>
      <c r="BJ163" s="197"/>
      <c r="BK163" s="175"/>
      <c r="BL163" s="209"/>
      <c r="BM163" s="198">
        <v>18.93</v>
      </c>
      <c r="BN163" s="198">
        <v>17.71</v>
      </c>
      <c r="BO163" s="208">
        <f t="shared" si="173"/>
        <v>18.32</v>
      </c>
      <c r="BP163" s="191">
        <v>0.92</v>
      </c>
      <c r="BQ163" s="197">
        <v>5.7200000000000001E-2</v>
      </c>
      <c r="BR163" s="175">
        <f>+((((((BP163/4)*(1+BQ163)^0.25))/(BO163*0.95))+(1+BQ163)^(0.25))^4)-1</f>
        <v>0.1142026878648108</v>
      </c>
      <c r="BS163" s="183">
        <f>BR163*(FJ163/$FW163)</f>
        <v>1.8679824437573066E-2</v>
      </c>
      <c r="BT163" s="198">
        <v>47.07</v>
      </c>
      <c r="BU163" s="198">
        <v>43.92</v>
      </c>
      <c r="BV163" s="208">
        <f t="shared" si="158"/>
        <v>45.495000000000005</v>
      </c>
      <c r="BW163" s="191">
        <v>1.74</v>
      </c>
      <c r="BX163" s="197">
        <v>3.8800000000000001E-2</v>
      </c>
      <c r="BY163" s="175">
        <f t="shared" si="159"/>
        <v>8.125657372491224E-2</v>
      </c>
      <c r="BZ163" s="183">
        <f t="shared" si="160"/>
        <v>3.1869209676356047E-3</v>
      </c>
      <c r="CA163" s="174"/>
      <c r="CB163" s="174"/>
      <c r="CC163" s="172"/>
      <c r="CD163" s="172"/>
      <c r="CE163" s="178"/>
      <c r="CF163" s="172"/>
      <c r="CG163" s="172"/>
      <c r="CH163" s="198">
        <v>59.5</v>
      </c>
      <c r="CI163" s="198">
        <v>54.53</v>
      </c>
      <c r="CJ163" s="208">
        <f t="shared" si="140"/>
        <v>57.015000000000001</v>
      </c>
      <c r="CK163" s="191">
        <v>2.08</v>
      </c>
      <c r="CL163" s="197">
        <v>9.5700000000000007E-2</v>
      </c>
      <c r="CM163" s="175">
        <f t="shared" si="141"/>
        <v>0.13838657705725499</v>
      </c>
      <c r="CN163" s="183">
        <f t="shared" si="142"/>
        <v>2.9223066832136164E-2</v>
      </c>
      <c r="CO163" s="176"/>
      <c r="CP163" s="176"/>
      <c r="CQ163" s="172"/>
      <c r="CR163" s="172"/>
      <c r="CS163" s="178"/>
      <c r="CT163" s="172"/>
      <c r="CU163" s="172"/>
      <c r="CV163" s="198">
        <v>29.16</v>
      </c>
      <c r="CW163" s="198">
        <v>27.57</v>
      </c>
      <c r="CX163" s="208">
        <f t="shared" si="164"/>
        <v>28.365000000000002</v>
      </c>
      <c r="CY163" s="191">
        <v>1.1200000000000001</v>
      </c>
      <c r="CZ163" s="197">
        <v>3.5200000000000002E-2</v>
      </c>
      <c r="DA163" s="175">
        <f t="shared" si="165"/>
        <v>7.8901768597990918E-2</v>
      </c>
      <c r="DB163" s="183">
        <f t="shared" si="166"/>
        <v>5.2468681545238044E-3</v>
      </c>
      <c r="DC163" s="172"/>
      <c r="DD163" s="172"/>
      <c r="DE163" s="172"/>
      <c r="DF163" s="172"/>
      <c r="DG163" s="175"/>
      <c r="DH163" s="172"/>
      <c r="DI163" s="172"/>
      <c r="DJ163" s="198">
        <v>53.96</v>
      </c>
      <c r="DK163" s="198">
        <v>51.89</v>
      </c>
      <c r="DL163" s="208">
        <f t="shared" si="176"/>
        <v>52.924999999999997</v>
      </c>
      <c r="DM163" s="191">
        <v>1.46</v>
      </c>
      <c r="DN163" s="197">
        <v>6.3299999999999995E-2</v>
      </c>
      <c r="DO163" s="175">
        <f t="shared" si="209"/>
        <v>9.451407543515411E-2</v>
      </c>
      <c r="DP163" s="183">
        <f t="shared" si="210"/>
        <v>4.9047026653108094E-3</v>
      </c>
      <c r="DQ163" s="198"/>
      <c r="DR163" s="198"/>
      <c r="DS163" s="176"/>
      <c r="DT163" s="198"/>
      <c r="DU163" s="197"/>
      <c r="DV163" s="175"/>
      <c r="DW163" s="183"/>
      <c r="DX163" s="198"/>
      <c r="DY163" s="198"/>
      <c r="DZ163" s="176"/>
      <c r="EA163" s="198"/>
      <c r="EB163" s="197"/>
      <c r="EC163" s="175"/>
      <c r="ED163" s="183"/>
      <c r="EE163" s="198"/>
      <c r="EF163" s="198"/>
      <c r="EG163" s="208"/>
      <c r="EH163" s="191"/>
      <c r="EI163" s="197"/>
      <c r="EJ163" s="175"/>
      <c r="EK163" s="183"/>
      <c r="EL163" s="198">
        <v>70.873000000000005</v>
      </c>
      <c r="EM163" s="198">
        <v>65.91</v>
      </c>
      <c r="EN163" s="208">
        <f t="shared" si="190"/>
        <v>68.391500000000008</v>
      </c>
      <c r="EO163" s="191">
        <v>1.38</v>
      </c>
      <c r="EP163" s="197">
        <v>5.33E-2</v>
      </c>
      <c r="EQ163" s="175">
        <f t="shared" si="191"/>
        <v>7.5850856626448637E-2</v>
      </c>
      <c r="ER163" s="183">
        <f t="shared" si="196"/>
        <v>1.3937427371295271E-2</v>
      </c>
      <c r="ES163" s="198">
        <v>18.28</v>
      </c>
      <c r="ET163" s="198">
        <v>17.170000000000002</v>
      </c>
      <c r="EU163" s="208">
        <f>AVERAGE(ES163:ET163)</f>
        <v>17.725000000000001</v>
      </c>
      <c r="EV163" s="191">
        <v>0.61</v>
      </c>
      <c r="EW163" s="197">
        <v>5.2699999999999997E-2</v>
      </c>
      <c r="EX163" s="175">
        <f t="shared" ref="EX163:EX177" si="211">+((((((EV163/4)*(1+EW163)^0.25))/(EU163*0.95))+(1+EW163)^(0.25))^4)-1</f>
        <v>9.1356265260704284E-2</v>
      </c>
      <c r="EY163" s="183">
        <f>EX163*($FV163/$FW163)</f>
        <v>8.6660255316548061E-3</v>
      </c>
      <c r="EZ163" s="172"/>
      <c r="FA163" s="191">
        <v>3.0482199999999997</v>
      </c>
      <c r="FB163" s="191">
        <v>3.1591100000000001</v>
      </c>
      <c r="FC163" s="179"/>
      <c r="FD163" s="179"/>
      <c r="FE163" s="198"/>
      <c r="FF163" s="179"/>
      <c r="FG163" s="179"/>
      <c r="FH163" s="198"/>
      <c r="FI163" s="198"/>
      <c r="FJ163" s="191">
        <v>5.3708400000000003</v>
      </c>
      <c r="FK163" s="191">
        <v>1.28783</v>
      </c>
      <c r="FL163" s="179"/>
      <c r="FM163" s="191">
        <v>6.9338999999999995</v>
      </c>
      <c r="FN163" s="177"/>
      <c r="FO163" s="191">
        <v>2.1835300000000002</v>
      </c>
      <c r="FP163" s="177"/>
      <c r="FQ163" s="191">
        <v>1.70397</v>
      </c>
      <c r="FR163" s="198"/>
      <c r="FS163" s="198"/>
      <c r="FT163" s="191"/>
      <c r="FU163" s="191">
        <v>6.03348</v>
      </c>
      <c r="FV163" s="191">
        <v>3.1147800000000001</v>
      </c>
      <c r="FW163" s="177">
        <f>SUM(FA163:FV163)</f>
        <v>32.835660000000004</v>
      </c>
      <c r="FX163" s="175">
        <f>SUM(H163,O163,V163,AC163,AJ163,AQ163,AX163,BE163,BL163,BS163,BZ163,CG163,CN163,CU163,DB163,DI163,DP163,DW163,ED163,EK163,ER163,EY163)</f>
        <v>0.10189106269573001</v>
      </c>
      <c r="FY163" s="179"/>
      <c r="FZ163" s="179"/>
    </row>
    <row r="164" spans="1:182">
      <c r="A164" s="181">
        <v>40575</v>
      </c>
      <c r="B164" s="190">
        <v>38.93</v>
      </c>
      <c r="C164" s="190">
        <v>36.82</v>
      </c>
      <c r="D164" s="170">
        <f t="shared" si="156"/>
        <v>37.875</v>
      </c>
      <c r="E164" s="173">
        <v>1.8</v>
      </c>
      <c r="F164" s="171">
        <v>5.2999999999999999E-2</v>
      </c>
      <c r="G164" s="175">
        <f>+((((((E164/4)*(1+F164)^0.25))/(D164*0.95))+(1+F164)^(0.25))^4)-1</f>
        <v>0.10667391798045589</v>
      </c>
      <c r="H164" s="183">
        <f t="shared" si="172"/>
        <v>9.9028181637398245E-3</v>
      </c>
      <c r="I164" s="190">
        <v>34.235999999999997</v>
      </c>
      <c r="J164" s="190">
        <v>32.68</v>
      </c>
      <c r="K164" s="207">
        <f>AVERAGE(I164:J164)</f>
        <v>33.457999999999998</v>
      </c>
      <c r="L164" s="173">
        <v>1.36</v>
      </c>
      <c r="M164" s="171">
        <v>3.6000000000000004E-2</v>
      </c>
      <c r="N164" s="175">
        <f t="shared" si="207"/>
        <v>8.1044022781605607E-2</v>
      </c>
      <c r="O164" s="183">
        <f t="shared" si="208"/>
        <v>7.7972235919606322E-3</v>
      </c>
      <c r="P164" s="174"/>
      <c r="Q164" s="174"/>
      <c r="R164" s="172"/>
      <c r="S164" s="172"/>
      <c r="T164" s="175"/>
      <c r="U164" s="172"/>
      <c r="V164" s="172"/>
      <c r="W164" s="198"/>
      <c r="X164" s="198"/>
      <c r="Y164" s="176"/>
      <c r="Z164" s="198"/>
      <c r="AA164" s="197"/>
      <c r="AB164" s="175"/>
      <c r="AC164" s="209"/>
      <c r="AD164" s="198"/>
      <c r="AE164" s="198"/>
      <c r="AF164" s="176"/>
      <c r="AG164" s="198"/>
      <c r="AH164" s="197"/>
      <c r="AI164" s="209"/>
      <c r="AJ164" s="209"/>
      <c r="AK164" s="176"/>
      <c r="AL164" s="176"/>
      <c r="AM164" s="177"/>
      <c r="AN164" s="177"/>
      <c r="AO164" s="178"/>
      <c r="AP164" s="172"/>
      <c r="AQ164" s="172"/>
      <c r="AR164" s="174"/>
      <c r="AS164" s="174"/>
      <c r="AT164" s="172"/>
      <c r="AU164" s="172"/>
      <c r="AV164" s="175"/>
      <c r="AW164" s="172"/>
      <c r="AX164" s="172"/>
      <c r="AY164" s="198">
        <v>42.75</v>
      </c>
      <c r="AZ164" s="198">
        <v>40.24</v>
      </c>
      <c r="BA164" s="208">
        <f>AVERAGE(AY164:AZ164)</f>
        <v>41.495000000000005</v>
      </c>
      <c r="BB164" s="191">
        <v>1.44</v>
      </c>
      <c r="BC164" s="197">
        <v>2.6699999999999998E-2</v>
      </c>
      <c r="BD164" s="175"/>
      <c r="BE164" s="209"/>
      <c r="BF164" s="198"/>
      <c r="BG164" s="198"/>
      <c r="BH164" s="176"/>
      <c r="BI164" s="198"/>
      <c r="BJ164" s="197"/>
      <c r="BK164" s="175"/>
      <c r="BL164" s="209"/>
      <c r="BM164" s="198">
        <v>19.25</v>
      </c>
      <c r="BN164" s="198">
        <v>18.309999999999999</v>
      </c>
      <c r="BO164" s="208">
        <f t="shared" si="173"/>
        <v>18.78</v>
      </c>
      <c r="BP164" s="191">
        <v>0.92</v>
      </c>
      <c r="BQ164" s="197">
        <v>5.7200000000000001E-2</v>
      </c>
      <c r="BR164" s="175">
        <f>+((((((BP164/4)*(1+BQ164)^0.25))/(BO164*0.95))+(1+BQ164)^(0.25))^4)-1</f>
        <v>0.11277952268177671</v>
      </c>
      <c r="BS164" s="183">
        <f>BR164*(FJ164/$FW164)</f>
        <v>1.8447041161962136E-2</v>
      </c>
      <c r="BT164" s="198">
        <v>47.12</v>
      </c>
      <c r="BU164" s="198">
        <v>44.07</v>
      </c>
      <c r="BV164" s="208">
        <f t="shared" si="158"/>
        <v>45.594999999999999</v>
      </c>
      <c r="BW164" s="191">
        <v>1.74</v>
      </c>
      <c r="BX164" s="197">
        <v>3.8800000000000001E-2</v>
      </c>
      <c r="BY164" s="175">
        <f t="shared" si="159"/>
        <v>8.1162056693540041E-2</v>
      </c>
      <c r="BZ164" s="183">
        <f t="shared" si="160"/>
        <v>3.1832139652938807E-3</v>
      </c>
      <c r="CA164" s="174"/>
      <c r="CB164" s="174"/>
      <c r="CC164" s="172"/>
      <c r="CD164" s="172"/>
      <c r="CE164" s="178"/>
      <c r="CF164" s="172"/>
      <c r="CG164" s="172"/>
      <c r="CH164" s="198">
        <v>64.989999999999995</v>
      </c>
      <c r="CI164" s="198">
        <v>58.48</v>
      </c>
      <c r="CJ164" s="208">
        <f t="shared" si="140"/>
        <v>61.734999999999999</v>
      </c>
      <c r="CK164" s="191">
        <v>2.08</v>
      </c>
      <c r="CL164" s="197">
        <v>9.5700000000000007E-2</v>
      </c>
      <c r="CM164" s="175">
        <f t="shared" si="141"/>
        <v>0.13507962619594394</v>
      </c>
      <c r="CN164" s="183">
        <f t="shared" si="142"/>
        <v>2.8524738655475647E-2</v>
      </c>
      <c r="CO164" s="176"/>
      <c r="CP164" s="176"/>
      <c r="CQ164" s="172"/>
      <c r="CR164" s="172"/>
      <c r="CS164" s="178"/>
      <c r="CT164" s="172"/>
      <c r="CU164" s="172"/>
      <c r="CV164" s="198">
        <v>29.67</v>
      </c>
      <c r="CW164" s="198">
        <v>27.88</v>
      </c>
      <c r="CX164" s="208">
        <f t="shared" si="164"/>
        <v>28.774999999999999</v>
      </c>
      <c r="CY164" s="191">
        <v>1.1200000000000001</v>
      </c>
      <c r="CZ164" s="197">
        <v>3.5200000000000002E-2</v>
      </c>
      <c r="DA164" s="175">
        <f t="shared" si="165"/>
        <v>7.8269535554111203E-2</v>
      </c>
      <c r="DB164" s="183">
        <f t="shared" si="166"/>
        <v>5.204825454048081E-3</v>
      </c>
      <c r="DC164" s="172"/>
      <c r="DD164" s="172"/>
      <c r="DE164" s="172"/>
      <c r="DF164" s="172"/>
      <c r="DG164" s="175"/>
      <c r="DH164" s="172"/>
      <c r="DI164" s="172"/>
      <c r="DJ164" s="198">
        <v>55.46</v>
      </c>
      <c r="DK164" s="198">
        <v>52.18</v>
      </c>
      <c r="DL164" s="208">
        <f t="shared" si="176"/>
        <v>53.82</v>
      </c>
      <c r="DM164" s="191">
        <v>1.46</v>
      </c>
      <c r="DN164" s="197">
        <v>6.3299999999999995E-2</v>
      </c>
      <c r="DO164" s="175">
        <f t="shared" si="209"/>
        <v>9.3989449670978553E-2</v>
      </c>
      <c r="DP164" s="183">
        <f t="shared" si="210"/>
        <v>4.8774777956604896E-3</v>
      </c>
      <c r="DQ164" s="198"/>
      <c r="DR164" s="198"/>
      <c r="DS164" s="176"/>
      <c r="DT164" s="198"/>
      <c r="DU164" s="197"/>
      <c r="DV164" s="175"/>
      <c r="DW164" s="183"/>
      <c r="DX164" s="198"/>
      <c r="DY164" s="198"/>
      <c r="DZ164" s="176"/>
      <c r="EA164" s="198"/>
      <c r="EB164" s="197"/>
      <c r="EC164" s="175"/>
      <c r="ED164" s="183"/>
      <c r="EE164" s="198"/>
      <c r="EF164" s="198"/>
      <c r="EG164" s="208"/>
      <c r="EH164" s="191"/>
      <c r="EI164" s="197"/>
      <c r="EJ164" s="175"/>
      <c r="EK164" s="183"/>
      <c r="EL164" s="198">
        <v>73.16</v>
      </c>
      <c r="EM164" s="198">
        <v>68.02</v>
      </c>
      <c r="EN164" s="208">
        <f t="shared" si="190"/>
        <v>70.59</v>
      </c>
      <c r="EO164" s="191">
        <v>1.38</v>
      </c>
      <c r="EP164" s="197">
        <v>5.33E-2</v>
      </c>
      <c r="EQ164" s="175">
        <f t="shared" si="191"/>
        <v>7.5143103905942921E-2</v>
      </c>
      <c r="ER164" s="183">
        <f t="shared" si="196"/>
        <v>1.3807379372134698E-2</v>
      </c>
      <c r="ES164" s="198">
        <v>18.04</v>
      </c>
      <c r="ET164" s="198">
        <v>17.37</v>
      </c>
      <c r="EU164" s="208">
        <f>AVERAGE(ES164:ET164)</f>
        <v>17.704999999999998</v>
      </c>
      <c r="EV164" s="191">
        <v>0.61</v>
      </c>
      <c r="EW164" s="197">
        <v>5.2699999999999997E-2</v>
      </c>
      <c r="EX164" s="175">
        <f t="shared" si="211"/>
        <v>9.1400525292376411E-2</v>
      </c>
      <c r="EY164" s="183">
        <f>EX164*($FV164/$FW164)</f>
        <v>8.6702240238261744E-3</v>
      </c>
      <c r="EZ164" s="172"/>
      <c r="FA164" s="191">
        <v>3.0482199999999997</v>
      </c>
      <c r="FB164" s="191">
        <v>3.1591100000000001</v>
      </c>
      <c r="FC164" s="179"/>
      <c r="FD164" s="179"/>
      <c r="FE164" s="198"/>
      <c r="FF164" s="179"/>
      <c r="FG164" s="179"/>
      <c r="FH164" s="198"/>
      <c r="FI164" s="198"/>
      <c r="FJ164" s="191">
        <v>5.3708400000000003</v>
      </c>
      <c r="FK164" s="191">
        <v>1.28783</v>
      </c>
      <c r="FL164" s="179"/>
      <c r="FM164" s="191">
        <v>6.9338999999999995</v>
      </c>
      <c r="FN164" s="177"/>
      <c r="FO164" s="191">
        <v>2.1835300000000002</v>
      </c>
      <c r="FP164" s="177"/>
      <c r="FQ164" s="191">
        <v>1.70397</v>
      </c>
      <c r="FR164" s="198"/>
      <c r="FS164" s="198"/>
      <c r="FT164" s="191"/>
      <c r="FU164" s="191">
        <v>6.03348</v>
      </c>
      <c r="FV164" s="191">
        <v>3.1147800000000001</v>
      </c>
      <c r="FW164" s="177">
        <f>SUM(FA164:FV164)</f>
        <v>32.835660000000004</v>
      </c>
      <c r="FX164" s="175">
        <f>SUM(H164,O164,V164,AC164,AJ164,AQ164,AX164,BE164,BL164,BS164,BZ164,CG164,CN164,CU164,DB164,DI164,DP164,DW164,ED164,EK164,ER164,EY164)</f>
        <v>0.10041494218410157</v>
      </c>
      <c r="FY164" s="172"/>
      <c r="FZ164" s="172"/>
    </row>
    <row r="165" spans="1:182">
      <c r="A165" s="181">
        <v>40603</v>
      </c>
      <c r="B165" s="190">
        <v>39.909999999999997</v>
      </c>
      <c r="C165" s="190">
        <v>37.96</v>
      </c>
      <c r="D165" s="170">
        <f t="shared" si="156"/>
        <v>38.935000000000002</v>
      </c>
      <c r="E165" s="173">
        <v>1.8</v>
      </c>
      <c r="F165" s="171">
        <v>5.6299999999999996E-2</v>
      </c>
      <c r="G165" s="175">
        <f>+((((((E165/4)*(1+F165)^0.25))/(D165*0.95))+(1+F165)^(0.25))^4)-1</f>
        <v>0.10864959492203785</v>
      </c>
      <c r="H165" s="183">
        <f t="shared" si="172"/>
        <v>1.0223505580331265E-2</v>
      </c>
      <c r="I165" s="190">
        <v>35.25</v>
      </c>
      <c r="J165" s="190">
        <v>32.24</v>
      </c>
      <c r="K165" s="207">
        <f>AVERAGE(I165:J165)</f>
        <v>33.745000000000005</v>
      </c>
      <c r="L165" s="173">
        <v>1.36</v>
      </c>
      <c r="M165" s="171">
        <v>3.6000000000000004E-2</v>
      </c>
      <c r="N165" s="175">
        <f t="shared" si="207"/>
        <v>8.0654841785443576E-2</v>
      </c>
      <c r="O165" s="183">
        <f t="shared" si="208"/>
        <v>7.5508145103217279E-3</v>
      </c>
      <c r="P165" s="174"/>
      <c r="Q165" s="174"/>
      <c r="R165" s="172"/>
      <c r="S165" s="172"/>
      <c r="T165" s="175"/>
      <c r="U165" s="172"/>
      <c r="V165" s="172"/>
      <c r="W165" s="198"/>
      <c r="X165" s="198"/>
      <c r="Y165" s="176"/>
      <c r="Z165" s="198"/>
      <c r="AA165" s="197"/>
      <c r="AB165" s="175"/>
      <c r="AC165" s="209"/>
      <c r="AD165" s="198"/>
      <c r="AE165" s="198"/>
      <c r="AF165" s="176"/>
      <c r="AG165" s="198"/>
      <c r="AH165" s="197"/>
      <c r="AI165" s="209"/>
      <c r="AJ165" s="209"/>
      <c r="AK165" s="176"/>
      <c r="AL165" s="176"/>
      <c r="AM165" s="177"/>
      <c r="AN165" s="177"/>
      <c r="AO165" s="178"/>
      <c r="AP165" s="172"/>
      <c r="AQ165" s="172"/>
      <c r="AR165" s="174"/>
      <c r="AS165" s="174"/>
      <c r="AT165" s="172"/>
      <c r="AU165" s="172"/>
      <c r="AV165" s="175"/>
      <c r="AW165" s="172"/>
      <c r="AX165" s="172"/>
      <c r="AY165" s="198">
        <v>43.4</v>
      </c>
      <c r="AZ165" s="198">
        <v>40.39</v>
      </c>
      <c r="BA165" s="208">
        <f>AVERAGE(AY165:AZ165)</f>
        <v>41.894999999999996</v>
      </c>
      <c r="BB165" s="191">
        <v>1.44</v>
      </c>
      <c r="BC165" s="197">
        <v>2.4700000000000003E-2</v>
      </c>
      <c r="BD165" s="175"/>
      <c r="BE165" s="209"/>
      <c r="BF165" s="198"/>
      <c r="BG165" s="198"/>
      <c r="BH165" s="176"/>
      <c r="BI165" s="198"/>
      <c r="BJ165" s="197"/>
      <c r="BK165" s="175"/>
      <c r="BL165" s="209"/>
      <c r="BM165" s="198">
        <v>19.61</v>
      </c>
      <c r="BN165" s="198">
        <v>18.2</v>
      </c>
      <c r="BO165" s="208">
        <f t="shared" si="173"/>
        <v>18.905000000000001</v>
      </c>
      <c r="BP165" s="191">
        <v>0.92</v>
      </c>
      <c r="BQ165" s="197">
        <v>5.7200000000000001E-2</v>
      </c>
      <c r="BR165" s="175">
        <f>+((((((BP165/4)*(1+BQ165)^0.25))/(BO165*0.95))+(1+BQ165)^(0.25))^4)-1</f>
        <v>0.11240498693391077</v>
      </c>
      <c r="BS165" s="183">
        <f>BR165*(FJ165/$FW165)</f>
        <v>1.8239316551809465E-2</v>
      </c>
      <c r="BT165" s="198">
        <v>48.72</v>
      </c>
      <c r="BU165" s="198">
        <v>45.63</v>
      </c>
      <c r="BV165" s="208">
        <f t="shared" si="158"/>
        <v>47.174999999999997</v>
      </c>
      <c r="BW165" s="191">
        <v>1.74</v>
      </c>
      <c r="BX165" s="197">
        <v>3.8800000000000001E-2</v>
      </c>
      <c r="BY165" s="175">
        <f t="shared" si="159"/>
        <v>7.9722635999189162E-2</v>
      </c>
      <c r="BZ165" s="183">
        <f t="shared" si="160"/>
        <v>2.9484918276922391E-3</v>
      </c>
      <c r="CA165" s="174"/>
      <c r="CB165" s="174"/>
      <c r="CC165" s="172"/>
      <c r="CD165" s="172"/>
      <c r="CE165" s="178"/>
      <c r="CF165" s="172"/>
      <c r="CG165" s="172"/>
      <c r="CH165" s="198">
        <v>67</v>
      </c>
      <c r="CI165" s="198">
        <v>61.6</v>
      </c>
      <c r="CJ165" s="208">
        <f t="shared" si="140"/>
        <v>64.3</v>
      </c>
      <c r="CK165" s="191">
        <v>2.08</v>
      </c>
      <c r="CL165" s="197">
        <v>9.9700000000000011E-2</v>
      </c>
      <c r="CM165" s="175">
        <f t="shared" si="141"/>
        <v>0.13762665672654451</v>
      </c>
      <c r="CN165" s="183">
        <f t="shared" si="142"/>
        <v>2.9827018236621386E-2</v>
      </c>
      <c r="CO165" s="176"/>
      <c r="CP165" s="176"/>
      <c r="CQ165" s="172"/>
      <c r="CR165" s="172"/>
      <c r="CS165" s="178"/>
      <c r="CT165" s="172"/>
      <c r="CU165" s="172"/>
      <c r="CV165" s="198">
        <v>30.96</v>
      </c>
      <c r="CW165" s="198">
        <v>28.39</v>
      </c>
      <c r="CX165" s="208">
        <f t="shared" si="164"/>
        <v>29.675000000000001</v>
      </c>
      <c r="CY165" s="191">
        <v>1.1599999999999999</v>
      </c>
      <c r="CZ165" s="197">
        <v>3.6000000000000004E-2</v>
      </c>
      <c r="DA165" s="175">
        <f t="shared" si="165"/>
        <v>7.9291128919659393E-2</v>
      </c>
      <c r="DB165" s="183">
        <f t="shared" si="166"/>
        <v>5.2725403847936761E-3</v>
      </c>
      <c r="DC165" s="172"/>
      <c r="DD165" s="172"/>
      <c r="DE165" s="172"/>
      <c r="DF165" s="172"/>
      <c r="DG165" s="175"/>
      <c r="DH165" s="172"/>
      <c r="DI165" s="172"/>
      <c r="DJ165" s="198">
        <v>57.29</v>
      </c>
      <c r="DK165" s="198">
        <v>53</v>
      </c>
      <c r="DL165" s="208">
        <f t="shared" si="176"/>
        <v>55.144999999999996</v>
      </c>
      <c r="DM165" s="191">
        <v>1.46</v>
      </c>
      <c r="DN165" s="197">
        <v>6.3299999999999995E-2</v>
      </c>
      <c r="DO165" s="175">
        <f t="shared" si="209"/>
        <v>9.3244360677612326E-2</v>
      </c>
      <c r="DP165" s="183">
        <f t="shared" si="210"/>
        <v>4.7498156378227609E-3</v>
      </c>
      <c r="DQ165" s="198"/>
      <c r="DR165" s="198"/>
      <c r="DS165" s="176"/>
      <c r="DT165" s="198"/>
      <c r="DU165" s="197"/>
      <c r="DV165" s="175"/>
      <c r="DW165" s="183"/>
      <c r="DX165" s="198"/>
      <c r="DY165" s="198"/>
      <c r="DZ165" s="176"/>
      <c r="EA165" s="198"/>
      <c r="EB165" s="197"/>
      <c r="EC165" s="175"/>
      <c r="ED165" s="183"/>
      <c r="EE165" s="198"/>
      <c r="EF165" s="198"/>
      <c r="EG165" s="208"/>
      <c r="EH165" s="191"/>
      <c r="EI165" s="197"/>
      <c r="EJ165" s="175"/>
      <c r="EK165" s="183"/>
      <c r="EL165" s="198">
        <v>74</v>
      </c>
      <c r="EM165" s="198">
        <v>65.801900000000003</v>
      </c>
      <c r="EN165" s="208">
        <f t="shared" si="190"/>
        <v>69.900949999999995</v>
      </c>
      <c r="EO165" s="191">
        <v>1.38</v>
      </c>
      <c r="EP165" s="197">
        <v>5.33E-2</v>
      </c>
      <c r="EQ165" s="175">
        <f t="shared" si="191"/>
        <v>7.5360099318082963E-2</v>
      </c>
      <c r="ER165" s="183">
        <f t="shared" si="196"/>
        <v>1.4027069935241863E-2</v>
      </c>
      <c r="ES165" s="198">
        <v>18</v>
      </c>
      <c r="ET165" s="198">
        <v>16.600000000000001</v>
      </c>
      <c r="EU165" s="208">
        <f>AVERAGE(ES165:ET165)</f>
        <v>17.3</v>
      </c>
      <c r="EV165" s="191">
        <v>0.61</v>
      </c>
      <c r="EW165" s="197">
        <v>5.2699999999999997E-2</v>
      </c>
      <c r="EX165" s="175">
        <f t="shared" si="211"/>
        <v>9.231911276986482E-2</v>
      </c>
      <c r="EY165" s="183">
        <f>EX165*($FV165/$FW165)</f>
        <v>8.5619409156033818E-3</v>
      </c>
      <c r="EZ165" s="172"/>
      <c r="FA165" s="191">
        <v>3.1387700000000001</v>
      </c>
      <c r="FB165" s="191">
        <v>3.1228500000000001</v>
      </c>
      <c r="FC165" s="179"/>
      <c r="FD165" s="179"/>
      <c r="FE165" s="198"/>
      <c r="FF165" s="179"/>
      <c r="FG165" s="179"/>
      <c r="FH165" s="198"/>
      <c r="FI165" s="198"/>
      <c r="FJ165" s="191">
        <v>5.4126599999999998</v>
      </c>
      <c r="FK165" s="191">
        <v>1.23369</v>
      </c>
      <c r="FL165" s="179"/>
      <c r="FM165" s="191">
        <v>7.2292800000000002</v>
      </c>
      <c r="FN165" s="177"/>
      <c r="FO165" s="191">
        <v>2.2181100000000002</v>
      </c>
      <c r="FP165" s="177"/>
      <c r="FQ165" s="191">
        <v>1.69919</v>
      </c>
      <c r="FR165" s="198"/>
      <c r="FS165" s="198"/>
      <c r="FT165" s="191"/>
      <c r="FU165" s="191">
        <v>6.2088799999999997</v>
      </c>
      <c r="FV165" s="191">
        <v>3.0936300000000001</v>
      </c>
      <c r="FW165" s="177">
        <f>SUM(FA165:FV165)</f>
        <v>33.357059999999997</v>
      </c>
      <c r="FX165" s="175">
        <f>SUM(H165,O165,V165,AC165,AJ165,AQ165,AX165,BE165,BL165,BS165,BZ165,CG165,CN165,CU165,DB165,DI165,DP165,DW165,ED165,EK165,ER165,EY165)</f>
        <v>0.10140051358023774</v>
      </c>
      <c r="FY165" s="172"/>
      <c r="FZ165" s="172"/>
    </row>
    <row r="166" spans="1:182">
      <c r="A166" s="181">
        <v>40634</v>
      </c>
      <c r="B166" s="190">
        <v>41.61</v>
      </c>
      <c r="C166" s="190">
        <v>38.58</v>
      </c>
      <c r="D166" s="170">
        <f t="shared" si="156"/>
        <v>40.094999999999999</v>
      </c>
      <c r="E166" s="173">
        <v>1.8</v>
      </c>
      <c r="F166" s="171">
        <v>5.6299999999999996E-2</v>
      </c>
      <c r="G166" s="175">
        <f t="shared" ref="G166:G181" si="212">+((((((E166/4)*(1+F166)^0.25))/(D166*0.95))+(1+F166)^(0.25))^4)-1</f>
        <v>0.10710827605362017</v>
      </c>
      <c r="H166" s="183">
        <f t="shared" si="172"/>
        <v>1.0981716580324855E-2</v>
      </c>
      <c r="I166" s="190">
        <v>34.94</v>
      </c>
      <c r="J166" s="190">
        <v>32.761000000000003</v>
      </c>
      <c r="K166" s="207">
        <f t="shared" ref="K166:K181" si="213">AVERAGE(I166:J166)</f>
        <v>33.850499999999997</v>
      </c>
      <c r="L166" s="173">
        <v>1.36</v>
      </c>
      <c r="M166" s="171">
        <v>3.6000000000000004E-2</v>
      </c>
      <c r="N166" s="175">
        <f t="shared" si="207"/>
        <v>8.0513465317751276E-2</v>
      </c>
      <c r="O166" s="183">
        <f t="shared" si="208"/>
        <v>8.0652835646439994E-3</v>
      </c>
      <c r="P166" s="174"/>
      <c r="Q166" s="174"/>
      <c r="R166" s="172"/>
      <c r="S166" s="172"/>
      <c r="T166" s="175"/>
      <c r="U166" s="172"/>
      <c r="V166" s="172"/>
      <c r="W166" s="198"/>
      <c r="X166" s="198"/>
      <c r="Y166" s="176"/>
      <c r="Z166" s="198"/>
      <c r="AA166" s="197"/>
      <c r="AB166" s="175"/>
      <c r="AC166" s="209"/>
      <c r="AD166" s="198"/>
      <c r="AE166" s="198"/>
      <c r="AF166" s="176"/>
      <c r="AG166" s="198"/>
      <c r="AH166" s="197"/>
      <c r="AI166" s="209"/>
      <c r="AJ166" s="209"/>
      <c r="AK166" s="176"/>
      <c r="AL166" s="176"/>
      <c r="AM166" s="177"/>
      <c r="AN166" s="177"/>
      <c r="AO166" s="178"/>
      <c r="AP166" s="172"/>
      <c r="AQ166" s="172"/>
      <c r="AR166" s="174"/>
      <c r="AS166" s="174"/>
      <c r="AT166" s="172"/>
      <c r="AU166" s="172"/>
      <c r="AV166" s="175"/>
      <c r="AW166" s="172"/>
      <c r="AX166" s="172"/>
      <c r="AY166" s="198">
        <v>44.1</v>
      </c>
      <c r="AZ166" s="198">
        <v>41.22</v>
      </c>
      <c r="BA166" s="208">
        <f t="shared" ref="BA166:BA181" si="214">AVERAGE(AY166:AZ166)</f>
        <v>42.66</v>
      </c>
      <c r="BB166" s="191">
        <v>1.44</v>
      </c>
      <c r="BC166" s="197">
        <v>2.4700000000000003E-2</v>
      </c>
      <c r="BD166" s="175">
        <f>+((((((BB166/4)*(1+BC166)^0.25))/(BA166*0.95))+(1+BC166)^(0.25))^4)-1</f>
        <v>6.1597520762425528E-2</v>
      </c>
      <c r="BE166" s="210">
        <f>BD166*($FH166/$FW166)</f>
        <v>3.5537700469842003E-3</v>
      </c>
      <c r="BF166" s="198"/>
      <c r="BG166" s="198"/>
      <c r="BH166" s="176"/>
      <c r="BI166" s="198"/>
      <c r="BJ166" s="197"/>
      <c r="BK166" s="175"/>
      <c r="BL166" s="209"/>
      <c r="BM166" s="198">
        <v>19.489999999999998</v>
      </c>
      <c r="BN166" s="198">
        <v>18.62</v>
      </c>
      <c r="BO166" s="208">
        <f t="shared" si="173"/>
        <v>19.055</v>
      </c>
      <c r="BP166" s="191">
        <v>0.92</v>
      </c>
      <c r="BQ166" s="197">
        <v>5.7000000000000002E-2</v>
      </c>
      <c r="BR166" s="175">
        <f t="shared" ref="BR166:BR181" si="215">+((((((BP166/4)*(1+BQ166)^0.25))/(BO166*0.95))+(1+BQ166)^(0.25))^4)-1</f>
        <v>0.11175179254676038</v>
      </c>
      <c r="BS166" s="183">
        <f t="shared" ref="BS166:BS181" si="216">BR166*(FJ166/$FW166)</f>
        <v>1.9576843616999635E-2</v>
      </c>
      <c r="BT166" s="198">
        <v>46.37</v>
      </c>
      <c r="BU166" s="198">
        <v>44.08</v>
      </c>
      <c r="BV166" s="208">
        <f t="shared" si="158"/>
        <v>45.224999999999994</v>
      </c>
      <c r="BW166" s="191">
        <v>1.74</v>
      </c>
      <c r="BX166" s="197">
        <v>3.8800000000000001E-2</v>
      </c>
      <c r="BY166" s="175">
        <f t="shared" si="159"/>
        <v>8.1513888942853274E-2</v>
      </c>
      <c r="BZ166" s="183">
        <f t="shared" si="160"/>
        <v>3.1681228967771887E-3</v>
      </c>
      <c r="CA166" s="174"/>
      <c r="CB166" s="174"/>
      <c r="CC166" s="172"/>
      <c r="CD166" s="172"/>
      <c r="CE166" s="178"/>
      <c r="CF166" s="172"/>
      <c r="CG166" s="172"/>
      <c r="CH166" s="198">
        <v>69.989999999999995</v>
      </c>
      <c r="CI166" s="198">
        <v>63.43</v>
      </c>
      <c r="CJ166" s="208">
        <f t="shared" si="140"/>
        <v>66.709999999999994</v>
      </c>
      <c r="CK166" s="191">
        <v>2.08</v>
      </c>
      <c r="CL166" s="197">
        <v>9.9700000000000011E-2</v>
      </c>
      <c r="CM166" s="175">
        <f t="shared" si="141"/>
        <v>0.13623966273553534</v>
      </c>
      <c r="CN166" s="183">
        <f t="shared" si="142"/>
        <v>3.238189104160942E-2</v>
      </c>
      <c r="CO166" s="176"/>
      <c r="CP166" s="176"/>
      <c r="CQ166" s="172"/>
      <c r="CR166" s="172"/>
      <c r="CS166" s="178"/>
      <c r="CT166" s="172"/>
      <c r="CU166" s="172"/>
      <c r="CV166" s="198">
        <v>32</v>
      </c>
      <c r="CW166" s="198">
        <v>29</v>
      </c>
      <c r="CX166" s="208">
        <f t="shared" si="164"/>
        <v>30.5</v>
      </c>
      <c r="CY166" s="191">
        <v>1.1599999999999999</v>
      </c>
      <c r="CZ166" s="197">
        <v>3.6000000000000004E-2</v>
      </c>
      <c r="DA166" s="175">
        <f t="shared" si="165"/>
        <v>7.8102593204302906E-2</v>
      </c>
      <c r="DB166" s="183">
        <f t="shared" si="166"/>
        <v>5.6300365215046066E-3</v>
      </c>
      <c r="DC166" s="172"/>
      <c r="DD166" s="172"/>
      <c r="DE166" s="172"/>
      <c r="DF166" s="172"/>
      <c r="DG166" s="175"/>
      <c r="DH166" s="172"/>
      <c r="DI166" s="172"/>
      <c r="DJ166" s="198">
        <v>58.03</v>
      </c>
      <c r="DK166" s="198">
        <v>54.05</v>
      </c>
      <c r="DL166" s="208">
        <f t="shared" si="176"/>
        <v>56.04</v>
      </c>
      <c r="DM166" s="191">
        <v>1.46</v>
      </c>
      <c r="DN166" s="197">
        <v>6.3299999999999995E-2</v>
      </c>
      <c r="DO166" s="175">
        <f t="shared" si="209"/>
        <v>9.2761215199460123E-2</v>
      </c>
      <c r="DP166" s="183">
        <f t="shared" si="210"/>
        <v>5.0002169581048837E-3</v>
      </c>
      <c r="DQ166" s="198">
        <v>39.89</v>
      </c>
      <c r="DR166" s="198">
        <v>36.97</v>
      </c>
      <c r="DS166" s="176">
        <f t="shared" ref="DS166:DS181" si="217">AVERAGE(DQ166:DR166)</f>
        <v>38.43</v>
      </c>
      <c r="DT166" s="198">
        <v>1.06</v>
      </c>
      <c r="DU166" s="197">
        <v>4.4000000000000004E-2</v>
      </c>
      <c r="DV166" s="175">
        <f>+((((((DT166/4)*(1+DU166)^0.25))/(DS166*0.95))+(1+DU166)^(0.25))^4)-1</f>
        <v>7.4643476720418045E-2</v>
      </c>
      <c r="DW166" s="183"/>
      <c r="DX166" s="198">
        <v>33.479999999999997</v>
      </c>
      <c r="DY166" s="198">
        <v>31.21</v>
      </c>
      <c r="DZ166" s="176">
        <f t="shared" ref="DZ166:DZ181" si="218">AVERAGE(DX166:DY166)</f>
        <v>32.344999999999999</v>
      </c>
      <c r="EA166" s="198">
        <v>1.04</v>
      </c>
      <c r="EB166" s="197">
        <v>3.2000000000000001E-2</v>
      </c>
      <c r="EC166" s="175"/>
      <c r="ED166" s="183"/>
      <c r="EE166" s="198">
        <v>39.68</v>
      </c>
      <c r="EF166" s="198">
        <v>36.93</v>
      </c>
      <c r="EG166" s="208">
        <f t="shared" ref="EG166:EG218" si="219">AVERAGE(EE166:EF166)</f>
        <v>38.305</v>
      </c>
      <c r="EH166" s="191">
        <v>1.51</v>
      </c>
      <c r="EI166" s="197">
        <v>3.9E-2</v>
      </c>
      <c r="EJ166" s="175">
        <f t="shared" ref="EJ166:EJ189" si="220">+((((((EH166/4)*(1+EI166)^0.25))/(EG166*0.95))+(1+EI166)^(0.25))^4)-1</f>
        <v>8.2789042312236827E-2</v>
      </c>
      <c r="EK166" s="183">
        <f t="shared" ref="EK166:EK181" si="221">EJ166*($FT166/$FW166)</f>
        <v>5.259716431966854E-3</v>
      </c>
      <c r="EL166" s="198">
        <v>75.75</v>
      </c>
      <c r="EM166" s="198">
        <v>69.25</v>
      </c>
      <c r="EN166" s="208">
        <f t="shared" si="190"/>
        <v>72.5</v>
      </c>
      <c r="EO166" s="191">
        <v>1.38</v>
      </c>
      <c r="EP166" s="197">
        <v>8.1000000000000003E-2</v>
      </c>
      <c r="EQ166" s="175"/>
      <c r="ER166" s="183"/>
      <c r="ES166" s="198">
        <v>17.7</v>
      </c>
      <c r="ET166" s="198">
        <v>16.59</v>
      </c>
      <c r="EU166" s="208">
        <f t="shared" ref="EU166:EU181" si="222">AVERAGE(ES166:ET166)</f>
        <v>17.145</v>
      </c>
      <c r="EV166" s="191">
        <v>0.61</v>
      </c>
      <c r="EW166" s="197">
        <v>5.5999999999999994E-2</v>
      </c>
      <c r="EX166" s="175">
        <f t="shared" si="211"/>
        <v>9.6107649966672648E-2</v>
      </c>
      <c r="EY166" s="183">
        <f t="shared" ref="EY166:EY177" si="223">EX166*($FV166/$FW166)</f>
        <v>9.4524475517497649E-3</v>
      </c>
      <c r="EZ166" s="172"/>
      <c r="FA166" s="191">
        <v>3.2120700000000002</v>
      </c>
      <c r="FB166" s="191">
        <v>3.1382600000000003</v>
      </c>
      <c r="FC166" s="179"/>
      <c r="FD166" s="179"/>
      <c r="FE166" s="198"/>
      <c r="FF166" s="179"/>
      <c r="FG166" s="179"/>
      <c r="FH166" s="198">
        <v>1.8074400000000002</v>
      </c>
      <c r="FI166" s="198"/>
      <c r="FJ166" s="191">
        <v>5.4881499999999992</v>
      </c>
      <c r="FK166" s="191">
        <v>1.2176099999999999</v>
      </c>
      <c r="FL166" s="179"/>
      <c r="FM166" s="191">
        <v>7.4462299999999999</v>
      </c>
      <c r="FN166" s="177"/>
      <c r="FO166" s="191">
        <v>2.2583099999999998</v>
      </c>
      <c r="FP166" s="177"/>
      <c r="FQ166" s="191">
        <v>1.6887300000000001</v>
      </c>
      <c r="FR166" s="198"/>
      <c r="FS166" s="198"/>
      <c r="FT166" s="191">
        <v>1.99034</v>
      </c>
      <c r="FU166" s="191"/>
      <c r="FV166" s="191">
        <v>3.0812300000000001</v>
      </c>
      <c r="FW166" s="177">
        <f t="shared" ref="FW166:FW198" si="224">SUM(FA166:FV166)</f>
        <v>31.32837</v>
      </c>
      <c r="FX166" s="175">
        <f>SUM(H166,O166,V166,AC166,AJ166,AQ166,AX166,BE166,BL166,BS166,BZ166,CG166,CN166,CU166,DB166,DI166,DP166,DW166,ED166,EK166,ER166,EY166)</f>
        <v>0.1030700452106654</v>
      </c>
      <c r="FY166" s="172"/>
      <c r="FZ166" s="172"/>
    </row>
    <row r="167" spans="1:182">
      <c r="A167" s="181">
        <v>40664</v>
      </c>
      <c r="B167" s="190">
        <v>42.34</v>
      </c>
      <c r="C167" s="190">
        <v>39.799999999999997</v>
      </c>
      <c r="D167" s="170">
        <f t="shared" si="156"/>
        <v>41.07</v>
      </c>
      <c r="E167" s="173">
        <v>1.8</v>
      </c>
      <c r="F167" s="171">
        <v>5.6299999999999996E-2</v>
      </c>
      <c r="G167" s="175">
        <f t="shared" si="212"/>
        <v>0.10588126800836029</v>
      </c>
      <c r="H167" s="183">
        <f t="shared" si="172"/>
        <v>1.0733467973016117E-2</v>
      </c>
      <c r="I167" s="190">
        <v>35.08</v>
      </c>
      <c r="J167" s="190">
        <v>32.64</v>
      </c>
      <c r="K167" s="207">
        <f t="shared" si="213"/>
        <v>33.86</v>
      </c>
      <c r="L167" s="173">
        <v>1.36</v>
      </c>
      <c r="M167" s="171">
        <v>3.6000000000000004E-2</v>
      </c>
      <c r="N167" s="175">
        <f t="shared" si="207"/>
        <v>8.0500778651036775E-2</v>
      </c>
      <c r="O167" s="183">
        <f t="shared" si="208"/>
        <v>7.8598004587741993E-3</v>
      </c>
      <c r="P167" s="174"/>
      <c r="Q167" s="174"/>
      <c r="R167" s="172"/>
      <c r="S167" s="172"/>
      <c r="T167" s="175"/>
      <c r="U167" s="172"/>
      <c r="V167" s="172"/>
      <c r="W167" s="198">
        <v>65.44</v>
      </c>
      <c r="X167" s="198">
        <v>56.3</v>
      </c>
      <c r="Y167" s="176">
        <f>AVERAGE(W167:X167)</f>
        <v>60.87</v>
      </c>
      <c r="Z167" s="198">
        <v>0.54</v>
      </c>
      <c r="AA167" s="197">
        <v>6.25E-2</v>
      </c>
      <c r="AB167" s="175">
        <f>+((((((Z167/4)*(1+AA167)^0.25))/(Y167*0.95))+(1+AA167)^(0.25))^4)-1</f>
        <v>7.2456720846198142E-2</v>
      </c>
      <c r="AC167" s="183">
        <f>AB167*($FD167/$FW167)</f>
        <v>1.0138057269472239E-2</v>
      </c>
      <c r="AD167" s="198"/>
      <c r="AE167" s="198"/>
      <c r="AF167" s="176"/>
      <c r="AG167" s="198"/>
      <c r="AH167" s="197"/>
      <c r="AI167" s="209"/>
      <c r="AJ167" s="209"/>
      <c r="AK167" s="176"/>
      <c r="AL167" s="176"/>
      <c r="AM167" s="177"/>
      <c r="AN167" s="177"/>
      <c r="AO167" s="178"/>
      <c r="AP167" s="172"/>
      <c r="AQ167" s="172"/>
      <c r="AR167" s="174"/>
      <c r="AS167" s="174"/>
      <c r="AT167" s="172"/>
      <c r="AU167" s="172"/>
      <c r="AV167" s="175"/>
      <c r="AW167" s="172"/>
      <c r="AX167" s="172"/>
      <c r="AY167" s="198">
        <v>46.29</v>
      </c>
      <c r="AZ167" s="198">
        <v>42.8</v>
      </c>
      <c r="BA167" s="208">
        <f t="shared" si="214"/>
        <v>44.545000000000002</v>
      </c>
      <c r="BB167" s="191">
        <v>1.44</v>
      </c>
      <c r="BC167" s="197">
        <v>2.4799999999999999E-2</v>
      </c>
      <c r="BD167" s="175"/>
      <c r="BE167" s="210"/>
      <c r="BF167" s="198"/>
      <c r="BG167" s="198"/>
      <c r="BH167" s="176"/>
      <c r="BI167" s="198"/>
      <c r="BJ167" s="197"/>
      <c r="BK167" s="175"/>
      <c r="BL167" s="209"/>
      <c r="BM167" s="198">
        <v>20.67</v>
      </c>
      <c r="BN167" s="198">
        <v>19.22</v>
      </c>
      <c r="BO167" s="208">
        <f t="shared" si="173"/>
        <v>19.945</v>
      </c>
      <c r="BP167" s="191">
        <v>0.92</v>
      </c>
      <c r="BQ167" s="197">
        <v>6.0700000000000004E-2</v>
      </c>
      <c r="BR167" s="175">
        <f t="shared" si="215"/>
        <v>0.11314719603809409</v>
      </c>
      <c r="BS167" s="183">
        <f t="shared" si="216"/>
        <v>1.9839630936406821E-2</v>
      </c>
      <c r="BT167" s="198">
        <v>46.4</v>
      </c>
      <c r="BU167" s="198">
        <v>44.25</v>
      </c>
      <c r="BV167" s="208">
        <f t="shared" si="158"/>
        <v>45.325000000000003</v>
      </c>
      <c r="BW167" s="191">
        <v>1.74</v>
      </c>
      <c r="BX167" s="197">
        <v>3.8800000000000001E-2</v>
      </c>
      <c r="BY167" s="175">
        <f t="shared" si="159"/>
        <v>8.1418224199769629E-2</v>
      </c>
      <c r="BZ167" s="183">
        <f t="shared" si="160"/>
        <v>3.0847106013079184E-3</v>
      </c>
      <c r="CA167" s="174"/>
      <c r="CB167" s="174"/>
      <c r="CC167" s="172"/>
      <c r="CD167" s="172"/>
      <c r="CE167" s="178"/>
      <c r="CF167" s="172"/>
      <c r="CG167" s="172"/>
      <c r="CH167" s="198">
        <v>71.13</v>
      </c>
      <c r="CI167" s="198">
        <v>66.37</v>
      </c>
      <c r="CJ167" s="208">
        <f t="shared" si="140"/>
        <v>68.75</v>
      </c>
      <c r="CK167" s="191">
        <v>2.08</v>
      </c>
      <c r="CL167" s="197">
        <v>9.9700000000000011E-2</v>
      </c>
      <c r="CM167" s="175">
        <f t="shared" si="141"/>
        <v>0.13514250277577289</v>
      </c>
      <c r="CN167" s="183">
        <f t="shared" si="142"/>
        <v>3.0842148612020545E-2</v>
      </c>
      <c r="CO167" s="176"/>
      <c r="CP167" s="176"/>
      <c r="CQ167" s="172"/>
      <c r="CR167" s="172"/>
      <c r="CS167" s="178"/>
      <c r="CT167" s="172"/>
      <c r="CU167" s="172"/>
      <c r="CV167" s="198">
        <v>31.98</v>
      </c>
      <c r="CW167" s="198">
        <v>30.37</v>
      </c>
      <c r="CX167" s="208">
        <f t="shared" si="164"/>
        <v>31.175000000000001</v>
      </c>
      <c r="CY167" s="191">
        <v>1.1599999999999999</v>
      </c>
      <c r="CZ167" s="197">
        <v>3.6000000000000004E-2</v>
      </c>
      <c r="DA167" s="175">
        <f t="shared" si="165"/>
        <v>7.7177624397762434E-2</v>
      </c>
      <c r="DB167" s="183">
        <f t="shared" si="166"/>
        <v>5.4509807509743038E-3</v>
      </c>
      <c r="DC167" s="172"/>
      <c r="DD167" s="172"/>
      <c r="DE167" s="172"/>
      <c r="DF167" s="172"/>
      <c r="DG167" s="175"/>
      <c r="DH167" s="172"/>
      <c r="DI167" s="172"/>
      <c r="DJ167" s="198">
        <v>57.53</v>
      </c>
      <c r="DK167" s="198">
        <v>53.69</v>
      </c>
      <c r="DL167" s="208">
        <f t="shared" si="176"/>
        <v>55.61</v>
      </c>
      <c r="DM167" s="191">
        <v>1.46</v>
      </c>
      <c r="DN167" s="197">
        <v>6.3299999999999995E-2</v>
      </c>
      <c r="DO167" s="175">
        <f t="shared" si="209"/>
        <v>9.299137999207141E-2</v>
      </c>
      <c r="DP167" s="183">
        <f t="shared" si="210"/>
        <v>4.9145657149839471E-3</v>
      </c>
      <c r="DQ167" s="198">
        <v>40.590000000000003</v>
      </c>
      <c r="DR167" s="198">
        <v>37.94</v>
      </c>
      <c r="DS167" s="176">
        <f t="shared" si="217"/>
        <v>39.265000000000001</v>
      </c>
      <c r="DT167" s="198">
        <v>1.06</v>
      </c>
      <c r="DU167" s="197">
        <v>4.4000000000000004E-2</v>
      </c>
      <c r="DV167" s="175">
        <f>+((((((DT167/4)*(1+DU167)^0.25))/(DS167*0.95))+(1+DU167)^(0.25))^4)-1</f>
        <v>7.3984884879241042E-2</v>
      </c>
      <c r="DW167" s="183"/>
      <c r="DX167" s="198">
        <v>33.53</v>
      </c>
      <c r="DY167" s="198">
        <v>31.56</v>
      </c>
      <c r="DZ167" s="176">
        <f t="shared" si="218"/>
        <v>32.545000000000002</v>
      </c>
      <c r="EA167" s="198">
        <v>1.04</v>
      </c>
      <c r="EB167" s="197">
        <v>3.2000000000000001E-2</v>
      </c>
      <c r="EC167" s="175"/>
      <c r="ED167" s="183"/>
      <c r="EE167" s="198">
        <v>39.74</v>
      </c>
      <c r="EF167" s="198">
        <v>37.1</v>
      </c>
      <c r="EG167" s="208">
        <f t="shared" si="219"/>
        <v>38.42</v>
      </c>
      <c r="EH167" s="191">
        <v>1.51</v>
      </c>
      <c r="EI167" s="197">
        <v>3.1E-2</v>
      </c>
      <c r="EJ167" s="175">
        <f t="shared" si="220"/>
        <v>7.4319803536581519E-2</v>
      </c>
      <c r="EK167" s="183"/>
      <c r="EL167" s="198">
        <v>74.760000000000005</v>
      </c>
      <c r="EM167" s="198">
        <v>67.16</v>
      </c>
      <c r="EN167" s="208">
        <f t="shared" si="190"/>
        <v>70.960000000000008</v>
      </c>
      <c r="EO167" s="191">
        <v>1.38</v>
      </c>
      <c r="EP167" s="197">
        <v>5.33E-2</v>
      </c>
      <c r="EQ167" s="175"/>
      <c r="ER167" s="183"/>
      <c r="ES167" s="198">
        <v>17.670000000000002</v>
      </c>
      <c r="ET167" s="198">
        <v>16.73</v>
      </c>
      <c r="EU167" s="208">
        <f t="shared" si="222"/>
        <v>17.200000000000003</v>
      </c>
      <c r="EV167" s="191">
        <v>0.61</v>
      </c>
      <c r="EW167" s="197">
        <v>5.2699999999999997E-2</v>
      </c>
      <c r="EX167" s="175">
        <f t="shared" si="211"/>
        <v>9.2552676178862203E-2</v>
      </c>
      <c r="EY167" s="183">
        <f t="shared" si="223"/>
        <v>8.8983141974674166E-3</v>
      </c>
      <c r="EZ167" s="172"/>
      <c r="FA167" s="191">
        <v>3.2093799999999999</v>
      </c>
      <c r="FB167" s="191">
        <v>3.0910900000000003</v>
      </c>
      <c r="FC167" s="179"/>
      <c r="FD167" s="179">
        <v>4.4297200000000005</v>
      </c>
      <c r="FE167" s="198"/>
      <c r="FF167" s="179"/>
      <c r="FG167" s="179"/>
      <c r="FH167" s="198"/>
      <c r="FI167" s="198"/>
      <c r="FJ167" s="191">
        <v>5.55124</v>
      </c>
      <c r="FK167" s="191">
        <v>1.1994800000000001</v>
      </c>
      <c r="FL167" s="179"/>
      <c r="FM167" s="191">
        <v>7.22525</v>
      </c>
      <c r="FN167" s="177"/>
      <c r="FO167" s="191">
        <v>2.2360600000000002</v>
      </c>
      <c r="FP167" s="177"/>
      <c r="FQ167" s="191">
        <v>1.6731800000000001</v>
      </c>
      <c r="FR167" s="198"/>
      <c r="FS167" s="198"/>
      <c r="FT167" s="191"/>
      <c r="FU167" s="191"/>
      <c r="FV167" s="191">
        <v>3.0438200000000002</v>
      </c>
      <c r="FW167" s="177">
        <f t="shared" si="224"/>
        <v>31.659219999999998</v>
      </c>
      <c r="FX167" s="175">
        <f t="shared" ref="FX167:FX180" si="225">SUM(H167,O167,V167,AC167,AJ167,AQ167,AX167,BE167,BL167,BS167,BZ167,CG167,CN167,CU167,DB167,DI167,DP167,DW167,ED167,EK167,ER167,EY167)</f>
        <v>0.1017616765144235</v>
      </c>
      <c r="FY167" s="172"/>
      <c r="FZ167" s="172"/>
    </row>
    <row r="168" spans="1:182">
      <c r="A168" s="181">
        <v>40695</v>
      </c>
      <c r="B168" s="190">
        <v>41.09</v>
      </c>
      <c r="C168" s="190">
        <v>38.75</v>
      </c>
      <c r="D168" s="170">
        <f t="shared" si="156"/>
        <v>39.92</v>
      </c>
      <c r="E168" s="173">
        <v>1.8</v>
      </c>
      <c r="F168" s="171">
        <v>5.2999999999999999E-2</v>
      </c>
      <c r="G168" s="175">
        <f t="shared" si="212"/>
        <v>0.10387552529647159</v>
      </c>
      <c r="H168" s="183">
        <f t="shared" si="172"/>
        <v>1.1081753924530922E-2</v>
      </c>
      <c r="I168" s="190">
        <v>33.43</v>
      </c>
      <c r="J168" s="190">
        <v>31.23</v>
      </c>
      <c r="K168" s="207">
        <f t="shared" si="213"/>
        <v>32.33</v>
      </c>
      <c r="L168" s="173">
        <v>1.36</v>
      </c>
      <c r="M168" s="171">
        <v>3.3500000000000002E-2</v>
      </c>
      <c r="N168" s="175">
        <f t="shared" si="207"/>
        <v>8.0029120843314594E-2</v>
      </c>
      <c r="O168" s="183">
        <f t="shared" si="208"/>
        <v>8.0381359586245028E-3</v>
      </c>
      <c r="P168" s="174"/>
      <c r="Q168" s="174"/>
      <c r="R168" s="172"/>
      <c r="S168" s="172"/>
      <c r="T168" s="175"/>
      <c r="U168" s="172"/>
      <c r="V168" s="172"/>
      <c r="W168" s="198"/>
      <c r="X168" s="198"/>
      <c r="Y168" s="176"/>
      <c r="Z168" s="198"/>
      <c r="AA168" s="197"/>
      <c r="AB168" s="175"/>
      <c r="AC168" s="209"/>
      <c r="AD168" s="198"/>
      <c r="AE168" s="198"/>
      <c r="AF168" s="176"/>
      <c r="AG168" s="198"/>
      <c r="AH168" s="197"/>
      <c r="AI168" s="209"/>
      <c r="AJ168" s="209"/>
      <c r="AK168" s="176"/>
      <c r="AL168" s="176"/>
      <c r="AM168" s="177"/>
      <c r="AN168" s="177"/>
      <c r="AO168" s="178"/>
      <c r="AP168" s="172"/>
      <c r="AQ168" s="172"/>
      <c r="AR168" s="174"/>
      <c r="AS168" s="174"/>
      <c r="AT168" s="172"/>
      <c r="AU168" s="172"/>
      <c r="AV168" s="175"/>
      <c r="AW168" s="172"/>
      <c r="AX168" s="172"/>
      <c r="AY168" s="198">
        <v>46.04</v>
      </c>
      <c r="AZ168" s="198">
        <v>42.59</v>
      </c>
      <c r="BA168" s="208">
        <f t="shared" si="214"/>
        <v>44.314999999999998</v>
      </c>
      <c r="BB168" s="191">
        <v>1.44</v>
      </c>
      <c r="BC168" s="197">
        <v>2.5499999999999998E-2</v>
      </c>
      <c r="BD168" s="175"/>
      <c r="BE168" s="210"/>
      <c r="BF168" s="198"/>
      <c r="BG168" s="198"/>
      <c r="BH168" s="176"/>
      <c r="BI168" s="198"/>
      <c r="BJ168" s="197"/>
      <c r="BK168" s="175"/>
      <c r="BL168" s="209"/>
      <c r="BM168" s="198">
        <v>20.29</v>
      </c>
      <c r="BN168" s="198">
        <v>19.03</v>
      </c>
      <c r="BO168" s="208">
        <f t="shared" si="173"/>
        <v>19.66</v>
      </c>
      <c r="BP168" s="191">
        <v>0.92</v>
      </c>
      <c r="BQ168" s="197">
        <v>6.0700000000000004E-2</v>
      </c>
      <c r="BR168" s="175">
        <f t="shared" si="215"/>
        <v>0.11392151050510213</v>
      </c>
      <c r="BS168" s="183">
        <f t="shared" si="216"/>
        <v>2.1580703496731357E-2</v>
      </c>
      <c r="BT168" s="198">
        <v>45.32</v>
      </c>
      <c r="BU168" s="198">
        <v>43.57</v>
      </c>
      <c r="BV168" s="208">
        <f t="shared" si="158"/>
        <v>44.445</v>
      </c>
      <c r="BW168" s="191">
        <v>1.74</v>
      </c>
      <c r="BX168" s="197">
        <v>3.6699999999999997E-2</v>
      </c>
      <c r="BY168" s="175">
        <f t="shared" si="159"/>
        <v>8.0087186660910081E-2</v>
      </c>
      <c r="BZ168" s="183">
        <f t="shared" si="160"/>
        <v>3.2172768103417861E-3</v>
      </c>
      <c r="CA168" s="174"/>
      <c r="CB168" s="174"/>
      <c r="CC168" s="172"/>
      <c r="CD168" s="172"/>
      <c r="CE168" s="178"/>
      <c r="CF168" s="172"/>
      <c r="CG168" s="172"/>
      <c r="CH168" s="198">
        <v>74.66</v>
      </c>
      <c r="CI168" s="198">
        <v>68.099999999999994</v>
      </c>
      <c r="CJ168" s="208">
        <f t="shared" si="140"/>
        <v>71.38</v>
      </c>
      <c r="CK168" s="191">
        <v>2.08</v>
      </c>
      <c r="CL168" s="197">
        <v>7.9500000000000001E-2</v>
      </c>
      <c r="CM168" s="175">
        <f t="shared" si="141"/>
        <v>0.11299485590931457</v>
      </c>
      <c r="CN168" s="183">
        <f t="shared" si="142"/>
        <v>2.9959158677792905E-2</v>
      </c>
      <c r="CO168" s="176"/>
      <c r="CP168" s="176"/>
      <c r="CQ168" s="172"/>
      <c r="CR168" s="172"/>
      <c r="CS168" s="178"/>
      <c r="CT168" s="172"/>
      <c r="CU168" s="172"/>
      <c r="CV168" s="198">
        <v>31.5</v>
      </c>
      <c r="CW168" s="198">
        <v>28.8</v>
      </c>
      <c r="CX168" s="208">
        <f t="shared" si="164"/>
        <v>30.15</v>
      </c>
      <c r="CY168" s="191">
        <v>1.1599999999999999</v>
      </c>
      <c r="CZ168" s="197">
        <v>5.1699999999999996E-2</v>
      </c>
      <c r="DA168" s="175">
        <f t="shared" si="165"/>
        <v>9.4944317482862584E-2</v>
      </c>
      <c r="DB168" s="183">
        <f t="shared" si="166"/>
        <v>6.9207746995428813E-3</v>
      </c>
      <c r="DC168" s="172"/>
      <c r="DD168" s="172"/>
      <c r="DE168" s="172"/>
      <c r="DF168" s="172"/>
      <c r="DG168" s="175"/>
      <c r="DH168" s="172"/>
      <c r="DI168" s="172"/>
      <c r="DJ168" s="198">
        <v>56.04</v>
      </c>
      <c r="DK168" s="198">
        <v>50.64</v>
      </c>
      <c r="DL168" s="208">
        <f t="shared" si="176"/>
        <v>53.34</v>
      </c>
      <c r="DM168" s="191">
        <v>1.46</v>
      </c>
      <c r="DN168" s="197">
        <v>7.4999999999999997E-2</v>
      </c>
      <c r="DO168" s="175">
        <f t="shared" si="209"/>
        <v>0.10630936300926552</v>
      </c>
      <c r="DP168" s="183">
        <f t="shared" si="210"/>
        <v>5.8429325115879277E-3</v>
      </c>
      <c r="DQ168" s="198">
        <v>39.08</v>
      </c>
      <c r="DR168" s="198">
        <v>36.61</v>
      </c>
      <c r="DS168" s="176">
        <f t="shared" si="217"/>
        <v>37.844999999999999</v>
      </c>
      <c r="DT168" s="198">
        <v>1.06</v>
      </c>
      <c r="DU168" s="197">
        <v>4.4000000000000004E-2</v>
      </c>
      <c r="DV168" s="175">
        <f>+((((((DT168/4)*(1+DU168)^0.25))/(DS168*0.95))+(1+DU168)^(0.25))^4)-1</f>
        <v>7.5122388177877975E-2</v>
      </c>
      <c r="DW168" s="183"/>
      <c r="DX168" s="198">
        <v>33.119999999999997</v>
      </c>
      <c r="DY168" s="198">
        <v>30.22</v>
      </c>
      <c r="DZ168" s="176">
        <f t="shared" si="218"/>
        <v>31.669999999999998</v>
      </c>
      <c r="EA168" s="198">
        <v>1.04</v>
      </c>
      <c r="EB168" s="197">
        <v>3.2000000000000001E-2</v>
      </c>
      <c r="EC168" s="175"/>
      <c r="ED168" s="183"/>
      <c r="EE168" s="198">
        <v>39.24</v>
      </c>
      <c r="EF168" s="198">
        <v>37</v>
      </c>
      <c r="EG168" s="208">
        <f t="shared" si="219"/>
        <v>38.120000000000005</v>
      </c>
      <c r="EH168" s="191">
        <v>1.55</v>
      </c>
      <c r="EI168" s="197">
        <v>3.9E-2</v>
      </c>
      <c r="EJ168" s="175">
        <f t="shared" si="220"/>
        <v>8.4189244112244932E-2</v>
      </c>
      <c r="EK168" s="183">
        <f t="shared" si="221"/>
        <v>5.4957905898305702E-3</v>
      </c>
      <c r="EL168" s="198">
        <v>73.349999999999994</v>
      </c>
      <c r="EM168" s="198">
        <v>66.39</v>
      </c>
      <c r="EN168" s="208">
        <f t="shared" si="190"/>
        <v>69.87</v>
      </c>
      <c r="EO168" s="191">
        <v>1.42</v>
      </c>
      <c r="EP168" s="197">
        <v>0.03</v>
      </c>
      <c r="EQ168" s="175"/>
      <c r="ER168" s="183"/>
      <c r="ES168" s="198">
        <v>17.96</v>
      </c>
      <c r="ET168" s="198">
        <v>16.850000000000001</v>
      </c>
      <c r="EU168" s="208">
        <f t="shared" si="222"/>
        <v>17.405000000000001</v>
      </c>
      <c r="EV168" s="191">
        <v>0.61</v>
      </c>
      <c r="EW168" s="197">
        <v>5.4299999999999994E-2</v>
      </c>
      <c r="EX168" s="175">
        <f t="shared" si="211"/>
        <v>9.3736648136061751E-2</v>
      </c>
      <c r="EY168" s="183">
        <f t="shared" si="223"/>
        <v>9.8422416708142807E-3</v>
      </c>
      <c r="EZ168" s="172"/>
      <c r="FA168" s="191">
        <v>3.2477199999999997</v>
      </c>
      <c r="FB168" s="191">
        <v>3.0576699999999999</v>
      </c>
      <c r="FC168" s="179"/>
      <c r="FD168" s="179"/>
      <c r="FE168" s="198"/>
      <c r="FF168" s="179"/>
      <c r="FG168" s="179"/>
      <c r="FH168" s="198"/>
      <c r="FI168" s="198"/>
      <c r="FJ168" s="191">
        <v>5.7669100000000002</v>
      </c>
      <c r="FK168" s="191">
        <v>1.22295</v>
      </c>
      <c r="FL168" s="179"/>
      <c r="FM168" s="191">
        <v>8.0715000000000003</v>
      </c>
      <c r="FN168" s="177"/>
      <c r="FO168" s="191">
        <v>2.2190599999999998</v>
      </c>
      <c r="FP168" s="177"/>
      <c r="FQ168" s="191">
        <v>1.6731800000000001</v>
      </c>
      <c r="FR168" s="198"/>
      <c r="FS168" s="198"/>
      <c r="FT168" s="191">
        <v>1.9872700000000001</v>
      </c>
      <c r="FU168" s="191"/>
      <c r="FV168" s="191">
        <v>3.19645</v>
      </c>
      <c r="FW168" s="177">
        <f t="shared" si="224"/>
        <v>30.442709999999995</v>
      </c>
      <c r="FX168" s="175">
        <f t="shared" si="225"/>
        <v>0.10197876833979715</v>
      </c>
      <c r="FY168" s="172"/>
      <c r="FZ168" s="172"/>
    </row>
    <row r="169" spans="1:182">
      <c r="A169" s="181">
        <v>40725</v>
      </c>
      <c r="B169" s="190">
        <v>42.4</v>
      </c>
      <c r="C169" s="190">
        <v>40.25</v>
      </c>
      <c r="D169" s="170">
        <f t="shared" si="156"/>
        <v>41.325000000000003</v>
      </c>
      <c r="E169" s="173">
        <v>1.8</v>
      </c>
      <c r="F169" s="171">
        <v>0.06</v>
      </c>
      <c r="G169" s="175">
        <f t="shared" si="212"/>
        <v>0.10944265495284289</v>
      </c>
      <c r="H169" s="183">
        <f t="shared" si="172"/>
        <v>1.0979143645390588E-2</v>
      </c>
      <c r="I169" s="190">
        <v>34.42</v>
      </c>
      <c r="J169" s="190">
        <v>33.07</v>
      </c>
      <c r="K169" s="207">
        <f t="shared" si="213"/>
        <v>33.745000000000005</v>
      </c>
      <c r="L169" s="173">
        <v>1.36</v>
      </c>
      <c r="M169" s="171">
        <v>3.3500000000000002E-2</v>
      </c>
      <c r="N169" s="175">
        <f t="shared" si="207"/>
        <v>7.8047083962602182E-2</v>
      </c>
      <c r="O169" s="183">
        <f t="shared" si="208"/>
        <v>7.6349282309777786E-3</v>
      </c>
      <c r="P169" s="174"/>
      <c r="Q169" s="174"/>
      <c r="R169" s="172"/>
      <c r="S169" s="172"/>
      <c r="T169" s="175"/>
      <c r="U169" s="172"/>
      <c r="V169" s="172"/>
      <c r="W169" s="198"/>
      <c r="X169" s="198"/>
      <c r="Y169" s="176"/>
      <c r="Z169" s="198"/>
      <c r="AA169" s="197"/>
      <c r="AB169" s="175"/>
      <c r="AC169" s="209"/>
      <c r="AD169" s="198"/>
      <c r="AE169" s="198"/>
      <c r="AF169" s="176"/>
      <c r="AG169" s="198"/>
      <c r="AH169" s="197"/>
      <c r="AI169" s="209"/>
      <c r="AJ169" s="209"/>
      <c r="AK169" s="176"/>
      <c r="AL169" s="176"/>
      <c r="AM169" s="177"/>
      <c r="AN169" s="177"/>
      <c r="AO169" s="178"/>
      <c r="AP169" s="172"/>
      <c r="AQ169" s="172"/>
      <c r="AR169" s="174"/>
      <c r="AS169" s="174"/>
      <c r="AT169" s="172"/>
      <c r="AU169" s="172"/>
      <c r="AV169" s="175"/>
      <c r="AW169" s="172"/>
      <c r="AX169" s="172"/>
      <c r="AY169" s="198">
        <v>46.6</v>
      </c>
      <c r="AZ169" s="198">
        <v>43</v>
      </c>
      <c r="BA169" s="208">
        <f t="shared" si="214"/>
        <v>44.8</v>
      </c>
      <c r="BB169" s="191">
        <v>1.44</v>
      </c>
      <c r="BC169" s="197">
        <v>2.8799999999999999E-2</v>
      </c>
      <c r="BD169" s="175">
        <f>+((((((BB169/4)*(1+BC169)^0.25))/(BA169*0.95))+(1+BC169)^(0.25))^4)-1</f>
        <v>6.405317419475054E-2</v>
      </c>
      <c r="BE169" s="210">
        <f>BD169*($FH169/$FW169)</f>
        <v>3.7154102754010819E-3</v>
      </c>
      <c r="BF169" s="198"/>
      <c r="BG169" s="198"/>
      <c r="BH169" s="176"/>
      <c r="BI169" s="198"/>
      <c r="BJ169" s="197"/>
      <c r="BK169" s="175"/>
      <c r="BL169" s="209"/>
      <c r="BM169" s="198">
        <v>21.37</v>
      </c>
      <c r="BN169" s="198">
        <v>19.95</v>
      </c>
      <c r="BO169" s="208">
        <f t="shared" si="173"/>
        <v>20.66</v>
      </c>
      <c r="BP169" s="191">
        <v>0.92</v>
      </c>
      <c r="BQ169" s="197">
        <v>8.2500000000000004E-2</v>
      </c>
      <c r="BR169" s="175">
        <f t="shared" si="215"/>
        <v>0.13414023638065986</v>
      </c>
      <c r="BS169" s="183">
        <f t="shared" si="216"/>
        <v>2.4930504091698301E-2</v>
      </c>
      <c r="BT169" s="198">
        <v>46.7682</v>
      </c>
      <c r="BU169" s="198">
        <v>44.44</v>
      </c>
      <c r="BV169" s="208">
        <f t="shared" si="158"/>
        <v>45.604100000000003</v>
      </c>
      <c r="BW169" s="191">
        <v>1.74</v>
      </c>
      <c r="BX169" s="197">
        <v>3.6699999999999997E-2</v>
      </c>
      <c r="BY169" s="175">
        <f t="shared" si="159"/>
        <v>7.8967856291473071E-2</v>
      </c>
      <c r="BZ169" s="183">
        <f t="shared" si="160"/>
        <v>2.9782212537730508E-3</v>
      </c>
      <c r="CA169" s="174"/>
      <c r="CB169" s="174"/>
      <c r="CC169" s="172"/>
      <c r="CD169" s="172"/>
      <c r="CE169" s="178"/>
      <c r="CF169" s="172"/>
      <c r="CG169" s="172"/>
      <c r="CH169" s="198">
        <v>76.27</v>
      </c>
      <c r="CI169" s="198">
        <v>71.510000000000005</v>
      </c>
      <c r="CJ169" s="208">
        <f t="shared" si="140"/>
        <v>73.89</v>
      </c>
      <c r="CK169" s="191">
        <v>2.2400000000000002</v>
      </c>
      <c r="CL169" s="197">
        <v>7.9500000000000001E-2</v>
      </c>
      <c r="CM169" s="175">
        <f t="shared" si="141"/>
        <v>0.11436221123453238</v>
      </c>
      <c r="CN169" s="183">
        <f t="shared" si="142"/>
        <v>2.7222781992691261E-2</v>
      </c>
      <c r="CO169" s="176"/>
      <c r="CP169" s="176"/>
      <c r="CQ169" s="172"/>
      <c r="CR169" s="172"/>
      <c r="CS169" s="178"/>
      <c r="CT169" s="172"/>
      <c r="CU169" s="172"/>
      <c r="CV169" s="198">
        <v>31.6</v>
      </c>
      <c r="CW169" s="198">
        <v>28.8</v>
      </c>
      <c r="CX169" s="208">
        <f t="shared" si="164"/>
        <v>30.200000000000003</v>
      </c>
      <c r="CY169" s="191">
        <v>1.1599999999999999</v>
      </c>
      <c r="CZ169" s="197">
        <v>4.7500000000000001E-2</v>
      </c>
      <c r="DA169" s="175">
        <f t="shared" si="165"/>
        <v>9.0499229836457973E-2</v>
      </c>
      <c r="DB169" s="183">
        <f t="shared" si="166"/>
        <v>6.0265581204270091E-3</v>
      </c>
      <c r="DC169" s="172"/>
      <c r="DD169" s="172"/>
      <c r="DE169" s="172"/>
      <c r="DF169" s="172"/>
      <c r="DG169" s="175"/>
      <c r="DH169" s="172"/>
      <c r="DI169" s="172"/>
      <c r="DJ169" s="198">
        <v>55.73</v>
      </c>
      <c r="DK169" s="198">
        <v>50.06</v>
      </c>
      <c r="DL169" s="208">
        <f t="shared" si="176"/>
        <v>52.894999999999996</v>
      </c>
      <c r="DM169" s="191">
        <v>1.46</v>
      </c>
      <c r="DN169" s="197">
        <v>7.4999999999999997E-2</v>
      </c>
      <c r="DO169" s="175">
        <f t="shared" si="209"/>
        <v>0.10657563186966135</v>
      </c>
      <c r="DP169" s="183">
        <f t="shared" si="210"/>
        <v>5.1528578733098761E-3</v>
      </c>
      <c r="DQ169" s="198">
        <v>39.92</v>
      </c>
      <c r="DR169" s="198">
        <v>36.799999999999997</v>
      </c>
      <c r="DS169" s="176">
        <f t="shared" si="217"/>
        <v>38.36</v>
      </c>
      <c r="DT169" s="198">
        <v>1.06</v>
      </c>
      <c r="DU169" s="197">
        <v>2.7999999999999997E-2</v>
      </c>
      <c r="DV169" s="175"/>
      <c r="DW169" s="183"/>
      <c r="DX169" s="198">
        <v>32.68</v>
      </c>
      <c r="DY169" s="198">
        <v>29.56</v>
      </c>
      <c r="DZ169" s="176">
        <f t="shared" si="218"/>
        <v>31.119999999999997</v>
      </c>
      <c r="EA169" s="198">
        <v>1.04</v>
      </c>
      <c r="EB169" s="197">
        <v>3.2000000000000001E-2</v>
      </c>
      <c r="EC169" s="175"/>
      <c r="ED169" s="183"/>
      <c r="EE169" s="198">
        <v>40.44</v>
      </c>
      <c r="EF169" s="198">
        <v>38.49</v>
      </c>
      <c r="EG169" s="208">
        <f t="shared" si="219"/>
        <v>39.465000000000003</v>
      </c>
      <c r="EH169" s="191">
        <v>1.55</v>
      </c>
      <c r="EI169" s="197">
        <v>4.0300000000000002E-2</v>
      </c>
      <c r="EJ169" s="175">
        <f t="shared" si="220"/>
        <v>8.3979913674540274E-2</v>
      </c>
      <c r="EK169" s="183">
        <f t="shared" si="221"/>
        <v>5.3038175669758185E-3</v>
      </c>
      <c r="EL169" s="198">
        <v>75.98</v>
      </c>
      <c r="EM169" s="198">
        <v>69.445599999999999</v>
      </c>
      <c r="EN169" s="208">
        <f t="shared" si="190"/>
        <v>72.712800000000001</v>
      </c>
      <c r="EO169" s="191">
        <v>1.42</v>
      </c>
      <c r="EP169" s="197">
        <v>0.03</v>
      </c>
      <c r="EQ169" s="175"/>
      <c r="ER169" s="183"/>
      <c r="ES169" s="198">
        <v>18.71</v>
      </c>
      <c r="ET169" s="198">
        <v>17.71</v>
      </c>
      <c r="EU169" s="208">
        <f t="shared" si="222"/>
        <v>18.21</v>
      </c>
      <c r="EV169" s="191">
        <v>0.61</v>
      </c>
      <c r="EW169" s="197">
        <v>5.4299999999999994E-2</v>
      </c>
      <c r="EX169" s="175">
        <f t="shared" si="211"/>
        <v>9.1970282624248334E-2</v>
      </c>
      <c r="EY169" s="183">
        <f t="shared" si="223"/>
        <v>9.5783111431926183E-3</v>
      </c>
      <c r="EZ169" s="172"/>
      <c r="FA169" s="191">
        <v>3.1217299999999999</v>
      </c>
      <c r="FB169" s="191">
        <v>3.0441199999999999</v>
      </c>
      <c r="FC169" s="179"/>
      <c r="FD169" s="179"/>
      <c r="FE169" s="198"/>
      <c r="FF169" s="179"/>
      <c r="FG169" s="179"/>
      <c r="FH169" s="198">
        <v>1.80501</v>
      </c>
      <c r="FI169" s="198"/>
      <c r="FJ169" s="191">
        <v>5.7834300000000001</v>
      </c>
      <c r="FK169" s="191">
        <v>1.1736</v>
      </c>
      <c r="FL169" s="179"/>
      <c r="FM169" s="191">
        <v>7.4073599999999997</v>
      </c>
      <c r="FN169" s="177"/>
      <c r="FO169" s="191">
        <v>2.0722300000000002</v>
      </c>
      <c r="FP169" s="177"/>
      <c r="FQ169" s="191">
        <v>1.50454</v>
      </c>
      <c r="FR169" s="198"/>
      <c r="FS169" s="198"/>
      <c r="FT169" s="191">
        <v>1.96529</v>
      </c>
      <c r="FU169" s="191"/>
      <c r="FV169" s="191">
        <v>3.2408200000000003</v>
      </c>
      <c r="FW169" s="177">
        <f t="shared" si="224"/>
        <v>31.118130000000001</v>
      </c>
      <c r="FX169" s="175">
        <f t="shared" si="225"/>
        <v>0.10352253419383738</v>
      </c>
      <c r="FY169" s="172"/>
      <c r="FZ169" s="172"/>
    </row>
    <row r="170" spans="1:182">
      <c r="A170" s="181">
        <v>40756</v>
      </c>
      <c r="B170" s="190">
        <v>41.83</v>
      </c>
      <c r="C170" s="190">
        <v>34.08</v>
      </c>
      <c r="D170" s="170">
        <f t="shared" si="156"/>
        <v>37.954999999999998</v>
      </c>
      <c r="E170" s="173">
        <v>1.8</v>
      </c>
      <c r="F170" s="171">
        <v>4.9699999999999994E-2</v>
      </c>
      <c r="G170" s="175">
        <f t="shared" si="212"/>
        <v>0.10309082527527247</v>
      </c>
      <c r="H170" s="183">
        <f t="shared" si="172"/>
        <v>1.2286205273242172E-2</v>
      </c>
      <c r="I170" s="190">
        <v>34.155000000000001</v>
      </c>
      <c r="J170" s="190">
        <v>28.51</v>
      </c>
      <c r="K170" s="207">
        <f t="shared" si="213"/>
        <v>31.332500000000003</v>
      </c>
      <c r="L170" s="173">
        <v>1.36</v>
      </c>
      <c r="M170" s="171">
        <v>2.2499999999999999E-2</v>
      </c>
      <c r="N170" s="175"/>
      <c r="O170" s="183"/>
      <c r="P170" s="174"/>
      <c r="Q170" s="174"/>
      <c r="R170" s="172"/>
      <c r="S170" s="172"/>
      <c r="T170" s="175"/>
      <c r="U170" s="172"/>
      <c r="V170" s="172"/>
      <c r="W170" s="198"/>
      <c r="X170" s="198"/>
      <c r="Y170" s="176"/>
      <c r="Z170" s="198"/>
      <c r="AA170" s="197"/>
      <c r="AB170" s="175"/>
      <c r="AC170" s="209"/>
      <c r="AD170" s="198"/>
      <c r="AE170" s="198"/>
      <c r="AF170" s="176"/>
      <c r="AG170" s="198"/>
      <c r="AH170" s="197"/>
      <c r="AI170" s="209"/>
      <c r="AJ170" s="209"/>
      <c r="AK170" s="176"/>
      <c r="AL170" s="176"/>
      <c r="AM170" s="177"/>
      <c r="AN170" s="177"/>
      <c r="AO170" s="178"/>
      <c r="AP170" s="172"/>
      <c r="AQ170" s="172"/>
      <c r="AR170" s="174"/>
      <c r="AS170" s="174"/>
      <c r="AT170" s="172"/>
      <c r="AU170" s="172"/>
      <c r="AV170" s="175"/>
      <c r="AW170" s="172"/>
      <c r="AX170" s="172"/>
      <c r="AY170" s="198">
        <v>47.42</v>
      </c>
      <c r="AZ170" s="198">
        <v>39.6</v>
      </c>
      <c r="BA170" s="208">
        <f t="shared" si="214"/>
        <v>43.510000000000005</v>
      </c>
      <c r="BB170" s="191">
        <v>1.44</v>
      </c>
      <c r="BC170" s="197">
        <v>2.9300000000000003E-2</v>
      </c>
      <c r="BD170" s="175"/>
      <c r="BE170" s="209"/>
      <c r="BF170" s="198"/>
      <c r="BG170" s="198"/>
      <c r="BH170" s="176"/>
      <c r="BI170" s="198"/>
      <c r="BJ170" s="197"/>
      <c r="BK170" s="175"/>
      <c r="BL170" s="209"/>
      <c r="BM170" s="198">
        <v>21.51</v>
      </c>
      <c r="BN170" s="198">
        <v>17.95</v>
      </c>
      <c r="BO170" s="208">
        <f t="shared" si="173"/>
        <v>19.73</v>
      </c>
      <c r="BP170" s="191">
        <v>0.92</v>
      </c>
      <c r="BQ170" s="197">
        <v>8.4000000000000005E-2</v>
      </c>
      <c r="BR170" s="175">
        <f t="shared" si="215"/>
        <v>0.13819409086445678</v>
      </c>
      <c r="BS170" s="183">
        <f t="shared" si="216"/>
        <v>3.0800091660498286E-2</v>
      </c>
      <c r="BT170" s="198">
        <v>45.43</v>
      </c>
      <c r="BU170" s="198">
        <v>39.630099999999999</v>
      </c>
      <c r="BV170" s="208">
        <f t="shared" si="158"/>
        <v>42.530050000000003</v>
      </c>
      <c r="BW170" s="191">
        <v>1.74</v>
      </c>
      <c r="BX170" s="197">
        <v>3.3300000000000003E-2</v>
      </c>
      <c r="BY170" s="175">
        <f t="shared" si="159"/>
        <v>7.8523429035440406E-2</v>
      </c>
      <c r="BZ170" s="183">
        <f t="shared" si="160"/>
        <v>3.5014924052829701E-3</v>
      </c>
      <c r="CA170" s="174"/>
      <c r="CB170" s="174"/>
      <c r="CC170" s="172"/>
      <c r="CD170" s="172"/>
      <c r="CE170" s="178"/>
      <c r="CF170" s="172"/>
      <c r="CG170" s="172"/>
      <c r="CH170" s="198">
        <v>73.7</v>
      </c>
      <c r="CI170" s="198">
        <v>58.61</v>
      </c>
      <c r="CJ170" s="208">
        <f t="shared" ref="CJ170:CJ188" si="226">AVERAGE(CH170:CI170)</f>
        <v>66.155000000000001</v>
      </c>
      <c r="CK170" s="191">
        <v>2.2400000000000002</v>
      </c>
      <c r="CL170" s="197">
        <v>0.10199999999999999</v>
      </c>
      <c r="CM170" s="175">
        <f t="shared" ref="CM170:CM179" si="227">+((((((CK170/4)*(1+CL170)^0.25))/(CJ170*0.95))+(1+CL170)^(0.25))^4)-1</f>
        <v>0.14180555215983359</v>
      </c>
      <c r="CN170" s="183">
        <f t="shared" ref="CN170:CN179" si="228">CM170*($FM170/$FW170)</f>
        <v>3.9931837170953569E-2</v>
      </c>
      <c r="CO170" s="176"/>
      <c r="CP170" s="176"/>
      <c r="CQ170" s="172"/>
      <c r="CR170" s="172"/>
      <c r="CS170" s="178"/>
      <c r="CT170" s="172"/>
      <c r="CU170" s="172"/>
      <c r="CV170" s="198">
        <v>31.08</v>
      </c>
      <c r="CW170" s="198">
        <v>25.86</v>
      </c>
      <c r="CX170" s="208">
        <f t="shared" si="164"/>
        <v>28.47</v>
      </c>
      <c r="CY170" s="191">
        <v>1.1599999999999999</v>
      </c>
      <c r="CZ170" s="197">
        <v>4.7500000000000001E-2</v>
      </c>
      <c r="DA170" s="175">
        <f t="shared" si="165"/>
        <v>9.3154078157233089E-2</v>
      </c>
      <c r="DB170" s="183">
        <f t="shared" si="166"/>
        <v>7.3987100312155945E-3</v>
      </c>
      <c r="DC170" s="172"/>
      <c r="DD170" s="172"/>
      <c r="DE170" s="172"/>
      <c r="DF170" s="172"/>
      <c r="DG170" s="175"/>
      <c r="DH170" s="172"/>
      <c r="DI170" s="172"/>
      <c r="DJ170" s="198">
        <v>51.91</v>
      </c>
      <c r="DK170" s="198">
        <v>42.85</v>
      </c>
      <c r="DL170" s="208">
        <f t="shared" si="176"/>
        <v>47.379999999999995</v>
      </c>
      <c r="DM170" s="191">
        <v>1.46</v>
      </c>
      <c r="DN170" s="197">
        <v>7.4999999999999997E-2</v>
      </c>
      <c r="DO170" s="175">
        <f t="shared" si="209"/>
        <v>0.11029569067629197</v>
      </c>
      <c r="DP170" s="183">
        <f t="shared" si="210"/>
        <v>6.2872054461007524E-3</v>
      </c>
      <c r="DQ170" s="198">
        <v>37.86</v>
      </c>
      <c r="DR170" s="198">
        <v>32.119999999999997</v>
      </c>
      <c r="DS170" s="176">
        <f t="shared" si="217"/>
        <v>34.989999999999995</v>
      </c>
      <c r="DT170" s="198">
        <v>1.06</v>
      </c>
      <c r="DU170" s="197">
        <v>2.7999999999999997E-2</v>
      </c>
      <c r="DV170" s="175"/>
      <c r="DW170" s="183"/>
      <c r="DX170" s="198">
        <v>30.49</v>
      </c>
      <c r="DY170" s="198">
        <v>25.81</v>
      </c>
      <c r="DZ170" s="176">
        <f t="shared" si="218"/>
        <v>28.15</v>
      </c>
      <c r="EA170" s="198">
        <v>1.04</v>
      </c>
      <c r="EB170" s="197">
        <v>3.1E-2</v>
      </c>
      <c r="EC170" s="175"/>
      <c r="ED170" s="183"/>
      <c r="EE170" s="198">
        <v>41.48</v>
      </c>
      <c r="EF170" s="198">
        <v>34.71</v>
      </c>
      <c r="EG170" s="208">
        <f t="shared" si="219"/>
        <v>38.094999999999999</v>
      </c>
      <c r="EH170" s="191">
        <v>1.55</v>
      </c>
      <c r="EI170" s="197">
        <v>4.0300000000000002E-2</v>
      </c>
      <c r="EJ170" s="175">
        <f t="shared" si="220"/>
        <v>8.5575953797567106E-2</v>
      </c>
      <c r="EK170" s="183">
        <f t="shared" si="221"/>
        <v>6.5041356795514449E-3</v>
      </c>
      <c r="EL170" s="198">
        <v>73.75</v>
      </c>
      <c r="EM170" s="198">
        <v>53.1</v>
      </c>
      <c r="EN170" s="208">
        <f t="shared" si="190"/>
        <v>63.424999999999997</v>
      </c>
      <c r="EO170" s="191">
        <v>1.42</v>
      </c>
      <c r="EP170" s="197">
        <v>3.3500000000000002E-2</v>
      </c>
      <c r="EQ170" s="175"/>
      <c r="ER170" s="183"/>
      <c r="ES170" s="198">
        <v>19.059999999999999</v>
      </c>
      <c r="ET170" s="198">
        <v>16.36</v>
      </c>
      <c r="EU170" s="208">
        <f t="shared" si="222"/>
        <v>17.71</v>
      </c>
      <c r="EV170" s="191">
        <v>0.61</v>
      </c>
      <c r="EW170" s="197">
        <v>5.5E-2</v>
      </c>
      <c r="EX170" s="175">
        <f t="shared" si="211"/>
        <v>9.377398174180529E-2</v>
      </c>
      <c r="EY170" s="183">
        <f t="shared" si="223"/>
        <v>1.1189736336309227E-2</v>
      </c>
      <c r="EZ170" s="172"/>
      <c r="FA170" s="191">
        <v>3.1360999999999999</v>
      </c>
      <c r="FB170" s="191"/>
      <c r="FC170" s="179"/>
      <c r="FD170" s="179"/>
      <c r="FE170" s="198"/>
      <c r="FF170" s="179"/>
      <c r="FG170" s="179"/>
      <c r="FH170" s="198"/>
      <c r="FI170" s="198"/>
      <c r="FJ170" s="191">
        <v>5.8648199999999999</v>
      </c>
      <c r="FK170" s="191">
        <v>1.1734</v>
      </c>
      <c r="FL170" s="179"/>
      <c r="FM170" s="191">
        <v>7.41</v>
      </c>
      <c r="FN170" s="177"/>
      <c r="FO170" s="191">
        <v>2.09</v>
      </c>
      <c r="FP170" s="177"/>
      <c r="FQ170" s="191">
        <v>1.5</v>
      </c>
      <c r="FR170" s="198"/>
      <c r="FS170" s="198"/>
      <c r="FT170" s="191">
        <v>2</v>
      </c>
      <c r="FU170" s="191"/>
      <c r="FV170" s="191">
        <v>3.14</v>
      </c>
      <c r="FW170" s="177">
        <f t="shared" si="224"/>
        <v>26.314320000000002</v>
      </c>
      <c r="FX170" s="175">
        <f t="shared" si="225"/>
        <v>0.11789941400315401</v>
      </c>
      <c r="FY170" s="172"/>
      <c r="FZ170" s="172"/>
    </row>
    <row r="171" spans="1:182">
      <c r="A171" s="181">
        <v>40787</v>
      </c>
      <c r="B171" s="190">
        <v>42</v>
      </c>
      <c r="C171" s="190">
        <v>38.869999999999997</v>
      </c>
      <c r="D171" s="170">
        <f t="shared" si="156"/>
        <v>40.435000000000002</v>
      </c>
      <c r="E171" s="173">
        <v>1.8</v>
      </c>
      <c r="F171" s="171">
        <v>4.5700000000000005E-2</v>
      </c>
      <c r="G171" s="175">
        <f t="shared" si="212"/>
        <v>9.5568060010311262E-2</v>
      </c>
      <c r="H171" s="183">
        <f t="shared" si="172"/>
        <v>1.1777979363216541E-2</v>
      </c>
      <c r="I171" s="190">
        <v>34.83</v>
      </c>
      <c r="J171" s="190">
        <v>30.8</v>
      </c>
      <c r="K171" s="207">
        <f t="shared" si="213"/>
        <v>32.814999999999998</v>
      </c>
      <c r="L171" s="173">
        <v>1.36</v>
      </c>
      <c r="M171" s="171">
        <v>0.02</v>
      </c>
      <c r="N171" s="175"/>
      <c r="O171" s="183"/>
      <c r="P171" s="174"/>
      <c r="Q171" s="174"/>
      <c r="R171" s="172"/>
      <c r="S171" s="172"/>
      <c r="T171" s="175"/>
      <c r="U171" s="172"/>
      <c r="V171" s="172"/>
      <c r="W171" s="198"/>
      <c r="X171" s="198"/>
      <c r="Y171" s="176"/>
      <c r="Z171" s="198"/>
      <c r="AA171" s="197"/>
      <c r="AB171" s="175"/>
      <c r="AC171" s="209"/>
      <c r="AD171" s="198"/>
      <c r="AE171" s="198"/>
      <c r="AF171" s="176"/>
      <c r="AG171" s="198"/>
      <c r="AH171" s="197"/>
      <c r="AI171" s="209"/>
      <c r="AJ171" s="209"/>
      <c r="AK171" s="176"/>
      <c r="AL171" s="176"/>
      <c r="AM171" s="177"/>
      <c r="AN171" s="177"/>
      <c r="AO171" s="178"/>
      <c r="AP171" s="172"/>
      <c r="AQ171" s="172"/>
      <c r="AR171" s="174"/>
      <c r="AS171" s="174"/>
      <c r="AT171" s="172"/>
      <c r="AU171" s="172"/>
      <c r="AV171" s="175"/>
      <c r="AW171" s="172"/>
      <c r="AX171" s="172"/>
      <c r="AY171" s="198">
        <v>47.45</v>
      </c>
      <c r="AZ171" s="198">
        <v>41.66</v>
      </c>
      <c r="BA171" s="208">
        <f t="shared" si="214"/>
        <v>44.555</v>
      </c>
      <c r="BB171" s="191">
        <v>1.44</v>
      </c>
      <c r="BC171" s="197">
        <v>3.0299999999999997E-2</v>
      </c>
      <c r="BD171" s="175"/>
      <c r="BE171" s="209"/>
      <c r="BF171" s="198"/>
      <c r="BG171" s="198"/>
      <c r="BH171" s="176"/>
      <c r="BI171" s="198"/>
      <c r="BJ171" s="197"/>
      <c r="BK171" s="175"/>
      <c r="BL171" s="209"/>
      <c r="BM171" s="198">
        <v>22.91</v>
      </c>
      <c r="BN171" s="198">
        <v>20.28</v>
      </c>
      <c r="BO171" s="208">
        <f t="shared" si="173"/>
        <v>21.594999999999999</v>
      </c>
      <c r="BP171" s="191">
        <v>0.92</v>
      </c>
      <c r="BQ171" s="197">
        <v>8.4000000000000005E-2</v>
      </c>
      <c r="BR171" s="175">
        <f t="shared" si="215"/>
        <v>0.13343525994137928</v>
      </c>
      <c r="BS171" s="183">
        <f t="shared" si="216"/>
        <v>3.0865049684693609E-2</v>
      </c>
      <c r="BT171" s="198">
        <v>45.76</v>
      </c>
      <c r="BU171" s="198">
        <v>41.41</v>
      </c>
      <c r="BV171" s="208">
        <f t="shared" si="158"/>
        <v>43.584999999999994</v>
      </c>
      <c r="BW171" s="191">
        <v>1.74</v>
      </c>
      <c r="BX171" s="197">
        <v>3.6299999999999999E-2</v>
      </c>
      <c r="BY171" s="175">
        <f t="shared" si="159"/>
        <v>8.0539676736168797E-2</v>
      </c>
      <c r="BZ171" s="183">
        <f t="shared" si="160"/>
        <v>3.6527474646260833E-3</v>
      </c>
      <c r="CA171" s="174"/>
      <c r="CB171" s="174"/>
      <c r="CC171" s="172"/>
      <c r="CD171" s="172"/>
      <c r="CE171" s="178"/>
      <c r="CF171" s="172"/>
      <c r="CG171" s="172"/>
      <c r="CH171" s="198">
        <v>72.11</v>
      </c>
      <c r="CI171" s="198">
        <v>63.26</v>
      </c>
      <c r="CJ171" s="208">
        <f t="shared" si="226"/>
        <v>67.685000000000002</v>
      </c>
      <c r="CK171" s="191">
        <v>2.2400000000000002</v>
      </c>
      <c r="CL171" s="197">
        <v>0.1013</v>
      </c>
      <c r="CM171" s="175">
        <f t="shared" si="227"/>
        <v>0.14016931796250609</v>
      </c>
      <c r="CN171" s="183">
        <f t="shared" si="228"/>
        <v>3.6950805103125324E-2</v>
      </c>
      <c r="CO171" s="176"/>
      <c r="CP171" s="176"/>
      <c r="CQ171" s="172"/>
      <c r="CR171" s="172"/>
      <c r="CS171" s="178"/>
      <c r="CT171" s="172"/>
      <c r="CU171" s="172"/>
      <c r="CV171" s="198">
        <v>31.91</v>
      </c>
      <c r="CW171" s="198">
        <v>27.72</v>
      </c>
      <c r="CX171" s="208">
        <f t="shared" si="164"/>
        <v>29.814999999999998</v>
      </c>
      <c r="CY171" s="191">
        <v>1.1599999999999999</v>
      </c>
      <c r="CZ171" s="197">
        <v>5.2000000000000005E-2</v>
      </c>
      <c r="DA171" s="175">
        <f t="shared" si="165"/>
        <v>9.5750134996573255E-2</v>
      </c>
      <c r="DB171" s="183">
        <f t="shared" si="166"/>
        <v>7.6971915763479459E-3</v>
      </c>
      <c r="DC171" s="172"/>
      <c r="DD171" s="172"/>
      <c r="DE171" s="172"/>
      <c r="DF171" s="172"/>
      <c r="DG171" s="175"/>
      <c r="DH171" s="172"/>
      <c r="DI171" s="172"/>
      <c r="DJ171" s="198">
        <v>52.28</v>
      </c>
      <c r="DK171" s="198">
        <v>47.77</v>
      </c>
      <c r="DL171" s="208">
        <f t="shared" si="176"/>
        <v>50.025000000000006</v>
      </c>
      <c r="DM171" s="191">
        <v>1.46</v>
      </c>
      <c r="DN171" s="197">
        <v>7.4999999999999997E-2</v>
      </c>
      <c r="DO171" s="175">
        <f t="shared" si="209"/>
        <v>0.10840801749538453</v>
      </c>
      <c r="DP171" s="183">
        <f t="shared" si="210"/>
        <v>6.2453465246128693E-3</v>
      </c>
      <c r="DQ171" s="198">
        <v>38.119999999999997</v>
      </c>
      <c r="DR171" s="198">
        <v>34.24</v>
      </c>
      <c r="DS171" s="176">
        <f t="shared" si="217"/>
        <v>36.18</v>
      </c>
      <c r="DT171" s="198">
        <v>1.06</v>
      </c>
      <c r="DU171" s="197">
        <v>2.2000000000000002E-2</v>
      </c>
      <c r="DV171" s="175"/>
      <c r="DW171" s="183"/>
      <c r="DX171" s="198">
        <v>30.07</v>
      </c>
      <c r="DY171" s="198">
        <v>25.96</v>
      </c>
      <c r="DZ171" s="176">
        <f t="shared" si="218"/>
        <v>28.015000000000001</v>
      </c>
      <c r="EA171" s="198">
        <v>1.04</v>
      </c>
      <c r="EB171" s="197">
        <v>3.1E-2</v>
      </c>
      <c r="EC171" s="175"/>
      <c r="ED171" s="183"/>
      <c r="EE171" s="198">
        <v>41.99</v>
      </c>
      <c r="EF171" s="198">
        <v>37.61</v>
      </c>
      <c r="EG171" s="208">
        <f t="shared" si="219"/>
        <v>39.799999999999997</v>
      </c>
      <c r="EH171" s="191">
        <v>1.55</v>
      </c>
      <c r="EI171" s="197">
        <v>4.53E-2</v>
      </c>
      <c r="EJ171" s="175">
        <f t="shared" si="220"/>
        <v>8.8814759185764869E-2</v>
      </c>
      <c r="EK171" s="183">
        <f t="shared" si="221"/>
        <v>6.8632970427247976E-3</v>
      </c>
      <c r="EL171" s="198">
        <v>63.231999999999999</v>
      </c>
      <c r="EM171" s="198">
        <v>48.67</v>
      </c>
      <c r="EN171" s="208">
        <f t="shared" si="190"/>
        <v>55.951000000000001</v>
      </c>
      <c r="EO171" s="191">
        <v>1.42</v>
      </c>
      <c r="EP171" s="197">
        <v>2.5000000000000001E-2</v>
      </c>
      <c r="EQ171" s="175"/>
      <c r="ER171" s="183"/>
      <c r="ES171" s="198">
        <v>18.93</v>
      </c>
      <c r="ET171" s="198">
        <v>17.45</v>
      </c>
      <c r="EU171" s="208">
        <f t="shared" si="222"/>
        <v>18.189999999999998</v>
      </c>
      <c r="EV171" s="191">
        <v>0.61</v>
      </c>
      <c r="EW171" s="197">
        <v>5.67E-2</v>
      </c>
      <c r="EX171" s="175">
        <f t="shared" si="211"/>
        <v>9.449809662068831E-2</v>
      </c>
      <c r="EY171" s="183">
        <f t="shared" si="223"/>
        <v>1.1453526448437444E-2</v>
      </c>
      <c r="EZ171" s="172"/>
      <c r="FA171" s="191">
        <v>3.19652</v>
      </c>
      <c r="FB171" s="191"/>
      <c r="FC171" s="179"/>
      <c r="FD171" s="179"/>
      <c r="FE171" s="198"/>
      <c r="FF171" s="179"/>
      <c r="FG171" s="179"/>
      <c r="FH171" s="198"/>
      <c r="FI171" s="198"/>
      <c r="FJ171" s="191">
        <v>5.9995099999999999</v>
      </c>
      <c r="FK171" s="191">
        <v>1.1763299999999999</v>
      </c>
      <c r="FL171" s="179"/>
      <c r="FM171" s="191">
        <v>6.8373900000000001</v>
      </c>
      <c r="FN171" s="177"/>
      <c r="FO171" s="191">
        <v>2.0850300000000002</v>
      </c>
      <c r="FP171" s="177"/>
      <c r="FQ171" s="191">
        <v>1.4942200000000001</v>
      </c>
      <c r="FR171" s="198"/>
      <c r="FS171" s="198"/>
      <c r="FT171" s="191">
        <v>2.0043199999999999</v>
      </c>
      <c r="FU171" s="191"/>
      <c r="FV171" s="191">
        <v>3.1436599999999997</v>
      </c>
      <c r="FW171" s="177">
        <f t="shared" si="224"/>
        <v>25.936979999999998</v>
      </c>
      <c r="FX171" s="175">
        <f t="shared" si="225"/>
        <v>0.11550594320778462</v>
      </c>
      <c r="FY171" s="172"/>
      <c r="FZ171" s="172"/>
    </row>
    <row r="172" spans="1:182">
      <c r="A172" s="181">
        <v>40817</v>
      </c>
      <c r="B172" s="190">
        <v>43.69</v>
      </c>
      <c r="C172" s="190">
        <v>37.950000000000003</v>
      </c>
      <c r="D172" s="170">
        <f t="shared" si="156"/>
        <v>40.82</v>
      </c>
      <c r="E172" s="173">
        <v>1.8</v>
      </c>
      <c r="F172" s="171">
        <v>3.8300000000000001E-2</v>
      </c>
      <c r="G172" s="175">
        <f t="shared" si="212"/>
        <v>8.7340041790393341E-2</v>
      </c>
      <c r="H172" s="183">
        <f t="shared" si="172"/>
        <v>1.1483166346130955E-2</v>
      </c>
      <c r="I172" s="190">
        <v>35.26</v>
      </c>
      <c r="J172" s="190">
        <v>30</v>
      </c>
      <c r="K172" s="207">
        <f t="shared" si="213"/>
        <v>32.629999999999995</v>
      </c>
      <c r="L172" s="173">
        <v>1.38</v>
      </c>
      <c r="M172" s="171">
        <v>0.02</v>
      </c>
      <c r="N172" s="175"/>
      <c r="O172" s="183"/>
      <c r="P172" s="174"/>
      <c r="Q172" s="174"/>
      <c r="R172" s="172"/>
      <c r="S172" s="172"/>
      <c r="T172" s="175"/>
      <c r="U172" s="172"/>
      <c r="V172" s="172"/>
      <c r="W172" s="198"/>
      <c r="X172" s="198"/>
      <c r="Y172" s="176"/>
      <c r="Z172" s="198"/>
      <c r="AA172" s="197"/>
      <c r="AB172" s="175"/>
      <c r="AC172" s="209"/>
      <c r="AD172" s="198"/>
      <c r="AE172" s="198"/>
      <c r="AF172" s="176"/>
      <c r="AG172" s="198"/>
      <c r="AH172" s="197"/>
      <c r="AI172" s="209"/>
      <c r="AJ172" s="209"/>
      <c r="AK172" s="176"/>
      <c r="AL172" s="176"/>
      <c r="AM172" s="177"/>
      <c r="AN172" s="177"/>
      <c r="AO172" s="178"/>
      <c r="AP172" s="172"/>
      <c r="AQ172" s="172"/>
      <c r="AR172" s="174"/>
      <c r="AS172" s="174"/>
      <c r="AT172" s="172"/>
      <c r="AU172" s="172"/>
      <c r="AV172" s="175"/>
      <c r="AW172" s="172"/>
      <c r="AX172" s="172"/>
      <c r="AY172" s="198">
        <v>48.47</v>
      </c>
      <c r="AZ172" s="198">
        <v>40.1</v>
      </c>
      <c r="BA172" s="208">
        <f t="shared" si="214"/>
        <v>44.284999999999997</v>
      </c>
      <c r="BB172" s="191">
        <v>1.44</v>
      </c>
      <c r="BC172" s="197">
        <v>4.0500000000000001E-2</v>
      </c>
      <c r="BD172" s="175"/>
      <c r="BE172" s="209"/>
      <c r="BF172" s="198"/>
      <c r="BG172" s="198"/>
      <c r="BH172" s="176"/>
      <c r="BI172" s="198"/>
      <c r="BJ172" s="197"/>
      <c r="BK172" s="175"/>
      <c r="BL172" s="209"/>
      <c r="BM172" s="198">
        <v>23</v>
      </c>
      <c r="BN172" s="198">
        <v>20.309999999999999</v>
      </c>
      <c r="BO172" s="208">
        <f t="shared" si="173"/>
        <v>21.655000000000001</v>
      </c>
      <c r="BP172" s="191">
        <v>0.92</v>
      </c>
      <c r="BQ172" s="197">
        <v>8.4000000000000005E-2</v>
      </c>
      <c r="BR172" s="175">
        <f t="shared" si="215"/>
        <v>0.13329599592237162</v>
      </c>
      <c r="BS172" s="183">
        <f t="shared" si="216"/>
        <v>3.306535169852954E-2</v>
      </c>
      <c r="BT172" s="198">
        <v>47.67</v>
      </c>
      <c r="BU172" s="198">
        <v>42.52</v>
      </c>
      <c r="BV172" s="208">
        <f t="shared" si="158"/>
        <v>45.094999999999999</v>
      </c>
      <c r="BW172" s="191">
        <v>1.78</v>
      </c>
      <c r="BX172" s="197">
        <v>3.6299999999999999E-2</v>
      </c>
      <c r="BY172" s="175">
        <f t="shared" si="159"/>
        <v>8.0033515562920376E-2</v>
      </c>
      <c r="BZ172" s="183">
        <f t="shared" si="160"/>
        <v>3.9904644889110661E-3</v>
      </c>
      <c r="CA172" s="174"/>
      <c r="CB172" s="174"/>
      <c r="CC172" s="172"/>
      <c r="CD172" s="172"/>
      <c r="CE172" s="178"/>
      <c r="CF172" s="172"/>
      <c r="CG172" s="172"/>
      <c r="CH172" s="198">
        <v>77.28</v>
      </c>
      <c r="CI172" s="198">
        <v>62.424999999999997</v>
      </c>
      <c r="CJ172" s="208">
        <f t="shared" si="226"/>
        <v>69.852499999999992</v>
      </c>
      <c r="CK172" s="191">
        <v>2.2400000000000002</v>
      </c>
      <c r="CL172" s="197">
        <v>9.2499999999999999E-2</v>
      </c>
      <c r="CM172" s="175">
        <f t="shared" si="227"/>
        <v>0.12984714563479649</v>
      </c>
      <c r="CN172" s="183">
        <f t="shared" si="228"/>
        <v>4.1701394245603353E-2</v>
      </c>
      <c r="CO172" s="176"/>
      <c r="CP172" s="176"/>
      <c r="CQ172" s="172"/>
      <c r="CR172" s="172"/>
      <c r="CS172" s="178"/>
      <c r="CT172" s="172"/>
      <c r="CU172" s="172"/>
      <c r="CV172" s="198">
        <v>33.6</v>
      </c>
      <c r="CW172" s="198">
        <v>27.04</v>
      </c>
      <c r="CX172" s="208">
        <f t="shared" si="164"/>
        <v>30.32</v>
      </c>
      <c r="CY172" s="191">
        <v>1.1599999999999999</v>
      </c>
      <c r="CZ172" s="197">
        <v>5.2000000000000005E-2</v>
      </c>
      <c r="DA172" s="175">
        <f t="shared" si="165"/>
        <v>9.5010462671676121E-2</v>
      </c>
      <c r="DB172" s="183">
        <f t="shared" si="166"/>
        <v>8.7918351905302144E-3</v>
      </c>
      <c r="DC172" s="172"/>
      <c r="DD172" s="172"/>
      <c r="DE172" s="172"/>
      <c r="DF172" s="172"/>
      <c r="DG172" s="175"/>
      <c r="DH172" s="172"/>
      <c r="DI172" s="172"/>
      <c r="DJ172" s="198">
        <v>57.6</v>
      </c>
      <c r="DK172" s="198">
        <v>47.33</v>
      </c>
      <c r="DL172" s="208">
        <f t="shared" si="176"/>
        <v>52.465000000000003</v>
      </c>
      <c r="DM172" s="191">
        <v>1.46</v>
      </c>
      <c r="DN172" s="197">
        <v>8.6699999999999999E-2</v>
      </c>
      <c r="DO172" s="175">
        <f t="shared" si="209"/>
        <v>0.11888377115040738</v>
      </c>
      <c r="DP172" s="183">
        <f t="shared" si="210"/>
        <v>8.058183785547025E-3</v>
      </c>
      <c r="DQ172" s="198">
        <v>40.229999999999997</v>
      </c>
      <c r="DR172" s="198">
        <v>34.549999999999997</v>
      </c>
      <c r="DS172" s="176">
        <f t="shared" si="217"/>
        <v>37.39</v>
      </c>
      <c r="DT172" s="198">
        <v>1.06</v>
      </c>
      <c r="DU172" s="197">
        <v>2.2000000000000002E-2</v>
      </c>
      <c r="DV172" s="175"/>
      <c r="DW172" s="183"/>
      <c r="DX172" s="198">
        <v>29.27</v>
      </c>
      <c r="DY172" s="198">
        <v>24.07</v>
      </c>
      <c r="DZ172" s="176">
        <f t="shared" si="218"/>
        <v>26.67</v>
      </c>
      <c r="EA172" s="198">
        <v>1.04</v>
      </c>
      <c r="EB172" s="197">
        <v>3.1E-2</v>
      </c>
      <c r="EC172" s="175"/>
      <c r="ED172" s="183"/>
      <c r="EE172" s="198">
        <v>43.88</v>
      </c>
      <c r="EF172" s="198">
        <v>36.840000000000003</v>
      </c>
      <c r="EG172" s="208">
        <f t="shared" si="219"/>
        <v>40.36</v>
      </c>
      <c r="EH172" s="191">
        <v>1.55</v>
      </c>
      <c r="EI172" s="197">
        <v>4.5999999999999999E-2</v>
      </c>
      <c r="EJ172" s="175">
        <f t="shared" si="220"/>
        <v>8.8930580115708535E-2</v>
      </c>
      <c r="EK172" s="183">
        <f t="shared" si="221"/>
        <v>7.926284103804351E-3</v>
      </c>
      <c r="EL172" s="198">
        <v>64.11</v>
      </c>
      <c r="EM172" s="198">
        <v>44.51</v>
      </c>
      <c r="EN172" s="208">
        <f t="shared" si="190"/>
        <v>54.31</v>
      </c>
      <c r="EO172" s="191">
        <v>1.42</v>
      </c>
      <c r="EP172" s="197">
        <v>1.2E-2</v>
      </c>
      <c r="EQ172" s="175"/>
      <c r="ER172" s="183"/>
      <c r="ES172" s="198">
        <v>19.79</v>
      </c>
      <c r="ET172" s="198">
        <v>16.82</v>
      </c>
      <c r="EU172" s="208">
        <f t="shared" si="222"/>
        <v>18.305</v>
      </c>
      <c r="EV172" s="191">
        <v>0.65</v>
      </c>
      <c r="EW172" s="197">
        <v>5.6500000000000002E-2</v>
      </c>
      <c r="EX172" s="175">
        <f t="shared" si="211"/>
        <v>9.6547202873409343E-2</v>
      </c>
      <c r="EY172" s="183"/>
      <c r="EZ172" s="172"/>
      <c r="FA172" s="191">
        <v>3.1798600000000001</v>
      </c>
      <c r="FB172" s="191"/>
      <c r="FC172" s="179"/>
      <c r="FD172" s="179"/>
      <c r="FE172" s="198"/>
      <c r="FF172" s="179"/>
      <c r="FG172" s="179"/>
      <c r="FH172" s="198"/>
      <c r="FI172" s="198"/>
      <c r="FJ172" s="191">
        <v>5.9995099999999999</v>
      </c>
      <c r="FK172" s="191">
        <v>1.2059000000000002</v>
      </c>
      <c r="FL172" s="179"/>
      <c r="FM172" s="191">
        <v>7.7674399999999997</v>
      </c>
      <c r="FN172" s="177"/>
      <c r="FO172" s="191">
        <v>2.2380399999999998</v>
      </c>
      <c r="FP172" s="177"/>
      <c r="FQ172" s="191">
        <v>1.6393599999999999</v>
      </c>
      <c r="FR172" s="198"/>
      <c r="FS172" s="198"/>
      <c r="FT172" s="191">
        <v>2.1556500000000001</v>
      </c>
      <c r="FU172" s="191"/>
      <c r="FV172" s="191"/>
      <c r="FW172" s="177">
        <f t="shared" si="224"/>
        <v>24.185759999999998</v>
      </c>
      <c r="FX172" s="175">
        <f t="shared" si="225"/>
        <v>0.11501667985905649</v>
      </c>
      <c r="FY172" s="172"/>
      <c r="FZ172" s="172"/>
    </row>
    <row r="173" spans="1:182">
      <c r="A173" s="181">
        <v>40848</v>
      </c>
      <c r="B173" s="190">
        <v>42.07</v>
      </c>
      <c r="C173" s="190">
        <v>38.71</v>
      </c>
      <c r="D173" s="170">
        <f t="shared" si="156"/>
        <v>40.39</v>
      </c>
      <c r="E173" s="173">
        <v>1.8</v>
      </c>
      <c r="F173" s="171">
        <v>3.8300000000000001E-2</v>
      </c>
      <c r="G173" s="175">
        <f t="shared" si="212"/>
        <v>8.7871298963572375E-2</v>
      </c>
      <c r="H173" s="183">
        <f t="shared" si="172"/>
        <v>9.7016737720779529E-3</v>
      </c>
      <c r="I173" s="190">
        <v>35.549999999999997</v>
      </c>
      <c r="J173" s="190">
        <v>32.380000000000003</v>
      </c>
      <c r="K173" s="207">
        <f t="shared" si="213"/>
        <v>33.965000000000003</v>
      </c>
      <c r="L173" s="173">
        <v>1.38</v>
      </c>
      <c r="M173" s="171">
        <v>0.02</v>
      </c>
      <c r="N173" s="175"/>
      <c r="O173" s="183"/>
      <c r="P173" s="174"/>
      <c r="Q173" s="174"/>
      <c r="R173" s="172"/>
      <c r="S173" s="172"/>
      <c r="T173" s="175"/>
      <c r="U173" s="172"/>
      <c r="V173" s="172"/>
      <c r="W173" s="198"/>
      <c r="X173" s="198"/>
      <c r="Y173" s="176"/>
      <c r="Z173" s="198"/>
      <c r="AA173" s="197"/>
      <c r="AB173" s="175"/>
      <c r="AC173" s="209"/>
      <c r="AD173" s="198"/>
      <c r="AE173" s="198"/>
      <c r="AF173" s="176"/>
      <c r="AG173" s="198"/>
      <c r="AH173" s="197"/>
      <c r="AI173" s="209"/>
      <c r="AJ173" s="209"/>
      <c r="AK173" s="176"/>
      <c r="AL173" s="176"/>
      <c r="AM173" s="177"/>
      <c r="AN173" s="177"/>
      <c r="AO173" s="178"/>
      <c r="AP173" s="172"/>
      <c r="AQ173" s="172"/>
      <c r="AR173" s="174"/>
      <c r="AS173" s="174"/>
      <c r="AT173" s="172"/>
      <c r="AU173" s="172"/>
      <c r="AV173" s="175"/>
      <c r="AW173" s="172"/>
      <c r="AX173" s="172"/>
      <c r="AY173" s="198">
        <v>48</v>
      </c>
      <c r="AZ173" s="198">
        <v>43.52</v>
      </c>
      <c r="BA173" s="208">
        <f t="shared" si="214"/>
        <v>45.760000000000005</v>
      </c>
      <c r="BB173" s="191">
        <v>1.52</v>
      </c>
      <c r="BC173" s="197">
        <v>3.0299999999999997E-2</v>
      </c>
      <c r="BD173" s="175"/>
      <c r="BE173" s="209"/>
      <c r="BF173" s="198"/>
      <c r="BG173" s="198"/>
      <c r="BH173" s="176"/>
      <c r="BI173" s="198"/>
      <c r="BJ173" s="197"/>
      <c r="BK173" s="175"/>
      <c r="BL173" s="209"/>
      <c r="BM173" s="198">
        <v>22.93</v>
      </c>
      <c r="BN173" s="198">
        <v>21.17</v>
      </c>
      <c r="BO173" s="208">
        <f t="shared" si="173"/>
        <v>22.05</v>
      </c>
      <c r="BP173" s="191">
        <v>0.92</v>
      </c>
      <c r="BQ173" s="197">
        <v>8.3699999999999997E-2</v>
      </c>
      <c r="BR173" s="175">
        <f t="shared" si="215"/>
        <v>0.13208500670040868</v>
      </c>
      <c r="BS173" s="183">
        <f t="shared" si="216"/>
        <v>2.9124787789816229E-2</v>
      </c>
      <c r="BT173" s="198">
        <v>47.49</v>
      </c>
      <c r="BU173" s="198">
        <v>44.78</v>
      </c>
      <c r="BV173" s="208">
        <f t="shared" si="158"/>
        <v>46.135000000000005</v>
      </c>
      <c r="BW173" s="191">
        <v>1.78</v>
      </c>
      <c r="BX173" s="197">
        <v>3.6299999999999999E-2</v>
      </c>
      <c r="BY173" s="175">
        <f t="shared" si="159"/>
        <v>7.9032665217148024E-2</v>
      </c>
      <c r="BZ173" s="183">
        <f t="shared" si="160"/>
        <v>3.3600842463499796E-3</v>
      </c>
      <c r="CA173" s="174"/>
      <c r="CB173" s="174"/>
      <c r="CC173" s="172"/>
      <c r="CD173" s="172"/>
      <c r="CE173" s="178"/>
      <c r="CF173" s="172"/>
      <c r="CG173" s="172"/>
      <c r="CH173" s="198">
        <v>83.67</v>
      </c>
      <c r="CI173" s="198">
        <v>73.13</v>
      </c>
      <c r="CJ173" s="208">
        <f t="shared" si="226"/>
        <v>78.400000000000006</v>
      </c>
      <c r="CK173" s="191">
        <v>2.2400000000000002</v>
      </c>
      <c r="CL173" s="197">
        <v>9.4E-2</v>
      </c>
      <c r="CM173" s="175">
        <f t="shared" si="227"/>
        <v>0.12727519724698877</v>
      </c>
      <c r="CN173" s="183">
        <f t="shared" si="228"/>
        <v>3.7472964086893948E-2</v>
      </c>
      <c r="CO173" s="176"/>
      <c r="CP173" s="176"/>
      <c r="CQ173" s="172"/>
      <c r="CR173" s="172"/>
      <c r="CS173" s="178"/>
      <c r="CT173" s="172"/>
      <c r="CU173" s="172"/>
      <c r="CV173" s="198">
        <v>33.01</v>
      </c>
      <c r="CW173" s="198">
        <v>29.9</v>
      </c>
      <c r="CX173" s="208">
        <f t="shared" si="164"/>
        <v>31.454999999999998</v>
      </c>
      <c r="CY173" s="191">
        <v>1.1599999999999999</v>
      </c>
      <c r="CZ173" s="197">
        <v>5.2000000000000005E-2</v>
      </c>
      <c r="DA173" s="175">
        <f t="shared" si="165"/>
        <v>9.3435955343252441E-2</v>
      </c>
      <c r="DB173" s="183">
        <f t="shared" si="166"/>
        <v>7.5424626688280786E-3</v>
      </c>
      <c r="DC173" s="172"/>
      <c r="DD173" s="172"/>
      <c r="DE173" s="172"/>
      <c r="DF173" s="172"/>
      <c r="DG173" s="175"/>
      <c r="DH173" s="172"/>
      <c r="DI173" s="172"/>
      <c r="DJ173" s="198">
        <v>57.25</v>
      </c>
      <c r="DK173" s="198">
        <v>52.35</v>
      </c>
      <c r="DL173" s="208">
        <f t="shared" si="176"/>
        <v>54.8</v>
      </c>
      <c r="DM173" s="191">
        <v>1.61</v>
      </c>
      <c r="DN173" s="197">
        <v>8.6699999999999999E-2</v>
      </c>
      <c r="DO173" s="175">
        <f t="shared" si="209"/>
        <v>0.1206988875757824</v>
      </c>
      <c r="DP173" s="183">
        <f t="shared" si="210"/>
        <v>7.0001347083242906E-3</v>
      </c>
      <c r="DQ173" s="198">
        <v>40.46</v>
      </c>
      <c r="DR173" s="198">
        <v>37.049999999999997</v>
      </c>
      <c r="DS173" s="176">
        <f t="shared" si="217"/>
        <v>38.754999999999995</v>
      </c>
      <c r="DT173" s="198">
        <v>1.06</v>
      </c>
      <c r="DU173" s="197">
        <v>2.2000000000000002E-2</v>
      </c>
      <c r="DV173" s="175"/>
      <c r="DW173" s="183"/>
      <c r="DX173" s="198">
        <v>30.13</v>
      </c>
      <c r="DY173" s="198">
        <v>27.68</v>
      </c>
      <c r="DZ173" s="176">
        <f t="shared" si="218"/>
        <v>28.905000000000001</v>
      </c>
      <c r="EA173" s="198">
        <v>1.04</v>
      </c>
      <c r="EB173" s="197">
        <v>2E-3</v>
      </c>
      <c r="EC173" s="175"/>
      <c r="ED173" s="183"/>
      <c r="EE173" s="198">
        <v>43.58</v>
      </c>
      <c r="EF173" s="198">
        <v>40.11</v>
      </c>
      <c r="EG173" s="208">
        <f t="shared" si="219"/>
        <v>41.844999999999999</v>
      </c>
      <c r="EH173" s="191">
        <v>1.55</v>
      </c>
      <c r="EI173" s="197">
        <v>4.5999999999999999E-2</v>
      </c>
      <c r="EJ173" s="175">
        <f t="shared" si="220"/>
        <v>8.7384821876901331E-2</v>
      </c>
      <c r="EK173" s="183">
        <f t="shared" si="221"/>
        <v>6.5868644466389155E-3</v>
      </c>
      <c r="EL173" s="198">
        <v>64.19</v>
      </c>
      <c r="EM173" s="198">
        <v>53.43</v>
      </c>
      <c r="EN173" s="208">
        <f t="shared" si="190"/>
        <v>58.81</v>
      </c>
      <c r="EO173" s="191">
        <v>1.42</v>
      </c>
      <c r="EP173" s="197">
        <v>1.2E-2</v>
      </c>
      <c r="EQ173" s="175"/>
      <c r="ER173" s="183"/>
      <c r="ES173" s="198">
        <v>19.91</v>
      </c>
      <c r="ET173" s="198">
        <v>18.23</v>
      </c>
      <c r="EU173" s="208">
        <f t="shared" si="222"/>
        <v>19.07</v>
      </c>
      <c r="EV173" s="191">
        <v>0.65</v>
      </c>
      <c r="EW173" s="197">
        <v>5.6500000000000002E-2</v>
      </c>
      <c r="EX173" s="175">
        <f t="shared" si="211"/>
        <v>9.4919119327693036E-2</v>
      </c>
      <c r="EY173" s="183">
        <f t="shared" si="223"/>
        <v>1.120561562568439E-2</v>
      </c>
      <c r="EZ173" s="172"/>
      <c r="FA173" s="191">
        <v>3.2120600000000001</v>
      </c>
      <c r="FB173" s="191"/>
      <c r="FC173" s="179"/>
      <c r="FD173" s="179"/>
      <c r="FE173" s="198"/>
      <c r="FF173" s="179"/>
      <c r="FG173" s="179"/>
      <c r="FH173" s="198"/>
      <c r="FI173" s="198"/>
      <c r="FJ173" s="191">
        <v>6.4149500000000002</v>
      </c>
      <c r="FK173" s="191">
        <v>1.2368800000000002</v>
      </c>
      <c r="FL173" s="179"/>
      <c r="FM173" s="191">
        <v>8.5656100000000013</v>
      </c>
      <c r="FN173" s="177"/>
      <c r="FO173" s="191">
        <v>2.3484600000000002</v>
      </c>
      <c r="FP173" s="177"/>
      <c r="FQ173" s="191">
        <v>1.6872799999999999</v>
      </c>
      <c r="FR173" s="198"/>
      <c r="FS173" s="198"/>
      <c r="FT173" s="191">
        <v>2.1929400000000001</v>
      </c>
      <c r="FU173" s="191"/>
      <c r="FV173" s="191">
        <v>3.43452</v>
      </c>
      <c r="FW173" s="177">
        <f t="shared" si="224"/>
        <v>29.092700000000004</v>
      </c>
      <c r="FX173" s="175">
        <f t="shared" si="225"/>
        <v>0.1119945873446138</v>
      </c>
      <c r="FY173" s="172"/>
      <c r="FZ173" s="172"/>
    </row>
    <row r="174" spans="1:182">
      <c r="A174" s="181">
        <v>40878</v>
      </c>
      <c r="B174" s="190">
        <v>43</v>
      </c>
      <c r="C174" s="190">
        <v>38.4</v>
      </c>
      <c r="D174" s="170">
        <f t="shared" si="156"/>
        <v>40.700000000000003</v>
      </c>
      <c r="E174" s="173">
        <v>1.8</v>
      </c>
      <c r="F174" s="171">
        <v>3.73E-2</v>
      </c>
      <c r="G174" s="175">
        <f t="shared" si="212"/>
        <v>8.6439778109946408E-2</v>
      </c>
      <c r="H174" s="183">
        <f t="shared" si="172"/>
        <v>1.3437447327049157E-2</v>
      </c>
      <c r="I174" s="190">
        <v>34.630000000000003</v>
      </c>
      <c r="J174" s="190">
        <v>31.76</v>
      </c>
      <c r="K174" s="207">
        <f t="shared" si="213"/>
        <v>33.195</v>
      </c>
      <c r="L174" s="173">
        <v>1.38</v>
      </c>
      <c r="M174" s="171">
        <v>0.02</v>
      </c>
      <c r="N174" s="175"/>
      <c r="O174" s="183"/>
      <c r="P174" s="174"/>
      <c r="Q174" s="174"/>
      <c r="R174" s="172"/>
      <c r="S174" s="172"/>
      <c r="T174" s="175"/>
      <c r="U174" s="172"/>
      <c r="V174" s="172"/>
      <c r="W174" s="198"/>
      <c r="X174" s="198"/>
      <c r="Y174" s="176"/>
      <c r="Z174" s="198"/>
      <c r="AA174" s="197"/>
      <c r="AB174" s="175"/>
      <c r="AC174" s="209"/>
      <c r="AD174" s="198"/>
      <c r="AE174" s="198"/>
      <c r="AF174" s="176"/>
      <c r="AG174" s="198"/>
      <c r="AH174" s="197"/>
      <c r="AI174" s="209"/>
      <c r="AJ174" s="209"/>
      <c r="AK174" s="176"/>
      <c r="AL174" s="176"/>
      <c r="AM174" s="177"/>
      <c r="AN174" s="177"/>
      <c r="AO174" s="178"/>
      <c r="AP174" s="172"/>
      <c r="AQ174" s="172"/>
      <c r="AR174" s="174"/>
      <c r="AS174" s="174"/>
      <c r="AT174" s="172"/>
      <c r="AU174" s="172"/>
      <c r="AV174" s="175"/>
      <c r="AW174" s="172"/>
      <c r="AX174" s="172"/>
      <c r="AY174" s="198">
        <v>50.48</v>
      </c>
      <c r="AZ174" s="198">
        <v>45.88</v>
      </c>
      <c r="BA174" s="208">
        <f t="shared" si="214"/>
        <v>48.18</v>
      </c>
      <c r="BB174" s="191">
        <v>1.52</v>
      </c>
      <c r="BC174" s="197">
        <v>3.0299999999999997E-2</v>
      </c>
      <c r="BD174" s="175"/>
      <c r="BE174" s="209"/>
      <c r="BF174" s="198"/>
      <c r="BG174" s="198"/>
      <c r="BH174" s="176"/>
      <c r="BI174" s="198"/>
      <c r="BJ174" s="197"/>
      <c r="BK174" s="175"/>
      <c r="BL174" s="209"/>
      <c r="BM174" s="198">
        <v>23.97</v>
      </c>
      <c r="BN174" s="198">
        <v>21.67</v>
      </c>
      <c r="BO174" s="208">
        <f t="shared" si="173"/>
        <v>22.82</v>
      </c>
      <c r="BP174" s="191">
        <v>0.92</v>
      </c>
      <c r="BQ174" s="197">
        <v>8.3699999999999997E-2</v>
      </c>
      <c r="BR174" s="175">
        <f t="shared" si="215"/>
        <v>0.13042645686655674</v>
      </c>
      <c r="BS174" s="183">
        <f t="shared" si="216"/>
        <v>2.7510264071560125E-2</v>
      </c>
      <c r="BT174" s="198">
        <v>48.98</v>
      </c>
      <c r="BU174" s="198">
        <v>45.81</v>
      </c>
      <c r="BV174" s="208">
        <f t="shared" si="158"/>
        <v>47.394999999999996</v>
      </c>
      <c r="BW174" s="191">
        <v>1.78</v>
      </c>
      <c r="BX174" s="197">
        <v>3.6299999999999999E-2</v>
      </c>
      <c r="BY174" s="175">
        <f t="shared" si="159"/>
        <v>7.7879803730543262E-2</v>
      </c>
      <c r="BZ174" s="183">
        <f t="shared" si="160"/>
        <v>3.1411069503421989E-3</v>
      </c>
      <c r="CA174" s="174"/>
      <c r="CB174" s="174"/>
      <c r="CC174" s="172"/>
      <c r="CD174" s="172"/>
      <c r="CE174" s="178"/>
      <c r="CF174" s="172"/>
      <c r="CG174" s="172"/>
      <c r="CH174" s="198">
        <v>87.18</v>
      </c>
      <c r="CI174" s="198">
        <v>80.31</v>
      </c>
      <c r="CJ174" s="208">
        <f t="shared" si="226"/>
        <v>83.745000000000005</v>
      </c>
      <c r="CK174" s="191">
        <v>2.2400000000000002</v>
      </c>
      <c r="CL174" s="197">
        <v>9.4E-2</v>
      </c>
      <c r="CM174" s="175">
        <f t="shared" si="227"/>
        <v>0.1251290294663705</v>
      </c>
      <c r="CN174" s="183">
        <f t="shared" si="228"/>
        <v>3.5205506542592614E-2</v>
      </c>
      <c r="CO174" s="176"/>
      <c r="CP174" s="176"/>
      <c r="CQ174" s="172"/>
      <c r="CR174" s="172"/>
      <c r="CS174" s="178"/>
      <c r="CT174" s="172"/>
      <c r="CU174" s="172"/>
      <c r="CV174" s="198">
        <v>34.74</v>
      </c>
      <c r="CW174" s="198">
        <v>31.94</v>
      </c>
      <c r="CX174" s="208">
        <f t="shared" si="164"/>
        <v>33.340000000000003</v>
      </c>
      <c r="CY174" s="191">
        <v>1.1599999999999999</v>
      </c>
      <c r="CZ174" s="197">
        <v>5.1500000000000004E-2</v>
      </c>
      <c r="DA174" s="175">
        <f t="shared" si="165"/>
        <v>9.0542544581196704E-2</v>
      </c>
      <c r="DB174" s="183">
        <f t="shared" si="166"/>
        <v>6.7950913179063788E-3</v>
      </c>
      <c r="DC174" s="172"/>
      <c r="DD174" s="172"/>
      <c r="DE174" s="172"/>
      <c r="DF174" s="172"/>
      <c r="DG174" s="175"/>
      <c r="DH174" s="172"/>
      <c r="DI174" s="172"/>
      <c r="DJ174" s="198">
        <v>57.83</v>
      </c>
      <c r="DK174" s="198">
        <v>53.22</v>
      </c>
      <c r="DL174" s="208">
        <f t="shared" si="176"/>
        <v>55.524999999999999</v>
      </c>
      <c r="DM174" s="191">
        <v>1.61</v>
      </c>
      <c r="DN174" s="197">
        <v>8.6699999999999999E-2</v>
      </c>
      <c r="DO174" s="175">
        <f t="shared" si="209"/>
        <v>0.12024988377815271</v>
      </c>
      <c r="DP174" s="183">
        <f t="shared" si="210"/>
        <v>6.4886827085480067E-3</v>
      </c>
      <c r="DQ174" s="198">
        <v>43.2</v>
      </c>
      <c r="DR174" s="198">
        <v>38.200000000000003</v>
      </c>
      <c r="DS174" s="176">
        <f t="shared" si="217"/>
        <v>40.700000000000003</v>
      </c>
      <c r="DT174" s="198">
        <v>1.06</v>
      </c>
      <c r="DU174" s="197">
        <v>2.2000000000000002E-2</v>
      </c>
      <c r="DV174" s="175"/>
      <c r="DW174" s="183"/>
      <c r="DX174" s="198">
        <v>30.22</v>
      </c>
      <c r="DY174" s="198">
        <v>27.35</v>
      </c>
      <c r="DZ174" s="176">
        <f t="shared" si="218"/>
        <v>28.785</v>
      </c>
      <c r="EA174" s="198">
        <v>1.04</v>
      </c>
      <c r="EB174" s="197">
        <v>2E-3</v>
      </c>
      <c r="EC174" s="175"/>
      <c r="ED174" s="183"/>
      <c r="EE174" s="198">
        <v>44.99</v>
      </c>
      <c r="EF174" s="198">
        <v>41.43</v>
      </c>
      <c r="EG174" s="208">
        <f t="shared" si="219"/>
        <v>43.21</v>
      </c>
      <c r="EH174" s="191">
        <v>1.55</v>
      </c>
      <c r="EI174" s="197">
        <v>4.5999999999999999E-2</v>
      </c>
      <c r="EJ174" s="175">
        <f t="shared" si="220"/>
        <v>8.6059001744374974E-2</v>
      </c>
      <c r="EK174" s="183">
        <f t="shared" si="221"/>
        <v>6.167611014325493E-3</v>
      </c>
      <c r="EL174" s="198">
        <v>60.14</v>
      </c>
      <c r="EM174" s="198">
        <v>53.22</v>
      </c>
      <c r="EN174" s="208">
        <f t="shared" si="190"/>
        <v>56.68</v>
      </c>
      <c r="EO174" s="191">
        <v>1.42</v>
      </c>
      <c r="EP174" s="197">
        <v>1.2E-2</v>
      </c>
      <c r="EQ174" s="175"/>
      <c r="ER174" s="183"/>
      <c r="ES174" s="198">
        <v>20.059999999999999</v>
      </c>
      <c r="ET174" s="198">
        <v>18.73</v>
      </c>
      <c r="EU174" s="208">
        <f t="shared" si="222"/>
        <v>19.395</v>
      </c>
      <c r="EV174" s="191">
        <v>0.65</v>
      </c>
      <c r="EW174" s="197">
        <v>5.6500000000000002E-2</v>
      </c>
      <c r="EX174" s="175">
        <f t="shared" si="211"/>
        <v>9.4266831168821952E-2</v>
      </c>
      <c r="EY174" s="183">
        <f t="shared" si="223"/>
        <v>1.0487925661016965E-2</v>
      </c>
      <c r="EZ174" s="172"/>
      <c r="FA174" s="191">
        <v>4.9329999999999998</v>
      </c>
      <c r="FB174" s="191"/>
      <c r="FC174" s="179"/>
      <c r="FD174" s="179"/>
      <c r="FE174" s="198"/>
      <c r="FF174" s="179"/>
      <c r="FG174" s="179"/>
      <c r="FH174" s="198"/>
      <c r="FI174" s="198"/>
      <c r="FJ174" s="191">
        <v>6.6932499999999999</v>
      </c>
      <c r="FK174" s="191">
        <v>1.2798699999999998</v>
      </c>
      <c r="FL174" s="179"/>
      <c r="FM174" s="191">
        <v>8.9281299999999995</v>
      </c>
      <c r="FN174" s="177"/>
      <c r="FO174" s="191">
        <v>2.3815</v>
      </c>
      <c r="FP174" s="177"/>
      <c r="FQ174" s="191">
        <v>1.7122999999999999</v>
      </c>
      <c r="FR174" s="198"/>
      <c r="FS174" s="198"/>
      <c r="FT174" s="191">
        <v>2.2742</v>
      </c>
      <c r="FU174" s="191"/>
      <c r="FV174" s="191">
        <v>3.5305200000000001</v>
      </c>
      <c r="FW174" s="177">
        <f t="shared" si="224"/>
        <v>31.732769999999995</v>
      </c>
      <c r="FX174" s="175">
        <f t="shared" si="225"/>
        <v>0.10923363559334093</v>
      </c>
      <c r="FY174" s="172"/>
      <c r="FZ174" s="172"/>
    </row>
    <row r="175" spans="1:182">
      <c r="A175" s="181">
        <v>40909</v>
      </c>
      <c r="B175" s="190">
        <v>42.88</v>
      </c>
      <c r="C175" s="190">
        <v>40.64</v>
      </c>
      <c r="D175" s="170">
        <f t="shared" si="156"/>
        <v>41.760000000000005</v>
      </c>
      <c r="E175" s="173">
        <v>1.8</v>
      </c>
      <c r="F175" s="171">
        <v>3.73E-2</v>
      </c>
      <c r="G175" s="175">
        <f t="shared" si="212"/>
        <v>8.5171279591087279E-2</v>
      </c>
      <c r="H175" s="183">
        <f t="shared" si="172"/>
        <v>1.3430201716524461E-2</v>
      </c>
      <c r="I175" s="190">
        <v>33.83</v>
      </c>
      <c r="J175" s="190">
        <v>31.94</v>
      </c>
      <c r="K175" s="207">
        <f t="shared" si="213"/>
        <v>32.884999999999998</v>
      </c>
      <c r="L175" s="173">
        <v>1.38</v>
      </c>
      <c r="M175" s="171">
        <v>2.2000000000000002E-2</v>
      </c>
      <c r="N175" s="175"/>
      <c r="O175" s="183"/>
      <c r="P175" s="174"/>
      <c r="Q175" s="174"/>
      <c r="R175" s="172"/>
      <c r="S175" s="172"/>
      <c r="T175" s="175"/>
      <c r="U175" s="172"/>
      <c r="V175" s="172"/>
      <c r="W175" s="198"/>
      <c r="X175" s="198"/>
      <c r="Y175" s="176"/>
      <c r="Z175" s="198"/>
      <c r="AA175" s="197"/>
      <c r="AB175" s="175"/>
      <c r="AC175" s="209"/>
      <c r="AD175" s="198"/>
      <c r="AE175" s="198"/>
      <c r="AF175" s="176"/>
      <c r="AG175" s="198"/>
      <c r="AH175" s="197"/>
      <c r="AI175" s="209"/>
      <c r="AJ175" s="209"/>
      <c r="AK175" s="176"/>
      <c r="AL175" s="176"/>
      <c r="AM175" s="177"/>
      <c r="AN175" s="177"/>
      <c r="AO175" s="178"/>
      <c r="AP175" s="172"/>
      <c r="AQ175" s="172"/>
      <c r="AR175" s="174"/>
      <c r="AS175" s="174"/>
      <c r="AT175" s="172"/>
      <c r="AU175" s="172"/>
      <c r="AV175" s="175"/>
      <c r="AW175" s="172"/>
      <c r="AX175" s="172"/>
      <c r="AY175" s="198">
        <v>50.28</v>
      </c>
      <c r="AZ175" s="198">
        <v>46.82</v>
      </c>
      <c r="BA175" s="208">
        <f t="shared" si="214"/>
        <v>48.55</v>
      </c>
      <c r="BB175" s="191">
        <v>1.52</v>
      </c>
      <c r="BC175" s="197">
        <v>2.0299999999999999E-2</v>
      </c>
      <c r="BD175" s="175"/>
      <c r="BE175" s="209"/>
      <c r="BF175" s="198"/>
      <c r="BG175" s="198"/>
      <c r="BH175" s="176"/>
      <c r="BI175" s="198"/>
      <c r="BJ175" s="197"/>
      <c r="BK175" s="175"/>
      <c r="BL175" s="209"/>
      <c r="BM175" s="198">
        <v>24.06</v>
      </c>
      <c r="BN175" s="198">
        <v>22.319900000000001</v>
      </c>
      <c r="BO175" s="208">
        <f t="shared" si="173"/>
        <v>23.18995</v>
      </c>
      <c r="BP175" s="191">
        <v>0.92</v>
      </c>
      <c r="BQ175" s="197">
        <v>8.3699999999999997E-2</v>
      </c>
      <c r="BR175" s="175">
        <f t="shared" si="215"/>
        <v>0.12966937698873826</v>
      </c>
      <c r="BS175" s="183">
        <f t="shared" si="216"/>
        <v>2.6963094961787934E-2</v>
      </c>
      <c r="BT175" s="198">
        <v>48.83</v>
      </c>
      <c r="BU175" s="198">
        <v>46.6</v>
      </c>
      <c r="BV175" s="208">
        <f t="shared" si="158"/>
        <v>47.715000000000003</v>
      </c>
      <c r="BW175" s="191">
        <v>1.78</v>
      </c>
      <c r="BX175" s="197">
        <v>3.6299999999999999E-2</v>
      </c>
      <c r="BY175" s="175">
        <f t="shared" si="159"/>
        <v>7.7596850088574199E-2</v>
      </c>
      <c r="BZ175" s="183">
        <f t="shared" si="160"/>
        <v>3.206323217107647E-3</v>
      </c>
      <c r="CA175" s="174"/>
      <c r="CB175" s="174"/>
      <c r="CC175" s="172"/>
      <c r="CD175" s="172"/>
      <c r="CE175" s="178"/>
      <c r="CF175" s="172"/>
      <c r="CG175" s="172"/>
      <c r="CH175" s="198">
        <v>89.63</v>
      </c>
      <c r="CI175" s="198">
        <v>82.81</v>
      </c>
      <c r="CJ175" s="208">
        <f t="shared" si="226"/>
        <v>86.22</v>
      </c>
      <c r="CK175" s="191">
        <v>2.44</v>
      </c>
      <c r="CL175" s="197">
        <v>9.4E-2</v>
      </c>
      <c r="CM175" s="175">
        <f t="shared" si="227"/>
        <v>0.12695520110483649</v>
      </c>
      <c r="CN175" s="183">
        <f t="shared" si="228"/>
        <v>3.5384357013221159E-2</v>
      </c>
      <c r="CO175" s="176"/>
      <c r="CP175" s="176"/>
      <c r="CQ175" s="172"/>
      <c r="CR175" s="172"/>
      <c r="CS175" s="178"/>
      <c r="CT175" s="172"/>
      <c r="CU175" s="172"/>
      <c r="CV175" s="198">
        <v>34.630000000000003</v>
      </c>
      <c r="CW175" s="198">
        <v>32.380000000000003</v>
      </c>
      <c r="CX175" s="208">
        <f t="shared" si="164"/>
        <v>33.505000000000003</v>
      </c>
      <c r="CY175" s="191">
        <v>1.1599999999999999</v>
      </c>
      <c r="CZ175" s="197">
        <v>4.2999999999999997E-2</v>
      </c>
      <c r="DA175" s="175">
        <f t="shared" si="165"/>
        <v>8.1533618301204536E-2</v>
      </c>
      <c r="DB175" s="183">
        <f t="shared" si="166"/>
        <v>6.3189155163641134E-3</v>
      </c>
      <c r="DC175" s="172"/>
      <c r="DD175" s="172"/>
      <c r="DE175" s="172"/>
      <c r="DF175" s="172"/>
      <c r="DG175" s="175"/>
      <c r="DH175" s="172"/>
      <c r="DI175" s="172"/>
      <c r="DJ175" s="198">
        <v>57.99</v>
      </c>
      <c r="DK175" s="198">
        <v>54.09</v>
      </c>
      <c r="DL175" s="208">
        <f t="shared" si="176"/>
        <v>56.040000000000006</v>
      </c>
      <c r="DM175" s="191">
        <v>1.61</v>
      </c>
      <c r="DN175" s="197">
        <v>8.6699999999999999E-2</v>
      </c>
      <c r="DO175" s="175">
        <f>+((((((DM175/4)*(1+DN175)^0.25))/(DL175*0.95))+(1+DN175)^(0.25))^4)-1</f>
        <v>0.11993807303973103</v>
      </c>
      <c r="DP175" s="183">
        <f>DO175*($FQ175/$FW175)</f>
        <v>6.4562739883643238E-3</v>
      </c>
      <c r="DQ175" s="198">
        <v>43.22</v>
      </c>
      <c r="DR175" s="198">
        <v>40.51</v>
      </c>
      <c r="DS175" s="176">
        <f t="shared" si="217"/>
        <v>41.864999999999995</v>
      </c>
      <c r="DT175" s="198">
        <v>1.06</v>
      </c>
      <c r="DU175" s="197">
        <v>2.1499999999999998E-2</v>
      </c>
      <c r="DV175" s="175"/>
      <c r="DW175" s="183"/>
      <c r="DX175" s="198">
        <v>29.84</v>
      </c>
      <c r="DY175" s="198">
        <v>26.01</v>
      </c>
      <c r="DZ175" s="176">
        <f t="shared" si="218"/>
        <v>27.925000000000001</v>
      </c>
      <c r="EA175" s="198">
        <v>1.04</v>
      </c>
      <c r="EB175" s="197">
        <v>2E-3</v>
      </c>
      <c r="EC175" s="175"/>
      <c r="ED175" s="183"/>
      <c r="EE175" s="198">
        <v>44.97</v>
      </c>
      <c r="EF175" s="198">
        <v>42.51</v>
      </c>
      <c r="EG175" s="208">
        <f t="shared" si="219"/>
        <v>43.739999999999995</v>
      </c>
      <c r="EH175" s="191">
        <v>1.55</v>
      </c>
      <c r="EI175" s="197">
        <v>3.9300000000000002E-2</v>
      </c>
      <c r="EJ175" s="175">
        <f t="shared" si="220"/>
        <v>7.8613386619978964E-2</v>
      </c>
      <c r="EK175" s="183">
        <f t="shared" si="221"/>
        <v>5.6187979407375582E-3</v>
      </c>
      <c r="EL175" s="198">
        <v>56.97</v>
      </c>
      <c r="EM175" s="198">
        <v>48.02</v>
      </c>
      <c r="EN175" s="208">
        <f>AVERAGE(EL175:EM175)</f>
        <v>52.495000000000005</v>
      </c>
      <c r="EO175" s="191">
        <v>1.42</v>
      </c>
      <c r="EP175" s="197">
        <v>1.55E-2</v>
      </c>
      <c r="EQ175" s="175"/>
      <c r="ER175" s="183"/>
      <c r="ES175" s="198">
        <v>20.170000000000002</v>
      </c>
      <c r="ET175" s="198">
        <v>19.07</v>
      </c>
      <c r="EU175" s="208">
        <f t="shared" si="222"/>
        <v>19.62</v>
      </c>
      <c r="EV175" s="191">
        <v>0.65</v>
      </c>
      <c r="EW175" s="197">
        <v>5.6500000000000002E-2</v>
      </c>
      <c r="EX175" s="175">
        <f t="shared" si="211"/>
        <v>9.38280702140315E-2</v>
      </c>
      <c r="EY175" s="183">
        <f t="shared" si="223"/>
        <v>1.0465388571512397E-2</v>
      </c>
      <c r="EZ175" s="172"/>
      <c r="FA175" s="191">
        <v>4.8454499999999996</v>
      </c>
      <c r="FB175" s="191"/>
      <c r="FC175" s="179"/>
      <c r="FD175" s="179"/>
      <c r="FE175" s="198"/>
      <c r="FF175" s="179"/>
      <c r="FG175" s="179"/>
      <c r="FH175" s="198"/>
      <c r="FI175" s="198"/>
      <c r="FJ175" s="191">
        <v>6.3896499999999996</v>
      </c>
      <c r="FK175" s="191">
        <v>1.26972</v>
      </c>
      <c r="FL175" s="179"/>
      <c r="FM175" s="191">
        <v>8.5645699999999998</v>
      </c>
      <c r="FN175" s="177"/>
      <c r="FO175" s="191">
        <v>2.3815</v>
      </c>
      <c r="FP175" s="177"/>
      <c r="FQ175" s="191">
        <v>1.6541300000000001</v>
      </c>
      <c r="FR175" s="198"/>
      <c r="FS175" s="198"/>
      <c r="FT175" s="191">
        <v>2.1963000000000004</v>
      </c>
      <c r="FU175" s="191"/>
      <c r="FV175" s="191">
        <v>3.4274200000000001</v>
      </c>
      <c r="FW175" s="177">
        <f t="shared" si="224"/>
        <v>30.728739999999998</v>
      </c>
      <c r="FX175" s="175">
        <f t="shared" si="225"/>
        <v>0.10784335292561958</v>
      </c>
      <c r="FY175" s="172"/>
      <c r="FZ175" s="172"/>
    </row>
    <row r="176" spans="1:182">
      <c r="A176" s="181">
        <v>40940</v>
      </c>
      <c r="B176" s="190">
        <v>42</v>
      </c>
      <c r="C176" s="190">
        <v>39.44</v>
      </c>
      <c r="D176" s="170">
        <f t="shared" si="156"/>
        <v>40.72</v>
      </c>
      <c r="E176" s="173">
        <v>1.84</v>
      </c>
      <c r="F176" s="171">
        <v>3.5699999999999996E-2</v>
      </c>
      <c r="G176" s="175">
        <f t="shared" si="212"/>
        <v>8.5848632607324893E-2</v>
      </c>
      <c r="H176" s="183">
        <f t="shared" si="172"/>
        <v>1.1925114041686741E-2</v>
      </c>
      <c r="I176" s="190">
        <v>33.049999999999997</v>
      </c>
      <c r="J176" s="190">
        <v>30.68</v>
      </c>
      <c r="K176" s="207">
        <f t="shared" si="213"/>
        <v>31.864999999999998</v>
      </c>
      <c r="L176" s="173">
        <v>1.38</v>
      </c>
      <c r="M176" s="171">
        <v>3.5299999999999998E-2</v>
      </c>
      <c r="N176" s="175">
        <f t="shared" ref="N176:N181" si="229">+((((((L176/4)*(1+M176)^0.25))/(K176*0.95))+(1+M176)^(0.25))^4)-1</f>
        <v>8.3309255298967821E-2</v>
      </c>
      <c r="O176" s="183">
        <f t="shared" ref="O176:O181" si="230">N176*($FB176/$FW176)</f>
        <v>6.9912662541541347E-3</v>
      </c>
      <c r="P176" s="174"/>
      <c r="Q176" s="174"/>
      <c r="R176" s="172"/>
      <c r="S176" s="172"/>
      <c r="T176" s="175"/>
      <c r="U176" s="172"/>
      <c r="V176" s="172"/>
      <c r="W176" s="198"/>
      <c r="X176" s="198"/>
      <c r="Y176" s="176"/>
      <c r="Z176" s="198"/>
      <c r="AA176" s="197"/>
      <c r="AB176" s="175"/>
      <c r="AC176" s="209"/>
      <c r="AD176" s="198"/>
      <c r="AE176" s="198"/>
      <c r="AF176" s="176"/>
      <c r="AG176" s="198"/>
      <c r="AH176" s="197"/>
      <c r="AI176" s="209"/>
      <c r="AJ176" s="209"/>
      <c r="AK176" s="176"/>
      <c r="AL176" s="176"/>
      <c r="AM176" s="177"/>
      <c r="AN176" s="177"/>
      <c r="AO176" s="178"/>
      <c r="AP176" s="172"/>
      <c r="AQ176" s="172"/>
      <c r="AR176" s="174"/>
      <c r="AS176" s="174"/>
      <c r="AT176" s="172"/>
      <c r="AU176" s="172"/>
      <c r="AV176" s="175"/>
      <c r="AW176" s="172"/>
      <c r="AX176" s="172"/>
      <c r="AY176" s="198">
        <v>49.66</v>
      </c>
      <c r="AZ176" s="198">
        <v>46.63</v>
      </c>
      <c r="BA176" s="208">
        <f t="shared" si="214"/>
        <v>48.144999999999996</v>
      </c>
      <c r="BB176" s="191">
        <v>1.52</v>
      </c>
      <c r="BC176" s="197">
        <v>2.3300000000000001E-2</v>
      </c>
      <c r="BD176" s="175"/>
      <c r="BE176" s="209"/>
      <c r="BF176" s="198"/>
      <c r="BG176" s="198"/>
      <c r="BH176" s="176"/>
      <c r="BI176" s="198"/>
      <c r="BJ176" s="197"/>
      <c r="BK176" s="175"/>
      <c r="BL176" s="209"/>
      <c r="BM176" s="198">
        <v>24.53</v>
      </c>
      <c r="BN176" s="198">
        <v>22.65</v>
      </c>
      <c r="BO176" s="208">
        <f t="shared" si="173"/>
        <v>23.59</v>
      </c>
      <c r="BP176" s="191">
        <v>0.92</v>
      </c>
      <c r="BQ176" s="197">
        <v>8.3699999999999997E-2</v>
      </c>
      <c r="BR176" s="175">
        <f t="shared" si="215"/>
        <v>0.12887782875763598</v>
      </c>
      <c r="BS176" s="183">
        <f t="shared" si="216"/>
        <v>2.5892617904318963E-2</v>
      </c>
      <c r="BT176" s="198">
        <v>49.49</v>
      </c>
      <c r="BU176" s="198">
        <v>45.74</v>
      </c>
      <c r="BV176" s="208">
        <f t="shared" si="158"/>
        <v>47.615000000000002</v>
      </c>
      <c r="BW176" s="191">
        <v>1.78</v>
      </c>
      <c r="BX176" s="197">
        <v>3.2500000000000001E-2</v>
      </c>
      <c r="BY176" s="175">
        <f t="shared" si="159"/>
        <v>7.3733104783049397E-2</v>
      </c>
      <c r="BZ176" s="183">
        <f t="shared" si="160"/>
        <v>2.6948301800725116E-3</v>
      </c>
      <c r="CA176" s="174"/>
      <c r="CB176" s="174"/>
      <c r="CC176" s="172"/>
      <c r="CD176" s="172"/>
      <c r="CE176" s="178"/>
      <c r="CF176" s="172"/>
      <c r="CG176" s="172"/>
      <c r="CH176" s="198">
        <v>84.42</v>
      </c>
      <c r="CI176" s="198">
        <v>80.11</v>
      </c>
      <c r="CJ176" s="208">
        <f t="shared" si="226"/>
        <v>82.265000000000001</v>
      </c>
      <c r="CK176" s="191">
        <v>2.44</v>
      </c>
      <c r="CL176" s="197">
        <v>9.9900000000000003E-2</v>
      </c>
      <c r="CM176" s="175">
        <f t="shared" si="227"/>
        <v>0.13464447102552968</v>
      </c>
      <c r="CN176" s="183">
        <f t="shared" si="228"/>
        <v>3.4806662658428286E-2</v>
      </c>
      <c r="CO176" s="176"/>
      <c r="CP176" s="176"/>
      <c r="CQ176" s="172"/>
      <c r="CR176" s="172"/>
      <c r="CS176" s="178"/>
      <c r="CT176" s="172"/>
      <c r="CU176" s="172"/>
      <c r="CV176" s="198">
        <v>34</v>
      </c>
      <c r="CW176" s="198">
        <v>32.25</v>
      </c>
      <c r="CX176" s="208">
        <f t="shared" si="164"/>
        <v>33.125</v>
      </c>
      <c r="CY176" s="191">
        <v>1.1599999999999999</v>
      </c>
      <c r="CZ176" s="197">
        <v>4.5499999999999999E-2</v>
      </c>
      <c r="DA176" s="175">
        <f t="shared" si="165"/>
        <v>8.4575202502650271E-2</v>
      </c>
      <c r="DB176" s="183">
        <f t="shared" si="166"/>
        <v>5.8327559328949377E-3</v>
      </c>
      <c r="DC176" s="172"/>
      <c r="DD176" s="172"/>
      <c r="DE176" s="172"/>
      <c r="DF176" s="172"/>
      <c r="DG176" s="175"/>
      <c r="DH176" s="172"/>
      <c r="DI176" s="172"/>
      <c r="DJ176" s="198">
        <v>56.15</v>
      </c>
      <c r="DK176" s="198">
        <v>51.91</v>
      </c>
      <c r="DL176" s="208">
        <f t="shared" si="176"/>
        <v>54.03</v>
      </c>
      <c r="DM176" s="191">
        <v>1.61</v>
      </c>
      <c r="DN176" s="197">
        <v>8.6699999999999999E-2</v>
      </c>
      <c r="DO176" s="175">
        <f>+((((((DM176/4)*(1+DN176)^0.25))/(DL176*0.95))+(1+DN176)^(0.25))^4)-1</f>
        <v>0.12118910960035589</v>
      </c>
      <c r="DP176" s="183">
        <f>DO176*($FQ176/$FW176)</f>
        <v>5.6300518453599492E-3</v>
      </c>
      <c r="DQ176" s="198">
        <v>42.98</v>
      </c>
      <c r="DR176" s="198">
        <v>41.5</v>
      </c>
      <c r="DS176" s="176">
        <f t="shared" si="217"/>
        <v>42.239999999999995</v>
      </c>
      <c r="DT176" s="198">
        <v>1.18</v>
      </c>
      <c r="DU176" s="197">
        <v>2.1499999999999998E-2</v>
      </c>
      <c r="DV176" s="175"/>
      <c r="DW176" s="183"/>
      <c r="DX176" s="198">
        <v>30.25</v>
      </c>
      <c r="DY176" s="198">
        <v>26.98</v>
      </c>
      <c r="DZ176" s="176">
        <f t="shared" si="218"/>
        <v>28.615000000000002</v>
      </c>
      <c r="EA176" s="198">
        <v>1.04</v>
      </c>
      <c r="EB176" s="197">
        <v>2E-3</v>
      </c>
      <c r="EC176" s="175"/>
      <c r="ED176" s="183"/>
      <c r="EE176" s="198">
        <v>43.8</v>
      </c>
      <c r="EF176" s="198">
        <v>40.520000000000003</v>
      </c>
      <c r="EG176" s="208">
        <f t="shared" si="219"/>
        <v>42.16</v>
      </c>
      <c r="EH176" s="191">
        <v>1.55</v>
      </c>
      <c r="EI176" s="197">
        <v>4.4999999999999998E-2</v>
      </c>
      <c r="EJ176" s="175">
        <f t="shared" si="220"/>
        <v>8.6031868965976699E-2</v>
      </c>
      <c r="EK176" s="183">
        <f t="shared" si="221"/>
        <v>5.3594386262565616E-3</v>
      </c>
      <c r="EL176" s="198">
        <v>51.54</v>
      </c>
      <c r="EM176" s="198">
        <v>46.85</v>
      </c>
      <c r="EN176" s="208">
        <f>AVERAGE(EL176:EM176)</f>
        <v>49.195</v>
      </c>
      <c r="EO176" s="191">
        <v>1.42</v>
      </c>
      <c r="EP176" s="197">
        <v>9.0000000000000011E-3</v>
      </c>
      <c r="EQ176" s="175"/>
      <c r="ER176" s="183"/>
      <c r="ES176" s="198">
        <v>19.97</v>
      </c>
      <c r="ET176" s="198">
        <v>19.07</v>
      </c>
      <c r="EU176" s="208">
        <f t="shared" si="222"/>
        <v>19.52</v>
      </c>
      <c r="EV176" s="191">
        <v>0.65</v>
      </c>
      <c r="EW176" s="197">
        <v>4.9500000000000002E-2</v>
      </c>
      <c r="EX176" s="175">
        <f t="shared" si="211"/>
        <v>8.6773203652684261E-2</v>
      </c>
      <c r="EY176" s="183">
        <f t="shared" si="223"/>
        <v>8.9800985537773596E-3</v>
      </c>
      <c r="EZ176" s="172"/>
      <c r="FA176" s="191">
        <v>4.6219200000000003</v>
      </c>
      <c r="FB176" s="191">
        <v>2.7922600000000002</v>
      </c>
      <c r="FC176" s="179"/>
      <c r="FD176" s="179"/>
      <c r="FE176" s="198"/>
      <c r="FF176" s="179"/>
      <c r="FG176" s="179"/>
      <c r="FH176" s="198"/>
      <c r="FI176" s="198"/>
      <c r="FJ176" s="191">
        <v>6.6848400000000003</v>
      </c>
      <c r="FK176" s="191">
        <v>1.2160799999999998</v>
      </c>
      <c r="FL176" s="179"/>
      <c r="FM176" s="191">
        <v>8.6013600000000014</v>
      </c>
      <c r="FN176" s="177"/>
      <c r="FO176" s="191">
        <v>2.2946900000000001</v>
      </c>
      <c r="FP176" s="177"/>
      <c r="FQ176" s="191">
        <v>1.54576</v>
      </c>
      <c r="FR176" s="198"/>
      <c r="FS176" s="198"/>
      <c r="FT176" s="191">
        <v>2.0727800000000003</v>
      </c>
      <c r="FU176" s="191"/>
      <c r="FV176" s="191">
        <v>3.4434099999999996</v>
      </c>
      <c r="FW176" s="177">
        <f t="shared" si="224"/>
        <v>33.273099999999999</v>
      </c>
      <c r="FX176" s="175">
        <f t="shared" si="225"/>
        <v>0.10811283599694944</v>
      </c>
      <c r="FY176" s="172"/>
      <c r="FZ176" s="172"/>
    </row>
    <row r="177" spans="1:182">
      <c r="A177" s="181">
        <v>40969</v>
      </c>
      <c r="B177" s="190">
        <v>40.14</v>
      </c>
      <c r="C177" s="190">
        <v>38.42</v>
      </c>
      <c r="D177" s="170">
        <f t="shared" si="156"/>
        <v>39.28</v>
      </c>
      <c r="E177" s="173">
        <v>1.84</v>
      </c>
      <c r="F177" s="171">
        <v>3.27E-2</v>
      </c>
      <c r="G177" s="175">
        <f t="shared" si="212"/>
        <v>8.4570327103671517E-2</v>
      </c>
      <c r="H177" s="183">
        <f t="shared" si="172"/>
        <v>1.1646293711910926E-2</v>
      </c>
      <c r="I177" s="190">
        <v>31.6</v>
      </c>
      <c r="J177" s="190">
        <v>30.39</v>
      </c>
      <c r="K177" s="207">
        <f t="shared" si="213"/>
        <v>30.995000000000001</v>
      </c>
      <c r="L177" s="173">
        <v>1.38</v>
      </c>
      <c r="M177" s="171">
        <v>3.5299999999999998E-2</v>
      </c>
      <c r="N177" s="175">
        <f t="shared" si="229"/>
        <v>8.4680472030975729E-2</v>
      </c>
      <c r="O177" s="183">
        <f t="shared" si="230"/>
        <v>7.2359840579056109E-3</v>
      </c>
      <c r="P177" s="174"/>
      <c r="Q177" s="174"/>
      <c r="R177" s="172"/>
      <c r="S177" s="172"/>
      <c r="T177" s="175"/>
      <c r="U177" s="172"/>
      <c r="V177" s="172"/>
      <c r="W177" s="198"/>
      <c r="X177" s="198"/>
      <c r="Y177" s="176"/>
      <c r="Z177" s="198"/>
      <c r="AA177" s="197"/>
      <c r="AB177" s="175"/>
      <c r="AC177" s="209"/>
      <c r="AD177" s="198"/>
      <c r="AE177" s="198"/>
      <c r="AF177" s="176"/>
      <c r="AG177" s="198"/>
      <c r="AH177" s="197"/>
      <c r="AI177" s="209"/>
      <c r="AJ177" s="209"/>
      <c r="AK177" s="176"/>
      <c r="AL177" s="176"/>
      <c r="AM177" s="177"/>
      <c r="AN177" s="177"/>
      <c r="AO177" s="178"/>
      <c r="AP177" s="172"/>
      <c r="AQ177" s="172"/>
      <c r="AR177" s="174"/>
      <c r="AS177" s="174"/>
      <c r="AT177" s="172"/>
      <c r="AU177" s="172"/>
      <c r="AV177" s="175"/>
      <c r="AW177" s="172"/>
      <c r="AX177" s="172"/>
      <c r="AY177" s="198">
        <v>47.03</v>
      </c>
      <c r="AZ177" s="198">
        <v>43.86</v>
      </c>
      <c r="BA177" s="208">
        <f t="shared" si="214"/>
        <v>45.445</v>
      </c>
      <c r="BB177" s="191">
        <v>1.52</v>
      </c>
      <c r="BC177" s="197">
        <v>2.3300000000000001E-2</v>
      </c>
      <c r="BD177" s="175"/>
      <c r="BE177" s="209"/>
      <c r="BF177" s="198"/>
      <c r="BG177" s="198"/>
      <c r="BH177" s="176"/>
      <c r="BI177" s="198"/>
      <c r="BJ177" s="197"/>
      <c r="BK177" s="175"/>
      <c r="BL177" s="209"/>
      <c r="BM177" s="198">
        <v>24.55</v>
      </c>
      <c r="BN177" s="198">
        <v>23.3</v>
      </c>
      <c r="BO177" s="208">
        <f t="shared" si="173"/>
        <v>23.925000000000001</v>
      </c>
      <c r="BP177" s="191">
        <v>0.92</v>
      </c>
      <c r="BQ177" s="197">
        <v>8.3699999999999997E-2</v>
      </c>
      <c r="BR177" s="175">
        <f t="shared" si="215"/>
        <v>0.1282356603251662</v>
      </c>
      <c r="BS177" s="183">
        <f t="shared" si="216"/>
        <v>2.6426925060912172E-2</v>
      </c>
      <c r="BT177" s="198">
        <v>46.52</v>
      </c>
      <c r="BU177" s="198">
        <v>44.4</v>
      </c>
      <c r="BV177" s="208">
        <f t="shared" si="158"/>
        <v>45.46</v>
      </c>
      <c r="BW177" s="191">
        <v>1.78</v>
      </c>
      <c r="BX177" s="197">
        <v>3.2500000000000001E-2</v>
      </c>
      <c r="BY177" s="175">
        <f t="shared" si="159"/>
        <v>7.5717901585598879E-2</v>
      </c>
      <c r="BZ177" s="183">
        <f t="shared" si="160"/>
        <v>2.7733406731216105E-3</v>
      </c>
      <c r="CA177" s="174"/>
      <c r="CB177" s="174"/>
      <c r="CC177" s="172"/>
      <c r="CD177" s="172"/>
      <c r="CE177" s="178"/>
      <c r="CF177" s="172"/>
      <c r="CG177" s="172"/>
      <c r="CH177" s="198">
        <v>85.28</v>
      </c>
      <c r="CI177" s="198">
        <v>80.680000000000007</v>
      </c>
      <c r="CJ177" s="208">
        <f t="shared" si="226"/>
        <v>82.98</v>
      </c>
      <c r="CK177" s="191">
        <v>2.44</v>
      </c>
      <c r="CL177" s="197">
        <v>9.9900000000000003E-2</v>
      </c>
      <c r="CM177" s="175">
        <f t="shared" si="227"/>
        <v>0.13434162393328153</v>
      </c>
      <c r="CN177" s="183">
        <f t="shared" si="228"/>
        <v>3.4046726746690834E-2</v>
      </c>
      <c r="CO177" s="176"/>
      <c r="CP177" s="176"/>
      <c r="CQ177" s="172"/>
      <c r="CR177" s="172"/>
      <c r="CS177" s="178"/>
      <c r="CT177" s="172"/>
      <c r="CU177" s="172"/>
      <c r="CV177" s="198">
        <v>32.96</v>
      </c>
      <c r="CW177" s="198">
        <v>30.7</v>
      </c>
      <c r="CX177" s="208">
        <f t="shared" si="164"/>
        <v>31.83</v>
      </c>
      <c r="CY177" s="191">
        <v>1.2</v>
      </c>
      <c r="CZ177" s="197">
        <v>4.5499999999999999E-2</v>
      </c>
      <c r="DA177" s="175">
        <f t="shared" si="165"/>
        <v>8.7611690857283264E-2</v>
      </c>
      <c r="DB177" s="183">
        <f t="shared" si="166"/>
        <v>5.87189652961721E-3</v>
      </c>
      <c r="DC177" s="172"/>
      <c r="DD177" s="172"/>
      <c r="DE177" s="172"/>
      <c r="DF177" s="172"/>
      <c r="DG177" s="175"/>
      <c r="DH177" s="172"/>
      <c r="DI177" s="172"/>
      <c r="DJ177" s="198">
        <v>52.06</v>
      </c>
      <c r="DK177" s="198">
        <v>49.55</v>
      </c>
      <c r="DL177" s="208">
        <f t="shared" si="176"/>
        <v>50.805</v>
      </c>
      <c r="DM177" s="191">
        <v>1.61</v>
      </c>
      <c r="DN177" s="197">
        <v>8.5000000000000006E-2</v>
      </c>
      <c r="DO177" s="175">
        <f>+((((((DM177/4)*(1+DN177)^0.25))/(DL177*0.95))+(1+DN177)^(0.25))^4)-1</f>
        <v>0.1216483471300549</v>
      </c>
      <c r="DP177" s="183">
        <f>DO177*($FQ177/$FW177)</f>
        <v>5.525048319663192E-3</v>
      </c>
      <c r="DQ177" s="198">
        <v>43.64</v>
      </c>
      <c r="DR177" s="198">
        <v>41.89</v>
      </c>
      <c r="DS177" s="176">
        <f t="shared" si="217"/>
        <v>42.765000000000001</v>
      </c>
      <c r="DT177" s="198">
        <v>1.18</v>
      </c>
      <c r="DU177" s="197">
        <v>2.1499999999999998E-2</v>
      </c>
      <c r="DV177" s="175"/>
      <c r="DW177" s="183"/>
      <c r="DX177" s="198">
        <v>28.79</v>
      </c>
      <c r="DY177" s="198">
        <v>26.78</v>
      </c>
      <c r="DZ177" s="176">
        <f t="shared" si="218"/>
        <v>27.785</v>
      </c>
      <c r="EA177" s="198">
        <v>1.04</v>
      </c>
      <c r="EB177" s="197">
        <v>2E-3</v>
      </c>
      <c r="EC177" s="175"/>
      <c r="ED177" s="183"/>
      <c r="EE177" s="198">
        <v>41.8</v>
      </c>
      <c r="EF177" s="198">
        <v>39.85</v>
      </c>
      <c r="EG177" s="208">
        <f t="shared" si="219"/>
        <v>40.825000000000003</v>
      </c>
      <c r="EH177" s="191">
        <v>1.55</v>
      </c>
      <c r="EI177" s="197">
        <v>4.4999999999999998E-2</v>
      </c>
      <c r="EJ177" s="175">
        <f t="shared" si="220"/>
        <v>8.739371397206841E-2</v>
      </c>
      <c r="EK177" s="183">
        <f t="shared" si="221"/>
        <v>5.5093464075959423E-3</v>
      </c>
      <c r="EL177" s="198">
        <v>51.518000000000001</v>
      </c>
      <c r="EM177" s="198">
        <v>46.94</v>
      </c>
      <c r="EN177" s="208">
        <f>AVERAGE(EL177:EM177)</f>
        <v>49.228999999999999</v>
      </c>
      <c r="EO177" s="191">
        <v>1.42</v>
      </c>
      <c r="EP177" s="197">
        <v>9.0000000000000011E-3</v>
      </c>
      <c r="EQ177" s="175"/>
      <c r="ER177" s="183"/>
      <c r="ES177" s="198">
        <v>20.18</v>
      </c>
      <c r="ET177" s="198">
        <v>19.100000000000001</v>
      </c>
      <c r="EU177" s="208">
        <f t="shared" si="222"/>
        <v>19.64</v>
      </c>
      <c r="EV177" s="191">
        <v>0.65</v>
      </c>
      <c r="EW177" s="197">
        <v>4.9500000000000002E-2</v>
      </c>
      <c r="EX177" s="175">
        <f t="shared" si="211"/>
        <v>8.6542494445771112E-2</v>
      </c>
      <c r="EY177" s="183">
        <f t="shared" si="223"/>
        <v>9.1056106910648617E-3</v>
      </c>
      <c r="EZ177" s="172"/>
      <c r="FA177" s="191">
        <v>4.6235799999999996</v>
      </c>
      <c r="FB177" s="191">
        <v>2.8689499999999999</v>
      </c>
      <c r="FC177" s="179"/>
      <c r="FD177" s="179"/>
      <c r="FE177" s="198"/>
      <c r="FF177" s="179"/>
      <c r="FG177" s="179"/>
      <c r="FH177" s="198"/>
      <c r="FI177" s="198"/>
      <c r="FJ177" s="191">
        <v>6.9190500000000004</v>
      </c>
      <c r="FK177" s="191">
        <v>1.2297400000000001</v>
      </c>
      <c r="FL177" s="179"/>
      <c r="FM177" s="191">
        <v>8.5088999999999988</v>
      </c>
      <c r="FN177" s="177"/>
      <c r="FO177" s="191">
        <v>2.2502199999999997</v>
      </c>
      <c r="FP177" s="177"/>
      <c r="FQ177" s="191">
        <v>1.5248900000000001</v>
      </c>
      <c r="FR177" s="198"/>
      <c r="FS177" s="198"/>
      <c r="FT177" s="191">
        <v>2.1165500000000002</v>
      </c>
      <c r="FU177" s="191"/>
      <c r="FV177" s="191">
        <v>3.5325500000000001</v>
      </c>
      <c r="FW177" s="177">
        <f t="shared" si="224"/>
        <v>33.574429999999992</v>
      </c>
      <c r="FX177" s="175">
        <f t="shared" si="225"/>
        <v>0.10814117219848235</v>
      </c>
      <c r="FY177" s="172"/>
      <c r="FZ177" s="172"/>
    </row>
    <row r="178" spans="1:182">
      <c r="A178" s="181">
        <v>41000</v>
      </c>
      <c r="B178" s="190">
        <v>39.75</v>
      </c>
      <c r="C178" s="190">
        <v>37.75</v>
      </c>
      <c r="D178" s="170">
        <f t="shared" si="156"/>
        <v>38.75</v>
      </c>
      <c r="E178" s="173">
        <v>1.84</v>
      </c>
      <c r="F178" s="171">
        <v>2.87E-2</v>
      </c>
      <c r="G178" s="175">
        <f t="shared" si="212"/>
        <v>8.1089339836498464E-2</v>
      </c>
      <c r="H178" s="183">
        <f t="shared" si="172"/>
        <v>1.2178742552810123E-2</v>
      </c>
      <c r="I178" s="190">
        <v>32.65</v>
      </c>
      <c r="J178" s="190">
        <v>30.8</v>
      </c>
      <c r="K178" s="207">
        <f t="shared" si="213"/>
        <v>31.725000000000001</v>
      </c>
      <c r="L178" s="173">
        <v>1.38</v>
      </c>
      <c r="M178" s="171">
        <v>3.5299999999999998E-2</v>
      </c>
      <c r="N178" s="175">
        <f t="shared" si="229"/>
        <v>8.3524747347926809E-2</v>
      </c>
      <c r="O178" s="183">
        <f t="shared" si="230"/>
        <v>8.0527521148417384E-3</v>
      </c>
      <c r="P178" s="174"/>
      <c r="Q178" s="174"/>
      <c r="R178" s="172"/>
      <c r="S178" s="172"/>
      <c r="T178" s="175"/>
      <c r="U178" s="172"/>
      <c r="V178" s="172"/>
      <c r="W178" s="198"/>
      <c r="X178" s="198"/>
      <c r="Y178" s="176"/>
      <c r="Z178" s="198"/>
      <c r="AA178" s="197"/>
      <c r="AB178" s="175"/>
      <c r="AC178" s="209"/>
      <c r="AD178" s="198"/>
      <c r="AE178" s="198"/>
      <c r="AF178" s="176"/>
      <c r="AG178" s="198"/>
      <c r="AH178" s="197"/>
      <c r="AI178" s="209"/>
      <c r="AJ178" s="209"/>
      <c r="AK178" s="176"/>
      <c r="AL178" s="176"/>
      <c r="AM178" s="177"/>
      <c r="AN178" s="177"/>
      <c r="AO178" s="178"/>
      <c r="AP178" s="172"/>
      <c r="AQ178" s="172"/>
      <c r="AR178" s="174"/>
      <c r="AS178" s="174"/>
      <c r="AT178" s="172"/>
      <c r="AU178" s="172"/>
      <c r="AV178" s="175"/>
      <c r="AW178" s="172"/>
      <c r="AX178" s="172"/>
      <c r="AY178" s="198">
        <v>45.5</v>
      </c>
      <c r="AZ178" s="198">
        <v>42.06</v>
      </c>
      <c r="BA178" s="208">
        <f t="shared" si="214"/>
        <v>43.78</v>
      </c>
      <c r="BB178" s="191">
        <v>1.52</v>
      </c>
      <c r="BC178" s="197">
        <v>2.3300000000000001E-2</v>
      </c>
      <c r="BD178" s="175"/>
      <c r="BE178" s="209"/>
      <c r="BF178" s="198"/>
      <c r="BG178" s="198"/>
      <c r="BH178" s="176"/>
      <c r="BI178" s="198"/>
      <c r="BJ178" s="197"/>
      <c r="BK178" s="175"/>
      <c r="BL178" s="209"/>
      <c r="BM178" s="198">
        <v>24.76</v>
      </c>
      <c r="BN178" s="198">
        <v>23.59</v>
      </c>
      <c r="BO178" s="208">
        <f t="shared" si="173"/>
        <v>24.175000000000001</v>
      </c>
      <c r="BP178" s="191">
        <v>0.92</v>
      </c>
      <c r="BQ178" s="197">
        <v>8.3699999999999997E-2</v>
      </c>
      <c r="BR178" s="175">
        <f t="shared" si="215"/>
        <v>0.12776819925629512</v>
      </c>
      <c r="BS178" s="183">
        <f t="shared" si="216"/>
        <v>2.9886769969777238E-2</v>
      </c>
      <c r="BT178" s="198">
        <v>46.08</v>
      </c>
      <c r="BU178" s="198">
        <v>43.900100000000002</v>
      </c>
      <c r="BV178" s="208">
        <f t="shared" si="158"/>
        <v>44.990049999999997</v>
      </c>
      <c r="BW178" s="191">
        <v>1.78</v>
      </c>
      <c r="BX178" s="197">
        <v>3.2500000000000001E-2</v>
      </c>
      <c r="BY178" s="175">
        <f t="shared" si="159"/>
        <v>7.6176378904952546E-2</v>
      </c>
      <c r="BZ178" s="183">
        <f t="shared" si="160"/>
        <v>3.0344932983874516E-3</v>
      </c>
      <c r="CA178" s="174"/>
      <c r="CB178" s="174"/>
      <c r="CC178" s="172"/>
      <c r="CD178" s="172"/>
      <c r="CE178" s="178"/>
      <c r="CF178" s="172"/>
      <c r="CG178" s="172"/>
      <c r="CH178" s="198">
        <v>86.46</v>
      </c>
      <c r="CI178" s="198">
        <v>79.127399999999994</v>
      </c>
      <c r="CJ178" s="208">
        <f t="shared" si="226"/>
        <v>82.793700000000001</v>
      </c>
      <c r="CK178" s="191">
        <v>2.44</v>
      </c>
      <c r="CL178" s="197">
        <v>0.1072</v>
      </c>
      <c r="CM178" s="175">
        <f t="shared" si="227"/>
        <v>0.14194913214726412</v>
      </c>
      <c r="CN178" s="183">
        <f t="shared" si="228"/>
        <v>4.1657247224867529E-2</v>
      </c>
      <c r="CO178" s="176"/>
      <c r="CP178" s="176"/>
      <c r="CQ178" s="172"/>
      <c r="CR178" s="172"/>
      <c r="CS178" s="178"/>
      <c r="CT178" s="172"/>
      <c r="CU178" s="172"/>
      <c r="CV178" s="198">
        <v>31.613</v>
      </c>
      <c r="CW178" s="198">
        <v>29.05</v>
      </c>
      <c r="CX178" s="208">
        <f t="shared" si="164"/>
        <v>30.331499999999998</v>
      </c>
      <c r="CY178" s="191">
        <v>1.2</v>
      </c>
      <c r="CZ178" s="197">
        <v>4.5499999999999999E-2</v>
      </c>
      <c r="DA178" s="175">
        <f t="shared" si="165"/>
        <v>8.972462724226693E-2</v>
      </c>
      <c r="DB178" s="183">
        <f t="shared" si="166"/>
        <v>6.3209554683582823E-3</v>
      </c>
      <c r="DC178" s="172"/>
      <c r="DD178" s="172"/>
      <c r="DE178" s="172"/>
      <c r="DF178" s="172"/>
      <c r="DG178" s="175"/>
      <c r="DH178" s="172"/>
      <c r="DI178" s="172"/>
      <c r="DJ178" s="198">
        <v>51.03</v>
      </c>
      <c r="DK178" s="198">
        <v>47.42</v>
      </c>
      <c r="DL178" s="208">
        <f t="shared" si="176"/>
        <v>49.225000000000001</v>
      </c>
      <c r="DM178" s="191">
        <v>1.61</v>
      </c>
      <c r="DN178" s="197">
        <v>0.09</v>
      </c>
      <c r="DO178" s="175">
        <f>+((((((DM178/4)*(1+DN178)^0.25))/(DL178*0.95))+(1+DN178)^(0.25))^4)-1</f>
        <v>0.12801421337485586</v>
      </c>
      <c r="DP178" s="183">
        <f>DO178*($FQ178/$FW178)</f>
        <v>6.204830481498079E-3</v>
      </c>
      <c r="DQ178" s="198">
        <v>43.52</v>
      </c>
      <c r="DR178" s="198">
        <v>40.76</v>
      </c>
      <c r="DS178" s="176">
        <f t="shared" si="217"/>
        <v>42.14</v>
      </c>
      <c r="DT178" s="198">
        <v>1.18</v>
      </c>
      <c r="DU178" s="197">
        <v>4.1500000000000002E-2</v>
      </c>
      <c r="DV178" s="175">
        <f>+((((((DT178/4)*(1+DU178)^0.25))/(DS178*0.95))+(1+DU178)^(0.25))^4)-1</f>
        <v>7.2539920336438302E-2</v>
      </c>
      <c r="DW178" s="183"/>
      <c r="DX178" s="198">
        <v>29.64</v>
      </c>
      <c r="DY178" s="198">
        <v>26.3</v>
      </c>
      <c r="DZ178" s="208">
        <f t="shared" si="218"/>
        <v>27.97</v>
      </c>
      <c r="EA178" s="191">
        <v>1.08</v>
      </c>
      <c r="EB178" s="197">
        <v>2E-3</v>
      </c>
      <c r="EC178" s="175"/>
      <c r="ED178" s="183"/>
      <c r="EE178" s="198">
        <v>41.3</v>
      </c>
      <c r="EF178" s="198">
        <v>38.56</v>
      </c>
      <c r="EG178" s="208">
        <f t="shared" si="219"/>
        <v>39.93</v>
      </c>
      <c r="EH178" s="191">
        <v>1.55</v>
      </c>
      <c r="EI178" s="197">
        <v>4.4999999999999998E-2</v>
      </c>
      <c r="EJ178" s="175">
        <f t="shared" si="220"/>
        <v>8.8358473893455525E-2</v>
      </c>
      <c r="EK178" s="183">
        <f t="shared" si="221"/>
        <v>5.9435102448875078E-3</v>
      </c>
      <c r="EL178" s="198"/>
      <c r="EM178" s="198"/>
      <c r="EN178" s="208"/>
      <c r="EO178" s="191"/>
      <c r="EP178" s="197"/>
      <c r="EQ178" s="175"/>
      <c r="ER178" s="183"/>
      <c r="ES178" s="198">
        <v>19.82</v>
      </c>
      <c r="ET178" s="198">
        <v>18.86</v>
      </c>
      <c r="EU178" s="208">
        <f t="shared" si="222"/>
        <v>19.34</v>
      </c>
      <c r="EV178" s="191">
        <v>0.65</v>
      </c>
      <c r="EW178" s="197">
        <v>5.0999999999999997E-2</v>
      </c>
      <c r="EX178" s="175"/>
      <c r="EY178" s="183"/>
      <c r="EZ178" s="172"/>
      <c r="FA178" s="191">
        <v>4.61538</v>
      </c>
      <c r="FB178" s="191">
        <v>2.9627699999999999</v>
      </c>
      <c r="FC178" s="179"/>
      <c r="FD178" s="179"/>
      <c r="FE178" s="198"/>
      <c r="FF178" s="179"/>
      <c r="FG178" s="179"/>
      <c r="FH178" s="198"/>
      <c r="FI178" s="198"/>
      <c r="FJ178" s="191">
        <v>7.1882799999999998</v>
      </c>
      <c r="FK178" s="191">
        <v>1.2241500000000001</v>
      </c>
      <c r="FL178" s="179"/>
      <c r="FM178" s="191">
        <v>9.0183400000000002</v>
      </c>
      <c r="FN178" s="177"/>
      <c r="FO178" s="191">
        <v>2.1649099999999999</v>
      </c>
      <c r="FP178" s="177"/>
      <c r="FQ178" s="191">
        <v>1.4895</v>
      </c>
      <c r="FR178" s="191"/>
      <c r="FS178" s="198"/>
      <c r="FT178" s="191">
        <v>2.06711</v>
      </c>
      <c r="FU178" s="191"/>
      <c r="FV178" s="191"/>
      <c r="FW178" s="177">
        <f t="shared" si="224"/>
        <v>30.730439999999998</v>
      </c>
      <c r="FX178" s="175">
        <f t="shared" si="225"/>
        <v>0.11327930135542796</v>
      </c>
      <c r="FY178" s="172"/>
      <c r="FZ178" s="172"/>
    </row>
    <row r="179" spans="1:182">
      <c r="A179" s="181">
        <v>41030</v>
      </c>
      <c r="B179" s="190">
        <v>40.29</v>
      </c>
      <c r="C179" s="190">
        <v>36.590000000000003</v>
      </c>
      <c r="D179" s="170">
        <f t="shared" si="156"/>
        <v>38.44</v>
      </c>
      <c r="E179" s="173">
        <v>1.84</v>
      </c>
      <c r="F179" s="171">
        <v>3.5699999999999996E-2</v>
      </c>
      <c r="G179" s="175">
        <f t="shared" si="212"/>
        <v>8.8879224222814468E-2</v>
      </c>
      <c r="H179" s="183">
        <f t="shared" si="172"/>
        <v>1.3757308945387042E-2</v>
      </c>
      <c r="I179" s="190">
        <v>33.93</v>
      </c>
      <c r="J179" s="190">
        <v>32.1</v>
      </c>
      <c r="K179" s="207">
        <f t="shared" si="213"/>
        <v>33.015000000000001</v>
      </c>
      <c r="L179" s="173">
        <v>1.38</v>
      </c>
      <c r="M179" s="171">
        <v>4.3700000000000003E-2</v>
      </c>
      <c r="N179" s="175">
        <f t="shared" si="229"/>
        <v>9.0385169691005185E-2</v>
      </c>
      <c r="O179" s="183">
        <f t="shared" si="230"/>
        <v>9.6034260956873122E-3</v>
      </c>
      <c r="P179" s="174"/>
      <c r="Q179" s="174"/>
      <c r="R179" s="172"/>
      <c r="S179" s="172"/>
      <c r="T179" s="175"/>
      <c r="U179" s="172"/>
      <c r="V179" s="172"/>
      <c r="W179" s="198"/>
      <c r="X179" s="198"/>
      <c r="Y179" s="176"/>
      <c r="Z179" s="198"/>
      <c r="AA179" s="197"/>
      <c r="AB179" s="175"/>
      <c r="AC179" s="209"/>
      <c r="AD179" s="198"/>
      <c r="AE179" s="198"/>
      <c r="AF179" s="176"/>
      <c r="AG179" s="198"/>
      <c r="AH179" s="197"/>
      <c r="AI179" s="209"/>
      <c r="AJ179" s="209"/>
      <c r="AK179" s="176"/>
      <c r="AL179" s="176"/>
      <c r="AM179" s="177"/>
      <c r="AN179" s="177"/>
      <c r="AO179" s="178"/>
      <c r="AP179" s="172"/>
      <c r="AQ179" s="172"/>
      <c r="AR179" s="174"/>
      <c r="AS179" s="174"/>
      <c r="AT179" s="172"/>
      <c r="AU179" s="172"/>
      <c r="AV179" s="175"/>
      <c r="AW179" s="172"/>
      <c r="AX179" s="172"/>
      <c r="AY179" s="198">
        <v>44.38</v>
      </c>
      <c r="AZ179" s="198">
        <v>41.47</v>
      </c>
      <c r="BA179" s="208">
        <f t="shared" si="214"/>
        <v>42.924999999999997</v>
      </c>
      <c r="BB179" s="191">
        <v>1.52</v>
      </c>
      <c r="BC179" s="197">
        <v>2.4700000000000003E-2</v>
      </c>
      <c r="BD179" s="175"/>
      <c r="BE179" s="209"/>
      <c r="BF179" s="198"/>
      <c r="BG179" s="198"/>
      <c r="BH179" s="176"/>
      <c r="BI179" s="198"/>
      <c r="BJ179" s="197"/>
      <c r="BK179" s="175"/>
      <c r="BL179" s="209"/>
      <c r="BM179" s="198">
        <v>25.79</v>
      </c>
      <c r="BN179" s="198">
        <v>24.36</v>
      </c>
      <c r="BO179" s="208">
        <f t="shared" si="173"/>
        <v>25.074999999999999</v>
      </c>
      <c r="BP179" s="191">
        <v>0.96</v>
      </c>
      <c r="BQ179" s="197">
        <v>9.6300000000000011E-2</v>
      </c>
      <c r="BR179" s="175">
        <f t="shared" si="215"/>
        <v>0.14115324152750164</v>
      </c>
      <c r="BS179" s="183">
        <f t="shared" si="216"/>
        <v>3.5407764793233307E-2</v>
      </c>
      <c r="BT179" s="198">
        <v>46.66</v>
      </c>
      <c r="BU179" s="198">
        <v>44.87</v>
      </c>
      <c r="BV179" s="208">
        <f t="shared" si="158"/>
        <v>45.765000000000001</v>
      </c>
      <c r="BW179" s="191">
        <v>1.78</v>
      </c>
      <c r="BX179" s="197">
        <v>3.2500000000000001E-2</v>
      </c>
      <c r="BY179" s="175">
        <f t="shared" si="159"/>
        <v>7.5425462531018006E-2</v>
      </c>
      <c r="BZ179" s="183">
        <f t="shared" si="160"/>
        <v>3.3025983585521484E-3</v>
      </c>
      <c r="CA179" s="174"/>
      <c r="CB179" s="174"/>
      <c r="CC179" s="172"/>
      <c r="CD179" s="172"/>
      <c r="CE179" s="178"/>
      <c r="CF179" s="172"/>
      <c r="CG179" s="172"/>
      <c r="CH179" s="198">
        <v>87.73</v>
      </c>
      <c r="CI179" s="198">
        <v>81.099999999999994</v>
      </c>
      <c r="CJ179" s="208">
        <f t="shared" si="226"/>
        <v>84.414999999999992</v>
      </c>
      <c r="CK179" s="191">
        <v>2.44</v>
      </c>
      <c r="CL179" s="197">
        <v>0.11689999999999999</v>
      </c>
      <c r="CM179" s="175">
        <f t="shared" si="227"/>
        <v>0.15127264349756375</v>
      </c>
      <c r="CN179" s="183">
        <f t="shared" si="228"/>
        <v>4.481147782295028E-2</v>
      </c>
      <c r="CO179" s="176"/>
      <c r="CP179" s="176"/>
      <c r="CQ179" s="172"/>
      <c r="CR179" s="172"/>
      <c r="CS179" s="178"/>
      <c r="CT179" s="172"/>
      <c r="CU179" s="172"/>
      <c r="CV179" s="198">
        <v>30.71</v>
      </c>
      <c r="CW179" s="198">
        <v>28.9</v>
      </c>
      <c r="CX179" s="208">
        <f t="shared" si="164"/>
        <v>29.805</v>
      </c>
      <c r="CY179" s="191">
        <v>1.2</v>
      </c>
      <c r="CZ179" s="197">
        <v>4.5499999999999999E-2</v>
      </c>
      <c r="DA179" s="175">
        <f t="shared" si="165"/>
        <v>9.0518242772650526E-2</v>
      </c>
      <c r="DB179" s="183">
        <f t="shared" si="166"/>
        <v>6.9324648310191478E-3</v>
      </c>
      <c r="DC179" s="172"/>
      <c r="DD179" s="172"/>
      <c r="DE179" s="172"/>
      <c r="DF179" s="172"/>
      <c r="DG179" s="175"/>
      <c r="DH179" s="172"/>
      <c r="DI179" s="172"/>
      <c r="DJ179" s="198">
        <v>49.84</v>
      </c>
      <c r="DK179" s="198">
        <v>46.52</v>
      </c>
      <c r="DL179" s="208">
        <f t="shared" si="176"/>
        <v>48.180000000000007</v>
      </c>
      <c r="DM179" s="191">
        <v>1.61</v>
      </c>
      <c r="DN179" s="197"/>
      <c r="DO179" s="175"/>
      <c r="DP179" s="183"/>
      <c r="DQ179" s="198">
        <v>43.42</v>
      </c>
      <c r="DR179" s="198">
        <v>41.03</v>
      </c>
      <c r="DS179" s="176">
        <f t="shared" si="217"/>
        <v>42.225000000000001</v>
      </c>
      <c r="DT179" s="198">
        <v>1.18</v>
      </c>
      <c r="DU179" s="197">
        <v>4.1500000000000002E-2</v>
      </c>
      <c r="DV179" s="175">
        <f>+((((((DT179/4)*(1+DU179)^0.25))/(DS179*0.95))+(1+DU179)^(0.25))^4)-1</f>
        <v>7.2476747778351447E-2</v>
      </c>
      <c r="DW179" s="183"/>
      <c r="DX179" s="198">
        <v>29.77</v>
      </c>
      <c r="DY179" s="198">
        <v>28.14</v>
      </c>
      <c r="DZ179" s="208">
        <f t="shared" si="218"/>
        <v>28.954999999999998</v>
      </c>
      <c r="EA179" s="191">
        <v>1.08</v>
      </c>
      <c r="EB179" s="197">
        <v>2E-3</v>
      </c>
      <c r="EC179" s="175"/>
      <c r="ED179" s="183"/>
      <c r="EE179" s="198">
        <v>40.69</v>
      </c>
      <c r="EF179" s="198">
        <v>37.93</v>
      </c>
      <c r="EG179" s="208">
        <f t="shared" si="219"/>
        <v>39.31</v>
      </c>
      <c r="EH179" s="191">
        <v>1.55</v>
      </c>
      <c r="EI179" s="197">
        <v>4.5999999999999999E-2</v>
      </c>
      <c r="EJ179" s="175">
        <f t="shared" si="220"/>
        <v>9.0095109229475723E-2</v>
      </c>
      <c r="EK179" s="183">
        <f t="shared" si="221"/>
        <v>6.4431183053111993E-3</v>
      </c>
      <c r="EL179" s="198"/>
      <c r="EM179" s="198"/>
      <c r="EN179" s="208"/>
      <c r="EO179" s="191"/>
      <c r="EP179" s="197"/>
      <c r="EQ179" s="175"/>
      <c r="ER179" s="183"/>
      <c r="ES179" s="198">
        <v>20.18</v>
      </c>
      <c r="ET179" s="198">
        <v>19.28</v>
      </c>
      <c r="EU179" s="208">
        <f t="shared" si="222"/>
        <v>19.73</v>
      </c>
      <c r="EV179" s="191">
        <v>0.65</v>
      </c>
      <c r="EW179" s="197">
        <v>5.0999999999999997E-2</v>
      </c>
      <c r="EX179" s="175"/>
      <c r="EY179" s="183"/>
      <c r="EZ179" s="172"/>
      <c r="FA179" s="191">
        <v>4.3334399999999995</v>
      </c>
      <c r="FB179" s="191">
        <v>2.9745999999999997</v>
      </c>
      <c r="FC179" s="179"/>
      <c r="FD179" s="179"/>
      <c r="FE179" s="198"/>
      <c r="FF179" s="179"/>
      <c r="FG179" s="179"/>
      <c r="FH179" s="198"/>
      <c r="FI179" s="198"/>
      <c r="FJ179" s="191">
        <v>7.0227500000000003</v>
      </c>
      <c r="FK179" s="191">
        <v>1.2258499999999999</v>
      </c>
      <c r="FL179" s="179"/>
      <c r="FM179" s="191">
        <v>8.2933199999999996</v>
      </c>
      <c r="FN179" s="177"/>
      <c r="FO179" s="191">
        <v>2.1441300000000001</v>
      </c>
      <c r="FP179" s="177"/>
      <c r="FQ179" s="191"/>
      <c r="FR179" s="191"/>
      <c r="FS179" s="198"/>
      <c r="FT179" s="191">
        <v>2.0021400000000003</v>
      </c>
      <c r="FU179" s="191"/>
      <c r="FV179" s="191"/>
      <c r="FW179" s="177">
        <f t="shared" si="224"/>
        <v>27.996230000000001</v>
      </c>
      <c r="FX179" s="175">
        <f t="shared" si="225"/>
        <v>0.12025815915214043</v>
      </c>
      <c r="FY179" s="172"/>
      <c r="FZ179" s="172"/>
    </row>
    <row r="180" spans="1:182">
      <c r="A180" s="181">
        <v>41061</v>
      </c>
      <c r="B180" s="190">
        <v>39.32</v>
      </c>
      <c r="C180" s="190">
        <v>36.72</v>
      </c>
      <c r="D180" s="170">
        <f t="shared" si="156"/>
        <v>38.019999999999996</v>
      </c>
      <c r="E180" s="173">
        <v>1.84</v>
      </c>
      <c r="F180" s="171">
        <v>3.5699999999999996E-2</v>
      </c>
      <c r="G180" s="175">
        <f t="shared" si="212"/>
        <v>8.9477885013253156E-2</v>
      </c>
      <c r="H180" s="183">
        <f t="shared" si="172"/>
        <v>1.9932132213833501E-2</v>
      </c>
      <c r="I180" s="190">
        <v>35.770000000000003</v>
      </c>
      <c r="J180" s="190">
        <v>32.520000000000003</v>
      </c>
      <c r="K180" s="207">
        <f t="shared" si="213"/>
        <v>34.145000000000003</v>
      </c>
      <c r="L180" s="173">
        <v>1.38</v>
      </c>
      <c r="M180" s="171">
        <v>4.3700000000000003E-2</v>
      </c>
      <c r="N180" s="175">
        <f t="shared" si="229"/>
        <v>8.8815566732915796E-2</v>
      </c>
      <c r="O180" s="183">
        <f t="shared" si="230"/>
        <v>1.3965516863355568E-2</v>
      </c>
      <c r="P180" s="174"/>
      <c r="Q180" s="174"/>
      <c r="R180" s="172"/>
      <c r="S180" s="172"/>
      <c r="T180" s="175"/>
      <c r="U180" s="172"/>
      <c r="V180" s="172"/>
      <c r="W180" s="198"/>
      <c r="X180" s="198"/>
      <c r="Y180" s="176"/>
      <c r="Z180" s="198"/>
      <c r="AA180" s="197"/>
      <c r="AB180" s="175"/>
      <c r="AC180" s="209"/>
      <c r="AD180" s="198"/>
      <c r="AE180" s="198"/>
      <c r="AF180" s="176"/>
      <c r="AG180" s="198"/>
      <c r="AH180" s="197"/>
      <c r="AI180" s="209"/>
      <c r="AJ180" s="209"/>
      <c r="AK180" s="176"/>
      <c r="AL180" s="176"/>
      <c r="AM180" s="177"/>
      <c r="AN180" s="177"/>
      <c r="AO180" s="178"/>
      <c r="AP180" s="172"/>
      <c r="AQ180" s="172"/>
      <c r="AR180" s="174"/>
      <c r="AS180" s="174"/>
      <c r="AT180" s="172"/>
      <c r="AU180" s="172"/>
      <c r="AV180" s="175"/>
      <c r="AW180" s="172"/>
      <c r="AX180" s="172"/>
      <c r="AY180" s="198">
        <v>44.37</v>
      </c>
      <c r="AZ180" s="198">
        <v>41.11</v>
      </c>
      <c r="BA180" s="208">
        <f t="shared" si="214"/>
        <v>42.739999999999995</v>
      </c>
      <c r="BB180" s="191">
        <v>1.52</v>
      </c>
      <c r="BC180" s="197">
        <v>2.4700000000000003E-2</v>
      </c>
      <c r="BD180" s="175"/>
      <c r="BE180" s="209"/>
      <c r="BF180" s="198"/>
      <c r="BG180" s="198"/>
      <c r="BH180" s="176"/>
      <c r="BI180" s="198"/>
      <c r="BJ180" s="197"/>
      <c r="BK180" s="175"/>
      <c r="BL180" s="209"/>
      <c r="BM180" s="198">
        <v>25.47</v>
      </c>
      <c r="BN180" s="198">
        <v>24.03</v>
      </c>
      <c r="BO180" s="208">
        <f t="shared" si="173"/>
        <v>24.75</v>
      </c>
      <c r="BP180" s="191">
        <v>0.96</v>
      </c>
      <c r="BQ180" s="197">
        <v>0.08</v>
      </c>
      <c r="BR180" s="175">
        <f t="shared" si="215"/>
        <v>0.12477544920022954</v>
      </c>
      <c r="BS180" s="183">
        <f t="shared" si="216"/>
        <v>4.2826848855192376E-2</v>
      </c>
      <c r="BT180" s="198">
        <v>48.56</v>
      </c>
      <c r="BU180" s="198">
        <v>45.5</v>
      </c>
      <c r="BV180" s="208">
        <f t="shared" si="158"/>
        <v>47.03</v>
      </c>
      <c r="BW180" s="191">
        <v>1.78</v>
      </c>
      <c r="BX180" s="197">
        <v>4.4999999999999998E-2</v>
      </c>
      <c r="BY180" s="175">
        <f t="shared" si="159"/>
        <v>8.7259140610953301E-2</v>
      </c>
      <c r="BZ180" s="183">
        <f t="shared" si="160"/>
        <v>5.4326019493020784E-3</v>
      </c>
      <c r="CA180" s="174"/>
      <c r="CB180" s="174"/>
      <c r="CC180" s="172"/>
      <c r="CD180" s="172"/>
      <c r="CE180" s="178"/>
      <c r="CF180" s="172"/>
      <c r="CG180" s="172"/>
      <c r="CH180" s="198">
        <v>44.6</v>
      </c>
      <c r="CI180" s="198">
        <v>39.32</v>
      </c>
      <c r="CJ180" s="208">
        <f t="shared" si="226"/>
        <v>41.96</v>
      </c>
      <c r="CK180" s="191">
        <v>1.22</v>
      </c>
      <c r="CL180" s="197">
        <v>0.13289999999999999</v>
      </c>
      <c r="CM180" s="175"/>
      <c r="CN180" s="183"/>
      <c r="CO180" s="176"/>
      <c r="CP180" s="176"/>
      <c r="CQ180" s="172"/>
      <c r="CR180" s="172"/>
      <c r="CS180" s="178"/>
      <c r="CT180" s="172"/>
      <c r="CU180" s="172"/>
      <c r="CV180" s="198">
        <v>33.03</v>
      </c>
      <c r="CW180" s="198">
        <v>29.71</v>
      </c>
      <c r="CX180" s="208">
        <f t="shared" si="164"/>
        <v>31.37</v>
      </c>
      <c r="CY180" s="191">
        <v>1.2</v>
      </c>
      <c r="CZ180" s="197">
        <v>4.5499999999999999E-2</v>
      </c>
      <c r="DA180" s="175">
        <f t="shared" si="165"/>
        <v>8.823851333915167E-2</v>
      </c>
      <c r="DB180" s="183">
        <f t="shared" si="166"/>
        <v>1.0025024515518807E-2</v>
      </c>
      <c r="DC180" s="172"/>
      <c r="DD180" s="172"/>
      <c r="DE180" s="172"/>
      <c r="DF180" s="172"/>
      <c r="DG180" s="175"/>
      <c r="DH180" s="172"/>
      <c r="DI180" s="172"/>
      <c r="DJ180" s="198">
        <v>51.9</v>
      </c>
      <c r="DK180" s="198">
        <v>47.46</v>
      </c>
      <c r="DL180" s="208">
        <f t="shared" si="176"/>
        <v>49.68</v>
      </c>
      <c r="DM180" s="191">
        <v>1.61</v>
      </c>
      <c r="DN180" s="197"/>
      <c r="DO180" s="175"/>
      <c r="DP180" s="183"/>
      <c r="DQ180" s="198">
        <v>44.64</v>
      </c>
      <c r="DR180" s="198">
        <v>39.46</v>
      </c>
      <c r="DS180" s="176">
        <f t="shared" si="217"/>
        <v>42.05</v>
      </c>
      <c r="DT180" s="198">
        <v>1.18</v>
      </c>
      <c r="DU180" s="197">
        <v>4.1500000000000002E-2</v>
      </c>
      <c r="DV180" s="175"/>
      <c r="DW180" s="183"/>
      <c r="DX180" s="198">
        <v>29.73</v>
      </c>
      <c r="DY180" s="198">
        <v>27.78</v>
      </c>
      <c r="DZ180" s="208">
        <f t="shared" si="218"/>
        <v>28.755000000000003</v>
      </c>
      <c r="EA180" s="191">
        <v>1.08</v>
      </c>
      <c r="EB180" s="197">
        <v>2E-3</v>
      </c>
      <c r="EC180" s="175"/>
      <c r="ED180" s="183"/>
      <c r="EE180" s="198">
        <v>41</v>
      </c>
      <c r="EF180" s="198">
        <v>37.65</v>
      </c>
      <c r="EG180" s="208">
        <f t="shared" si="219"/>
        <v>39.325000000000003</v>
      </c>
      <c r="EH180" s="191">
        <v>1.57</v>
      </c>
      <c r="EI180" s="197">
        <v>4.5999999999999999E-2</v>
      </c>
      <c r="EJ180" s="175">
        <f t="shared" si="220"/>
        <v>9.0655725438863799E-2</v>
      </c>
      <c r="EK180" s="183">
        <f t="shared" si="221"/>
        <v>9.1467429705682727E-3</v>
      </c>
      <c r="EL180" s="198"/>
      <c r="EM180" s="198"/>
      <c r="EN180" s="208"/>
      <c r="EO180" s="191"/>
      <c r="EP180" s="197"/>
      <c r="EQ180" s="175"/>
      <c r="ER180" s="183"/>
      <c r="ES180" s="198">
        <v>21.47</v>
      </c>
      <c r="ET180" s="198">
        <v>19.57</v>
      </c>
      <c r="EU180" s="208">
        <f t="shared" si="222"/>
        <v>20.52</v>
      </c>
      <c r="EV180" s="191">
        <v>0.65</v>
      </c>
      <c r="EW180" s="197">
        <v>5.0999999999999997E-2</v>
      </c>
      <c r="EX180" s="175"/>
      <c r="EY180" s="183"/>
      <c r="EZ180" s="172"/>
      <c r="FA180" s="191">
        <v>4.5762700000000001</v>
      </c>
      <c r="FB180" s="191">
        <v>3.2302900000000001</v>
      </c>
      <c r="FC180" s="179"/>
      <c r="FD180" s="179"/>
      <c r="FE180" s="198"/>
      <c r="FF180" s="179"/>
      <c r="FG180" s="179"/>
      <c r="FH180" s="198"/>
      <c r="FI180" s="198"/>
      <c r="FJ180" s="191">
        <v>7.0511599999999994</v>
      </c>
      <c r="FK180" s="191">
        <v>1.2789999999999999</v>
      </c>
      <c r="FL180" s="179"/>
      <c r="FM180" s="191"/>
      <c r="FN180" s="177"/>
      <c r="FO180" s="191">
        <v>2.3340000000000001</v>
      </c>
      <c r="FP180" s="177"/>
      <c r="FQ180" s="191"/>
      <c r="FR180" s="191"/>
      <c r="FS180" s="198"/>
      <c r="FT180" s="191">
        <v>2.0727399999999996</v>
      </c>
      <c r="FU180" s="191"/>
      <c r="FV180" s="191"/>
      <c r="FW180" s="177">
        <f t="shared" si="224"/>
        <v>20.54346</v>
      </c>
      <c r="FX180" s="175">
        <f t="shared" si="225"/>
        <v>0.10132886736777061</v>
      </c>
      <c r="FY180" s="172"/>
      <c r="FZ180" s="172"/>
    </row>
    <row r="181" spans="1:182">
      <c r="A181" s="181">
        <v>41091</v>
      </c>
      <c r="B181" s="190">
        <v>40.99</v>
      </c>
      <c r="C181" s="190">
        <v>38.450000000000003</v>
      </c>
      <c r="D181" s="170">
        <f t="shared" si="156"/>
        <v>39.72</v>
      </c>
      <c r="E181" s="173">
        <v>1.84</v>
      </c>
      <c r="F181" s="171">
        <v>3.5699999999999996E-2</v>
      </c>
      <c r="G181" s="175">
        <f t="shared" si="212"/>
        <v>8.7134231230793224E-2</v>
      </c>
      <c r="H181" s="183">
        <f t="shared" si="172"/>
        <v>1.5812573148492031E-2</v>
      </c>
      <c r="I181" s="190">
        <v>37.33</v>
      </c>
      <c r="J181" s="190">
        <v>35.04</v>
      </c>
      <c r="K181" s="207">
        <f t="shared" si="213"/>
        <v>36.185000000000002</v>
      </c>
      <c r="L181" s="173">
        <v>1.38</v>
      </c>
      <c r="M181" s="171">
        <v>4.3700000000000003E-2</v>
      </c>
      <c r="N181" s="175">
        <f t="shared" si="229"/>
        <v>8.6233882656616467E-2</v>
      </c>
      <c r="O181" s="183">
        <f t="shared" si="230"/>
        <v>1.1046420142665842E-2</v>
      </c>
      <c r="P181" s="174"/>
      <c r="Q181" s="174"/>
      <c r="R181" s="172"/>
      <c r="S181" s="172"/>
      <c r="T181" s="175"/>
      <c r="U181" s="172"/>
      <c r="V181" s="172"/>
      <c r="W181" s="198"/>
      <c r="X181" s="198"/>
      <c r="Y181" s="176"/>
      <c r="Z181" s="198"/>
      <c r="AA181" s="197"/>
      <c r="AB181" s="175"/>
      <c r="AC181" s="209"/>
      <c r="AD181" s="198"/>
      <c r="AE181" s="198"/>
      <c r="AF181" s="176"/>
      <c r="AG181" s="198"/>
      <c r="AH181" s="197"/>
      <c r="AI181" s="209"/>
      <c r="AJ181" s="209"/>
      <c r="AK181" s="176"/>
      <c r="AL181" s="176"/>
      <c r="AM181" s="177"/>
      <c r="AN181" s="177"/>
      <c r="AO181" s="178"/>
      <c r="AP181" s="172"/>
      <c r="AQ181" s="172"/>
      <c r="AR181" s="190">
        <v>41.88</v>
      </c>
      <c r="AS181" s="190">
        <v>39.630000000000003</v>
      </c>
      <c r="AT181" s="207">
        <f>AVERAGE(AR181:AS181)</f>
        <v>40.755000000000003</v>
      </c>
      <c r="AU181" s="173">
        <v>1.66</v>
      </c>
      <c r="AV181" s="171">
        <v>5.2999999999999999E-2</v>
      </c>
      <c r="AW181" s="175">
        <f>+((((((AU181/4)*(1+AV181)^0.25))/(AT181*0.95))+(1+AV181)^(0.25))^4)-1</f>
        <v>9.8878402297676304E-2</v>
      </c>
      <c r="AX181" s="183">
        <f>AW181*($FG181/$FW181)</f>
        <v>3.5356594703721857E-3</v>
      </c>
      <c r="AY181" s="198">
        <v>46.7</v>
      </c>
      <c r="AZ181" s="198">
        <v>43.4</v>
      </c>
      <c r="BA181" s="208">
        <f t="shared" si="214"/>
        <v>45.05</v>
      </c>
      <c r="BB181" s="191">
        <v>1.52</v>
      </c>
      <c r="BC181" s="197">
        <v>2.4700000000000003E-2</v>
      </c>
      <c r="BD181" s="175"/>
      <c r="BE181" s="209"/>
      <c r="BF181" s="198"/>
      <c r="BG181" s="198"/>
      <c r="BH181" s="176"/>
      <c r="BI181" s="198"/>
      <c r="BJ181" s="197"/>
      <c r="BK181" s="175"/>
      <c r="BL181" s="209"/>
      <c r="BM181" s="198">
        <v>26.15</v>
      </c>
      <c r="BN181" s="198">
        <v>24.25</v>
      </c>
      <c r="BO181" s="208">
        <f t="shared" si="173"/>
        <v>25.2</v>
      </c>
      <c r="BP181" s="191">
        <v>0.96</v>
      </c>
      <c r="BQ181" s="197">
        <v>0.08</v>
      </c>
      <c r="BR181" s="175">
        <f t="shared" si="215"/>
        <v>0.12396388633867494</v>
      </c>
      <c r="BS181" s="183">
        <f t="shared" si="216"/>
        <v>3.4662338287181522E-2</v>
      </c>
      <c r="BT181" s="198">
        <v>49.74</v>
      </c>
      <c r="BU181" s="198">
        <v>46.35</v>
      </c>
      <c r="BV181" s="208">
        <f t="shared" si="158"/>
        <v>48.045000000000002</v>
      </c>
      <c r="BW181" s="191">
        <v>1.78</v>
      </c>
      <c r="BX181" s="197">
        <v>4.4999999999999998E-2</v>
      </c>
      <c r="BY181" s="175">
        <f t="shared" si="159"/>
        <v>8.6353340412405277E-2</v>
      </c>
      <c r="BZ181" s="183">
        <f t="shared" si="160"/>
        <v>4.378576368658689E-3</v>
      </c>
      <c r="CA181" s="174"/>
      <c r="CB181" s="174"/>
      <c r="CC181" s="172"/>
      <c r="CD181" s="172"/>
      <c r="CE181" s="178"/>
      <c r="CF181" s="172"/>
      <c r="CG181" s="172"/>
      <c r="CH181" s="198">
        <v>45.94</v>
      </c>
      <c r="CI181" s="198">
        <v>42.03</v>
      </c>
      <c r="CJ181" s="208">
        <f t="shared" si="226"/>
        <v>43.984999999999999</v>
      </c>
      <c r="CK181" s="191">
        <v>1.32</v>
      </c>
      <c r="CL181" s="197">
        <v>0.13289999999999999</v>
      </c>
      <c r="CM181" s="175"/>
      <c r="CN181" s="183"/>
      <c r="CO181" s="176"/>
      <c r="CP181" s="176"/>
      <c r="CQ181" s="172"/>
      <c r="CR181" s="172"/>
      <c r="CS181" s="178"/>
      <c r="CT181" s="172"/>
      <c r="CU181" s="172"/>
      <c r="CV181" s="198">
        <v>32.89</v>
      </c>
      <c r="CW181" s="198">
        <v>31.14</v>
      </c>
      <c r="CX181" s="208">
        <f t="shared" si="164"/>
        <v>32.015000000000001</v>
      </c>
      <c r="CY181" s="191">
        <v>1.2</v>
      </c>
      <c r="CZ181" s="197">
        <v>4.5499999999999999E-2</v>
      </c>
      <c r="DA181" s="175">
        <f t="shared" si="165"/>
        <v>8.7364752443637839E-2</v>
      </c>
      <c r="DB181" s="183">
        <f t="shared" si="166"/>
        <v>8.086101828804983E-3</v>
      </c>
      <c r="DC181" s="172"/>
      <c r="DD181" s="172"/>
      <c r="DE181" s="172"/>
      <c r="DF181" s="172"/>
      <c r="DG181" s="175"/>
      <c r="DH181" s="172"/>
      <c r="DI181" s="172"/>
      <c r="DJ181" s="198">
        <v>53.53</v>
      </c>
      <c r="DK181" s="198">
        <v>50.93</v>
      </c>
      <c r="DL181" s="208">
        <f t="shared" si="176"/>
        <v>52.230000000000004</v>
      </c>
      <c r="DM181" s="191">
        <v>1.61</v>
      </c>
      <c r="DN181" s="197"/>
      <c r="DO181" s="175"/>
      <c r="DP181" s="183"/>
      <c r="DQ181" s="198">
        <v>46.08</v>
      </c>
      <c r="DR181" s="198">
        <v>43.34</v>
      </c>
      <c r="DS181" s="176">
        <f t="shared" si="217"/>
        <v>44.71</v>
      </c>
      <c r="DT181" s="198">
        <v>1.18</v>
      </c>
      <c r="DU181" s="197">
        <v>4.1500000000000002E-2</v>
      </c>
      <c r="DV181" s="175"/>
      <c r="DW181" s="183"/>
      <c r="DX181" s="198">
        <v>31.51</v>
      </c>
      <c r="DY181" s="198">
        <v>29.52</v>
      </c>
      <c r="DZ181" s="208">
        <f t="shared" si="218"/>
        <v>30.515000000000001</v>
      </c>
      <c r="EA181" s="191">
        <v>1.08</v>
      </c>
      <c r="EB181" s="197">
        <v>2E-3</v>
      </c>
      <c r="EC181" s="175"/>
      <c r="ED181" s="183"/>
      <c r="EE181" s="198">
        <v>41.53</v>
      </c>
      <c r="EF181" s="198">
        <v>39.130000000000003</v>
      </c>
      <c r="EG181" s="208">
        <f t="shared" si="219"/>
        <v>40.33</v>
      </c>
      <c r="EH181" s="191">
        <v>1.57</v>
      </c>
      <c r="EI181" s="197">
        <v>4.5999999999999999E-2</v>
      </c>
      <c r="EJ181" s="175">
        <f t="shared" si="220"/>
        <v>8.9525864341820194E-2</v>
      </c>
      <c r="EK181" s="183">
        <f t="shared" si="221"/>
        <v>7.3586043866726344E-3</v>
      </c>
      <c r="EL181" s="198"/>
      <c r="EM181" s="198"/>
      <c r="EN181" s="208"/>
      <c r="EO181" s="191"/>
      <c r="EP181" s="197"/>
      <c r="EQ181" s="175"/>
      <c r="ER181" s="183"/>
      <c r="ES181" s="198">
        <v>21.31</v>
      </c>
      <c r="ET181" s="198">
        <v>19.54</v>
      </c>
      <c r="EU181" s="208">
        <f t="shared" si="222"/>
        <v>20.424999999999997</v>
      </c>
      <c r="EV181" s="191">
        <v>0.65</v>
      </c>
      <c r="EW181" s="197">
        <v>5.0999999999999997E-2</v>
      </c>
      <c r="EX181" s="175">
        <f t="shared" ref="EX181:EX182" si="231">+((((((EV181/4)*(1+EW181)^0.25))/(EU181*0.95))+(1+EW181)^(0.25))^4)-1</f>
        <v>8.6651858360381251E-2</v>
      </c>
      <c r="EY181" s="183">
        <f>EX181*($FV181/$FW181)</f>
        <v>1.2962904635675591E-2</v>
      </c>
      <c r="EZ181" s="172"/>
      <c r="FA181" s="191">
        <v>4.5762700000000001</v>
      </c>
      <c r="FB181" s="191">
        <v>3.2302900000000001</v>
      </c>
      <c r="FC181" s="179"/>
      <c r="FD181" s="179"/>
      <c r="FE181" s="198"/>
      <c r="FF181" s="179"/>
      <c r="FG181" s="191">
        <v>0.90171000000000001</v>
      </c>
      <c r="FH181" s="198"/>
      <c r="FI181" s="198"/>
      <c r="FJ181" s="191">
        <v>7.0511599999999994</v>
      </c>
      <c r="FK181" s="191">
        <v>1.2786500000000001</v>
      </c>
      <c r="FL181" s="179"/>
      <c r="FM181" s="191"/>
      <c r="FN181" s="177"/>
      <c r="FO181" s="191">
        <v>2.3340000000000001</v>
      </c>
      <c r="FP181" s="177"/>
      <c r="FQ181" s="191"/>
      <c r="FR181" s="191"/>
      <c r="FS181" s="198"/>
      <c r="FT181" s="191">
        <v>2.0727399999999996</v>
      </c>
      <c r="FU181" s="191"/>
      <c r="FV181" s="191">
        <v>3.77244</v>
      </c>
      <c r="FW181" s="177">
        <f t="shared" si="224"/>
        <v>25.21726</v>
      </c>
      <c r="FX181" s="175">
        <f>SUM(H181,O181,V181,AC181,AJ181,AQ181,AX181,BE181,BL181,BS181,BZ181,CG181,CN181,CU181,DB181,DI181,DP181,DW181,ED181,EK181,ER181,EY181)</f>
        <v>9.7843178268523484E-2</v>
      </c>
      <c r="FY181" s="172"/>
      <c r="FZ181" s="172"/>
    </row>
    <row r="182" spans="1:182">
      <c r="A182" s="181">
        <v>41122</v>
      </c>
      <c r="B182" s="190">
        <v>41.95</v>
      </c>
      <c r="C182" s="190">
        <v>39.050800000000002</v>
      </c>
      <c r="D182" s="170">
        <f t="shared" si="156"/>
        <v>40.500399999999999</v>
      </c>
      <c r="E182" s="173">
        <v>1.84</v>
      </c>
      <c r="F182" s="171">
        <v>4.0500000000000001E-2</v>
      </c>
      <c r="G182" s="175">
        <f>+((((((E182/4)*(1+F182)^0.25))/(D182*0.95))+(1+F182)^(0.25))^4)-1</f>
        <v>9.1159112647573037E-2</v>
      </c>
      <c r="H182" s="183">
        <f>G182*($FA182/$FW182)</f>
        <v>1.6703786154078214E-2</v>
      </c>
      <c r="I182" s="190">
        <v>37.1</v>
      </c>
      <c r="J182" s="190">
        <v>34.85</v>
      </c>
      <c r="K182" s="207">
        <f>AVERAGE(I182:J182)</f>
        <v>35.975000000000001</v>
      </c>
      <c r="L182" s="173">
        <v>1.38</v>
      </c>
      <c r="M182" s="171">
        <v>5.5500000000000001E-2</v>
      </c>
      <c r="N182" s="175">
        <f>+((((((L182/4)*(1+M182)^0.25))/(K182*0.95))+(1+M182)^(0.25))^4)-1</f>
        <v>9.8769657420866075E-2</v>
      </c>
      <c r="O182" s="183">
        <f>N182*($FB182/$FW182)</f>
        <v>1.2292654434778364E-2</v>
      </c>
      <c r="P182" s="174"/>
      <c r="Q182" s="174"/>
      <c r="R182" s="172"/>
      <c r="S182" s="172"/>
      <c r="T182" s="175"/>
      <c r="U182" s="172"/>
      <c r="V182" s="172"/>
      <c r="W182" s="198"/>
      <c r="X182" s="198"/>
      <c r="Y182" s="176"/>
      <c r="Z182" s="198"/>
      <c r="AA182" s="197"/>
      <c r="AB182" s="175"/>
      <c r="AC182" s="209"/>
      <c r="AD182" s="198"/>
      <c r="AE182" s="198"/>
      <c r="AF182" s="176"/>
      <c r="AG182" s="198"/>
      <c r="AH182" s="197"/>
      <c r="AI182" s="209"/>
      <c r="AJ182" s="209"/>
      <c r="AK182" s="176"/>
      <c r="AL182" s="176"/>
      <c r="AM182" s="177"/>
      <c r="AN182" s="177"/>
      <c r="AO182" s="178"/>
      <c r="AP182" s="172"/>
      <c r="AQ182" s="172"/>
      <c r="AR182" s="190"/>
      <c r="AS182" s="190"/>
      <c r="AT182" s="207"/>
      <c r="AU182" s="173"/>
      <c r="AV182" s="171"/>
      <c r="AW182" s="172"/>
      <c r="AX182" s="172"/>
      <c r="AY182" s="198">
        <v>46.72</v>
      </c>
      <c r="AZ182" s="198">
        <v>44.71</v>
      </c>
      <c r="BA182" s="208">
        <f>AVERAGE(AY182:AZ182)</f>
        <v>45.715000000000003</v>
      </c>
      <c r="BB182" s="191">
        <v>1.52</v>
      </c>
      <c r="BC182" s="197">
        <v>2.4700000000000003E-2</v>
      </c>
      <c r="BD182" s="175"/>
      <c r="BE182" s="209"/>
      <c r="BF182" s="198"/>
      <c r="BG182" s="198"/>
      <c r="BH182" s="176"/>
      <c r="BI182" s="198"/>
      <c r="BJ182" s="197"/>
      <c r="BK182" s="175"/>
      <c r="BL182" s="209"/>
      <c r="BM182" s="198">
        <v>26.09</v>
      </c>
      <c r="BN182" s="198">
        <v>23.933900000000001</v>
      </c>
      <c r="BO182" s="208">
        <f>AVERAGE(BM182:BN182)</f>
        <v>25.011949999999999</v>
      </c>
      <c r="BP182" s="191">
        <v>0.96</v>
      </c>
      <c r="BQ182" s="197">
        <v>8.6999999999999994E-2</v>
      </c>
      <c r="BR182" s="175">
        <f>+((((((BP182/4)*(1+BQ182)^0.25))/(BO182*0.95))+(1+BQ182)^(0.25))^4)-1</f>
        <v>0.13158655022263788</v>
      </c>
      <c r="BS182" s="183">
        <f>BR182*(FJ182/$FW182)</f>
        <v>3.6147774718012414E-2</v>
      </c>
      <c r="BT182" s="198">
        <v>50.08</v>
      </c>
      <c r="BU182" s="198">
        <v>46.04</v>
      </c>
      <c r="BV182" s="208">
        <f>AVERAGE(BT182:BU182)</f>
        <v>48.06</v>
      </c>
      <c r="BW182" s="191">
        <v>1.78</v>
      </c>
      <c r="BX182" s="197">
        <v>4.4999999999999998E-2</v>
      </c>
      <c r="BY182" s="175">
        <f t="shared" si="159"/>
        <v>8.6340245242747971E-2</v>
      </c>
      <c r="BZ182" s="183">
        <f t="shared" si="160"/>
        <v>4.3174036769153615E-3</v>
      </c>
      <c r="CA182" s="174"/>
      <c r="CB182" s="174"/>
      <c r="CC182" s="172"/>
      <c r="CD182" s="172"/>
      <c r="CE182" s="178"/>
      <c r="CF182" s="172"/>
      <c r="CG182" s="172"/>
      <c r="CH182" s="198">
        <v>46.07</v>
      </c>
      <c r="CI182" s="198">
        <v>41.92</v>
      </c>
      <c r="CJ182" s="208">
        <f t="shared" si="226"/>
        <v>43.995000000000005</v>
      </c>
      <c r="CK182" s="191">
        <v>1.32</v>
      </c>
      <c r="CL182" s="197">
        <v>0.13189999999999999</v>
      </c>
      <c r="CM182" s="175"/>
      <c r="CN182" s="183"/>
      <c r="CO182" s="176"/>
      <c r="CP182" s="176"/>
      <c r="CQ182" s="172"/>
      <c r="CR182" s="172"/>
      <c r="CS182" s="178"/>
      <c r="CT182" s="172"/>
      <c r="CU182" s="172"/>
      <c r="CV182" s="198">
        <v>32.42</v>
      </c>
      <c r="CW182" s="198">
        <v>31.03</v>
      </c>
      <c r="CX182" s="208">
        <f>AVERAGE(CV182:CW182)</f>
        <v>31.725000000000001</v>
      </c>
      <c r="CY182" s="191">
        <v>1.2</v>
      </c>
      <c r="CZ182" s="197">
        <v>4.5499999999999999E-2</v>
      </c>
      <c r="DA182" s="175">
        <f t="shared" si="165"/>
        <v>8.7753145192041915E-2</v>
      </c>
      <c r="DB182" s="183">
        <f>DA182*($FO182/$FW182)</f>
        <v>7.6656239971571389E-3</v>
      </c>
      <c r="DC182" s="172"/>
      <c r="DD182" s="172"/>
      <c r="DE182" s="172"/>
      <c r="DF182" s="172"/>
      <c r="DG182" s="175"/>
      <c r="DH182" s="172"/>
      <c r="DI182" s="172"/>
      <c r="DJ182" s="198">
        <v>53.98</v>
      </c>
      <c r="DK182" s="198">
        <v>50.5</v>
      </c>
      <c r="DL182" s="208">
        <f t="shared" si="176"/>
        <v>52.239999999999995</v>
      </c>
      <c r="DM182" s="191">
        <v>1.61</v>
      </c>
      <c r="DN182" s="197">
        <v>0.06</v>
      </c>
      <c r="DO182" s="175">
        <f t="shared" ref="DO182:DO198" si="232">+((((((DM182/4)*(1+DN182)^0.25))/(DL182*0.95))+(1+DN182)^(0.25))^4)-1</f>
        <v>9.4808457835816595E-2</v>
      </c>
      <c r="DP182" s="183">
        <f t="shared" ref="DP182:DP194" si="233">DO182*($FQ182/$FW182)</f>
        <v>5.8716721163623977E-3</v>
      </c>
      <c r="DQ182" s="198">
        <v>45.622500000000002</v>
      </c>
      <c r="DR182" s="198">
        <v>42.188099999999999</v>
      </c>
      <c r="DS182" s="176">
        <f>AVERAGE(DQ182:DR182)</f>
        <v>43.905299999999997</v>
      </c>
      <c r="DT182" s="198">
        <v>1.18</v>
      </c>
      <c r="DU182" s="197">
        <v>4.1500000000000002E-2</v>
      </c>
      <c r="DV182" s="175"/>
      <c r="DW182" s="183"/>
      <c r="DX182" s="198">
        <v>31.28</v>
      </c>
      <c r="DY182" s="198">
        <v>30.04</v>
      </c>
      <c r="DZ182" s="208">
        <f>AVERAGE(DX182:DY182)</f>
        <v>30.66</v>
      </c>
      <c r="EA182" s="191">
        <v>1.08</v>
      </c>
      <c r="EB182" s="197"/>
      <c r="EC182" s="175"/>
      <c r="ED182" s="183"/>
      <c r="EE182" s="198">
        <v>41.479500000000002</v>
      </c>
      <c r="EF182" s="198">
        <v>38.97</v>
      </c>
      <c r="EG182" s="208">
        <f t="shared" si="219"/>
        <v>40.22475</v>
      </c>
      <c r="EH182" s="191">
        <v>1.57</v>
      </c>
      <c r="EI182" s="197">
        <v>4.8000000000000001E-2</v>
      </c>
      <c r="EJ182" s="175">
        <f t="shared" si="220"/>
        <v>9.1724948062385847E-2</v>
      </c>
      <c r="EK182" s="183">
        <f>EJ182*($FT182/$FW182)</f>
        <v>7.3400938433168137E-3</v>
      </c>
      <c r="EL182" s="198"/>
      <c r="EM182" s="198"/>
      <c r="EN182" s="208"/>
      <c r="EO182" s="191"/>
      <c r="EP182" s="197"/>
      <c r="EQ182" s="175"/>
      <c r="ER182" s="183"/>
      <c r="ES182" s="198">
        <v>20.7</v>
      </c>
      <c r="ET182" s="198">
        <v>19.63</v>
      </c>
      <c r="EU182" s="208">
        <f>AVERAGE(ES182:ET182)</f>
        <v>20.164999999999999</v>
      </c>
      <c r="EV182" s="191">
        <v>0.68</v>
      </c>
      <c r="EW182" s="197">
        <v>0.05</v>
      </c>
      <c r="EX182" s="175">
        <f t="shared" si="231"/>
        <v>8.7770528636734069E-2</v>
      </c>
      <c r="EY182" s="183">
        <f>EX182*($FV182/$FW182)</f>
        <v>1.2137218146136771E-2</v>
      </c>
      <c r="EZ182" s="172"/>
      <c r="FA182" s="191">
        <v>4.80992</v>
      </c>
      <c r="FB182" s="191">
        <v>3.2669699999999997</v>
      </c>
      <c r="FC182" s="179"/>
      <c r="FD182" s="179"/>
      <c r="FE182" s="198"/>
      <c r="FF182" s="179"/>
      <c r="FG182" s="179"/>
      <c r="FH182" s="198"/>
      <c r="FI182" s="198"/>
      <c r="FJ182" s="191">
        <v>7.21096</v>
      </c>
      <c r="FK182" s="191">
        <v>1.3126</v>
      </c>
      <c r="FL182" s="179"/>
      <c r="FM182" s="191"/>
      <c r="FN182" s="177"/>
      <c r="FO182" s="191">
        <v>2.2930199999999998</v>
      </c>
      <c r="FP182" s="177"/>
      <c r="FQ182" s="191">
        <v>1.6256900000000001</v>
      </c>
      <c r="FR182" s="191"/>
      <c r="FS182" s="198"/>
      <c r="FT182" s="191">
        <v>2.1005700000000003</v>
      </c>
      <c r="FU182" s="191"/>
      <c r="FV182" s="191">
        <v>3.6298900000000001</v>
      </c>
      <c r="FW182" s="177">
        <f t="shared" si="224"/>
        <v>26.249619999999997</v>
      </c>
      <c r="FX182" s="175">
        <f>SUM(H182,O182,V182,AC182,AJ182,AQ182,AX182,BE182,BL182,BS182,BZ182,CG182,CN182,CU182,DB182,DI182,DP182,DW182,ED182,EK182,ER182,EY182)</f>
        <v>0.10247622708675749</v>
      </c>
      <c r="FY182" s="172"/>
      <c r="FZ182" s="172"/>
    </row>
    <row r="183" spans="1:182">
      <c r="A183" s="181">
        <v>41153</v>
      </c>
      <c r="B183" s="190">
        <v>41.72</v>
      </c>
      <c r="C183" s="190">
        <v>39.72</v>
      </c>
      <c r="D183" s="170">
        <f t="shared" si="156"/>
        <v>40.72</v>
      </c>
      <c r="E183" s="173">
        <v>1.84</v>
      </c>
      <c r="F183" s="171">
        <v>4.0500000000000001E-2</v>
      </c>
      <c r="G183" s="175">
        <f>+((((((E183/4)*(1+F183)^0.25))/(D183*0.95))+(1+F183)^(0.25))^4)-1</f>
        <v>9.0881048786252139E-2</v>
      </c>
      <c r="H183" s="183">
        <f>G183*($FA183/$FW183)</f>
        <v>1.9362005573765155E-2</v>
      </c>
      <c r="I183" s="190">
        <v>36.520000000000003</v>
      </c>
      <c r="J183" s="190">
        <v>34.909999999999997</v>
      </c>
      <c r="K183" s="207">
        <f>AVERAGE(I183:J183)</f>
        <v>35.715000000000003</v>
      </c>
      <c r="L183" s="173">
        <v>1.38</v>
      </c>
      <c r="M183" s="171">
        <v>5.5E-2</v>
      </c>
      <c r="N183" s="175">
        <f>+((((((L183/4)*(1+M183)^0.25))/(K183*0.95))+(1+M183)^(0.25))^4)-1</f>
        <v>9.8568801969183051E-2</v>
      </c>
      <c r="O183" s="183">
        <f>N183*($FB183/$FW183)</f>
        <v>1.3917850119869155E-2</v>
      </c>
      <c r="P183" s="174"/>
      <c r="Q183" s="174"/>
      <c r="R183" s="172"/>
      <c r="S183" s="172"/>
      <c r="T183" s="175"/>
      <c r="U183" s="172"/>
      <c r="V183" s="172"/>
      <c r="W183" s="190">
        <v>55.59</v>
      </c>
      <c r="X183" s="190">
        <v>50.820500000000003</v>
      </c>
      <c r="Y183" s="207">
        <f>AVERAGE(W183:X183)</f>
        <v>53.205250000000007</v>
      </c>
      <c r="Z183" s="173">
        <v>0.56000000000000005</v>
      </c>
      <c r="AA183" s="171">
        <v>9.0999999999999998E-2</v>
      </c>
      <c r="AB183" s="175"/>
      <c r="AC183" s="183"/>
      <c r="AD183" s="198"/>
      <c r="AE183" s="198"/>
      <c r="AF183" s="176"/>
      <c r="AG183" s="198"/>
      <c r="AH183" s="197"/>
      <c r="AI183" s="209"/>
      <c r="AJ183" s="209"/>
      <c r="AK183" s="176"/>
      <c r="AL183" s="176"/>
      <c r="AM183" s="177"/>
      <c r="AN183" s="177"/>
      <c r="AO183" s="178"/>
      <c r="AP183" s="172"/>
      <c r="AQ183" s="172"/>
      <c r="AR183" s="190"/>
      <c r="AS183" s="190"/>
      <c r="AT183" s="207"/>
      <c r="AU183" s="173"/>
      <c r="AV183" s="171"/>
      <c r="AW183" s="172"/>
      <c r="AX183" s="172"/>
      <c r="AY183" s="198">
        <v>47.53</v>
      </c>
      <c r="AZ183" s="198">
        <v>44.54</v>
      </c>
      <c r="BA183" s="208">
        <f>AVERAGE(AY183:AZ183)</f>
        <v>46.034999999999997</v>
      </c>
      <c r="BB183" s="191">
        <v>1.6</v>
      </c>
      <c r="BC183" s="197">
        <v>2.7000000000000003E-2</v>
      </c>
      <c r="BD183" s="175"/>
      <c r="BE183" s="209"/>
      <c r="BF183" s="198"/>
      <c r="BG183" s="198"/>
      <c r="BH183" s="176"/>
      <c r="BI183" s="198"/>
      <c r="BJ183" s="197"/>
      <c r="BK183" s="175"/>
      <c r="BL183" s="209"/>
      <c r="BM183" s="198">
        <v>25.835000000000001</v>
      </c>
      <c r="BN183" s="198">
        <v>24.31</v>
      </c>
      <c r="BO183" s="208">
        <f>AVERAGE(BM183:BN183)</f>
        <v>25.072499999999998</v>
      </c>
      <c r="BP183" s="191">
        <v>0.96</v>
      </c>
      <c r="BQ183" s="197">
        <v>0.08</v>
      </c>
      <c r="BR183" s="175">
        <f>+((((((BP183/4)*(1+BQ183)^0.25))/(BO183*0.95))+(1+BQ183)^(0.25))^4)-1</f>
        <v>0.12419082721070085</v>
      </c>
      <c r="BS183" s="183">
        <f>BR183*(FJ183/$FW183)</f>
        <v>4.0032728767369033E-2</v>
      </c>
      <c r="BT183" s="198">
        <v>50.16</v>
      </c>
      <c r="BU183" s="198">
        <v>48.01</v>
      </c>
      <c r="BV183" s="208">
        <f>AVERAGE(BT183:BU183)</f>
        <v>49.084999999999994</v>
      </c>
      <c r="BW183" s="191">
        <v>1.78</v>
      </c>
      <c r="BX183" s="197">
        <v>4.4999999999999998E-2</v>
      </c>
      <c r="BY183" s="175">
        <f t="shared" si="159"/>
        <v>8.5464636952425677E-2</v>
      </c>
      <c r="BZ183" s="183">
        <f t="shared" si="160"/>
        <v>5.0451466953448107E-3</v>
      </c>
      <c r="CA183" s="174"/>
      <c r="CB183" s="174"/>
      <c r="CC183" s="172"/>
      <c r="CD183" s="172"/>
      <c r="CE183" s="178"/>
      <c r="CF183" s="172"/>
      <c r="CG183" s="172"/>
      <c r="CH183" s="198">
        <v>49.36</v>
      </c>
      <c r="CI183" s="198">
        <v>44.39</v>
      </c>
      <c r="CJ183" s="208">
        <f t="shared" si="226"/>
        <v>46.875</v>
      </c>
      <c r="CK183" s="191">
        <v>1.32</v>
      </c>
      <c r="CL183" s="197">
        <v>0.14349999999999999</v>
      </c>
      <c r="CM183" s="175"/>
      <c r="CN183" s="183"/>
      <c r="CO183" s="176"/>
      <c r="CP183" s="176"/>
      <c r="CQ183" s="172"/>
      <c r="CR183" s="172"/>
      <c r="CS183" s="178"/>
      <c r="CT183" s="172"/>
      <c r="CU183" s="172"/>
      <c r="CV183" s="198">
        <v>33.72</v>
      </c>
      <c r="CW183" s="198">
        <v>31.16</v>
      </c>
      <c r="CX183" s="208">
        <f>AVERAGE(CV183:CW183)</f>
        <v>32.44</v>
      </c>
      <c r="CY183" s="191">
        <v>1.2</v>
      </c>
      <c r="CZ183" s="197">
        <v>5.3499999999999999E-2</v>
      </c>
      <c r="DA183" s="175">
        <f t="shared" si="165"/>
        <v>9.5124367445199587E-2</v>
      </c>
      <c r="DB183" s="183">
        <f>DA183*($FO183/$FW183)</f>
        <v>9.7026822842673759E-3</v>
      </c>
      <c r="DC183" s="172"/>
      <c r="DD183" s="172"/>
      <c r="DE183" s="172"/>
      <c r="DF183" s="172"/>
      <c r="DG183" s="175"/>
      <c r="DH183" s="172"/>
      <c r="DI183" s="172"/>
      <c r="DJ183" s="198">
        <v>53.809899999999999</v>
      </c>
      <c r="DK183" s="198">
        <v>50.51</v>
      </c>
      <c r="DL183" s="208">
        <f t="shared" si="176"/>
        <v>52.159949999999995</v>
      </c>
      <c r="DM183" s="191">
        <v>1.61</v>
      </c>
      <c r="DN183" s="197">
        <v>0.06</v>
      </c>
      <c r="DO183" s="175">
        <f t="shared" si="232"/>
        <v>9.4862528460835094E-2</v>
      </c>
      <c r="DP183" s="183">
        <f t="shared" si="233"/>
        <v>6.8080518499133505E-3</v>
      </c>
      <c r="DQ183" s="198">
        <v>45.08</v>
      </c>
      <c r="DR183" s="198">
        <v>42.45</v>
      </c>
      <c r="DS183" s="176">
        <f>AVERAGE(DQ183:DR183)</f>
        <v>43.765000000000001</v>
      </c>
      <c r="DT183" s="198">
        <v>1.18</v>
      </c>
      <c r="DU183" s="197">
        <v>4.0500000000000001E-2</v>
      </c>
      <c r="DV183" s="175"/>
      <c r="DW183" s="183"/>
      <c r="DX183" s="198">
        <v>31.87</v>
      </c>
      <c r="DY183" s="198">
        <v>30.27</v>
      </c>
      <c r="DZ183" s="208">
        <f>AVERAGE(DX183:DY183)</f>
        <v>31.07</v>
      </c>
      <c r="EA183" s="191">
        <v>1.08</v>
      </c>
      <c r="EB183" s="197"/>
      <c r="EC183" s="175"/>
      <c r="ED183" s="183"/>
      <c r="EE183" s="198">
        <v>41.13</v>
      </c>
      <c r="EF183" s="198">
        <v>38.99</v>
      </c>
      <c r="EG183" s="208">
        <f t="shared" si="219"/>
        <v>40.06</v>
      </c>
      <c r="EH183" s="191">
        <v>1.6</v>
      </c>
      <c r="EI183" s="197">
        <v>5.5999999999999994E-2</v>
      </c>
      <c r="EJ183" s="175">
        <f t="shared" si="220"/>
        <v>0.10110142894090379</v>
      </c>
      <c r="EK183" s="183">
        <f>EJ183*($FT183/$FW183)</f>
        <v>9.1602808498128813E-3</v>
      </c>
      <c r="EL183" s="198"/>
      <c r="EM183" s="198"/>
      <c r="EN183" s="208"/>
      <c r="EO183" s="191"/>
      <c r="EP183" s="197"/>
      <c r="EQ183" s="175"/>
      <c r="ER183" s="183"/>
      <c r="ES183" s="198">
        <v>20.34</v>
      </c>
      <c r="ET183" s="198">
        <v>19.23</v>
      </c>
      <c r="EU183" s="208">
        <f>AVERAGE(ES183:ET183)</f>
        <v>19.785</v>
      </c>
      <c r="EV183" s="191">
        <v>0.68</v>
      </c>
      <c r="EW183" s="197">
        <v>4.4999999999999998E-2</v>
      </c>
      <c r="EX183" s="175"/>
      <c r="EY183" s="183"/>
      <c r="EZ183" s="172"/>
      <c r="FA183" s="191">
        <v>4.8205</v>
      </c>
      <c r="FB183" s="191">
        <v>3.1948300000000001</v>
      </c>
      <c r="FC183" s="179"/>
      <c r="FD183" s="191"/>
      <c r="FE183" s="198"/>
      <c r="FF183" s="179"/>
      <c r="FG183" s="179"/>
      <c r="FH183" s="198"/>
      <c r="FI183" s="198"/>
      <c r="FJ183" s="191">
        <v>7.2935799999999995</v>
      </c>
      <c r="FK183" s="191">
        <v>1.33568</v>
      </c>
      <c r="FL183" s="179"/>
      <c r="FM183" s="191"/>
      <c r="FN183" s="177"/>
      <c r="FO183" s="191">
        <v>2.30789</v>
      </c>
      <c r="FP183" s="177"/>
      <c r="FQ183" s="191">
        <v>1.62384</v>
      </c>
      <c r="FR183" s="191"/>
      <c r="FS183" s="198"/>
      <c r="FT183" s="191">
        <v>2.0500599999999998</v>
      </c>
      <c r="FU183" s="191"/>
      <c r="FV183" s="191"/>
      <c r="FW183" s="177">
        <f t="shared" si="224"/>
        <v>22.626380000000001</v>
      </c>
      <c r="FX183" s="175">
        <f>SUM(H183,O183,V183,AC183,AJ183,AQ183,AX183,BE183,BL183,BS183,BZ183,CG183,CN183,CU183,DB183,DI183,DP183,DW183,ED183,EK183,ER183,EY183)</f>
        <v>0.10402874614034177</v>
      </c>
      <c r="FY183" s="172"/>
      <c r="FZ183" s="172"/>
    </row>
    <row r="184" spans="1:182">
      <c r="A184" s="181">
        <v>41183</v>
      </c>
      <c r="B184" s="190">
        <v>41.71</v>
      </c>
      <c r="C184" s="190">
        <v>39.65</v>
      </c>
      <c r="D184" s="170">
        <f t="shared" si="156"/>
        <v>40.68</v>
      </c>
      <c r="E184" s="173">
        <v>1.84</v>
      </c>
      <c r="F184" s="171">
        <v>4.0500000000000001E-2</v>
      </c>
      <c r="G184" s="175">
        <f>+((((((E184/4)*(1+F184)^0.25))/(D184*0.95))+(1+F184)^(0.25))^4)-1</f>
        <v>9.0931470382661805E-2</v>
      </c>
      <c r="H184" s="183">
        <f t="shared" ref="H184:H194" si="234">G184*($FA184/$FW184)</f>
        <v>1.8979458823909851E-2</v>
      </c>
      <c r="I184" s="190">
        <v>36.884999999999998</v>
      </c>
      <c r="J184" s="190">
        <v>35.04</v>
      </c>
      <c r="K184" s="207">
        <f t="shared" ref="K184:K194" si="235">AVERAGE(I184:J184)</f>
        <v>35.962499999999999</v>
      </c>
      <c r="L184" s="173">
        <v>1.4</v>
      </c>
      <c r="M184" s="171">
        <v>0.06</v>
      </c>
      <c r="N184" s="175">
        <f>+((((((L184/4)*(1+M184)^0.25))/(K184*0.95))+(1+M184)^(0.25))^4)-1</f>
        <v>0.10410912254323623</v>
      </c>
      <c r="O184" s="183">
        <f t="shared" ref="O184:O194" si="236">N184*($FB184/$FW184)</f>
        <v>1.4547865676437408E-2</v>
      </c>
      <c r="P184" s="174"/>
      <c r="Q184" s="174"/>
      <c r="R184" s="172"/>
      <c r="S184" s="172"/>
      <c r="T184" s="175"/>
      <c r="U184" s="172"/>
      <c r="V184" s="172"/>
      <c r="W184" s="190"/>
      <c r="X184" s="190"/>
      <c r="Y184" s="207"/>
      <c r="Z184" s="173"/>
      <c r="AA184" s="171"/>
      <c r="AB184" s="175"/>
      <c r="AC184" s="183"/>
      <c r="AD184" s="198"/>
      <c r="AE184" s="198"/>
      <c r="AF184" s="176"/>
      <c r="AG184" s="198"/>
      <c r="AH184" s="197"/>
      <c r="AI184" s="209"/>
      <c r="AJ184" s="209"/>
      <c r="AK184" s="176"/>
      <c r="AL184" s="176"/>
      <c r="AM184" s="177"/>
      <c r="AN184" s="177"/>
      <c r="AO184" s="178"/>
      <c r="AP184" s="172"/>
      <c r="AQ184" s="172"/>
      <c r="AR184" s="190"/>
      <c r="AS184" s="190"/>
      <c r="AT184" s="207"/>
      <c r="AU184" s="173"/>
      <c r="AV184" s="171"/>
      <c r="AW184" s="172"/>
      <c r="AX184" s="172"/>
      <c r="AY184" s="198">
        <v>46.28</v>
      </c>
      <c r="AZ184" s="198">
        <v>44.08</v>
      </c>
      <c r="BA184" s="208">
        <f t="shared" ref="BA184:BA210" si="237">AVERAGE(AY184:AZ184)</f>
        <v>45.18</v>
      </c>
      <c r="BB184" s="191">
        <v>1.6</v>
      </c>
      <c r="BC184" s="197">
        <v>2.7000000000000003E-2</v>
      </c>
      <c r="BD184" s="175"/>
      <c r="BE184" s="209"/>
      <c r="BF184" s="198"/>
      <c r="BG184" s="198"/>
      <c r="BH184" s="176"/>
      <c r="BI184" s="198"/>
      <c r="BJ184" s="197"/>
      <c r="BK184" s="175"/>
      <c r="BL184" s="209"/>
      <c r="BM184" s="198">
        <v>25.97</v>
      </c>
      <c r="BN184" s="198">
        <v>24.84</v>
      </c>
      <c r="BO184" s="208">
        <f t="shared" ref="BO184:BO218" si="238">AVERAGE(BM184:BN184)</f>
        <v>25.405000000000001</v>
      </c>
      <c r="BP184" s="191">
        <v>0.96</v>
      </c>
      <c r="BQ184" s="197">
        <v>6.7000000000000004E-2</v>
      </c>
      <c r="BR184" s="175">
        <f>+((((((BP184/4)*(1+BQ184)^0.25))/(BO184*0.95))+(1+BQ184)^(0.25))^4)-1</f>
        <v>0.11007898602232968</v>
      </c>
      <c r="BS184" s="183">
        <f t="shared" ref="BS184:BS194" si="239">BR184*(FJ184/$FW184)</f>
        <v>3.7315347015439912E-2</v>
      </c>
      <c r="BT184" s="198">
        <v>50.8</v>
      </c>
      <c r="BU184" s="198">
        <v>46.23</v>
      </c>
      <c r="BV184" s="208">
        <f t="shared" ref="BV184:BV218" si="240">AVERAGE(BT184:BU184)</f>
        <v>48.515000000000001</v>
      </c>
      <c r="BW184" s="191">
        <v>1.82</v>
      </c>
      <c r="BX184" s="197">
        <v>4.4999999999999998E-2</v>
      </c>
      <c r="BY184" s="175">
        <f>+((((((BW184/4)*(1+BX184)^0.25))/(BV184*0.95))+(1+BX184)^(0.25))^4)-1</f>
        <v>8.6880689731181349E-2</v>
      </c>
      <c r="BZ184" s="183">
        <f t="shared" si="160"/>
        <v>4.5722167143948389E-3</v>
      </c>
      <c r="CA184" s="174"/>
      <c r="CB184" s="174"/>
      <c r="CC184" s="172"/>
      <c r="CD184" s="172"/>
      <c r="CE184" s="178"/>
      <c r="CF184" s="172"/>
      <c r="CG184" s="172"/>
      <c r="CH184" s="198">
        <v>49.79</v>
      </c>
      <c r="CI184" s="198">
        <v>46.23</v>
      </c>
      <c r="CJ184" s="208">
        <f t="shared" si="226"/>
        <v>48.01</v>
      </c>
      <c r="CK184" s="191">
        <v>1.32</v>
      </c>
      <c r="CL184" s="197">
        <v>0.13750000000000001</v>
      </c>
      <c r="CM184" s="175"/>
      <c r="CN184" s="183"/>
      <c r="CO184" s="176"/>
      <c r="CP184" s="176"/>
      <c r="CQ184" s="172"/>
      <c r="CR184" s="172"/>
      <c r="CS184" s="178"/>
      <c r="CT184" s="172"/>
      <c r="CU184" s="172"/>
      <c r="CV184" s="198">
        <v>32.68</v>
      </c>
      <c r="CW184" s="198">
        <v>31.03</v>
      </c>
      <c r="CX184" s="208">
        <f t="shared" ref="CX184:CX218" si="241">AVERAGE(CV184:CW184)</f>
        <v>31.855</v>
      </c>
      <c r="CY184" s="191">
        <v>1.2</v>
      </c>
      <c r="CZ184" s="197">
        <v>5.3499999999999999E-2</v>
      </c>
      <c r="DA184" s="175">
        <f t="shared" si="165"/>
        <v>9.590012605199405E-2</v>
      </c>
      <c r="DB184" s="183">
        <f t="shared" ref="DB184:DB194" si="242">DA184*($FO184/$FW184)</f>
        <v>9.628129451546924E-3</v>
      </c>
      <c r="DC184" s="172"/>
      <c r="DD184" s="172"/>
      <c r="DE184" s="172"/>
      <c r="DF184" s="172"/>
      <c r="DG184" s="175"/>
      <c r="DH184" s="172"/>
      <c r="DI184" s="172"/>
      <c r="DJ184" s="198">
        <v>53.47</v>
      </c>
      <c r="DK184" s="198">
        <v>50.24</v>
      </c>
      <c r="DL184" s="208">
        <f t="shared" si="176"/>
        <v>51.855000000000004</v>
      </c>
      <c r="DM184" s="191">
        <v>1.77</v>
      </c>
      <c r="DN184" s="197">
        <v>0.06</v>
      </c>
      <c r="DO184" s="175">
        <f t="shared" si="232"/>
        <v>9.8602201032486292E-2</v>
      </c>
      <c r="DP184" s="183">
        <f t="shared" si="233"/>
        <v>6.8717551627907898E-3</v>
      </c>
      <c r="DQ184" s="198"/>
      <c r="DR184" s="198"/>
      <c r="DS184" s="176"/>
      <c r="DT184" s="198"/>
      <c r="DU184" s="197"/>
      <c r="DV184" s="175"/>
      <c r="DW184" s="183"/>
      <c r="DX184" s="198"/>
      <c r="DY184" s="198"/>
      <c r="DZ184" s="208"/>
      <c r="EA184" s="191"/>
      <c r="EB184" s="197"/>
      <c r="EC184" s="175"/>
      <c r="ED184" s="183"/>
      <c r="EE184" s="198">
        <v>40.33</v>
      </c>
      <c r="EF184" s="198">
        <v>38.53</v>
      </c>
      <c r="EG184" s="208">
        <f t="shared" si="219"/>
        <v>39.43</v>
      </c>
      <c r="EH184" s="191">
        <v>1.6</v>
      </c>
      <c r="EI184" s="197">
        <v>5.5999999999999994E-2</v>
      </c>
      <c r="EJ184" s="175">
        <f t="shared" si="220"/>
        <v>0.10183356861063464</v>
      </c>
      <c r="EK184" s="183">
        <f t="shared" ref="EK184:EK194" si="243">EJ184*($FT184/$FW184)</f>
        <v>9.1485305571484474E-3</v>
      </c>
      <c r="EL184" s="198"/>
      <c r="EM184" s="198"/>
      <c r="EN184" s="208"/>
      <c r="EO184" s="191"/>
      <c r="EP184" s="197"/>
      <c r="EQ184" s="175"/>
      <c r="ER184" s="183"/>
      <c r="ES184" s="198"/>
      <c r="ET184" s="198"/>
      <c r="EU184" s="208"/>
      <c r="EV184" s="191"/>
      <c r="EW184" s="197"/>
      <c r="EX184" s="175"/>
      <c r="EY184" s="183"/>
      <c r="EZ184" s="172"/>
      <c r="FA184" s="191">
        <v>4.8443800000000001</v>
      </c>
      <c r="FB184" s="191">
        <v>3.2432399999999997</v>
      </c>
      <c r="FC184" s="179"/>
      <c r="FD184" s="191"/>
      <c r="FE184" s="198"/>
      <c r="FF184" s="179"/>
      <c r="FG184" s="179"/>
      <c r="FH184" s="198"/>
      <c r="FI184" s="198"/>
      <c r="FJ184" s="191">
        <v>7.8677700000000002</v>
      </c>
      <c r="FK184" s="191">
        <v>1.2214400000000001</v>
      </c>
      <c r="FL184" s="179"/>
      <c r="FM184" s="191"/>
      <c r="FN184" s="177"/>
      <c r="FO184" s="191">
        <v>2.33019</v>
      </c>
      <c r="FP184" s="177"/>
      <c r="FQ184" s="191">
        <v>1.6175200000000001</v>
      </c>
      <c r="FR184" s="191"/>
      <c r="FS184" s="198"/>
      <c r="FT184" s="191">
        <v>2.0851100000000002</v>
      </c>
      <c r="FU184" s="191"/>
      <c r="FV184" s="191"/>
      <c r="FW184" s="177">
        <f t="shared" si="224"/>
        <v>23.209649999999996</v>
      </c>
      <c r="FX184" s="175">
        <f t="shared" ref="FX184:FX198" si="244">SUM(H184,O184,V184,AC184,AJ184,AQ184,AX184,BE184,BL184,BS184,BZ184,CG184,CN184,CU184,DB184,DI184,DP184,DW184,ED184,EK184,ER184,EY184)</f>
        <v>0.10106330340166816</v>
      </c>
      <c r="FY184" s="172"/>
      <c r="FZ184" s="172"/>
    </row>
    <row r="185" spans="1:182">
      <c r="A185" s="181">
        <v>41214</v>
      </c>
      <c r="B185" s="190">
        <v>41.04</v>
      </c>
      <c r="C185" s="190">
        <v>36.9</v>
      </c>
      <c r="D185" s="170">
        <f t="shared" si="156"/>
        <v>38.97</v>
      </c>
      <c r="E185" s="173">
        <v>1.84</v>
      </c>
      <c r="F185" s="171">
        <v>4.0500000000000001E-2</v>
      </c>
      <c r="G185" s="175">
        <f t="shared" ref="G185:G194" si="245">+((((((E185/4)*(1+F185)^0.25))/(D185*0.95))+(1+F185)^(0.25))^4)-1</f>
        <v>9.3185573773140407E-2</v>
      </c>
      <c r="H185" s="183">
        <f t="shared" si="234"/>
        <v>1.9449941290589301E-2</v>
      </c>
      <c r="I185" s="190">
        <v>36.57</v>
      </c>
      <c r="J185" s="190">
        <v>32.94</v>
      </c>
      <c r="K185" s="207">
        <f t="shared" si="235"/>
        <v>34.754999999999995</v>
      </c>
      <c r="L185" s="173">
        <v>1.4</v>
      </c>
      <c r="M185" s="171">
        <v>0.06</v>
      </c>
      <c r="N185" s="175">
        <f t="shared" ref="N185:N198" si="246">+((((((L185/4)*(1+M185)^0.25))/(K185*0.95))+(1+M185)^(0.25))^4)-1</f>
        <v>0.1056659460359326</v>
      </c>
      <c r="O185" s="183">
        <f t="shared" si="236"/>
        <v>1.4765411060553608E-2</v>
      </c>
      <c r="P185" s="174"/>
      <c r="Q185" s="174"/>
      <c r="R185" s="172"/>
      <c r="S185" s="172"/>
      <c r="T185" s="175"/>
      <c r="U185" s="172"/>
      <c r="V185" s="172"/>
      <c r="W185" s="190"/>
      <c r="X185" s="190"/>
      <c r="Y185" s="207"/>
      <c r="Z185" s="173"/>
      <c r="AA185" s="171"/>
      <c r="AB185" s="175"/>
      <c r="AC185" s="183"/>
      <c r="AD185" s="198"/>
      <c r="AE185" s="198"/>
      <c r="AF185" s="176"/>
      <c r="AG185" s="198"/>
      <c r="AH185" s="197"/>
      <c r="AI185" s="209"/>
      <c r="AJ185" s="209"/>
      <c r="AK185" s="176"/>
      <c r="AL185" s="176"/>
      <c r="AM185" s="177"/>
      <c r="AN185" s="177"/>
      <c r="AO185" s="178"/>
      <c r="AP185" s="172"/>
      <c r="AQ185" s="172"/>
      <c r="AR185" s="190"/>
      <c r="AS185" s="190"/>
      <c r="AT185" s="207"/>
      <c r="AU185" s="173"/>
      <c r="AV185" s="171"/>
      <c r="AW185" s="172"/>
      <c r="AX185" s="172"/>
      <c r="AY185" s="198">
        <v>44.79</v>
      </c>
      <c r="AZ185" s="198">
        <v>38.51</v>
      </c>
      <c r="BA185" s="208">
        <f t="shared" si="237"/>
        <v>41.65</v>
      </c>
      <c r="BB185" s="191">
        <v>1.6</v>
      </c>
      <c r="BC185" s="197">
        <v>2.7000000000000003E-2</v>
      </c>
      <c r="BD185" s="175"/>
      <c r="BE185" s="209"/>
      <c r="BF185" s="198"/>
      <c r="BG185" s="198"/>
      <c r="BH185" s="176"/>
      <c r="BI185" s="198"/>
      <c r="BJ185" s="197"/>
      <c r="BK185" s="175"/>
      <c r="BL185" s="209"/>
      <c r="BM185" s="198">
        <v>25.69</v>
      </c>
      <c r="BN185" s="198">
        <v>23.14</v>
      </c>
      <c r="BO185" s="208">
        <f t="shared" si="238"/>
        <v>24.414999999999999</v>
      </c>
      <c r="BP185" s="191">
        <v>0.96</v>
      </c>
      <c r="BQ185" s="197">
        <v>6.7000000000000004E-2</v>
      </c>
      <c r="BR185" s="175">
        <f t="shared" ref="BR185:BR194" si="247">+((((((BP185/4)*(1+BQ185)^0.25))/(BO185*0.95))+(1+BQ185)^(0.25))^4)-1</f>
        <v>0.11185286298122055</v>
      </c>
      <c r="BS185" s="183">
        <f t="shared" si="239"/>
        <v>3.79166682727985E-2</v>
      </c>
      <c r="BT185" s="198">
        <v>46.48</v>
      </c>
      <c r="BU185" s="198">
        <v>41.01</v>
      </c>
      <c r="BV185" s="208">
        <f t="shared" si="240"/>
        <v>43.744999999999997</v>
      </c>
      <c r="BW185" s="191">
        <v>1.82</v>
      </c>
      <c r="BX185" s="197">
        <v>4.4999999999999998E-2</v>
      </c>
      <c r="BY185" s="175">
        <f t="shared" ref="BY185:BY218" si="248">+((((((BW185/4)*(1+BX185)^0.25))/(BV185*0.95))+(1+BX185)^(0.25))^4)-1</f>
        <v>9.1522330462903811E-2</v>
      </c>
      <c r="BZ185" s="183">
        <f t="shared" si="160"/>
        <v>4.8164894912508058E-3</v>
      </c>
      <c r="CA185" s="174"/>
      <c r="CB185" s="174"/>
      <c r="CC185" s="172"/>
      <c r="CD185" s="172"/>
      <c r="CE185" s="178"/>
      <c r="CF185" s="172"/>
      <c r="CG185" s="172"/>
      <c r="CH185" s="198">
        <v>47.5</v>
      </c>
      <c r="CI185" s="198">
        <v>43.83</v>
      </c>
      <c r="CJ185" s="208">
        <f t="shared" si="226"/>
        <v>45.664999999999999</v>
      </c>
      <c r="CK185" s="191">
        <v>1.32</v>
      </c>
      <c r="CL185" s="197">
        <v>0.13750000000000001</v>
      </c>
      <c r="CM185" s="175"/>
      <c r="CN185" s="183"/>
      <c r="CO185" s="176"/>
      <c r="CP185" s="176"/>
      <c r="CQ185" s="172"/>
      <c r="CR185" s="172"/>
      <c r="CS185" s="178"/>
      <c r="CT185" s="172"/>
      <c r="CU185" s="172"/>
      <c r="CV185" s="198">
        <v>32.08</v>
      </c>
      <c r="CW185" s="198">
        <v>28.51</v>
      </c>
      <c r="CX185" s="208">
        <f t="shared" si="241"/>
        <v>30.295000000000002</v>
      </c>
      <c r="CY185" s="191">
        <v>1.2</v>
      </c>
      <c r="CZ185" s="197">
        <v>5.3499999999999999E-2</v>
      </c>
      <c r="DA185" s="175">
        <f t="shared" si="165"/>
        <v>9.8117555478085317E-2</v>
      </c>
      <c r="DB185" s="183">
        <f t="shared" si="242"/>
        <v>9.8507537424941637E-3</v>
      </c>
      <c r="DC185" s="172"/>
      <c r="DD185" s="172"/>
      <c r="DE185" s="172"/>
      <c r="DF185" s="172"/>
      <c r="DG185" s="175"/>
      <c r="DH185" s="172"/>
      <c r="DI185" s="172"/>
      <c r="DJ185" s="198">
        <v>51.22</v>
      </c>
      <c r="DK185" s="198">
        <v>45.810099999999998</v>
      </c>
      <c r="DL185" s="208">
        <f t="shared" si="176"/>
        <v>48.515050000000002</v>
      </c>
      <c r="DM185" s="191">
        <v>1.77</v>
      </c>
      <c r="DN185" s="197">
        <v>0.06</v>
      </c>
      <c r="DO185" s="175">
        <f t="shared" si="232"/>
        <v>0.10129794447696883</v>
      </c>
      <c r="DP185" s="183">
        <f t="shared" si="233"/>
        <v>7.0596261102768305E-3</v>
      </c>
      <c r="DQ185" s="198"/>
      <c r="DR185" s="198"/>
      <c r="DS185" s="176"/>
      <c r="DT185" s="198"/>
      <c r="DU185" s="197"/>
      <c r="DV185" s="175"/>
      <c r="DW185" s="183"/>
      <c r="DX185" s="198"/>
      <c r="DY185" s="198"/>
      <c r="DZ185" s="208"/>
      <c r="EA185" s="191"/>
      <c r="EB185" s="197"/>
      <c r="EC185" s="175"/>
      <c r="ED185" s="183"/>
      <c r="EE185" s="198">
        <v>40.17</v>
      </c>
      <c r="EF185" s="198">
        <v>35.96</v>
      </c>
      <c r="EG185" s="208">
        <f t="shared" si="219"/>
        <v>38.064999999999998</v>
      </c>
      <c r="EH185" s="191">
        <v>1.6</v>
      </c>
      <c r="EI185" s="197">
        <v>5.5999999999999994E-2</v>
      </c>
      <c r="EJ185" s="175">
        <f t="shared" si="220"/>
        <v>0.10350437531069501</v>
      </c>
      <c r="EK185" s="183">
        <f t="shared" si="243"/>
        <v>9.2986325948079072E-3</v>
      </c>
      <c r="EL185" s="198"/>
      <c r="EM185" s="198"/>
      <c r="EN185" s="208"/>
      <c r="EO185" s="191"/>
      <c r="EP185" s="197"/>
      <c r="EQ185" s="175"/>
      <c r="ER185" s="183"/>
      <c r="ES185" s="198"/>
      <c r="ET185" s="198"/>
      <c r="EU185" s="208"/>
      <c r="EV185" s="191"/>
      <c r="EW185" s="197"/>
      <c r="EX185" s="175"/>
      <c r="EY185" s="183"/>
      <c r="EZ185" s="172"/>
      <c r="FA185" s="191">
        <v>4.8443800000000001</v>
      </c>
      <c r="FB185" s="191">
        <v>3.2432399999999997</v>
      </c>
      <c r="FC185" s="179"/>
      <c r="FD185" s="191"/>
      <c r="FE185" s="198"/>
      <c r="FF185" s="179"/>
      <c r="FG185" s="179"/>
      <c r="FH185" s="198"/>
      <c r="FI185" s="198"/>
      <c r="FJ185" s="191">
        <v>7.8677700000000002</v>
      </c>
      <c r="FK185" s="191">
        <v>1.2214400000000001</v>
      </c>
      <c r="FL185" s="179"/>
      <c r="FM185" s="191"/>
      <c r="FN185" s="177"/>
      <c r="FO185" s="191">
        <v>2.33019</v>
      </c>
      <c r="FP185" s="177"/>
      <c r="FQ185" s="191">
        <v>1.6175200000000001</v>
      </c>
      <c r="FR185" s="191"/>
      <c r="FS185" s="198"/>
      <c r="FT185" s="191">
        <v>2.0851100000000002</v>
      </c>
      <c r="FU185" s="191"/>
      <c r="FV185" s="191"/>
      <c r="FW185" s="177">
        <f t="shared" si="224"/>
        <v>23.209649999999996</v>
      </c>
      <c r="FX185" s="175">
        <f t="shared" si="244"/>
        <v>0.10315752256277114</v>
      </c>
      <c r="FY185" s="172"/>
      <c r="FZ185" s="172"/>
    </row>
    <row r="186" spans="1:182">
      <c r="A186" s="181">
        <v>41244</v>
      </c>
      <c r="B186" s="190">
        <v>41.21</v>
      </c>
      <c r="C186" s="190">
        <v>38.505000000000003</v>
      </c>
      <c r="D186" s="170">
        <f t="shared" si="156"/>
        <v>39.857500000000002</v>
      </c>
      <c r="E186" s="173">
        <v>1.84</v>
      </c>
      <c r="F186" s="171">
        <v>4.0500000000000001E-2</v>
      </c>
      <c r="G186" s="175">
        <f t="shared" si="245"/>
        <v>9.1991104362122211E-2</v>
      </c>
      <c r="H186" s="183">
        <f t="shared" si="234"/>
        <v>1.9200628451948979E-2</v>
      </c>
      <c r="I186" s="190">
        <v>36.43</v>
      </c>
      <c r="J186" s="190">
        <v>34.29</v>
      </c>
      <c r="K186" s="207">
        <f t="shared" si="235"/>
        <v>35.36</v>
      </c>
      <c r="L186" s="173">
        <v>1.4</v>
      </c>
      <c r="M186" s="171">
        <v>0.06</v>
      </c>
      <c r="N186" s="175">
        <f t="shared" si="246"/>
        <v>0.10487242625604631</v>
      </c>
      <c r="O186" s="183">
        <f t="shared" si="236"/>
        <v>1.465452722167976E-2</v>
      </c>
      <c r="P186" s="174"/>
      <c r="Q186" s="174"/>
      <c r="R186" s="172"/>
      <c r="S186" s="172"/>
      <c r="T186" s="175"/>
      <c r="U186" s="172"/>
      <c r="V186" s="172"/>
      <c r="W186" s="190"/>
      <c r="X186" s="190"/>
      <c r="Y186" s="207"/>
      <c r="Z186" s="173"/>
      <c r="AA186" s="171"/>
      <c r="AB186" s="175"/>
      <c r="AC186" s="183"/>
      <c r="AD186" s="198"/>
      <c r="AE186" s="198"/>
      <c r="AF186" s="176"/>
      <c r="AG186" s="198"/>
      <c r="AH186" s="197"/>
      <c r="AI186" s="209"/>
      <c r="AJ186" s="209"/>
      <c r="AK186" s="176"/>
      <c r="AL186" s="176"/>
      <c r="AM186" s="177"/>
      <c r="AN186" s="177"/>
      <c r="AO186" s="178"/>
      <c r="AP186" s="172"/>
      <c r="AQ186" s="172"/>
      <c r="AR186" s="190"/>
      <c r="AS186" s="190"/>
      <c r="AT186" s="207"/>
      <c r="AU186" s="173"/>
      <c r="AV186" s="171"/>
      <c r="AW186" s="172"/>
      <c r="AX186" s="172"/>
      <c r="AY186" s="198">
        <v>41.69</v>
      </c>
      <c r="AZ186" s="198">
        <v>38.61</v>
      </c>
      <c r="BA186" s="208">
        <f t="shared" si="237"/>
        <v>40.15</v>
      </c>
      <c r="BB186" s="191">
        <v>1.6</v>
      </c>
      <c r="BC186" s="197">
        <v>2.7000000000000003E-2</v>
      </c>
      <c r="BD186" s="175"/>
      <c r="BE186" s="209"/>
      <c r="BF186" s="198"/>
      <c r="BG186" s="198"/>
      <c r="BH186" s="176"/>
      <c r="BI186" s="198"/>
      <c r="BJ186" s="197"/>
      <c r="BK186" s="175"/>
      <c r="BL186" s="209"/>
      <c r="BM186" s="198">
        <v>25.08</v>
      </c>
      <c r="BN186" s="198">
        <v>24.02</v>
      </c>
      <c r="BO186" s="208">
        <f t="shared" si="238"/>
        <v>24.549999999999997</v>
      </c>
      <c r="BP186" s="191">
        <v>0.96</v>
      </c>
      <c r="BQ186" s="197">
        <v>6.7000000000000004E-2</v>
      </c>
      <c r="BR186" s="175">
        <f t="shared" si="247"/>
        <v>0.11160241757078704</v>
      </c>
      <c r="BS186" s="183">
        <f t="shared" si="239"/>
        <v>3.7831770530400557E-2</v>
      </c>
      <c r="BT186" s="198">
        <v>45.32</v>
      </c>
      <c r="BU186" s="198">
        <v>42.91</v>
      </c>
      <c r="BV186" s="208">
        <f t="shared" si="240"/>
        <v>44.114999999999995</v>
      </c>
      <c r="BW186" s="191">
        <v>1.82</v>
      </c>
      <c r="BX186" s="197">
        <v>4.4999999999999998E-2</v>
      </c>
      <c r="BY186" s="175">
        <f t="shared" si="248"/>
        <v>9.1125797613721637E-2</v>
      </c>
      <c r="BZ186" s="183">
        <f t="shared" si="160"/>
        <v>4.7956214004650733E-3</v>
      </c>
      <c r="CA186" s="174"/>
      <c r="CB186" s="174"/>
      <c r="CC186" s="172"/>
      <c r="CD186" s="172"/>
      <c r="CE186" s="178"/>
      <c r="CF186" s="172"/>
      <c r="CG186" s="172"/>
      <c r="CH186" s="198">
        <v>45.343400000000003</v>
      </c>
      <c r="CI186" s="198">
        <v>41.42</v>
      </c>
      <c r="CJ186" s="208">
        <f t="shared" si="226"/>
        <v>43.381700000000002</v>
      </c>
      <c r="CK186" s="191">
        <v>1.32</v>
      </c>
      <c r="CL186" s="197">
        <v>0.13750000000000001</v>
      </c>
      <c r="CM186" s="175"/>
      <c r="CN186" s="183"/>
      <c r="CO186" s="176"/>
      <c r="CP186" s="176"/>
      <c r="CQ186" s="172"/>
      <c r="CR186" s="172"/>
      <c r="CS186" s="178"/>
      <c r="CT186" s="172"/>
      <c r="CU186" s="172"/>
      <c r="CV186" s="198">
        <v>32.54</v>
      </c>
      <c r="CW186" s="198">
        <v>30.54</v>
      </c>
      <c r="CX186" s="208">
        <f t="shared" si="241"/>
        <v>31.54</v>
      </c>
      <c r="CY186" s="191">
        <v>1.2</v>
      </c>
      <c r="CZ186" s="197">
        <v>5.3499999999999999E-2</v>
      </c>
      <c r="DA186" s="175">
        <f t="shared" si="165"/>
        <v>9.6329939132148823E-2</v>
      </c>
      <c r="DB186" s="183">
        <f t="shared" si="242"/>
        <v>9.671281594782425E-3</v>
      </c>
      <c r="DC186" s="172"/>
      <c r="DD186" s="172"/>
      <c r="DE186" s="172"/>
      <c r="DF186" s="172"/>
      <c r="DG186" s="175"/>
      <c r="DH186" s="172"/>
      <c r="DI186" s="172"/>
      <c r="DJ186" s="198">
        <v>51.92</v>
      </c>
      <c r="DK186" s="198">
        <v>49.03</v>
      </c>
      <c r="DL186" s="208">
        <f t="shared" si="176"/>
        <v>50.475000000000001</v>
      </c>
      <c r="DM186" s="191">
        <v>1.77</v>
      </c>
      <c r="DN186" s="197">
        <v>0.06</v>
      </c>
      <c r="DO186" s="175">
        <f t="shared" si="232"/>
        <v>9.9672184710881684E-2</v>
      </c>
      <c r="DP186" s="183">
        <f t="shared" si="233"/>
        <v>6.9463241459283252E-3</v>
      </c>
      <c r="DQ186" s="198"/>
      <c r="DR186" s="198"/>
      <c r="DS186" s="176"/>
      <c r="DT186" s="198"/>
      <c r="DU186" s="197"/>
      <c r="DV186" s="175"/>
      <c r="DW186" s="183"/>
      <c r="DX186" s="198"/>
      <c r="DY186" s="198"/>
      <c r="DZ186" s="208"/>
      <c r="EA186" s="191"/>
      <c r="EB186" s="197"/>
      <c r="EC186" s="175"/>
      <c r="ED186" s="183"/>
      <c r="EE186" s="198">
        <v>40.130000000000003</v>
      </c>
      <c r="EF186" s="198">
        <v>38.22</v>
      </c>
      <c r="EG186" s="208">
        <f t="shared" si="219"/>
        <v>39.174999999999997</v>
      </c>
      <c r="EH186" s="191">
        <v>1.6</v>
      </c>
      <c r="EI186" s="197">
        <v>5.5999999999999994E-2</v>
      </c>
      <c r="EJ186" s="175">
        <f t="shared" si="220"/>
        <v>0.1021367123176613</v>
      </c>
      <c r="EK186" s="183">
        <f t="shared" si="243"/>
        <v>9.1757644006126259E-3</v>
      </c>
      <c r="EL186" s="198"/>
      <c r="EM186" s="198"/>
      <c r="EN186" s="208"/>
      <c r="EO186" s="191"/>
      <c r="EP186" s="197"/>
      <c r="EQ186" s="175"/>
      <c r="ER186" s="183"/>
      <c r="ES186" s="198"/>
      <c r="ET186" s="198"/>
      <c r="EU186" s="208"/>
      <c r="EV186" s="191"/>
      <c r="EW186" s="197"/>
      <c r="EX186" s="175"/>
      <c r="EY186" s="183"/>
      <c r="EZ186" s="172"/>
      <c r="FA186" s="191">
        <v>4.8443800000000001</v>
      </c>
      <c r="FB186" s="191">
        <v>3.2432399999999997</v>
      </c>
      <c r="FC186" s="179"/>
      <c r="FD186" s="191"/>
      <c r="FE186" s="198"/>
      <c r="FF186" s="179"/>
      <c r="FG186" s="179"/>
      <c r="FH186" s="198"/>
      <c r="FI186" s="198"/>
      <c r="FJ186" s="191">
        <v>7.8677700000000002</v>
      </c>
      <c r="FK186" s="191">
        <v>1.2214400000000001</v>
      </c>
      <c r="FL186" s="179"/>
      <c r="FM186" s="191"/>
      <c r="FN186" s="177"/>
      <c r="FO186" s="191">
        <v>2.33019</v>
      </c>
      <c r="FP186" s="177"/>
      <c r="FQ186" s="191">
        <v>1.6175200000000001</v>
      </c>
      <c r="FR186" s="191"/>
      <c r="FS186" s="198"/>
      <c r="FT186" s="191">
        <v>2.0851100000000002</v>
      </c>
      <c r="FU186" s="191"/>
      <c r="FV186" s="191"/>
      <c r="FW186" s="177">
        <f t="shared" si="224"/>
        <v>23.209649999999996</v>
      </c>
      <c r="FX186" s="175">
        <f t="shared" si="244"/>
        <v>0.10227591774581776</v>
      </c>
      <c r="FY186" s="172"/>
      <c r="FZ186" s="172"/>
    </row>
    <row r="187" spans="1:182">
      <c r="A187" s="181">
        <v>41275</v>
      </c>
      <c r="B187" s="190">
        <v>41.9</v>
      </c>
      <c r="C187" s="190">
        <v>40.0501</v>
      </c>
      <c r="D187" s="170">
        <f t="shared" si="156"/>
        <v>40.975049999999996</v>
      </c>
      <c r="E187" s="173">
        <v>1.84</v>
      </c>
      <c r="F187" s="171">
        <v>4.0500000000000001E-2</v>
      </c>
      <c r="G187" s="175">
        <f t="shared" si="245"/>
        <v>9.0561903671087407E-2</v>
      </c>
      <c r="H187" s="183">
        <f t="shared" si="234"/>
        <v>1.7444595772399294E-2</v>
      </c>
      <c r="I187" s="190">
        <v>37.69</v>
      </c>
      <c r="J187" s="190">
        <v>34.869999999999997</v>
      </c>
      <c r="K187" s="207">
        <f t="shared" si="235"/>
        <v>36.28</v>
      </c>
      <c r="L187" s="173">
        <v>1.4</v>
      </c>
      <c r="M187" s="171">
        <v>0.06</v>
      </c>
      <c r="N187" s="175">
        <f t="shared" si="246"/>
        <v>0.1037172375265607</v>
      </c>
      <c r="O187" s="183">
        <f t="shared" si="236"/>
        <v>1.4837652541498188E-2</v>
      </c>
      <c r="P187" s="174"/>
      <c r="Q187" s="174"/>
      <c r="R187" s="172"/>
      <c r="S187" s="172"/>
      <c r="T187" s="175"/>
      <c r="U187" s="172"/>
      <c r="V187" s="172"/>
      <c r="W187" s="190"/>
      <c r="X187" s="190"/>
      <c r="Y187" s="207"/>
      <c r="Z187" s="173"/>
      <c r="AA187" s="171"/>
      <c r="AB187" s="175"/>
      <c r="AC187" s="183"/>
      <c r="AD187" s="198"/>
      <c r="AE187" s="198"/>
      <c r="AF187" s="176"/>
      <c r="AG187" s="198"/>
      <c r="AH187" s="197"/>
      <c r="AI187" s="209"/>
      <c r="AJ187" s="209"/>
      <c r="AK187" s="176"/>
      <c r="AL187" s="176"/>
      <c r="AM187" s="177"/>
      <c r="AN187" s="177"/>
      <c r="AO187" s="178"/>
      <c r="AP187" s="172"/>
      <c r="AQ187" s="172"/>
      <c r="AR187" s="190"/>
      <c r="AS187" s="190"/>
      <c r="AT187" s="207"/>
      <c r="AU187" s="173"/>
      <c r="AV187" s="171"/>
      <c r="AW187" s="172"/>
      <c r="AX187" s="172"/>
      <c r="AY187" s="198">
        <v>42.56</v>
      </c>
      <c r="AZ187" s="198">
        <v>39.06</v>
      </c>
      <c r="BA187" s="208">
        <f t="shared" si="237"/>
        <v>40.81</v>
      </c>
      <c r="BB187" s="191">
        <v>1.6</v>
      </c>
      <c r="BC187" s="197">
        <v>2.7000000000000003E-2</v>
      </c>
      <c r="BD187" s="175"/>
      <c r="BE187" s="209"/>
      <c r="BF187" s="198"/>
      <c r="BG187" s="198"/>
      <c r="BH187" s="176"/>
      <c r="BI187" s="198"/>
      <c r="BJ187" s="197"/>
      <c r="BK187" s="175"/>
      <c r="BL187" s="209"/>
      <c r="BM187" s="198">
        <v>27.31</v>
      </c>
      <c r="BN187" s="198">
        <v>24.85</v>
      </c>
      <c r="BO187" s="208">
        <f t="shared" si="238"/>
        <v>26.08</v>
      </c>
      <c r="BP187" s="191">
        <v>0.96</v>
      </c>
      <c r="BQ187" s="197">
        <v>6.7000000000000004E-2</v>
      </c>
      <c r="BR187" s="175">
        <f t="shared" si="247"/>
        <v>0.10894784927017631</v>
      </c>
      <c r="BS187" s="183">
        <f t="shared" si="239"/>
        <v>3.851153346674293E-2</v>
      </c>
      <c r="BT187" s="198">
        <v>46.552</v>
      </c>
      <c r="BU187" s="198">
        <v>43.61</v>
      </c>
      <c r="BV187" s="208">
        <f t="shared" si="240"/>
        <v>45.081000000000003</v>
      </c>
      <c r="BW187" s="191">
        <v>1.82</v>
      </c>
      <c r="BX187" s="197">
        <v>4.4999999999999998E-2</v>
      </c>
      <c r="BY187" s="175">
        <f t="shared" si="248"/>
        <v>9.0121689796494264E-2</v>
      </c>
      <c r="BZ187" s="183">
        <f t="shared" si="160"/>
        <v>4.5045304072249236E-3</v>
      </c>
      <c r="CA187" s="174"/>
      <c r="CB187" s="174"/>
      <c r="CC187" s="172"/>
      <c r="CD187" s="172"/>
      <c r="CE187" s="178"/>
      <c r="CF187" s="172"/>
      <c r="CG187" s="172"/>
      <c r="CH187" s="198">
        <v>47.64</v>
      </c>
      <c r="CI187" s="198">
        <v>43.24</v>
      </c>
      <c r="CJ187" s="208">
        <f t="shared" si="226"/>
        <v>45.44</v>
      </c>
      <c r="CK187" s="191">
        <v>1.44</v>
      </c>
      <c r="CL187" s="197">
        <v>0.13750000000000001</v>
      </c>
      <c r="CM187" s="175"/>
      <c r="CN187" s="183"/>
      <c r="CO187" s="176"/>
      <c r="CP187" s="176"/>
      <c r="CQ187" s="172"/>
      <c r="CR187" s="172"/>
      <c r="CS187" s="178"/>
      <c r="CT187" s="172"/>
      <c r="CU187" s="172"/>
      <c r="CV187" s="198">
        <v>33.1</v>
      </c>
      <c r="CW187" s="198">
        <v>30.89</v>
      </c>
      <c r="CX187" s="208">
        <f t="shared" si="241"/>
        <v>31.995000000000001</v>
      </c>
      <c r="CY187" s="191">
        <v>1.2</v>
      </c>
      <c r="CZ187" s="197">
        <v>5.57E-2</v>
      </c>
      <c r="DA187" s="175">
        <f t="shared" si="165"/>
        <v>9.8000004492699855E-2</v>
      </c>
      <c r="DB187" s="183">
        <f t="shared" si="242"/>
        <v>9.8255169244098623E-3</v>
      </c>
      <c r="DC187" s="172"/>
      <c r="DD187" s="172"/>
      <c r="DE187" s="172"/>
      <c r="DF187" s="172"/>
      <c r="DG187" s="175"/>
      <c r="DH187" s="172"/>
      <c r="DI187" s="172"/>
      <c r="DJ187" s="198">
        <v>54.55</v>
      </c>
      <c r="DK187" s="198">
        <v>50.52</v>
      </c>
      <c r="DL187" s="208">
        <f t="shared" si="176"/>
        <v>52.534999999999997</v>
      </c>
      <c r="DM187" s="191">
        <v>1.77</v>
      </c>
      <c r="DN187" s="197">
        <v>0.06</v>
      </c>
      <c r="DO187" s="175">
        <f t="shared" si="232"/>
        <v>9.8095909171992846E-2</v>
      </c>
      <c r="DP187" s="183">
        <f t="shared" si="233"/>
        <v>7.0353877239992769E-3</v>
      </c>
      <c r="DQ187" s="198"/>
      <c r="DR187" s="198"/>
      <c r="DS187" s="176"/>
      <c r="DT187" s="198"/>
      <c r="DU187" s="197"/>
      <c r="DV187" s="175"/>
      <c r="DW187" s="183"/>
      <c r="DX187" s="198"/>
      <c r="DY187" s="198"/>
      <c r="DZ187" s="208"/>
      <c r="EA187" s="191"/>
      <c r="EB187" s="197"/>
      <c r="EC187" s="175"/>
      <c r="ED187" s="183"/>
      <c r="EE187" s="198">
        <v>42.17</v>
      </c>
      <c r="EF187" s="198">
        <v>38.299999999999997</v>
      </c>
      <c r="EG187" s="208">
        <f t="shared" si="219"/>
        <v>40.234999999999999</v>
      </c>
      <c r="EH187" s="191">
        <v>1.68</v>
      </c>
      <c r="EI187" s="197">
        <v>5.5999999999999994E-2</v>
      </c>
      <c r="EJ187" s="175">
        <f t="shared" si="220"/>
        <v>0.1031842498335902</v>
      </c>
      <c r="EK187" s="183">
        <f t="shared" si="243"/>
        <v>9.1696280141430626E-3</v>
      </c>
      <c r="EL187" s="198"/>
      <c r="EM187" s="198"/>
      <c r="EN187" s="208"/>
      <c r="EO187" s="191"/>
      <c r="EP187" s="197"/>
      <c r="EQ187" s="175"/>
      <c r="ER187" s="183"/>
      <c r="ES187" s="198"/>
      <c r="ET187" s="198"/>
      <c r="EU187" s="208"/>
      <c r="EV187" s="191"/>
      <c r="EW187" s="197"/>
      <c r="EX187" s="175"/>
      <c r="EY187" s="183"/>
      <c r="EZ187" s="172"/>
      <c r="FA187" s="191">
        <v>4.7362700000000002</v>
      </c>
      <c r="FB187" s="191">
        <v>3.5175100000000001</v>
      </c>
      <c r="FC187" s="179"/>
      <c r="FD187" s="191"/>
      <c r="FE187" s="198"/>
      <c r="FF187" s="179"/>
      <c r="FG187" s="179"/>
      <c r="FH187" s="198"/>
      <c r="FI187" s="198"/>
      <c r="FJ187" s="191">
        <v>8.6914699999999989</v>
      </c>
      <c r="FK187" s="191">
        <v>1.2289700000000001</v>
      </c>
      <c r="FL187" s="179"/>
      <c r="FM187" s="191"/>
      <c r="FN187" s="177"/>
      <c r="FO187" s="191">
        <v>2.4651900000000002</v>
      </c>
      <c r="FP187" s="177"/>
      <c r="FQ187" s="191">
        <v>1.7634300000000001</v>
      </c>
      <c r="FR187" s="191"/>
      <c r="FS187" s="198"/>
      <c r="FT187" s="191">
        <v>2.1850399999999999</v>
      </c>
      <c r="FU187" s="191"/>
      <c r="FV187" s="191"/>
      <c r="FW187" s="177">
        <f t="shared" si="224"/>
        <v>24.587880000000002</v>
      </c>
      <c r="FX187" s="175">
        <f t="shared" si="244"/>
        <v>0.10132884485041754</v>
      </c>
      <c r="FY187" s="172"/>
      <c r="FZ187" s="172"/>
    </row>
    <row r="188" spans="1:182">
      <c r="A188" s="181">
        <v>41306</v>
      </c>
      <c r="B188" s="190">
        <v>42.37</v>
      </c>
      <c r="C188" s="190">
        <v>38.86</v>
      </c>
      <c r="D188" s="170">
        <f t="shared" ref="D188:D218" si="249">AVERAGE(B188:C188)</f>
        <v>40.614999999999995</v>
      </c>
      <c r="E188" s="173">
        <v>1.88</v>
      </c>
      <c r="F188" s="171">
        <v>3.7999999999999999E-2</v>
      </c>
      <c r="G188" s="175">
        <f t="shared" si="245"/>
        <v>8.9507715477074035E-2</v>
      </c>
      <c r="H188" s="183">
        <f t="shared" si="234"/>
        <v>1.6013716096059831E-2</v>
      </c>
      <c r="I188" s="190">
        <v>38.549999999999997</v>
      </c>
      <c r="J188" s="190">
        <v>37.22</v>
      </c>
      <c r="K188" s="207">
        <f t="shared" si="235"/>
        <v>37.884999999999998</v>
      </c>
      <c r="L188" s="173">
        <v>1.4</v>
      </c>
      <c r="M188" s="171">
        <v>5.9299999999999999E-2</v>
      </c>
      <c r="N188" s="175">
        <f t="shared" si="246"/>
        <v>0.10111056310101318</v>
      </c>
      <c r="O188" s="183">
        <f t="shared" si="236"/>
        <v>1.34346720562928E-2</v>
      </c>
      <c r="P188" s="174"/>
      <c r="Q188" s="174"/>
      <c r="R188" s="172"/>
      <c r="S188" s="172"/>
      <c r="T188" s="175"/>
      <c r="U188" s="172"/>
      <c r="V188" s="172"/>
      <c r="W188" s="190"/>
      <c r="X188" s="190"/>
      <c r="Y188" s="207"/>
      <c r="Z188" s="173"/>
      <c r="AA188" s="171"/>
      <c r="AB188" s="175"/>
      <c r="AC188" s="183"/>
      <c r="AD188" s="198"/>
      <c r="AE188" s="198"/>
      <c r="AF188" s="176"/>
      <c r="AG188" s="198"/>
      <c r="AH188" s="197"/>
      <c r="AI188" s="209"/>
      <c r="AJ188" s="209"/>
      <c r="AK188" s="176"/>
      <c r="AL188" s="176"/>
      <c r="AM188" s="177"/>
      <c r="AN188" s="177"/>
      <c r="AO188" s="178"/>
      <c r="AP188" s="172"/>
      <c r="AQ188" s="172"/>
      <c r="AR188" s="190"/>
      <c r="AS188" s="190"/>
      <c r="AT188" s="207"/>
      <c r="AU188" s="173"/>
      <c r="AV188" s="171"/>
      <c r="AW188" s="172"/>
      <c r="AX188" s="172"/>
      <c r="AY188" s="198">
        <v>44.83</v>
      </c>
      <c r="AZ188" s="198">
        <v>39.97</v>
      </c>
      <c r="BA188" s="208">
        <f t="shared" si="237"/>
        <v>42.4</v>
      </c>
      <c r="BB188" s="191">
        <v>1.6</v>
      </c>
      <c r="BC188" s="197">
        <v>0.04</v>
      </c>
      <c r="BD188" s="175">
        <f>+((((((BB188/4)*(1+BC188)^0.25))/(BA188*0.95))+(1+BC188)^(0.25))^4)-1</f>
        <v>8.1930263072432785E-2</v>
      </c>
      <c r="BE188" s="210">
        <f>BD188*($FH188/$FW188)</f>
        <v>5.8344723719327071E-3</v>
      </c>
      <c r="BF188" s="198"/>
      <c r="BG188" s="198"/>
      <c r="BH188" s="176"/>
      <c r="BI188" s="198"/>
      <c r="BJ188" s="197"/>
      <c r="BK188" s="175"/>
      <c r="BL188" s="209"/>
      <c r="BM188" s="198">
        <v>27.78</v>
      </c>
      <c r="BN188" s="198">
        <v>26.68</v>
      </c>
      <c r="BO188" s="208">
        <f t="shared" si="238"/>
        <v>27.23</v>
      </c>
      <c r="BP188" s="191">
        <v>0.96</v>
      </c>
      <c r="BQ188" s="197">
        <v>6.7000000000000004E-2</v>
      </c>
      <c r="BR188" s="175">
        <f t="shared" si="247"/>
        <v>0.1071516656592002</v>
      </c>
      <c r="BS188" s="183">
        <f t="shared" si="239"/>
        <v>3.5179313625037067E-2</v>
      </c>
      <c r="BT188" s="198">
        <v>46.37</v>
      </c>
      <c r="BU188" s="198">
        <v>45.01</v>
      </c>
      <c r="BV188" s="208">
        <f t="shared" si="240"/>
        <v>45.69</v>
      </c>
      <c r="BW188" s="191">
        <v>1.82</v>
      </c>
      <c r="BX188" s="197">
        <v>4.4999999999999998E-2</v>
      </c>
      <c r="BY188" s="175">
        <f t="shared" si="248"/>
        <v>8.9510825977281661E-2</v>
      </c>
      <c r="BZ188" s="183">
        <f t="shared" ref="BZ188:BZ194" si="250">BY188*($FK188/$FW188)</f>
        <v>4.155392447476868E-3</v>
      </c>
      <c r="CA188" s="174"/>
      <c r="CB188" s="174"/>
      <c r="CC188" s="172"/>
      <c r="CD188" s="172"/>
      <c r="CE188" s="178"/>
      <c r="CF188" s="172"/>
      <c r="CG188" s="172"/>
      <c r="CH188" s="198">
        <v>48.225000000000001</v>
      </c>
      <c r="CI188" s="198">
        <v>44.11</v>
      </c>
      <c r="CJ188" s="208">
        <f t="shared" si="226"/>
        <v>46.167500000000004</v>
      </c>
      <c r="CK188" s="191">
        <v>1.44</v>
      </c>
      <c r="CL188" s="197">
        <v>0.13750000000000001</v>
      </c>
      <c r="CM188" s="175"/>
      <c r="CN188" s="183"/>
      <c r="CO188" s="176"/>
      <c r="CP188" s="176"/>
      <c r="CQ188" s="172"/>
      <c r="CR188" s="172"/>
      <c r="CS188" s="178"/>
      <c r="CT188" s="172"/>
      <c r="CU188" s="172"/>
      <c r="CV188" s="198">
        <v>32.831000000000003</v>
      </c>
      <c r="CW188" s="198">
        <v>31.73</v>
      </c>
      <c r="CX188" s="208">
        <f t="shared" si="241"/>
        <v>32.280500000000004</v>
      </c>
      <c r="CY188" s="191">
        <v>1.2</v>
      </c>
      <c r="CZ188" s="197">
        <v>5.57E-2</v>
      </c>
      <c r="DA188" s="175">
        <f t="shared" si="165"/>
        <v>9.7620408200696618E-2</v>
      </c>
      <c r="DB188" s="183">
        <f t="shared" si="242"/>
        <v>9.0904674591292794E-3</v>
      </c>
      <c r="DC188" s="172"/>
      <c r="DD188" s="172"/>
      <c r="DE188" s="172"/>
      <c r="DF188" s="172"/>
      <c r="DG188" s="175"/>
      <c r="DH188" s="172"/>
      <c r="DI188" s="172"/>
      <c r="DJ188" s="198">
        <v>55.869900000000001</v>
      </c>
      <c r="DK188" s="198">
        <v>53.46</v>
      </c>
      <c r="DL188" s="208">
        <f t="shared" si="176"/>
        <v>54.664950000000005</v>
      </c>
      <c r="DM188" s="191">
        <v>1.77</v>
      </c>
      <c r="DN188" s="197">
        <v>0.06</v>
      </c>
      <c r="DO188" s="175">
        <f t="shared" si="232"/>
        <v>9.6592611544911611E-2</v>
      </c>
      <c r="DP188" s="183">
        <f t="shared" si="233"/>
        <v>6.4342411344588844E-3</v>
      </c>
      <c r="DQ188" s="198"/>
      <c r="DR188" s="198"/>
      <c r="DS188" s="176"/>
      <c r="DT188" s="198"/>
      <c r="DU188" s="197"/>
      <c r="DV188" s="175"/>
      <c r="DW188" s="183"/>
      <c r="DX188" s="198"/>
      <c r="DY188" s="198"/>
      <c r="DZ188" s="208"/>
      <c r="EA188" s="191"/>
      <c r="EB188" s="197"/>
      <c r="EC188" s="175"/>
      <c r="ED188" s="183"/>
      <c r="EE188" s="198">
        <v>43.33</v>
      </c>
      <c r="EF188" s="198">
        <v>41.19</v>
      </c>
      <c r="EG188" s="208">
        <f t="shared" si="219"/>
        <v>42.26</v>
      </c>
      <c r="EH188" s="191">
        <v>1.68</v>
      </c>
      <c r="EI188" s="197">
        <v>5.2499999999999998E-2</v>
      </c>
      <c r="EJ188" s="175">
        <f t="shared" si="220"/>
        <v>9.7239113864435511E-2</v>
      </c>
      <c r="EK188" s="183">
        <f t="shared" si="243"/>
        <v>8.0259339993558054E-3</v>
      </c>
      <c r="EL188" s="198"/>
      <c r="EM188" s="198"/>
      <c r="EN188" s="208"/>
      <c r="EO188" s="191"/>
      <c r="EP188" s="197"/>
      <c r="EQ188" s="175"/>
      <c r="ER188" s="183"/>
      <c r="ES188" s="198"/>
      <c r="ET188" s="198"/>
      <c r="EU188" s="208"/>
      <c r="EV188" s="191"/>
      <c r="EW188" s="197"/>
      <c r="EX188" s="175"/>
      <c r="EY188" s="183"/>
      <c r="EZ188" s="172"/>
      <c r="FA188" s="191">
        <v>4.7362700000000002</v>
      </c>
      <c r="FB188" s="191">
        <v>3.5175100000000001</v>
      </c>
      <c r="FC188" s="179"/>
      <c r="FD188" s="191"/>
      <c r="FE188" s="198"/>
      <c r="FF188" s="179"/>
      <c r="FG188" s="179"/>
      <c r="FH188" s="198">
        <v>1.8852200000000001</v>
      </c>
      <c r="FI188" s="198"/>
      <c r="FJ188" s="191">
        <v>8.6914699999999989</v>
      </c>
      <c r="FK188" s="191">
        <v>1.2289700000000001</v>
      </c>
      <c r="FL188" s="179"/>
      <c r="FM188" s="191"/>
      <c r="FN188" s="177"/>
      <c r="FO188" s="191">
        <v>2.4651900000000002</v>
      </c>
      <c r="FP188" s="177"/>
      <c r="FQ188" s="191">
        <v>1.7634300000000001</v>
      </c>
      <c r="FR188" s="191"/>
      <c r="FS188" s="198"/>
      <c r="FT188" s="191">
        <v>2.1850399999999999</v>
      </c>
      <c r="FU188" s="191"/>
      <c r="FV188" s="191"/>
      <c r="FW188" s="177">
        <f t="shared" si="224"/>
        <v>26.473099999999999</v>
      </c>
      <c r="FX188" s="175">
        <f t="shared" si="244"/>
        <v>9.8168209189743241E-2</v>
      </c>
      <c r="FY188" s="172"/>
      <c r="FZ188" s="172"/>
    </row>
    <row r="189" spans="1:182">
      <c r="A189" s="181">
        <v>41334</v>
      </c>
      <c r="B189" s="190">
        <v>42</v>
      </c>
      <c r="C189" s="190">
        <v>39.659999999999997</v>
      </c>
      <c r="D189" s="170">
        <f t="shared" si="249"/>
        <v>40.83</v>
      </c>
      <c r="E189" s="173">
        <v>1.88</v>
      </c>
      <c r="F189" s="171">
        <v>4.53E-2</v>
      </c>
      <c r="G189" s="175">
        <f t="shared" si="245"/>
        <v>9.6891869274410736E-2</v>
      </c>
      <c r="H189" s="183">
        <f t="shared" si="234"/>
        <v>1.7675256200742527E-2</v>
      </c>
      <c r="I189" s="190">
        <v>44.14</v>
      </c>
      <c r="J189" s="190">
        <v>41.21</v>
      </c>
      <c r="K189" s="207">
        <f t="shared" si="235"/>
        <v>42.674999999999997</v>
      </c>
      <c r="L189" s="173">
        <v>1.4</v>
      </c>
      <c r="M189" s="171">
        <v>0.06</v>
      </c>
      <c r="N189" s="175">
        <f t="shared" si="246"/>
        <v>9.7081449330189251E-2</v>
      </c>
      <c r="O189" s="183">
        <f t="shared" si="236"/>
        <v>1.343271960968347E-2</v>
      </c>
      <c r="P189" s="174"/>
      <c r="Q189" s="174"/>
      <c r="R189" s="172"/>
      <c r="S189" s="172"/>
      <c r="T189" s="175"/>
      <c r="U189" s="172"/>
      <c r="V189" s="172"/>
      <c r="W189" s="190"/>
      <c r="X189" s="190"/>
      <c r="Y189" s="207"/>
      <c r="Z189" s="173"/>
      <c r="AA189" s="171"/>
      <c r="AB189" s="175"/>
      <c r="AC189" s="183"/>
      <c r="AD189" s="198"/>
      <c r="AE189" s="198"/>
      <c r="AF189" s="176"/>
      <c r="AG189" s="198"/>
      <c r="AH189" s="197"/>
      <c r="AI189" s="209"/>
      <c r="AJ189" s="209"/>
      <c r="AK189" s="176"/>
      <c r="AL189" s="176"/>
      <c r="AM189" s="177"/>
      <c r="AN189" s="177"/>
      <c r="AO189" s="178"/>
      <c r="AP189" s="172"/>
      <c r="AQ189" s="172"/>
      <c r="AR189" s="190"/>
      <c r="AS189" s="190"/>
      <c r="AT189" s="207"/>
      <c r="AU189" s="173"/>
      <c r="AV189" s="171"/>
      <c r="AW189" s="172"/>
      <c r="AX189" s="172"/>
      <c r="AY189" s="198">
        <v>45.63</v>
      </c>
      <c r="AZ189" s="198">
        <v>43.68</v>
      </c>
      <c r="BA189" s="208">
        <f t="shared" si="237"/>
        <v>44.655000000000001</v>
      </c>
      <c r="BB189" s="191">
        <v>1.6</v>
      </c>
      <c r="BC189" s="197">
        <v>0.04</v>
      </c>
      <c r="BD189" s="175">
        <f>+((((((BB189/4)*(1+BC189)^0.25))/(BA189*0.95))+(1+BC189)^(0.25))^4)-1</f>
        <v>7.9782970219957283E-2</v>
      </c>
      <c r="BE189" s="210">
        <f>BD189*($FH189/$FW189)</f>
        <v>5.5129363870035381E-3</v>
      </c>
      <c r="BF189" s="198"/>
      <c r="BG189" s="198"/>
      <c r="BH189" s="176"/>
      <c r="BI189" s="198"/>
      <c r="BJ189" s="197"/>
      <c r="BK189" s="175"/>
      <c r="BL189" s="209"/>
      <c r="BM189" s="198">
        <v>29.38</v>
      </c>
      <c r="BN189" s="198">
        <v>27.51</v>
      </c>
      <c r="BO189" s="208">
        <f t="shared" si="238"/>
        <v>28.445</v>
      </c>
      <c r="BP189" s="191">
        <v>1</v>
      </c>
      <c r="BQ189" s="197">
        <v>7.85E-2</v>
      </c>
      <c r="BR189" s="175">
        <f t="shared" si="247"/>
        <v>0.11896808995472008</v>
      </c>
      <c r="BS189" s="183">
        <f t="shared" si="239"/>
        <v>3.8464408059378973E-2</v>
      </c>
      <c r="BT189" s="198">
        <v>45.88</v>
      </c>
      <c r="BU189" s="198">
        <v>43.4</v>
      </c>
      <c r="BV189" s="208">
        <f t="shared" si="240"/>
        <v>44.64</v>
      </c>
      <c r="BW189" s="191">
        <v>1.82</v>
      </c>
      <c r="BX189" s="197">
        <v>3.7499999999999999E-2</v>
      </c>
      <c r="BY189" s="175">
        <f t="shared" si="248"/>
        <v>8.2747519407609049E-2</v>
      </c>
      <c r="BZ189" s="183">
        <f t="shared" si="250"/>
        <v>3.52914447929847E-3</v>
      </c>
      <c r="CA189" s="174"/>
      <c r="CB189" s="174"/>
      <c r="CC189" s="172"/>
      <c r="CD189" s="172"/>
      <c r="CE189" s="178"/>
      <c r="CF189" s="172"/>
      <c r="CG189" s="172"/>
      <c r="CH189" s="198"/>
      <c r="CI189" s="198"/>
      <c r="CJ189" s="208"/>
      <c r="CK189" s="191"/>
      <c r="CL189" s="197"/>
      <c r="CM189" s="175"/>
      <c r="CN189" s="183"/>
      <c r="CO189" s="176"/>
      <c r="CP189" s="176"/>
      <c r="CQ189" s="172"/>
      <c r="CR189" s="172"/>
      <c r="CS189" s="178"/>
      <c r="CT189" s="172"/>
      <c r="CU189" s="172"/>
      <c r="CV189" s="198">
        <v>33.69</v>
      </c>
      <c r="CW189" s="198">
        <v>31.861000000000001</v>
      </c>
      <c r="CX189" s="208">
        <f t="shared" si="241"/>
        <v>32.775500000000001</v>
      </c>
      <c r="CY189" s="191">
        <v>1.24</v>
      </c>
      <c r="CZ189" s="197">
        <v>0.05</v>
      </c>
      <c r="DA189" s="175">
        <f t="shared" si="165"/>
        <v>9.2444207660923983E-2</v>
      </c>
      <c r="DB189" s="183">
        <f t="shared" si="242"/>
        <v>8.6335591819333302E-3</v>
      </c>
      <c r="DC189" s="172"/>
      <c r="DD189" s="172"/>
      <c r="DE189" s="172"/>
      <c r="DF189" s="172"/>
      <c r="DG189" s="175"/>
      <c r="DH189" s="172"/>
      <c r="DI189" s="172"/>
      <c r="DJ189" s="198">
        <v>56.21</v>
      </c>
      <c r="DK189" s="198">
        <v>54.12</v>
      </c>
      <c r="DL189" s="208">
        <f t="shared" si="176"/>
        <v>55.164999999999999</v>
      </c>
      <c r="DM189" s="191">
        <v>1.77</v>
      </c>
      <c r="DN189" s="197">
        <v>0.06</v>
      </c>
      <c r="DO189" s="175">
        <f t="shared" si="232"/>
        <v>9.6256718449474477E-2</v>
      </c>
      <c r="DP189" s="183">
        <f t="shared" si="233"/>
        <v>6.5975607910222361E-3</v>
      </c>
      <c r="DQ189" s="198"/>
      <c r="DR189" s="198"/>
      <c r="DS189" s="176"/>
      <c r="DT189" s="198"/>
      <c r="DU189" s="197"/>
      <c r="DV189" s="175"/>
      <c r="DW189" s="183"/>
      <c r="DX189" s="198"/>
      <c r="DY189" s="198"/>
      <c r="DZ189" s="208"/>
      <c r="EA189" s="191"/>
      <c r="EB189" s="197"/>
      <c r="EC189" s="175"/>
      <c r="ED189" s="183"/>
      <c r="EE189" s="198">
        <v>44.3</v>
      </c>
      <c r="EF189" s="198">
        <v>41.61</v>
      </c>
      <c r="EG189" s="208">
        <f t="shared" si="219"/>
        <v>42.954999999999998</v>
      </c>
      <c r="EH189" s="191">
        <v>1.68</v>
      </c>
      <c r="EI189" s="197">
        <v>5.2499999999999998E-2</v>
      </c>
      <c r="EJ189" s="175">
        <f t="shared" si="220"/>
        <v>9.6504093070785224E-2</v>
      </c>
      <c r="EK189" s="183">
        <f t="shared" si="243"/>
        <v>7.9338822291013626E-3</v>
      </c>
      <c r="EL189" s="198"/>
      <c r="EM189" s="198"/>
      <c r="EN189" s="208"/>
      <c r="EO189" s="191"/>
      <c r="EP189" s="197"/>
      <c r="EQ189" s="175"/>
      <c r="ER189" s="183"/>
      <c r="ES189" s="198"/>
      <c r="ET189" s="198"/>
      <c r="EU189" s="208"/>
      <c r="EV189" s="191"/>
      <c r="EW189" s="197"/>
      <c r="EX189" s="175"/>
      <c r="EY189" s="183"/>
      <c r="EZ189" s="172"/>
      <c r="FA189" s="191">
        <v>4.9770000000000003</v>
      </c>
      <c r="FB189" s="191">
        <v>3.7749999999999999</v>
      </c>
      <c r="FC189" s="179"/>
      <c r="FD189" s="191"/>
      <c r="FE189" s="198"/>
      <c r="FF189" s="179"/>
      <c r="FG189" s="179"/>
      <c r="FH189" s="198">
        <v>1.8852200000000001</v>
      </c>
      <c r="FI189" s="198"/>
      <c r="FJ189" s="191">
        <v>8.8209999999999997</v>
      </c>
      <c r="FK189" s="191">
        <v>1.1636</v>
      </c>
      <c r="FL189" s="179"/>
      <c r="FM189" s="191"/>
      <c r="FN189" s="177"/>
      <c r="FO189" s="191">
        <v>2.548</v>
      </c>
      <c r="FP189" s="177"/>
      <c r="FQ189" s="191">
        <v>1.87</v>
      </c>
      <c r="FR189" s="191"/>
      <c r="FS189" s="198"/>
      <c r="FT189" s="191">
        <v>2.2429999999999999</v>
      </c>
      <c r="FU189" s="191"/>
      <c r="FV189" s="191"/>
      <c r="FW189" s="177">
        <f t="shared" si="224"/>
        <v>27.282820000000001</v>
      </c>
      <c r="FX189" s="175">
        <f t="shared" si="244"/>
        <v>0.10177946693816391</v>
      </c>
      <c r="FY189" s="172"/>
      <c r="FZ189" s="172"/>
    </row>
    <row r="190" spans="1:182">
      <c r="A190" s="181">
        <v>41365</v>
      </c>
      <c r="B190" s="190">
        <v>44.14</v>
      </c>
      <c r="C190" s="190">
        <v>41.21</v>
      </c>
      <c r="D190" s="170">
        <f t="shared" si="249"/>
        <v>42.674999999999997</v>
      </c>
      <c r="E190" s="173">
        <v>1.88</v>
      </c>
      <c r="F190" s="171">
        <v>4.53E-2</v>
      </c>
      <c r="G190" s="175">
        <f t="shared" si="245"/>
        <v>9.4622664909937537E-2</v>
      </c>
      <c r="H190" s="183">
        <f t="shared" si="234"/>
        <v>1.7261302286814894E-2</v>
      </c>
      <c r="I190" s="190">
        <v>44.55</v>
      </c>
      <c r="J190" s="190">
        <v>41.54</v>
      </c>
      <c r="K190" s="207">
        <f t="shared" si="235"/>
        <v>43.045000000000002</v>
      </c>
      <c r="L190" s="173">
        <v>1.4</v>
      </c>
      <c r="M190" s="171">
        <v>0.06</v>
      </c>
      <c r="N190" s="175">
        <f t="shared" si="246"/>
        <v>9.6758623999996463E-2</v>
      </c>
      <c r="O190" s="183">
        <f t="shared" si="236"/>
        <v>1.3388051733654607E-2</v>
      </c>
      <c r="P190" s="174"/>
      <c r="Q190" s="174"/>
      <c r="R190" s="172"/>
      <c r="S190" s="172"/>
      <c r="T190" s="175"/>
      <c r="U190" s="172"/>
      <c r="V190" s="172"/>
      <c r="W190" s="190"/>
      <c r="X190" s="190"/>
      <c r="Y190" s="207"/>
      <c r="Z190" s="173"/>
      <c r="AA190" s="171"/>
      <c r="AB190" s="175"/>
      <c r="AC190" s="183"/>
      <c r="AD190" s="198"/>
      <c r="AE190" s="198"/>
      <c r="AF190" s="176"/>
      <c r="AG190" s="198"/>
      <c r="AH190" s="197"/>
      <c r="AI190" s="209"/>
      <c r="AJ190" s="209"/>
      <c r="AK190" s="176"/>
      <c r="AL190" s="176"/>
      <c r="AM190" s="177"/>
      <c r="AN190" s="177"/>
      <c r="AO190" s="178"/>
      <c r="AP190" s="172"/>
      <c r="AQ190" s="172"/>
      <c r="AR190" s="190"/>
      <c r="AS190" s="190"/>
      <c r="AT190" s="207"/>
      <c r="AU190" s="173"/>
      <c r="AV190" s="171"/>
      <c r="AW190" s="172"/>
      <c r="AX190" s="172"/>
      <c r="AY190" s="198">
        <v>47.24</v>
      </c>
      <c r="AZ190" s="198">
        <v>44.01</v>
      </c>
      <c r="BA190" s="208">
        <f t="shared" si="237"/>
        <v>45.625</v>
      </c>
      <c r="BB190" s="191">
        <v>1.6</v>
      </c>
      <c r="BC190" s="197">
        <v>0.04</v>
      </c>
      <c r="BD190" s="175">
        <f>+((((((BB190/4)*(1+BC190)^0.25))/(BA190*0.95))+(1+BC190)^(0.25))^4)-1</f>
        <v>7.8925485365322734E-2</v>
      </c>
      <c r="BE190" s="210">
        <f>BD190*($FH190/$FW190)</f>
        <v>5.4536849020890704E-3</v>
      </c>
      <c r="BF190" s="198"/>
      <c r="BG190" s="198"/>
      <c r="BH190" s="176"/>
      <c r="BI190" s="198"/>
      <c r="BJ190" s="197"/>
      <c r="BK190" s="175"/>
      <c r="BL190" s="209"/>
      <c r="BM190" s="198">
        <v>31.39</v>
      </c>
      <c r="BN190" s="198">
        <v>29.05</v>
      </c>
      <c r="BO190" s="208">
        <f t="shared" si="238"/>
        <v>30.22</v>
      </c>
      <c r="BP190" s="191">
        <v>1</v>
      </c>
      <c r="BQ190" s="197">
        <v>7.85E-2</v>
      </c>
      <c r="BR190" s="175">
        <f t="shared" si="247"/>
        <v>0.11656017076558456</v>
      </c>
      <c r="BS190" s="183">
        <f t="shared" si="239"/>
        <v>3.7685886808006698E-2</v>
      </c>
      <c r="BT190" s="198">
        <v>45.676000000000002</v>
      </c>
      <c r="BU190" s="198">
        <v>43.3</v>
      </c>
      <c r="BV190" s="208">
        <f t="shared" si="240"/>
        <v>44.488</v>
      </c>
      <c r="BW190" s="191">
        <v>1.82</v>
      </c>
      <c r="BX190" s="197">
        <v>3.7499999999999999E-2</v>
      </c>
      <c r="BY190" s="175">
        <f t="shared" si="248"/>
        <v>8.2904606446690288E-2</v>
      </c>
      <c r="BZ190" s="183">
        <f t="shared" si="250"/>
        <v>3.5358441708506971E-3</v>
      </c>
      <c r="CA190" s="174"/>
      <c r="CB190" s="174"/>
      <c r="CC190" s="172"/>
      <c r="CD190" s="172"/>
      <c r="CE190" s="178"/>
      <c r="CF190" s="172"/>
      <c r="CG190" s="172"/>
      <c r="CH190" s="198"/>
      <c r="CI190" s="198"/>
      <c r="CJ190" s="208"/>
      <c r="CK190" s="191"/>
      <c r="CL190" s="197"/>
      <c r="CM190" s="175"/>
      <c r="CN190" s="183"/>
      <c r="CO190" s="176"/>
      <c r="CP190" s="176"/>
      <c r="CQ190" s="172"/>
      <c r="CR190" s="172"/>
      <c r="CS190" s="178"/>
      <c r="CT190" s="172"/>
      <c r="CU190" s="172"/>
      <c r="CV190" s="198">
        <v>34.92</v>
      </c>
      <c r="CW190" s="198">
        <v>32.450000000000003</v>
      </c>
      <c r="CX190" s="208">
        <f t="shared" si="241"/>
        <v>33.685000000000002</v>
      </c>
      <c r="CY190" s="191">
        <v>1.24</v>
      </c>
      <c r="CZ190" s="197">
        <v>0.05</v>
      </c>
      <c r="DA190" s="175">
        <f t="shared" si="165"/>
        <v>9.1281586334960085E-2</v>
      </c>
      <c r="DB190" s="183">
        <f t="shared" si="242"/>
        <v>8.524979528563334E-3</v>
      </c>
      <c r="DC190" s="172"/>
      <c r="DD190" s="172"/>
      <c r="DE190" s="172"/>
      <c r="DF190" s="172"/>
      <c r="DG190" s="175"/>
      <c r="DH190" s="172"/>
      <c r="DI190" s="172"/>
      <c r="DJ190" s="198">
        <v>61.71</v>
      </c>
      <c r="DK190" s="198">
        <v>54.11</v>
      </c>
      <c r="DL190" s="208">
        <f t="shared" si="176"/>
        <v>57.91</v>
      </c>
      <c r="DM190" s="191">
        <v>1.77</v>
      </c>
      <c r="DN190" s="197">
        <v>0.06</v>
      </c>
      <c r="DO190" s="175">
        <f t="shared" si="232"/>
        <v>9.4517408687062598E-2</v>
      </c>
      <c r="DP190" s="183">
        <f t="shared" si="233"/>
        <v>6.4783462356459882E-3</v>
      </c>
      <c r="DQ190" s="198"/>
      <c r="DR190" s="198"/>
      <c r="DS190" s="176"/>
      <c r="DT190" s="198"/>
      <c r="DU190" s="197"/>
      <c r="DV190" s="175"/>
      <c r="DW190" s="183"/>
      <c r="DX190" s="198"/>
      <c r="DY190" s="198"/>
      <c r="DZ190" s="208"/>
      <c r="EA190" s="191"/>
      <c r="EB190" s="197"/>
      <c r="EC190" s="175"/>
      <c r="ED190" s="183"/>
      <c r="EE190" s="198">
        <v>46.22</v>
      </c>
      <c r="EF190" s="198">
        <v>43.080100000000002</v>
      </c>
      <c r="EG190" s="208">
        <f t="shared" si="219"/>
        <v>44.65005</v>
      </c>
      <c r="EH190" s="191">
        <v>1.68</v>
      </c>
      <c r="EI190" s="197">
        <v>5.2499999999999998E-2</v>
      </c>
      <c r="EJ190" s="175">
        <f t="shared" ref="EJ190:EJ198" si="251">+((((((EH190/4)*(1+EI190)^0.25))/(EG190*0.95))+(1+EI190)^(0.25))^4)-1</f>
        <v>9.4808803909049111E-2</v>
      </c>
      <c r="EK190" s="183">
        <f t="shared" si="243"/>
        <v>7.7945075753898295E-3</v>
      </c>
      <c r="EL190" s="198"/>
      <c r="EM190" s="198"/>
      <c r="EN190" s="208"/>
      <c r="EO190" s="191"/>
      <c r="EP190" s="197"/>
      <c r="EQ190" s="175"/>
      <c r="ER190" s="183"/>
      <c r="ES190" s="198"/>
      <c r="ET190" s="198"/>
      <c r="EU190" s="208"/>
      <c r="EV190" s="191"/>
      <c r="EW190" s="197"/>
      <c r="EX190" s="175"/>
      <c r="EY190" s="183"/>
      <c r="EZ190" s="172"/>
      <c r="FA190" s="191">
        <v>4.9770000000000003</v>
      </c>
      <c r="FB190" s="191">
        <v>3.7749999999999999</v>
      </c>
      <c r="FC190" s="179"/>
      <c r="FD190" s="191"/>
      <c r="FE190" s="198"/>
      <c r="FF190" s="179"/>
      <c r="FG190" s="179"/>
      <c r="FH190" s="198">
        <v>1.8852200000000001</v>
      </c>
      <c r="FI190" s="198"/>
      <c r="FJ190" s="191">
        <v>8.8209999999999997</v>
      </c>
      <c r="FK190" s="191">
        <v>1.1636</v>
      </c>
      <c r="FL190" s="179"/>
      <c r="FM190" s="191"/>
      <c r="FN190" s="177"/>
      <c r="FO190" s="191">
        <v>2.548</v>
      </c>
      <c r="FP190" s="177"/>
      <c r="FQ190" s="191">
        <v>1.87</v>
      </c>
      <c r="FR190" s="191"/>
      <c r="FS190" s="198"/>
      <c r="FT190" s="191">
        <v>2.2429999999999999</v>
      </c>
      <c r="FU190" s="191"/>
      <c r="FV190" s="191"/>
      <c r="FW190" s="177">
        <f t="shared" si="224"/>
        <v>27.282820000000001</v>
      </c>
      <c r="FX190" s="175">
        <f t="shared" si="244"/>
        <v>0.10012260324101512</v>
      </c>
      <c r="FY190" s="172"/>
      <c r="FZ190" s="172"/>
    </row>
    <row r="191" spans="1:182">
      <c r="A191" s="181">
        <v>41395</v>
      </c>
      <c r="B191" s="190">
        <v>44.85</v>
      </c>
      <c r="C191" s="190">
        <v>41.53</v>
      </c>
      <c r="D191" s="170">
        <f t="shared" si="249"/>
        <v>43.19</v>
      </c>
      <c r="E191" s="173">
        <v>1.88</v>
      </c>
      <c r="F191" s="171">
        <v>4.53E-2</v>
      </c>
      <c r="G191" s="175">
        <f t="shared" si="245"/>
        <v>9.4024454065706475E-2</v>
      </c>
      <c r="H191" s="183">
        <f t="shared" si="234"/>
        <v>1.7152175174157992E-2</v>
      </c>
      <c r="I191" s="190">
        <v>45.12</v>
      </c>
      <c r="J191" s="190">
        <v>42.07</v>
      </c>
      <c r="K191" s="207">
        <f t="shared" si="235"/>
        <v>43.594999999999999</v>
      </c>
      <c r="L191" s="173">
        <v>1.4</v>
      </c>
      <c r="M191" s="171">
        <v>0.06</v>
      </c>
      <c r="N191" s="175">
        <f t="shared" si="246"/>
        <v>9.628900275180019E-2</v>
      </c>
      <c r="O191" s="183">
        <f t="shared" si="236"/>
        <v>1.3323072372578995E-2</v>
      </c>
      <c r="P191" s="174"/>
      <c r="Q191" s="174"/>
      <c r="R191" s="172"/>
      <c r="S191" s="172"/>
      <c r="T191" s="175"/>
      <c r="U191" s="172"/>
      <c r="V191" s="172"/>
      <c r="W191" s="190"/>
      <c r="X191" s="190"/>
      <c r="Y191" s="207"/>
      <c r="Z191" s="173"/>
      <c r="AA191" s="171"/>
      <c r="AB191" s="175"/>
      <c r="AC191" s="183"/>
      <c r="AD191" s="198"/>
      <c r="AE191" s="198"/>
      <c r="AF191" s="176"/>
      <c r="AG191" s="198"/>
      <c r="AH191" s="197"/>
      <c r="AI191" s="209"/>
      <c r="AJ191" s="209"/>
      <c r="AK191" s="176"/>
      <c r="AL191" s="176"/>
      <c r="AM191" s="177"/>
      <c r="AN191" s="177"/>
      <c r="AO191" s="178"/>
      <c r="AP191" s="172"/>
      <c r="AQ191" s="172"/>
      <c r="AR191" s="190"/>
      <c r="AS191" s="190"/>
      <c r="AT191" s="207"/>
      <c r="AU191" s="173"/>
      <c r="AV191" s="171"/>
      <c r="AW191" s="172"/>
      <c r="AX191" s="172"/>
      <c r="AY191" s="198">
        <v>47.6</v>
      </c>
      <c r="AZ191" s="198">
        <v>44.267800000000001</v>
      </c>
      <c r="BA191" s="208">
        <f t="shared" si="237"/>
        <v>45.933900000000001</v>
      </c>
      <c r="BB191" s="191">
        <v>1.6</v>
      </c>
      <c r="BC191" s="197">
        <v>0.04</v>
      </c>
      <c r="BD191" s="175">
        <f>+((((((BB191/4)*(1+BC191)^0.25))/(BA191*0.95))+(1+BC191)^(0.25))^4)-1</f>
        <v>7.8660122619938155E-2</v>
      </c>
      <c r="BE191" s="210">
        <f>BD191*($FH191/$FW191)</f>
        <v>5.4353485587472191E-3</v>
      </c>
      <c r="BF191" s="198"/>
      <c r="BG191" s="198"/>
      <c r="BH191" s="176"/>
      <c r="BI191" s="198"/>
      <c r="BJ191" s="197"/>
      <c r="BK191" s="175"/>
      <c r="BL191" s="209"/>
      <c r="BM191" s="198">
        <v>30.99</v>
      </c>
      <c r="BN191" s="198">
        <v>28.33</v>
      </c>
      <c r="BO191" s="208">
        <f t="shared" si="238"/>
        <v>29.659999999999997</v>
      </c>
      <c r="BP191" s="191">
        <v>1</v>
      </c>
      <c r="BQ191" s="197">
        <v>7.85E-2</v>
      </c>
      <c r="BR191" s="175">
        <f t="shared" si="247"/>
        <v>0.11728832206921869</v>
      </c>
      <c r="BS191" s="183">
        <f t="shared" si="239"/>
        <v>3.7921310516016229E-2</v>
      </c>
      <c r="BT191" s="198">
        <v>45.89</v>
      </c>
      <c r="BU191" s="198">
        <v>42.72</v>
      </c>
      <c r="BV191" s="208">
        <f t="shared" si="240"/>
        <v>44.305</v>
      </c>
      <c r="BW191" s="191">
        <v>1.82</v>
      </c>
      <c r="BX191" s="197">
        <v>3.7499999999999999E-2</v>
      </c>
      <c r="BY191" s="175">
        <f t="shared" si="248"/>
        <v>8.3095183929337235E-2</v>
      </c>
      <c r="BZ191" s="183">
        <f t="shared" si="250"/>
        <v>3.5439722147555422E-3</v>
      </c>
      <c r="CA191" s="174"/>
      <c r="CB191" s="174"/>
      <c r="CC191" s="172"/>
      <c r="CD191" s="172"/>
      <c r="CE191" s="178"/>
      <c r="CF191" s="172"/>
      <c r="CG191" s="172"/>
      <c r="CH191" s="198"/>
      <c r="CI191" s="198"/>
      <c r="CJ191" s="208"/>
      <c r="CK191" s="191"/>
      <c r="CL191" s="197"/>
      <c r="CM191" s="175"/>
      <c r="CN191" s="183"/>
      <c r="CO191" s="176"/>
      <c r="CP191" s="176"/>
      <c r="CQ191" s="172"/>
      <c r="CR191" s="172"/>
      <c r="CS191" s="178"/>
      <c r="CT191" s="172"/>
      <c r="CU191" s="172"/>
      <c r="CV191" s="198">
        <v>35.533999999999999</v>
      </c>
      <c r="CW191" s="198">
        <v>33.28</v>
      </c>
      <c r="CX191" s="208">
        <f t="shared" si="241"/>
        <v>34.406999999999996</v>
      </c>
      <c r="CY191" s="191">
        <v>1.24</v>
      </c>
      <c r="CZ191" s="197">
        <v>0.05</v>
      </c>
      <c r="DA191" s="175">
        <f t="shared" si="165"/>
        <v>9.0403027789066392E-2</v>
      </c>
      <c r="DB191" s="183">
        <f t="shared" si="242"/>
        <v>8.4429290962789467E-3</v>
      </c>
      <c r="DC191" s="172"/>
      <c r="DD191" s="172"/>
      <c r="DE191" s="172"/>
      <c r="DF191" s="172"/>
      <c r="DG191" s="175"/>
      <c r="DH191" s="172"/>
      <c r="DI191" s="172"/>
      <c r="DJ191" s="198">
        <v>61.78</v>
      </c>
      <c r="DK191" s="198">
        <v>57.81</v>
      </c>
      <c r="DL191" s="208">
        <f t="shared" si="176"/>
        <v>59.795000000000002</v>
      </c>
      <c r="DM191" s="191">
        <v>1.77</v>
      </c>
      <c r="DN191" s="197">
        <v>0.06</v>
      </c>
      <c r="DO191" s="175">
        <f t="shared" si="232"/>
        <v>9.3416573795653601E-2</v>
      </c>
      <c r="DP191" s="183">
        <f t="shared" si="233"/>
        <v>6.4028935791048082E-3</v>
      </c>
      <c r="DQ191" s="198"/>
      <c r="DR191" s="198"/>
      <c r="DS191" s="176"/>
      <c r="DT191" s="198"/>
      <c r="DU191" s="197"/>
      <c r="DV191" s="175"/>
      <c r="DW191" s="183"/>
      <c r="DX191" s="198"/>
      <c r="DY191" s="198"/>
      <c r="DZ191" s="208"/>
      <c r="EA191" s="191"/>
      <c r="EB191" s="197"/>
      <c r="EC191" s="175"/>
      <c r="ED191" s="183"/>
      <c r="EE191" s="198">
        <v>46.22</v>
      </c>
      <c r="EF191" s="198">
        <v>42.55</v>
      </c>
      <c r="EG191" s="208">
        <f t="shared" si="219"/>
        <v>44.384999999999998</v>
      </c>
      <c r="EH191" s="191">
        <v>1.68</v>
      </c>
      <c r="EI191" s="197">
        <v>5.2499999999999998E-2</v>
      </c>
      <c r="EJ191" s="175">
        <f t="shared" si="251"/>
        <v>9.5065224377345992E-2</v>
      </c>
      <c r="EK191" s="183">
        <f t="shared" si="243"/>
        <v>7.8155886480351759E-3</v>
      </c>
      <c r="EL191" s="198"/>
      <c r="EM191" s="198"/>
      <c r="EN191" s="208"/>
      <c r="EO191" s="191"/>
      <c r="EP191" s="197"/>
      <c r="EQ191" s="175"/>
      <c r="ER191" s="183"/>
      <c r="ES191" s="198"/>
      <c r="ET191" s="198"/>
      <c r="EU191" s="208"/>
      <c r="EV191" s="191"/>
      <c r="EW191" s="197"/>
      <c r="EX191" s="175"/>
      <c r="EY191" s="183"/>
      <c r="EZ191" s="172"/>
      <c r="FA191" s="191">
        <v>4.9770000000000003</v>
      </c>
      <c r="FB191" s="191">
        <v>3.7749999999999999</v>
      </c>
      <c r="FC191" s="179"/>
      <c r="FD191" s="191"/>
      <c r="FE191" s="198"/>
      <c r="FF191" s="179"/>
      <c r="FG191" s="179"/>
      <c r="FH191" s="198">
        <v>1.8852200000000001</v>
      </c>
      <c r="FI191" s="198"/>
      <c r="FJ191" s="191">
        <v>8.8209999999999997</v>
      </c>
      <c r="FK191" s="191">
        <v>1.1636</v>
      </c>
      <c r="FL191" s="179"/>
      <c r="FM191" s="191"/>
      <c r="FN191" s="177"/>
      <c r="FO191" s="191">
        <v>2.548</v>
      </c>
      <c r="FP191" s="177"/>
      <c r="FQ191" s="191">
        <v>1.87</v>
      </c>
      <c r="FR191" s="191"/>
      <c r="FS191" s="198"/>
      <c r="FT191" s="191">
        <v>2.2429999999999999</v>
      </c>
      <c r="FU191" s="191"/>
      <c r="FV191" s="191"/>
      <c r="FW191" s="177">
        <f t="shared" si="224"/>
        <v>27.282820000000001</v>
      </c>
      <c r="FX191" s="175">
        <f t="shared" si="244"/>
        <v>0.10003729015967491</v>
      </c>
      <c r="FY191" s="172"/>
      <c r="FZ191" s="172"/>
    </row>
    <row r="192" spans="1:182">
      <c r="A192" s="181">
        <v>41426</v>
      </c>
      <c r="B192" s="190">
        <v>43.9</v>
      </c>
      <c r="C192" s="190">
        <v>41.47</v>
      </c>
      <c r="D192" s="170">
        <f t="shared" si="249"/>
        <v>42.685000000000002</v>
      </c>
      <c r="E192" s="173">
        <v>1.88</v>
      </c>
      <c r="F192" s="171">
        <v>0.05</v>
      </c>
      <c r="G192" s="175">
        <f t="shared" si="245"/>
        <v>9.9532626851698947E-2</v>
      </c>
      <c r="H192" s="183">
        <f t="shared" si="234"/>
        <v>1.9133868754363355E-2</v>
      </c>
      <c r="I192" s="190">
        <v>42.67</v>
      </c>
      <c r="J192" s="190">
        <v>38</v>
      </c>
      <c r="K192" s="207">
        <f t="shared" si="235"/>
        <v>40.335000000000001</v>
      </c>
      <c r="L192" s="173">
        <v>1.4</v>
      </c>
      <c r="M192" s="171">
        <v>6.2E-2</v>
      </c>
      <c r="N192" s="175">
        <f t="shared" si="246"/>
        <v>0.10133621808882176</v>
      </c>
      <c r="O192" s="183">
        <f t="shared" si="236"/>
        <v>1.3628065710713648E-2</v>
      </c>
      <c r="P192" s="174"/>
      <c r="Q192" s="174"/>
      <c r="R192" s="172"/>
      <c r="S192" s="172"/>
      <c r="T192" s="175"/>
      <c r="U192" s="172"/>
      <c r="V192" s="172"/>
      <c r="W192" s="190"/>
      <c r="X192" s="190"/>
      <c r="Y192" s="207"/>
      <c r="Z192" s="173"/>
      <c r="AA192" s="171"/>
      <c r="AB192" s="175"/>
      <c r="AC192" s="183"/>
      <c r="AD192" s="198"/>
      <c r="AE192" s="198"/>
      <c r="AF192" s="176"/>
      <c r="AG192" s="198"/>
      <c r="AH192" s="197"/>
      <c r="AI192" s="209"/>
      <c r="AJ192" s="209"/>
      <c r="AK192" s="176"/>
      <c r="AL192" s="176"/>
      <c r="AM192" s="177"/>
      <c r="AN192" s="177"/>
      <c r="AO192" s="178"/>
      <c r="AP192" s="172"/>
      <c r="AQ192" s="172"/>
      <c r="AR192" s="190">
        <v>48.5</v>
      </c>
      <c r="AS192" s="190">
        <v>43.37</v>
      </c>
      <c r="AT192" s="207">
        <f t="shared" ref="AT192:AT218" si="252">AVERAGE(AR192:AS192)</f>
        <v>45.935000000000002</v>
      </c>
      <c r="AU192" s="173">
        <v>1.7</v>
      </c>
      <c r="AV192" s="171">
        <v>4.7E-2</v>
      </c>
      <c r="AW192" s="171">
        <f t="shared" ref="AW192:AW218" si="253">+((((((AU192/4)*(1+AV192)^0.25))/(AT192*0.95))+(1+AV192)^(0.25))^4)-1</f>
        <v>8.8387345720021271E-2</v>
      </c>
      <c r="AX192" s="172">
        <f t="shared" ref="AX192:AX218" si="254">AW192*($FG192/$FW192)</f>
        <v>4.7308419500554106E-3</v>
      </c>
      <c r="AY192" s="198">
        <v>46.354999999999997</v>
      </c>
      <c r="AZ192" s="198">
        <v>40.97</v>
      </c>
      <c r="BA192" s="208">
        <f t="shared" si="237"/>
        <v>43.662499999999994</v>
      </c>
      <c r="BB192" s="191">
        <v>1.6</v>
      </c>
      <c r="BC192" s="197">
        <v>2.5000000000000001E-2</v>
      </c>
      <c r="BD192" s="175"/>
      <c r="BE192" s="210"/>
      <c r="BF192" s="198"/>
      <c r="BG192" s="198"/>
      <c r="BH192" s="176"/>
      <c r="BI192" s="198"/>
      <c r="BJ192" s="197"/>
      <c r="BK192" s="175"/>
      <c r="BL192" s="209"/>
      <c r="BM192" s="198">
        <v>29.52</v>
      </c>
      <c r="BN192" s="198">
        <v>27.11</v>
      </c>
      <c r="BO192" s="208">
        <f t="shared" si="238"/>
        <v>28.314999999999998</v>
      </c>
      <c r="BP192" s="191">
        <v>1</v>
      </c>
      <c r="BQ192" s="197">
        <v>6.7000000000000004E-2</v>
      </c>
      <c r="BR192" s="175">
        <f t="shared" si="247"/>
        <v>0.10722295524142389</v>
      </c>
      <c r="BS192" s="183">
        <f t="shared" si="239"/>
        <v>3.6540966705586875E-2</v>
      </c>
      <c r="BT192" s="198">
        <v>43.5</v>
      </c>
      <c r="BU192" s="198">
        <v>41.17</v>
      </c>
      <c r="BV192" s="208">
        <f t="shared" si="240"/>
        <v>42.335000000000001</v>
      </c>
      <c r="BW192" s="191">
        <v>1.82</v>
      </c>
      <c r="BX192" s="197">
        <v>0.04</v>
      </c>
      <c r="BY192" s="175">
        <f t="shared" si="248"/>
        <v>8.786791037998154E-2</v>
      </c>
      <c r="BZ192" s="183">
        <f t="shared" si="250"/>
        <v>3.5848344617352198E-3</v>
      </c>
      <c r="CA192" s="174"/>
      <c r="CB192" s="174"/>
      <c r="CC192" s="172"/>
      <c r="CD192" s="172"/>
      <c r="CE192" s="178"/>
      <c r="CF192" s="172"/>
      <c r="CG192" s="172"/>
      <c r="CH192" s="198"/>
      <c r="CI192" s="198"/>
      <c r="CJ192" s="208"/>
      <c r="CK192" s="191"/>
      <c r="CL192" s="197"/>
      <c r="CM192" s="175"/>
      <c r="CN192" s="183"/>
      <c r="CO192" s="176"/>
      <c r="CP192" s="176"/>
      <c r="CQ192" s="172"/>
      <c r="CR192" s="172"/>
      <c r="CS192" s="178"/>
      <c r="CT192" s="172"/>
      <c r="CU192" s="172"/>
      <c r="CV192" s="198">
        <v>34.9</v>
      </c>
      <c r="CW192" s="198">
        <v>32.390500000000003</v>
      </c>
      <c r="CX192" s="208">
        <f t="shared" si="241"/>
        <v>33.645250000000004</v>
      </c>
      <c r="CY192" s="191">
        <v>1.24</v>
      </c>
      <c r="CZ192" s="197">
        <v>0.05</v>
      </c>
      <c r="DA192" s="175">
        <f t="shared" ref="DA192:DA198" si="255">+((((((CY192/4)*(1+CZ192)^0.25))/(CX192*0.95))+(1+CZ192)^(0.25))^4)-1</f>
        <v>9.1331066624341206E-2</v>
      </c>
      <c r="DB192" s="183">
        <f t="shared" si="242"/>
        <v>8.3410488663919046E-3</v>
      </c>
      <c r="DC192" s="172"/>
      <c r="DD192" s="172"/>
      <c r="DE192" s="172"/>
      <c r="DF192" s="172"/>
      <c r="DG192" s="175"/>
      <c r="DH192" s="172"/>
      <c r="DI192" s="172"/>
      <c r="DJ192" s="198">
        <v>59.88</v>
      </c>
      <c r="DK192" s="198">
        <v>54.86</v>
      </c>
      <c r="DL192" s="208">
        <f t="shared" si="176"/>
        <v>57.370000000000005</v>
      </c>
      <c r="DM192" s="191">
        <v>1.77</v>
      </c>
      <c r="DN192" s="197">
        <v>0.06</v>
      </c>
      <c r="DO192" s="175">
        <f t="shared" si="232"/>
        <v>9.4846258351816148E-2</v>
      </c>
      <c r="DP192" s="183">
        <f t="shared" si="233"/>
        <v>6.461061878216318E-3</v>
      </c>
      <c r="DQ192" s="198"/>
      <c r="DR192" s="198"/>
      <c r="DS192" s="176"/>
      <c r="DT192" s="198"/>
      <c r="DU192" s="197"/>
      <c r="DV192" s="175"/>
      <c r="DW192" s="183"/>
      <c r="DX192" s="198"/>
      <c r="DY192" s="198"/>
      <c r="DZ192" s="208"/>
      <c r="EA192" s="191"/>
      <c r="EB192" s="197"/>
      <c r="EC192" s="175"/>
      <c r="ED192" s="183"/>
      <c r="EE192" s="198">
        <v>44.05</v>
      </c>
      <c r="EF192" s="198">
        <v>41.16</v>
      </c>
      <c r="EG192" s="208">
        <f t="shared" si="219"/>
        <v>42.604999999999997</v>
      </c>
      <c r="EH192" s="191">
        <v>1.68</v>
      </c>
      <c r="EI192" s="197">
        <v>5.2499999999999998E-2</v>
      </c>
      <c r="EJ192" s="175">
        <f t="shared" si="251"/>
        <v>9.6871203874372425E-2</v>
      </c>
      <c r="EK192" s="183">
        <f t="shared" si="243"/>
        <v>7.6251129149157914E-3</v>
      </c>
      <c r="EL192" s="198"/>
      <c r="EM192" s="198"/>
      <c r="EN192" s="208"/>
      <c r="EO192" s="191"/>
      <c r="EP192" s="197"/>
      <c r="EQ192" s="175"/>
      <c r="ER192" s="183"/>
      <c r="ES192" s="198"/>
      <c r="ET192" s="198"/>
      <c r="EU192" s="208"/>
      <c r="EV192" s="191"/>
      <c r="EW192" s="197"/>
      <c r="EX192" s="175"/>
      <c r="EY192" s="183"/>
      <c r="EZ192" s="172"/>
      <c r="FA192" s="191">
        <v>5.1360000000000001</v>
      </c>
      <c r="FB192" s="191">
        <v>3.593</v>
      </c>
      <c r="FC192" s="179"/>
      <c r="FD192" s="191"/>
      <c r="FE192" s="198"/>
      <c r="FF192" s="179"/>
      <c r="FG192" s="179">
        <v>1.43</v>
      </c>
      <c r="FH192" s="198"/>
      <c r="FI192" s="198"/>
      <c r="FJ192" s="191">
        <v>9.1050000000000004</v>
      </c>
      <c r="FK192" s="191">
        <v>1.0900000000000001</v>
      </c>
      <c r="FL192" s="179"/>
      <c r="FM192" s="191"/>
      <c r="FN192" s="177"/>
      <c r="FO192" s="191">
        <v>2.44</v>
      </c>
      <c r="FP192" s="177"/>
      <c r="FQ192" s="191">
        <v>1.82</v>
      </c>
      <c r="FR192" s="191"/>
      <c r="FS192" s="198"/>
      <c r="FT192" s="191">
        <v>2.1030000000000002</v>
      </c>
      <c r="FU192" s="191"/>
      <c r="FV192" s="191"/>
      <c r="FW192" s="177">
        <f t="shared" si="224"/>
        <v>26.717000000000002</v>
      </c>
      <c r="FX192" s="175">
        <f t="shared" si="244"/>
        <v>0.10004580124197851</v>
      </c>
      <c r="FY192" s="172"/>
      <c r="FZ192" s="172"/>
    </row>
    <row r="193" spans="1:182">
      <c r="A193" s="181">
        <v>41456</v>
      </c>
      <c r="B193" s="190">
        <v>47</v>
      </c>
      <c r="C193" s="190">
        <v>41.94</v>
      </c>
      <c r="D193" s="170">
        <f t="shared" si="249"/>
        <v>44.47</v>
      </c>
      <c r="E193" s="173">
        <v>1.88</v>
      </c>
      <c r="F193" s="171">
        <v>0.05</v>
      </c>
      <c r="G193" s="175">
        <f t="shared" si="245"/>
        <v>9.7511312527012395E-2</v>
      </c>
      <c r="H193" s="183">
        <f t="shared" si="234"/>
        <v>1.8745297044531036E-2</v>
      </c>
      <c r="I193" s="190">
        <v>44.88</v>
      </c>
      <c r="J193" s="190">
        <v>39.97</v>
      </c>
      <c r="K193" s="207">
        <f t="shared" si="235"/>
        <v>42.424999999999997</v>
      </c>
      <c r="L193" s="173">
        <v>1.4</v>
      </c>
      <c r="M193" s="171">
        <v>6.2E-2</v>
      </c>
      <c r="N193" s="175">
        <f t="shared" si="246"/>
        <v>9.9373186060230267E-2</v>
      </c>
      <c r="O193" s="183">
        <f t="shared" si="236"/>
        <v>1.3364069974713002E-2</v>
      </c>
      <c r="P193" s="174"/>
      <c r="Q193" s="174"/>
      <c r="R193" s="172"/>
      <c r="S193" s="172"/>
      <c r="T193" s="175"/>
      <c r="U193" s="172"/>
      <c r="V193" s="172"/>
      <c r="W193" s="190"/>
      <c r="X193" s="190"/>
      <c r="Y193" s="207"/>
      <c r="Z193" s="173"/>
      <c r="AA193" s="171"/>
      <c r="AB193" s="175"/>
      <c r="AC193" s="183"/>
      <c r="AD193" s="198"/>
      <c r="AE193" s="198"/>
      <c r="AF193" s="176"/>
      <c r="AG193" s="198"/>
      <c r="AH193" s="197"/>
      <c r="AI193" s="209"/>
      <c r="AJ193" s="209"/>
      <c r="AK193" s="176"/>
      <c r="AL193" s="176"/>
      <c r="AM193" s="177"/>
      <c r="AN193" s="177"/>
      <c r="AO193" s="178"/>
      <c r="AP193" s="172"/>
      <c r="AQ193" s="172"/>
      <c r="AR193" s="190">
        <v>47.84</v>
      </c>
      <c r="AS193" s="190">
        <v>44.97</v>
      </c>
      <c r="AT193" s="207">
        <f t="shared" si="252"/>
        <v>46.405000000000001</v>
      </c>
      <c r="AU193" s="173">
        <v>1.7</v>
      </c>
      <c r="AV193" s="171">
        <v>4.7E-2</v>
      </c>
      <c r="AW193" s="171">
        <f t="shared" si="253"/>
        <v>8.796211432581047E-2</v>
      </c>
      <c r="AX193" s="172">
        <f t="shared" si="254"/>
        <v>4.7080818761802961E-3</v>
      </c>
      <c r="AY193" s="198">
        <v>46</v>
      </c>
      <c r="AZ193" s="198">
        <v>40.600099999999998</v>
      </c>
      <c r="BA193" s="208">
        <f t="shared" si="237"/>
        <v>43.300049999999999</v>
      </c>
      <c r="BB193" s="191">
        <v>1.6</v>
      </c>
      <c r="BC193" s="197">
        <v>2.5000000000000001E-2</v>
      </c>
      <c r="BD193" s="175"/>
      <c r="BE193" s="210"/>
      <c r="BF193" s="198"/>
      <c r="BG193" s="198"/>
      <c r="BH193" s="176"/>
      <c r="BI193" s="198"/>
      <c r="BJ193" s="197"/>
      <c r="BK193" s="175"/>
      <c r="BL193" s="209"/>
      <c r="BM193" s="198">
        <v>31.48</v>
      </c>
      <c r="BN193" s="198">
        <v>28.27</v>
      </c>
      <c r="BO193" s="208">
        <f t="shared" si="238"/>
        <v>29.875</v>
      </c>
      <c r="BP193" s="191">
        <v>1</v>
      </c>
      <c r="BQ193" s="197">
        <v>6.7000000000000004E-2</v>
      </c>
      <c r="BR193" s="175">
        <f t="shared" si="247"/>
        <v>0.10509491087391365</v>
      </c>
      <c r="BS193" s="183">
        <f t="shared" si="239"/>
        <v>3.5815741419582429E-2</v>
      </c>
      <c r="BT193" s="198">
        <v>45.15</v>
      </c>
      <c r="BU193" s="198">
        <v>41.56</v>
      </c>
      <c r="BV193" s="208">
        <f t="shared" si="240"/>
        <v>43.355000000000004</v>
      </c>
      <c r="BW193" s="191">
        <v>1.82</v>
      </c>
      <c r="BX193" s="197">
        <v>0.04</v>
      </c>
      <c r="BY193" s="175">
        <f t="shared" si="248"/>
        <v>8.6723114112111865E-2</v>
      </c>
      <c r="BZ193" s="183">
        <f t="shared" si="250"/>
        <v>3.5381290707116042E-3</v>
      </c>
      <c r="CA193" s="174"/>
      <c r="CB193" s="174"/>
      <c r="CC193" s="172"/>
      <c r="CD193" s="172"/>
      <c r="CE193" s="178"/>
      <c r="CF193" s="172"/>
      <c r="CG193" s="172"/>
      <c r="CH193" s="198"/>
      <c r="CI193" s="198"/>
      <c r="CJ193" s="208"/>
      <c r="CK193" s="191"/>
      <c r="CL193" s="197"/>
      <c r="CM193" s="175"/>
      <c r="CN193" s="183"/>
      <c r="CO193" s="176"/>
      <c r="CP193" s="176"/>
      <c r="CQ193" s="172"/>
      <c r="CR193" s="172"/>
      <c r="CS193" s="178"/>
      <c r="CT193" s="172"/>
      <c r="CU193" s="172"/>
      <c r="CV193" s="198">
        <v>35.450000000000003</v>
      </c>
      <c r="CW193" s="198">
        <v>32.950000000000003</v>
      </c>
      <c r="CX193" s="208">
        <f t="shared" si="241"/>
        <v>34.200000000000003</v>
      </c>
      <c r="CY193" s="191">
        <v>1.24</v>
      </c>
      <c r="CZ193" s="197">
        <v>0.05</v>
      </c>
      <c r="DA193" s="175">
        <f t="shared" si="255"/>
        <v>9.0651066900255595E-2</v>
      </c>
      <c r="DB193" s="183">
        <f t="shared" si="242"/>
        <v>8.2789461105896491E-3</v>
      </c>
      <c r="DC193" s="172"/>
      <c r="DD193" s="172"/>
      <c r="DE193" s="172"/>
      <c r="DF193" s="172"/>
      <c r="DG193" s="175"/>
      <c r="DH193" s="172"/>
      <c r="DI193" s="172"/>
      <c r="DJ193" s="198">
        <v>62.28</v>
      </c>
      <c r="DK193" s="198">
        <v>56.13</v>
      </c>
      <c r="DL193" s="208">
        <f t="shared" si="176"/>
        <v>59.204999999999998</v>
      </c>
      <c r="DM193" s="191">
        <v>1.77</v>
      </c>
      <c r="DN193" s="197">
        <v>0.06</v>
      </c>
      <c r="DO193" s="175">
        <f t="shared" si="232"/>
        <v>9.3753507379702006E-2</v>
      </c>
      <c r="DP193" s="183">
        <f t="shared" si="233"/>
        <v>6.3866221293954273E-3</v>
      </c>
      <c r="DQ193" s="198"/>
      <c r="DR193" s="198"/>
      <c r="DS193" s="176"/>
      <c r="DT193" s="198"/>
      <c r="DU193" s="197"/>
      <c r="DV193" s="175"/>
      <c r="DW193" s="183"/>
      <c r="DX193" s="198"/>
      <c r="DY193" s="198"/>
      <c r="DZ193" s="208"/>
      <c r="EA193" s="191"/>
      <c r="EB193" s="197"/>
      <c r="EC193" s="175"/>
      <c r="ED193" s="183"/>
      <c r="EE193" s="198">
        <v>46.63</v>
      </c>
      <c r="EF193" s="198">
        <v>42.3</v>
      </c>
      <c r="EG193" s="208">
        <f t="shared" si="219"/>
        <v>44.465000000000003</v>
      </c>
      <c r="EH193" s="191">
        <v>1.68</v>
      </c>
      <c r="EI193" s="197">
        <v>5.2499999999999998E-2</v>
      </c>
      <c r="EJ193" s="175">
        <f t="shared" si="251"/>
        <v>9.4987502174713523E-2</v>
      </c>
      <c r="EK193" s="183">
        <f t="shared" si="243"/>
        <v>7.4768393559689538E-3</v>
      </c>
      <c r="EL193" s="198"/>
      <c r="EM193" s="198"/>
      <c r="EN193" s="208"/>
      <c r="EO193" s="191"/>
      <c r="EP193" s="197"/>
      <c r="EQ193" s="175"/>
      <c r="ER193" s="183"/>
      <c r="ES193" s="198"/>
      <c r="ET193" s="198"/>
      <c r="EU193" s="208"/>
      <c r="EV193" s="191"/>
      <c r="EW193" s="197"/>
      <c r="EX193" s="175"/>
      <c r="EY193" s="183"/>
      <c r="EZ193" s="172"/>
      <c r="FA193" s="191">
        <v>5.1360000000000001</v>
      </c>
      <c r="FB193" s="191">
        <v>3.593</v>
      </c>
      <c r="FC193" s="179"/>
      <c r="FD193" s="191"/>
      <c r="FE193" s="198"/>
      <c r="FF193" s="179"/>
      <c r="FG193" s="179">
        <v>1.43</v>
      </c>
      <c r="FH193" s="198"/>
      <c r="FI193" s="198"/>
      <c r="FJ193" s="191">
        <v>9.1050000000000004</v>
      </c>
      <c r="FK193" s="191">
        <v>1.0900000000000001</v>
      </c>
      <c r="FL193" s="179"/>
      <c r="FM193" s="191"/>
      <c r="FN193" s="177"/>
      <c r="FO193" s="191">
        <v>2.44</v>
      </c>
      <c r="FP193" s="177"/>
      <c r="FQ193" s="191">
        <v>1.82</v>
      </c>
      <c r="FR193" s="191"/>
      <c r="FS193" s="198"/>
      <c r="FT193" s="191">
        <v>2.1030000000000002</v>
      </c>
      <c r="FU193" s="191"/>
      <c r="FV193" s="191"/>
      <c r="FW193" s="177">
        <f t="shared" si="224"/>
        <v>26.717000000000002</v>
      </c>
      <c r="FX193" s="175">
        <f t="shared" si="244"/>
        <v>9.8313726981672386E-2</v>
      </c>
      <c r="FY193" s="172"/>
      <c r="FZ193" s="172"/>
    </row>
    <row r="194" spans="1:182">
      <c r="A194" s="181">
        <v>41487</v>
      </c>
      <c r="B194" s="190">
        <v>46.5</v>
      </c>
      <c r="C194" s="190">
        <v>43.79</v>
      </c>
      <c r="D194" s="170">
        <f t="shared" si="249"/>
        <v>45.144999999999996</v>
      </c>
      <c r="E194" s="173">
        <v>1.88</v>
      </c>
      <c r="F194" s="171">
        <v>0.05</v>
      </c>
      <c r="G194" s="175">
        <f t="shared" si="245"/>
        <v>9.6789277713944744E-2</v>
      </c>
      <c r="H194" s="183">
        <f t="shared" si="234"/>
        <v>1.8606495128151372E-2</v>
      </c>
      <c r="I194" s="190">
        <v>45.55</v>
      </c>
      <c r="J194" s="190">
        <v>40.28</v>
      </c>
      <c r="K194" s="207">
        <f t="shared" si="235"/>
        <v>42.914999999999999</v>
      </c>
      <c r="L194" s="173">
        <v>1.4</v>
      </c>
      <c r="M194" s="171">
        <v>6.2E-2</v>
      </c>
      <c r="N194" s="175">
        <f t="shared" si="246"/>
        <v>9.8940975384831154E-2</v>
      </c>
      <c r="O194" s="183">
        <f t="shared" si="236"/>
        <v>1.3305944700291884E-2</v>
      </c>
      <c r="P194" s="174"/>
      <c r="Q194" s="174"/>
      <c r="R194" s="172"/>
      <c r="S194" s="172"/>
      <c r="T194" s="175"/>
      <c r="U194" s="172"/>
      <c r="V194" s="172"/>
      <c r="W194" s="190"/>
      <c r="X194" s="190"/>
      <c r="Y194" s="207"/>
      <c r="Z194" s="173"/>
      <c r="AA194" s="171"/>
      <c r="AB194" s="175"/>
      <c r="AC194" s="183"/>
      <c r="AD194" s="198"/>
      <c r="AE194" s="198"/>
      <c r="AF194" s="176"/>
      <c r="AG194" s="198"/>
      <c r="AH194" s="197"/>
      <c r="AI194" s="209"/>
      <c r="AJ194" s="209"/>
      <c r="AK194" s="176"/>
      <c r="AL194" s="176"/>
      <c r="AM194" s="177"/>
      <c r="AN194" s="177"/>
      <c r="AO194" s="178"/>
      <c r="AP194" s="172"/>
      <c r="AQ194" s="172"/>
      <c r="AR194" s="190">
        <v>46.33</v>
      </c>
      <c r="AS194" s="190">
        <v>43.46</v>
      </c>
      <c r="AT194" s="207">
        <f t="shared" si="252"/>
        <v>44.894999999999996</v>
      </c>
      <c r="AU194" s="173">
        <v>1.7</v>
      </c>
      <c r="AV194" s="171">
        <v>4.7E-2</v>
      </c>
      <c r="AW194" s="171">
        <f t="shared" si="253"/>
        <v>8.9360399385645994E-2</v>
      </c>
      <c r="AX194" s="172">
        <f t="shared" si="254"/>
        <v>4.7829236486684043E-3</v>
      </c>
      <c r="AY194" s="198">
        <v>45.926000000000002</v>
      </c>
      <c r="AZ194" s="198">
        <v>43.04</v>
      </c>
      <c r="BA194" s="208">
        <f t="shared" si="237"/>
        <v>44.483000000000004</v>
      </c>
      <c r="BB194" s="191">
        <v>1.6</v>
      </c>
      <c r="BC194" s="197">
        <v>2.5000000000000001E-2</v>
      </c>
      <c r="BD194" s="175"/>
      <c r="BE194" s="210"/>
      <c r="BF194" s="198"/>
      <c r="BG194" s="198"/>
      <c r="BH194" s="176"/>
      <c r="BI194" s="198"/>
      <c r="BJ194" s="197"/>
      <c r="BK194" s="175"/>
      <c r="BL194" s="209"/>
      <c r="BM194" s="198">
        <v>31.26</v>
      </c>
      <c r="BN194" s="198">
        <v>28.99</v>
      </c>
      <c r="BO194" s="208">
        <f t="shared" si="238"/>
        <v>30.125</v>
      </c>
      <c r="BP194" s="191">
        <v>1</v>
      </c>
      <c r="BQ194" s="197">
        <v>6.7000000000000004E-2</v>
      </c>
      <c r="BR194" s="175">
        <f t="shared" si="247"/>
        <v>0.10477463441541968</v>
      </c>
      <c r="BS194" s="183">
        <f t="shared" si="239"/>
        <v>3.5706593043844596E-2</v>
      </c>
      <c r="BT194" s="198">
        <v>44.408999999999999</v>
      </c>
      <c r="BU194" s="198">
        <v>41.01</v>
      </c>
      <c r="BV194" s="208">
        <f t="shared" si="240"/>
        <v>42.709499999999998</v>
      </c>
      <c r="BW194" s="191">
        <v>1.82</v>
      </c>
      <c r="BX194" s="197">
        <v>0.04</v>
      </c>
      <c r="BY194" s="175">
        <f t="shared" si="248"/>
        <v>8.7441132293595958E-2</v>
      </c>
      <c r="BZ194" s="183">
        <f t="shared" si="250"/>
        <v>3.5674227720185496E-3</v>
      </c>
      <c r="CA194" s="174"/>
      <c r="CB194" s="174"/>
      <c r="CC194" s="172"/>
      <c r="CD194" s="172"/>
      <c r="CE194" s="178"/>
      <c r="CF194" s="172"/>
      <c r="CG194" s="172"/>
      <c r="CH194" s="198"/>
      <c r="CI194" s="198"/>
      <c r="CJ194" s="208"/>
      <c r="CK194" s="191"/>
      <c r="CL194" s="197"/>
      <c r="CM194" s="175"/>
      <c r="CN194" s="183"/>
      <c r="CO194" s="176"/>
      <c r="CP194" s="176"/>
      <c r="CQ194" s="172"/>
      <c r="CR194" s="172"/>
      <c r="CS194" s="178"/>
      <c r="CT194" s="172"/>
      <c r="CU194" s="172"/>
      <c r="CV194" s="198">
        <v>35.049999999999997</v>
      </c>
      <c r="CW194" s="198">
        <v>32.020000000000003</v>
      </c>
      <c r="CX194" s="208">
        <f t="shared" si="241"/>
        <v>33.534999999999997</v>
      </c>
      <c r="CY194" s="191">
        <v>1.24</v>
      </c>
      <c r="CZ194" s="197">
        <v>0.05</v>
      </c>
      <c r="DA194" s="175">
        <f t="shared" si="255"/>
        <v>9.1468927138286693E-2</v>
      </c>
      <c r="DB194" s="183">
        <f t="shared" si="242"/>
        <v>8.353639338901056E-3</v>
      </c>
      <c r="DC194" s="172"/>
      <c r="DD194" s="172"/>
      <c r="DE194" s="172"/>
      <c r="DF194" s="172"/>
      <c r="DG194" s="175"/>
      <c r="DH194" s="172"/>
      <c r="DI194" s="172"/>
      <c r="DJ194" s="198">
        <v>62.17</v>
      </c>
      <c r="DK194" s="198">
        <v>57.070999999999998</v>
      </c>
      <c r="DL194" s="208">
        <f t="shared" si="176"/>
        <v>59.6205</v>
      </c>
      <c r="DM194" s="191">
        <v>1.77</v>
      </c>
      <c r="DN194" s="197">
        <v>0.06</v>
      </c>
      <c r="DO194" s="175">
        <f t="shared" si="232"/>
        <v>9.3515523625493424E-2</v>
      </c>
      <c r="DP194" s="183">
        <f t="shared" si="233"/>
        <v>6.3704103379270882E-3</v>
      </c>
      <c r="DQ194" s="198"/>
      <c r="DR194" s="198"/>
      <c r="DS194" s="176"/>
      <c r="DT194" s="198"/>
      <c r="DU194" s="197"/>
      <c r="DV194" s="175"/>
      <c r="DW194" s="183"/>
      <c r="DX194" s="198"/>
      <c r="DY194" s="198"/>
      <c r="DZ194" s="208"/>
      <c r="EA194" s="191"/>
      <c r="EB194" s="197"/>
      <c r="EC194" s="175"/>
      <c r="ED194" s="183"/>
      <c r="EE194" s="198">
        <v>46.96</v>
      </c>
      <c r="EF194" s="198">
        <v>41.68</v>
      </c>
      <c r="EG194" s="208">
        <f t="shared" si="219"/>
        <v>44.32</v>
      </c>
      <c r="EH194" s="191">
        <v>1.68</v>
      </c>
      <c r="EI194" s="197">
        <v>5.2499999999999998E-2</v>
      </c>
      <c r="EJ194" s="175">
        <f t="shared" si="251"/>
        <v>9.5128583331008265E-2</v>
      </c>
      <c r="EK194" s="183">
        <f t="shared" si="243"/>
        <v>7.4879444078717813E-3</v>
      </c>
      <c r="EL194" s="198"/>
      <c r="EM194" s="198"/>
      <c r="EN194" s="208"/>
      <c r="EO194" s="191"/>
      <c r="EP194" s="197"/>
      <c r="EQ194" s="175"/>
      <c r="ER194" s="183"/>
      <c r="ES194" s="198"/>
      <c r="ET194" s="198"/>
      <c r="EU194" s="208"/>
      <c r="EV194" s="191"/>
      <c r="EW194" s="197"/>
      <c r="EX194" s="175"/>
      <c r="EY194" s="183"/>
      <c r="EZ194" s="172"/>
      <c r="FA194" s="191">
        <v>5.1360000000000001</v>
      </c>
      <c r="FB194" s="191">
        <v>3.593</v>
      </c>
      <c r="FC194" s="179"/>
      <c r="FD194" s="191"/>
      <c r="FE194" s="198"/>
      <c r="FF194" s="179"/>
      <c r="FG194" s="179">
        <v>1.43</v>
      </c>
      <c r="FH194" s="198"/>
      <c r="FI194" s="198"/>
      <c r="FJ194" s="191">
        <v>9.1050000000000004</v>
      </c>
      <c r="FK194" s="191">
        <v>1.0900000000000001</v>
      </c>
      <c r="FL194" s="179"/>
      <c r="FM194" s="191"/>
      <c r="FN194" s="177"/>
      <c r="FO194" s="191">
        <v>2.44</v>
      </c>
      <c r="FP194" s="177"/>
      <c r="FQ194" s="191">
        <v>1.82</v>
      </c>
      <c r="FR194" s="191"/>
      <c r="FS194" s="198"/>
      <c r="FT194" s="191">
        <v>2.1030000000000002</v>
      </c>
      <c r="FU194" s="191"/>
      <c r="FV194" s="191"/>
      <c r="FW194" s="177">
        <f t="shared" si="224"/>
        <v>26.717000000000002</v>
      </c>
      <c r="FX194" s="175">
        <f t="shared" si="244"/>
        <v>9.8181373377674741E-2</v>
      </c>
      <c r="FY194" s="172"/>
      <c r="FZ194" s="172"/>
    </row>
    <row r="195" spans="1:182">
      <c r="A195" s="181">
        <v>41518</v>
      </c>
      <c r="B195" s="190">
        <v>46.97</v>
      </c>
      <c r="C195" s="190">
        <v>42.86</v>
      </c>
      <c r="D195" s="170">
        <f t="shared" si="249"/>
        <v>44.914999999999999</v>
      </c>
      <c r="E195" s="173">
        <v>1.88</v>
      </c>
      <c r="F195" s="171">
        <v>0.05</v>
      </c>
      <c r="G195" s="175">
        <f>+((((((E195/4)*(1+F195)^0.25))/(D195*0.95))+(1+F195)^(0.25))^4)-1</f>
        <v>9.7032827022831114E-2</v>
      </c>
      <c r="H195" s="183">
        <f>G195*($FA195/$FW195)</f>
        <v>1.8757431809365701E-2</v>
      </c>
      <c r="I195" s="190">
        <v>42.86</v>
      </c>
      <c r="J195" s="190">
        <v>39.221899999999998</v>
      </c>
      <c r="K195" s="207">
        <f>AVERAGE(I195:J195)</f>
        <v>41.040949999999995</v>
      </c>
      <c r="L195" s="173">
        <v>1.4</v>
      </c>
      <c r="M195" s="171">
        <v>6.2E-2</v>
      </c>
      <c r="N195" s="175">
        <f t="shared" si="246"/>
        <v>0.10065049535103521</v>
      </c>
      <c r="O195" s="183">
        <f>N195*($FB195/$FW195)</f>
        <v>1.3692606484549319E-2</v>
      </c>
      <c r="P195" s="174"/>
      <c r="Q195" s="174"/>
      <c r="R195" s="172"/>
      <c r="S195" s="172"/>
      <c r="T195" s="175"/>
      <c r="U195" s="172"/>
      <c r="V195" s="172"/>
      <c r="W195" s="190"/>
      <c r="X195" s="190"/>
      <c r="Y195" s="207"/>
      <c r="Z195" s="173"/>
      <c r="AA195" s="171"/>
      <c r="AB195" s="175"/>
      <c r="AC195" s="183"/>
      <c r="AD195" s="198"/>
      <c r="AE195" s="198"/>
      <c r="AF195" s="176"/>
      <c r="AG195" s="198"/>
      <c r="AH195" s="197"/>
      <c r="AI195" s="209"/>
      <c r="AJ195" s="209"/>
      <c r="AK195" s="176"/>
      <c r="AL195" s="176"/>
      <c r="AM195" s="177"/>
      <c r="AN195" s="177"/>
      <c r="AO195" s="178"/>
      <c r="AP195" s="172"/>
      <c r="AQ195" s="172"/>
      <c r="AR195" s="190">
        <v>45.53</v>
      </c>
      <c r="AS195" s="190">
        <v>42.84</v>
      </c>
      <c r="AT195" s="207">
        <f t="shared" si="252"/>
        <v>44.185000000000002</v>
      </c>
      <c r="AU195" s="173">
        <v>1.7</v>
      </c>
      <c r="AV195" s="171">
        <v>4.7E-2</v>
      </c>
      <c r="AW195" s="171">
        <f t="shared" si="253"/>
        <v>9.0051401644932527E-2</v>
      </c>
      <c r="AX195" s="172">
        <f t="shared" si="254"/>
        <v>4.7594499855778127E-3</v>
      </c>
      <c r="AY195" s="198">
        <v>45.58</v>
      </c>
      <c r="AZ195" s="198">
        <v>41.44</v>
      </c>
      <c r="BA195" s="208">
        <f t="shared" si="237"/>
        <v>43.51</v>
      </c>
      <c r="BB195" s="191">
        <v>1.68</v>
      </c>
      <c r="BC195" s="197">
        <v>2.5000000000000001E-2</v>
      </c>
      <c r="BD195" s="175"/>
      <c r="BE195" s="210"/>
      <c r="BF195" s="198"/>
      <c r="BG195" s="198"/>
      <c r="BH195" s="176"/>
      <c r="BI195" s="198"/>
      <c r="BJ195" s="197"/>
      <c r="BK195" s="175"/>
      <c r="BL195" s="209"/>
      <c r="BM195" s="198">
        <v>31.085000000000001</v>
      </c>
      <c r="BN195" s="198">
        <v>28.85</v>
      </c>
      <c r="BO195" s="208">
        <f t="shared" si="238"/>
        <v>29.967500000000001</v>
      </c>
      <c r="BP195" s="191">
        <v>1</v>
      </c>
      <c r="BQ195" s="197">
        <v>6.7000000000000004E-2</v>
      </c>
      <c r="BR195" s="175">
        <f>+((((((BP195/4)*(1+BQ195)^0.25))/(BO195*0.95))+(1+BQ195)^(0.25))^4)-1</f>
        <v>0.10497577764004706</v>
      </c>
      <c r="BS195" s="183">
        <f>BR195*(FJ195/$FW195)</f>
        <v>3.6242180399403745E-2</v>
      </c>
      <c r="BT195" s="198">
        <v>42.5</v>
      </c>
      <c r="BU195" s="198">
        <v>39.96</v>
      </c>
      <c r="BV195" s="208">
        <f t="shared" si="240"/>
        <v>41.230000000000004</v>
      </c>
      <c r="BW195" s="191">
        <v>1.82</v>
      </c>
      <c r="BX195" s="197">
        <v>0.04</v>
      </c>
      <c r="BY195" s="175">
        <f t="shared" si="248"/>
        <v>8.9173127998783741E-2</v>
      </c>
      <c r="BZ195" s="183">
        <f>BY195*($FK195/$FW195)</f>
        <v>3.6057914847466496E-3</v>
      </c>
      <c r="CA195" s="174"/>
      <c r="CB195" s="174"/>
      <c r="CC195" s="172"/>
      <c r="CD195" s="172"/>
      <c r="CE195" s="178"/>
      <c r="CF195" s="172"/>
      <c r="CG195" s="172"/>
      <c r="CH195" s="198"/>
      <c r="CI195" s="198"/>
      <c r="CJ195" s="208"/>
      <c r="CK195" s="191"/>
      <c r="CL195" s="197"/>
      <c r="CM195" s="175"/>
      <c r="CN195" s="183"/>
      <c r="CO195" s="176"/>
      <c r="CP195" s="176"/>
      <c r="CQ195" s="172"/>
      <c r="CR195" s="172"/>
      <c r="CS195" s="178"/>
      <c r="CT195" s="172"/>
      <c r="CU195" s="172"/>
      <c r="CV195" s="198">
        <v>33.75</v>
      </c>
      <c r="CW195" s="198">
        <v>31.56</v>
      </c>
      <c r="CX195" s="208">
        <f t="shared" si="241"/>
        <v>32.655000000000001</v>
      </c>
      <c r="CY195" s="191">
        <v>1.24</v>
      </c>
      <c r="CZ195" s="197">
        <v>0.05</v>
      </c>
      <c r="DA195" s="175">
        <f t="shared" si="255"/>
        <v>9.2603174516835862E-2</v>
      </c>
      <c r="DB195" s="183">
        <f>DA195*($FO195/$FW195)</f>
        <v>8.1158516328286856E-3</v>
      </c>
      <c r="DC195" s="172"/>
      <c r="DD195" s="172"/>
      <c r="DE195" s="172"/>
      <c r="DF195" s="172"/>
      <c r="DG195" s="175"/>
      <c r="DH195" s="172"/>
      <c r="DI195" s="172"/>
      <c r="DJ195" s="198">
        <v>59.74</v>
      </c>
      <c r="DK195" s="198">
        <v>55.965000000000003</v>
      </c>
      <c r="DL195" s="208">
        <f t="shared" si="176"/>
        <v>57.852500000000006</v>
      </c>
      <c r="DM195" s="191">
        <v>1.77</v>
      </c>
      <c r="DN195" s="197">
        <v>0.06</v>
      </c>
      <c r="DO195" s="175">
        <f t="shared" si="232"/>
        <v>9.4552129544978047E-2</v>
      </c>
      <c r="DP195" s="183">
        <f>DO195*($FQ195/$FW195)</f>
        <v>6.2603477026413577E-3</v>
      </c>
      <c r="DQ195" s="198"/>
      <c r="DR195" s="198"/>
      <c r="DS195" s="176"/>
      <c r="DT195" s="198"/>
      <c r="DU195" s="197"/>
      <c r="DV195" s="175"/>
      <c r="DW195" s="183"/>
      <c r="DX195" s="198"/>
      <c r="DY195" s="198"/>
      <c r="DZ195" s="208"/>
      <c r="EA195" s="191"/>
      <c r="EB195" s="197"/>
      <c r="EC195" s="175"/>
      <c r="ED195" s="183"/>
      <c r="EE195" s="198">
        <v>43.24</v>
      </c>
      <c r="EF195" s="198">
        <v>40</v>
      </c>
      <c r="EG195" s="208">
        <f t="shared" si="219"/>
        <v>41.620000000000005</v>
      </c>
      <c r="EH195" s="191">
        <v>1.68</v>
      </c>
      <c r="EI195" s="197">
        <v>5.2499999999999998E-2</v>
      </c>
      <c r="EJ195" s="175">
        <f t="shared" si="251"/>
        <v>9.7938020685969462E-2</v>
      </c>
      <c r="EK195" s="183">
        <f>EJ195*($FT195/$FW195)</f>
        <v>7.665146275813277E-3</v>
      </c>
      <c r="EL195" s="198"/>
      <c r="EM195" s="198"/>
      <c r="EN195" s="208"/>
      <c r="EO195" s="191"/>
      <c r="EP195" s="197"/>
      <c r="EQ195" s="175"/>
      <c r="ER195" s="183"/>
      <c r="ES195" s="198"/>
      <c r="ET195" s="198"/>
      <c r="EU195" s="208"/>
      <c r="EV195" s="191"/>
      <c r="EW195" s="197"/>
      <c r="EX195" s="175"/>
      <c r="EY195" s="183"/>
      <c r="EZ195" s="172"/>
      <c r="FA195" s="191">
        <v>5.34</v>
      </c>
      <c r="FB195" s="191">
        <v>3.758</v>
      </c>
      <c r="FC195" s="179"/>
      <c r="FD195" s="191"/>
      <c r="FE195" s="198"/>
      <c r="FF195" s="179"/>
      <c r="FG195" s="179">
        <v>1.46</v>
      </c>
      <c r="FH195" s="198"/>
      <c r="FI195" s="198"/>
      <c r="FJ195" s="191">
        <v>9.5370000000000008</v>
      </c>
      <c r="FK195" s="191">
        <v>1.117</v>
      </c>
      <c r="FL195" s="179"/>
      <c r="FM195" s="191"/>
      <c r="FN195" s="177"/>
      <c r="FO195" s="191">
        <v>2.4209999999999998</v>
      </c>
      <c r="FP195" s="177"/>
      <c r="FQ195" s="191">
        <v>1.829</v>
      </c>
      <c r="FR195" s="191"/>
      <c r="FS195" s="198"/>
      <c r="FT195" s="191">
        <v>2.1619999999999999</v>
      </c>
      <c r="FU195" s="191"/>
      <c r="FV195" s="191"/>
      <c r="FW195" s="177">
        <f t="shared" si="224"/>
        <v>27.623999999999999</v>
      </c>
      <c r="FX195" s="175">
        <f t="shared" si="244"/>
        <v>9.9098805774926552E-2</v>
      </c>
      <c r="FY195" s="172"/>
      <c r="FZ195" s="172"/>
    </row>
    <row r="196" spans="1:182">
      <c r="A196" s="181">
        <v>41548</v>
      </c>
      <c r="B196" s="190">
        <v>49.31</v>
      </c>
      <c r="C196" s="190">
        <v>44.56</v>
      </c>
      <c r="D196" s="170">
        <f t="shared" si="249"/>
        <v>46.935000000000002</v>
      </c>
      <c r="E196" s="173">
        <v>1.88</v>
      </c>
      <c r="F196" s="171">
        <v>0.05</v>
      </c>
      <c r="G196" s="175">
        <f>+((((((E196/4)*(1+F196)^0.25))/(D196*0.95))+(1+F196)^(0.25))^4)-1</f>
        <v>9.4976680986719852E-2</v>
      </c>
      <c r="H196" s="183">
        <f>G196*($FA196/$FW196)</f>
        <v>1.8113498373197524E-2</v>
      </c>
      <c r="I196" s="190">
        <v>44.92</v>
      </c>
      <c r="J196" s="190">
        <v>40.869999999999997</v>
      </c>
      <c r="K196" s="207">
        <f>AVERAGE(I196:J196)</f>
        <v>42.894999999999996</v>
      </c>
      <c r="L196" s="173">
        <v>1.48</v>
      </c>
      <c r="M196" s="171">
        <v>7.7499999999999999E-2</v>
      </c>
      <c r="N196" s="175">
        <f t="shared" si="246"/>
        <v>0.11716971639992413</v>
      </c>
      <c r="O196" s="183">
        <f>N196*($FB196/$FW196)</f>
        <v>1.6614162044116063E-2</v>
      </c>
      <c r="P196" s="174"/>
      <c r="Q196" s="174"/>
      <c r="R196" s="172"/>
      <c r="S196" s="172"/>
      <c r="T196" s="175"/>
      <c r="U196" s="172"/>
      <c r="V196" s="172"/>
      <c r="W196" s="190"/>
      <c r="X196" s="190"/>
      <c r="Y196" s="207"/>
      <c r="Z196" s="173"/>
      <c r="AA196" s="171"/>
      <c r="AB196" s="175"/>
      <c r="AC196" s="183"/>
      <c r="AD196" s="198"/>
      <c r="AE196" s="198"/>
      <c r="AF196" s="176"/>
      <c r="AG196" s="198"/>
      <c r="AH196" s="197"/>
      <c r="AI196" s="209"/>
      <c r="AJ196" s="209"/>
      <c r="AK196" s="176"/>
      <c r="AL196" s="176"/>
      <c r="AM196" s="177"/>
      <c r="AN196" s="177"/>
      <c r="AO196" s="178"/>
      <c r="AP196" s="172"/>
      <c r="AQ196" s="172"/>
      <c r="AR196" s="190">
        <v>47.817999999999998</v>
      </c>
      <c r="AS196" s="190">
        <v>44.322499999999998</v>
      </c>
      <c r="AT196" s="207">
        <f t="shared" si="252"/>
        <v>46.070250000000001</v>
      </c>
      <c r="AU196" s="173">
        <v>1.76</v>
      </c>
      <c r="AV196" s="171">
        <v>4.9000000000000002E-2</v>
      </c>
      <c r="AW196" s="171">
        <f t="shared" si="253"/>
        <v>9.1824034213004113E-2</v>
      </c>
      <c r="AX196" s="172">
        <f t="shared" si="254"/>
        <v>4.8487423204756864E-3</v>
      </c>
      <c r="AY196" s="198">
        <v>46.945</v>
      </c>
      <c r="AZ196" s="198">
        <v>42.54</v>
      </c>
      <c r="BA196" s="208">
        <f t="shared" si="237"/>
        <v>44.7425</v>
      </c>
      <c r="BB196" s="191">
        <v>1.68</v>
      </c>
      <c r="BC196" s="197">
        <v>2.5000000000000001E-2</v>
      </c>
      <c r="BD196" s="175"/>
      <c r="BE196" s="210"/>
      <c r="BF196" s="198"/>
      <c r="BG196" s="198"/>
      <c r="BH196" s="176"/>
      <c r="BI196" s="198"/>
      <c r="BJ196" s="197"/>
      <c r="BK196" s="175"/>
      <c r="BL196" s="209"/>
      <c r="BM196" s="198">
        <v>32.520000000000003</v>
      </c>
      <c r="BN196" s="198">
        <v>30.09</v>
      </c>
      <c r="BO196" s="208">
        <f t="shared" si="238"/>
        <v>31.305</v>
      </c>
      <c r="BP196" s="191">
        <v>1</v>
      </c>
      <c r="BQ196" s="197">
        <v>6.5000000000000002E-2</v>
      </c>
      <c r="BR196" s="175">
        <f>+((((((BP196/4)*(1+BQ196)^0.25))/(BO196*0.95))+(1+BQ196)^(0.25))^4)-1</f>
        <v>0.10126474375569439</v>
      </c>
      <c r="BS196" s="183">
        <f>BR196*(FJ196/$FW196)</f>
        <v>3.5728546119066777E-2</v>
      </c>
      <c r="BT196" s="198">
        <v>44.35</v>
      </c>
      <c r="BU196" s="198">
        <v>40.950000000000003</v>
      </c>
      <c r="BV196" s="208">
        <f t="shared" si="240"/>
        <v>42.650000000000006</v>
      </c>
      <c r="BW196" s="191">
        <v>1.84</v>
      </c>
      <c r="BX196" s="197">
        <v>0.04</v>
      </c>
      <c r="BY196" s="175">
        <f t="shared" si="248"/>
        <v>8.8039374175256757E-2</v>
      </c>
      <c r="BZ196" s="183">
        <f>BY196*($FK196/$FW196)</f>
        <v>3.4860466278770989E-3</v>
      </c>
      <c r="CA196" s="174"/>
      <c r="CB196" s="174"/>
      <c r="CC196" s="172"/>
      <c r="CD196" s="172"/>
      <c r="CE196" s="178"/>
      <c r="CF196" s="172"/>
      <c r="CG196" s="172"/>
      <c r="CH196" s="198">
        <v>57.56</v>
      </c>
      <c r="CI196" s="198">
        <v>52.28</v>
      </c>
      <c r="CJ196" s="208">
        <f>AVERAGE(CH196:CI196)</f>
        <v>54.92</v>
      </c>
      <c r="CK196" s="191">
        <v>1.52</v>
      </c>
      <c r="CL196" s="197">
        <v>-2.1000000000000001E-2</v>
      </c>
      <c r="CM196" s="175"/>
      <c r="CN196" s="183"/>
      <c r="CO196" s="176"/>
      <c r="CP196" s="176"/>
      <c r="CQ196" s="172"/>
      <c r="CR196" s="172"/>
      <c r="CS196" s="178"/>
      <c r="CT196" s="172"/>
      <c r="CU196" s="172"/>
      <c r="CV196" s="198">
        <v>34.71</v>
      </c>
      <c r="CW196" s="198">
        <v>31.61</v>
      </c>
      <c r="CX196" s="208">
        <f t="shared" si="241"/>
        <v>33.159999999999997</v>
      </c>
      <c r="CY196" s="191">
        <v>1.24</v>
      </c>
      <c r="CZ196" s="197">
        <v>0.05</v>
      </c>
      <c r="DA196" s="175">
        <f t="shared" si="255"/>
        <v>9.1944802660321789E-2</v>
      </c>
      <c r="DB196" s="183">
        <f>DA196*($FO196/$FW196)</f>
        <v>8.0505807445335944E-3</v>
      </c>
      <c r="DC196" s="172"/>
      <c r="DD196" s="172"/>
      <c r="DE196" s="172"/>
      <c r="DF196" s="172"/>
      <c r="DG196" s="175"/>
      <c r="DH196" s="172"/>
      <c r="DI196" s="172"/>
      <c r="DJ196" s="198">
        <v>61.176000000000002</v>
      </c>
      <c r="DK196" s="198">
        <v>56.100299999999997</v>
      </c>
      <c r="DL196" s="208">
        <f t="shared" si="176"/>
        <v>58.638149999999996</v>
      </c>
      <c r="DM196" s="191">
        <v>1.89</v>
      </c>
      <c r="DN196" s="197">
        <v>0.06</v>
      </c>
      <c r="DO196" s="175">
        <f t="shared" si="232"/>
        <v>9.6423811533491222E-2</v>
      </c>
      <c r="DP196" s="183">
        <f>DO196*($FQ196/$FW196)</f>
        <v>6.0842544569796944E-3</v>
      </c>
      <c r="DQ196" s="198"/>
      <c r="DR196" s="198"/>
      <c r="DS196" s="176"/>
      <c r="DT196" s="198"/>
      <c r="DU196" s="197"/>
      <c r="DV196" s="175"/>
      <c r="DW196" s="183"/>
      <c r="DX196" s="198"/>
      <c r="DY196" s="198"/>
      <c r="DZ196" s="208"/>
      <c r="EA196" s="191"/>
      <c r="EB196" s="197"/>
      <c r="EC196" s="175"/>
      <c r="ED196" s="183"/>
      <c r="EE196" s="198">
        <v>45.65</v>
      </c>
      <c r="EF196" s="198">
        <v>41.25</v>
      </c>
      <c r="EG196" s="208">
        <f t="shared" si="219"/>
        <v>43.45</v>
      </c>
      <c r="EH196" s="191">
        <v>1.68</v>
      </c>
      <c r="EI196" s="197">
        <v>5.2499999999999998E-2</v>
      </c>
      <c r="EJ196" s="175">
        <f t="shared" si="251"/>
        <v>9.5995143229173019E-2</v>
      </c>
      <c r="EK196" s="183">
        <f>EJ196*($FT196/$FW196)</f>
        <v>6.8739077946135194E-3</v>
      </c>
      <c r="EL196" s="198">
        <v>72.53</v>
      </c>
      <c r="EM196" s="198">
        <v>65.23</v>
      </c>
      <c r="EN196" s="208">
        <f>AVERAGE(EL196:EM196)</f>
        <v>68.88</v>
      </c>
      <c r="EO196" s="191">
        <v>1.5</v>
      </c>
      <c r="EP196" s="197"/>
      <c r="EQ196" s="175"/>
      <c r="ER196" s="183"/>
      <c r="ES196" s="198">
        <v>23.82</v>
      </c>
      <c r="ET196" s="198">
        <v>22.37</v>
      </c>
      <c r="EU196" s="208">
        <f>AVERAGE(ES196:ET196)</f>
        <v>23.094999999999999</v>
      </c>
      <c r="EV196" s="191">
        <v>0.72</v>
      </c>
      <c r="EW196" s="197"/>
      <c r="EX196" s="175"/>
      <c r="EY196" s="183"/>
      <c r="EZ196" s="172"/>
      <c r="FA196" s="191">
        <v>5.38</v>
      </c>
      <c r="FB196" s="191">
        <v>4</v>
      </c>
      <c r="FC196" s="179"/>
      <c r="FD196" s="191"/>
      <c r="FE196" s="198"/>
      <c r="FF196" s="179"/>
      <c r="FG196" s="179">
        <v>1.4895999999999998</v>
      </c>
      <c r="FH196" s="198"/>
      <c r="FI196" s="198"/>
      <c r="FJ196" s="191">
        <v>9.9529999999999994</v>
      </c>
      <c r="FK196" s="191">
        <v>1.117</v>
      </c>
      <c r="FL196" s="179"/>
      <c r="FM196" s="191"/>
      <c r="FN196" s="177"/>
      <c r="FO196" s="191">
        <v>2.4700000000000002</v>
      </c>
      <c r="FP196" s="177"/>
      <c r="FQ196" s="191">
        <v>1.78</v>
      </c>
      <c r="FR196" s="191"/>
      <c r="FS196" s="198"/>
      <c r="FT196" s="191">
        <v>2.02</v>
      </c>
      <c r="FU196" s="191"/>
      <c r="FV196" s="191"/>
      <c r="FW196" s="177">
        <f t="shared" si="224"/>
        <v>28.209599999999998</v>
      </c>
      <c r="FX196" s="175">
        <f t="shared" si="244"/>
        <v>9.9799738480859962E-2</v>
      </c>
      <c r="FY196" s="172"/>
      <c r="FZ196" s="172"/>
    </row>
    <row r="197" spans="1:182">
      <c r="A197" s="181">
        <v>41579</v>
      </c>
      <c r="B197" s="190">
        <v>48.38</v>
      </c>
      <c r="C197" s="190">
        <v>46.4</v>
      </c>
      <c r="D197" s="170">
        <f t="shared" si="249"/>
        <v>47.39</v>
      </c>
      <c r="E197" s="173">
        <v>1.88</v>
      </c>
      <c r="F197" s="171">
        <v>0.04</v>
      </c>
      <c r="G197" s="175">
        <f>+((((((E197/4)*(1+F197)^0.25))/(D197*0.95))+(1+F197)^(0.25))^4)-1</f>
        <v>8.411392957457009E-2</v>
      </c>
      <c r="H197" s="183">
        <f>G197*($FA197/$FW197)</f>
        <v>1.6041806374822297E-2</v>
      </c>
      <c r="I197" s="190">
        <v>47.44</v>
      </c>
      <c r="J197" s="190">
        <v>44</v>
      </c>
      <c r="K197" s="207">
        <f>AVERAGE(I197:J197)</f>
        <v>45.72</v>
      </c>
      <c r="L197" s="173">
        <v>1.48</v>
      </c>
      <c r="M197" s="171">
        <v>7.7499999999999999E-2</v>
      </c>
      <c r="N197" s="175">
        <f t="shared" si="246"/>
        <v>0.11468729704051195</v>
      </c>
      <c r="O197" s="183">
        <f>N197*($FB197/$FW197)</f>
        <v>1.626216565148204E-2</v>
      </c>
      <c r="P197" s="174"/>
      <c r="Q197" s="174"/>
      <c r="R197" s="172"/>
      <c r="S197" s="172"/>
      <c r="T197" s="175"/>
      <c r="U197" s="172"/>
      <c r="V197" s="172"/>
      <c r="W197" s="190"/>
      <c r="X197" s="190"/>
      <c r="Y197" s="207"/>
      <c r="Z197" s="173"/>
      <c r="AA197" s="171"/>
      <c r="AB197" s="175"/>
      <c r="AC197" s="183"/>
      <c r="AD197" s="198"/>
      <c r="AE197" s="198"/>
      <c r="AF197" s="176"/>
      <c r="AG197" s="198"/>
      <c r="AH197" s="197"/>
      <c r="AI197" s="209"/>
      <c r="AJ197" s="209"/>
      <c r="AK197" s="176"/>
      <c r="AL197" s="176"/>
      <c r="AM197" s="177"/>
      <c r="AN197" s="177"/>
      <c r="AO197" s="178"/>
      <c r="AP197" s="172"/>
      <c r="AQ197" s="172"/>
      <c r="AR197" s="190">
        <v>47.75</v>
      </c>
      <c r="AS197" s="190">
        <v>45.62</v>
      </c>
      <c r="AT197" s="207">
        <f t="shared" si="252"/>
        <v>46.685000000000002</v>
      </c>
      <c r="AU197" s="173">
        <v>1.76</v>
      </c>
      <c r="AV197" s="171">
        <v>4.9000000000000002E-2</v>
      </c>
      <c r="AW197" s="171">
        <f t="shared" si="253"/>
        <v>9.1251748840431191E-2</v>
      </c>
      <c r="AX197" s="172">
        <f t="shared" si="254"/>
        <v>4.8185229522115271E-3</v>
      </c>
      <c r="AY197" s="198">
        <v>46.81</v>
      </c>
      <c r="AZ197" s="198">
        <v>44.37</v>
      </c>
      <c r="BA197" s="208">
        <f t="shared" si="237"/>
        <v>45.59</v>
      </c>
      <c r="BB197" s="191">
        <v>1.68</v>
      </c>
      <c r="BC197" s="197">
        <v>2.5000000000000001E-2</v>
      </c>
      <c r="BD197" s="175"/>
      <c r="BE197" s="210"/>
      <c r="BF197" s="198"/>
      <c r="BG197" s="198"/>
      <c r="BH197" s="176"/>
      <c r="BI197" s="198"/>
      <c r="BJ197" s="197"/>
      <c r="BK197" s="175"/>
      <c r="BL197" s="209"/>
      <c r="BM197" s="198">
        <v>32.6</v>
      </c>
      <c r="BN197" s="198">
        <v>30.651</v>
      </c>
      <c r="BO197" s="208">
        <f t="shared" si="238"/>
        <v>31.625500000000002</v>
      </c>
      <c r="BP197" s="191">
        <v>1</v>
      </c>
      <c r="BQ197" s="197">
        <v>6.5000000000000002E-2</v>
      </c>
      <c r="BR197" s="175">
        <f t="shared" ref="BR197:BR216" si="256">+((((((BP197/4)*(1+BQ197)^0.25))/(BO197*0.95))+(1+BQ197)^(0.25))^4)-1</f>
        <v>0.10089264819462462</v>
      </c>
      <c r="BS197" s="183">
        <f t="shared" ref="BS197:BS210" si="257">BR197*(FJ197/$FW197)</f>
        <v>3.5597262190215348E-2</v>
      </c>
      <c r="BT197" s="198">
        <v>43.71</v>
      </c>
      <c r="BU197" s="198">
        <v>41.85</v>
      </c>
      <c r="BV197" s="208">
        <f t="shared" si="240"/>
        <v>42.78</v>
      </c>
      <c r="BW197" s="191">
        <v>1.84</v>
      </c>
      <c r="BX197" s="197">
        <v>0.04</v>
      </c>
      <c r="BY197" s="175">
        <f t="shared" si="248"/>
        <v>8.7890918321930966E-2</v>
      </c>
      <c r="BZ197" s="183">
        <f>BY197*($FK197/$FW197)</f>
        <v>3.4801683031874574E-3</v>
      </c>
      <c r="CA197" s="174"/>
      <c r="CB197" s="174"/>
      <c r="CC197" s="172"/>
      <c r="CD197" s="172"/>
      <c r="CE197" s="178"/>
      <c r="CF197" s="172"/>
      <c r="CG197" s="172"/>
      <c r="CH197" s="198">
        <v>59.51</v>
      </c>
      <c r="CI197" s="198">
        <v>55.65</v>
      </c>
      <c r="CJ197" s="208">
        <f>AVERAGE(CH197:CI197)</f>
        <v>57.58</v>
      </c>
      <c r="CK197" s="191">
        <v>1.52</v>
      </c>
      <c r="CL197" s="197">
        <v>-2.1000000000000001E-2</v>
      </c>
      <c r="CM197" s="175"/>
      <c r="CN197" s="183"/>
      <c r="CO197" s="176"/>
      <c r="CP197" s="176"/>
      <c r="CQ197" s="172"/>
      <c r="CR197" s="172"/>
      <c r="CS197" s="178"/>
      <c r="CT197" s="172"/>
      <c r="CU197" s="172"/>
      <c r="CV197" s="198">
        <v>34.18</v>
      </c>
      <c r="CW197" s="198">
        <v>32.619999999999997</v>
      </c>
      <c r="CX197" s="208">
        <f t="shared" si="241"/>
        <v>33.4</v>
      </c>
      <c r="CY197" s="191">
        <v>1.24</v>
      </c>
      <c r="CZ197" s="197">
        <v>0.04</v>
      </c>
      <c r="DA197" s="175">
        <f t="shared" si="255"/>
        <v>8.1242431611184829E-2</v>
      </c>
      <c r="DB197" s="183">
        <f>DA197*($FO197/$FW197)</f>
        <v>7.1134934944000116E-3</v>
      </c>
      <c r="DC197" s="172"/>
      <c r="DD197" s="172"/>
      <c r="DE197" s="172"/>
      <c r="DF197" s="172"/>
      <c r="DG197" s="175"/>
      <c r="DH197" s="172"/>
      <c r="DI197" s="172"/>
      <c r="DJ197" s="198">
        <v>60.36</v>
      </c>
      <c r="DK197" s="198">
        <v>55.3</v>
      </c>
      <c r="DL197" s="208">
        <f t="shared" si="176"/>
        <v>57.83</v>
      </c>
      <c r="DM197" s="191">
        <v>1.89</v>
      </c>
      <c r="DN197" s="197">
        <v>0.06</v>
      </c>
      <c r="DO197" s="175">
        <f t="shared" si="232"/>
        <v>9.6939376739980432E-2</v>
      </c>
      <c r="DP197" s="183">
        <f>DO197*($FQ197/$FW197)</f>
        <v>6.1167861507134156E-3</v>
      </c>
      <c r="DQ197" s="198"/>
      <c r="DR197" s="198"/>
      <c r="DS197" s="176"/>
      <c r="DT197" s="198"/>
      <c r="DU197" s="197"/>
      <c r="DV197" s="175"/>
      <c r="DW197" s="183"/>
      <c r="DX197" s="198"/>
      <c r="DY197" s="198"/>
      <c r="DZ197" s="208"/>
      <c r="EA197" s="191"/>
      <c r="EB197" s="197"/>
      <c r="EC197" s="175"/>
      <c r="ED197" s="183"/>
      <c r="EE197" s="198">
        <v>45.63</v>
      </c>
      <c r="EF197" s="198">
        <v>38.93</v>
      </c>
      <c r="EG197" s="208">
        <f t="shared" si="219"/>
        <v>42.28</v>
      </c>
      <c r="EH197" s="191">
        <v>1.68</v>
      </c>
      <c r="EI197" s="197">
        <v>5.2499999999999998E-2</v>
      </c>
      <c r="EJ197" s="175">
        <f t="shared" si="251"/>
        <v>9.7217619258030741E-2</v>
      </c>
      <c r="EK197" s="183">
        <f>EJ197*($FT197/$FW197)</f>
        <v>6.9614454264229951E-3</v>
      </c>
      <c r="EL197" s="198">
        <v>72.400000000000006</v>
      </c>
      <c r="EM197" s="198">
        <v>66.47</v>
      </c>
      <c r="EN197" s="208">
        <f>AVERAGE(EL197:EM197)</f>
        <v>69.435000000000002</v>
      </c>
      <c r="EO197" s="191">
        <v>1.5</v>
      </c>
      <c r="EP197" s="197"/>
      <c r="EQ197" s="175"/>
      <c r="ER197" s="183"/>
      <c r="ES197" s="198">
        <v>23.99</v>
      </c>
      <c r="ET197" s="198">
        <v>22.3</v>
      </c>
      <c r="EU197" s="208">
        <f>AVERAGE(ES197:ET197)</f>
        <v>23.145</v>
      </c>
      <c r="EV197" s="191">
        <v>0.72</v>
      </c>
      <c r="EW197" s="197"/>
      <c r="EX197" s="175"/>
      <c r="EY197" s="183"/>
      <c r="EZ197" s="172"/>
      <c r="FA197" s="191">
        <v>5.38</v>
      </c>
      <c r="FB197" s="191">
        <v>4</v>
      </c>
      <c r="FC197" s="179"/>
      <c r="FD197" s="191"/>
      <c r="FE197" s="198"/>
      <c r="FF197" s="179"/>
      <c r="FG197" s="179">
        <v>1.4895999999999998</v>
      </c>
      <c r="FH197" s="198"/>
      <c r="FI197" s="198"/>
      <c r="FJ197" s="191">
        <v>9.9529999999999994</v>
      </c>
      <c r="FK197" s="191">
        <v>1.117</v>
      </c>
      <c r="FL197" s="179"/>
      <c r="FM197" s="191"/>
      <c r="FN197" s="177"/>
      <c r="FO197" s="191">
        <v>2.4700000000000002</v>
      </c>
      <c r="FP197" s="177"/>
      <c r="FQ197" s="191">
        <v>1.78</v>
      </c>
      <c r="FR197" s="191"/>
      <c r="FS197" s="198"/>
      <c r="FT197" s="191">
        <v>2.02</v>
      </c>
      <c r="FU197" s="191"/>
      <c r="FV197" s="191"/>
      <c r="FW197" s="177">
        <f t="shared" si="224"/>
        <v>28.209599999999998</v>
      </c>
      <c r="FX197" s="175">
        <f t="shared" si="244"/>
        <v>9.6391650543455068E-2</v>
      </c>
      <c r="FY197" s="172"/>
      <c r="FZ197" s="172"/>
    </row>
    <row r="198" spans="1:182">
      <c r="A198" s="181">
        <v>41609</v>
      </c>
      <c r="B198" s="190">
        <v>47.41</v>
      </c>
      <c r="C198" s="190">
        <v>44.74</v>
      </c>
      <c r="D198" s="170">
        <f t="shared" si="249"/>
        <v>46.075000000000003</v>
      </c>
      <c r="E198" s="173">
        <v>1.88</v>
      </c>
      <c r="F198" s="171">
        <v>0.04</v>
      </c>
      <c r="G198" s="175">
        <f t="shared" ref="G198:G207" si="258">+((((((E198/4)*(1+F198)^0.25))/(D198*0.95))+(1+F198)^(0.25))^4)-1</f>
        <v>8.5393206485217865E-2</v>
      </c>
      <c r="H198" s="183">
        <f t="shared" ref="H198:H207" si="259">G198*($FA198/$FW198)</f>
        <v>1.6468927173344118E-2</v>
      </c>
      <c r="I198" s="190">
        <v>45.71</v>
      </c>
      <c r="J198" s="190">
        <v>43.5</v>
      </c>
      <c r="K198" s="207">
        <f>AVERAGE(I198:J198)</f>
        <v>44.605000000000004</v>
      </c>
      <c r="L198" s="173">
        <v>1.48</v>
      </c>
      <c r="M198" s="171">
        <v>7.7499999999999999E-2</v>
      </c>
      <c r="N198" s="175">
        <f t="shared" si="246"/>
        <v>0.11562903454508722</v>
      </c>
      <c r="O198" s="183">
        <f>N198*($FB198/$FW198)</f>
        <v>1.6420982468973899E-2</v>
      </c>
      <c r="P198" s="174"/>
      <c r="Q198" s="174"/>
      <c r="R198" s="172"/>
      <c r="S198" s="172"/>
      <c r="T198" s="175"/>
      <c r="U198" s="172"/>
      <c r="V198" s="172"/>
      <c r="W198" s="190"/>
      <c r="X198" s="190"/>
      <c r="Y198" s="207"/>
      <c r="Z198" s="173"/>
      <c r="AA198" s="171"/>
      <c r="AB198" s="175"/>
      <c r="AC198" s="183"/>
      <c r="AD198" s="198"/>
      <c r="AE198" s="198"/>
      <c r="AF198" s="176"/>
      <c r="AG198" s="198"/>
      <c r="AH198" s="197"/>
      <c r="AI198" s="209"/>
      <c r="AJ198" s="209"/>
      <c r="AK198" s="176"/>
      <c r="AL198" s="176"/>
      <c r="AM198" s="177"/>
      <c r="AN198" s="177"/>
      <c r="AO198" s="178"/>
      <c r="AP198" s="172"/>
      <c r="AQ198" s="172"/>
      <c r="AR198" s="190">
        <v>46.53</v>
      </c>
      <c r="AS198" s="190">
        <v>43.96</v>
      </c>
      <c r="AT198" s="207">
        <f t="shared" si="252"/>
        <v>45.245000000000005</v>
      </c>
      <c r="AU198" s="173">
        <v>1.76</v>
      </c>
      <c r="AV198" s="171">
        <v>4.9000000000000002E-2</v>
      </c>
      <c r="AW198" s="171">
        <f t="shared" si="253"/>
        <v>9.2617101537119995E-2</v>
      </c>
      <c r="AX198" s="172">
        <f t="shared" si="254"/>
        <v>4.7425351575876443E-3</v>
      </c>
      <c r="AY198" s="198">
        <v>46.72</v>
      </c>
      <c r="AZ198" s="198">
        <v>43.32</v>
      </c>
      <c r="BA198" s="208">
        <f t="shared" si="237"/>
        <v>45.019999999999996</v>
      </c>
      <c r="BB198" s="191">
        <v>1.68</v>
      </c>
      <c r="BC198" s="197">
        <v>2.5000000000000001E-2</v>
      </c>
      <c r="BD198" s="175"/>
      <c r="BE198" s="210"/>
      <c r="BF198" s="198"/>
      <c r="BG198" s="198"/>
      <c r="BH198" s="176"/>
      <c r="BI198" s="198"/>
      <c r="BJ198" s="197"/>
      <c r="BK198" s="175"/>
      <c r="BL198" s="209"/>
      <c r="BM198" s="198">
        <v>33.479999999999997</v>
      </c>
      <c r="BN198" s="198">
        <v>30.7</v>
      </c>
      <c r="BO198" s="208">
        <f t="shared" si="238"/>
        <v>32.089999999999996</v>
      </c>
      <c r="BP198" s="191">
        <v>1</v>
      </c>
      <c r="BQ198" s="197">
        <v>6.5000000000000002E-2</v>
      </c>
      <c r="BR198" s="175">
        <f t="shared" si="256"/>
        <v>0.10036672380839606</v>
      </c>
      <c r="BS198" s="183">
        <f t="shared" si="257"/>
        <v>3.5540564859946527E-2</v>
      </c>
      <c r="BT198" s="198">
        <v>43.561999999999998</v>
      </c>
      <c r="BU198" s="198">
        <v>40.75</v>
      </c>
      <c r="BV198" s="208">
        <f t="shared" si="240"/>
        <v>42.155999999999999</v>
      </c>
      <c r="BW198" s="191">
        <v>1.84</v>
      </c>
      <c r="BX198" s="197">
        <v>0.04</v>
      </c>
      <c r="BY198" s="175">
        <f t="shared" si="248"/>
        <v>8.8611999067648828E-2</v>
      </c>
      <c r="BZ198" s="183">
        <f t="shared" ref="BZ198:BZ218" si="260">BY198*($FK198/$FW198)</f>
        <v>3.5220376151742275E-3</v>
      </c>
      <c r="CA198" s="174"/>
      <c r="CB198" s="174"/>
      <c r="CC198" s="172"/>
      <c r="CD198" s="172"/>
      <c r="CE198" s="178"/>
      <c r="CF198" s="172"/>
      <c r="CG198" s="172"/>
      <c r="CH198" s="198">
        <v>62.23</v>
      </c>
      <c r="CI198" s="198">
        <v>57.024999999999999</v>
      </c>
      <c r="CJ198" s="208">
        <f>AVERAGE(CH198:CI198)</f>
        <v>59.627499999999998</v>
      </c>
      <c r="CK198" s="191">
        <v>1.52</v>
      </c>
      <c r="CL198" s="197">
        <v>-2.1000000000000001E-2</v>
      </c>
      <c r="CM198" s="175"/>
      <c r="CN198" s="183"/>
      <c r="CO198" s="176"/>
      <c r="CP198" s="176"/>
      <c r="CQ198" s="172"/>
      <c r="CR198" s="172"/>
      <c r="CS198" s="178"/>
      <c r="CT198" s="172"/>
      <c r="CU198" s="172"/>
      <c r="CV198" s="198">
        <v>33.43</v>
      </c>
      <c r="CW198" s="198">
        <v>31.94</v>
      </c>
      <c r="CX198" s="208">
        <f t="shared" si="241"/>
        <v>32.685000000000002</v>
      </c>
      <c r="CY198" s="191">
        <v>1.24</v>
      </c>
      <c r="CZ198" s="197">
        <v>0.04</v>
      </c>
      <c r="DA198" s="175">
        <f t="shared" si="255"/>
        <v>8.2158119960877185E-2</v>
      </c>
      <c r="DB198" s="183">
        <f>DA198*($FO198/$FW198)</f>
        <v>7.1284153125099944E-3</v>
      </c>
      <c r="DC198" s="172"/>
      <c r="DD198" s="172"/>
      <c r="DE198" s="172"/>
      <c r="DF198" s="172"/>
      <c r="DG198" s="175"/>
      <c r="DH198" s="172"/>
      <c r="DI198" s="172"/>
      <c r="DJ198" s="198">
        <v>56.87</v>
      </c>
      <c r="DK198" s="198">
        <v>54.3</v>
      </c>
      <c r="DL198" s="208">
        <f t="shared" si="176"/>
        <v>55.584999999999994</v>
      </c>
      <c r="DM198" s="191">
        <v>1.89</v>
      </c>
      <c r="DN198" s="197">
        <v>0.06</v>
      </c>
      <c r="DO198" s="175">
        <f t="shared" si="232"/>
        <v>9.8451306198742428E-2</v>
      </c>
      <c r="DP198" s="183">
        <f>DO198*($FQ198/$FW198)</f>
        <v>6.0995567327958421E-3</v>
      </c>
      <c r="DQ198" s="198"/>
      <c r="DR198" s="198"/>
      <c r="DS198" s="176"/>
      <c r="DT198" s="198"/>
      <c r="DU198" s="197"/>
      <c r="DV198" s="175"/>
      <c r="DW198" s="183"/>
      <c r="DX198" s="198"/>
      <c r="DY198" s="198"/>
      <c r="DZ198" s="208"/>
      <c r="EA198" s="191"/>
      <c r="EB198" s="197"/>
      <c r="EC198" s="175"/>
      <c r="ED198" s="183"/>
      <c r="EE198" s="198">
        <v>40.18</v>
      </c>
      <c r="EF198" s="198">
        <v>37.96</v>
      </c>
      <c r="EG198" s="208">
        <f t="shared" si="219"/>
        <v>39.07</v>
      </c>
      <c r="EH198" s="191">
        <v>1.68</v>
      </c>
      <c r="EI198" s="197">
        <v>4.5999999999999999E-2</v>
      </c>
      <c r="EJ198" s="175">
        <f t="shared" si="251"/>
        <v>9.4154674786224968E-2</v>
      </c>
      <c r="EK198" s="183">
        <f>EJ198*($FT198/$FW198)</f>
        <v>6.7176030173077446E-3</v>
      </c>
      <c r="EL198" s="198">
        <v>72.123999999999995</v>
      </c>
      <c r="EM198" s="198">
        <v>66.599999999999994</v>
      </c>
      <c r="EN198" s="208">
        <f>AVERAGE(EL198:EM198)</f>
        <v>69.361999999999995</v>
      </c>
      <c r="EO198" s="191">
        <v>1.5</v>
      </c>
      <c r="EP198" s="197"/>
      <c r="EQ198" s="175"/>
      <c r="ER198" s="183"/>
      <c r="ES198" s="198">
        <v>23.15</v>
      </c>
      <c r="ET198" s="198">
        <v>22.04</v>
      </c>
      <c r="EU198" s="208">
        <f>AVERAGE(ES198:ET198)</f>
        <v>22.594999999999999</v>
      </c>
      <c r="EV198" s="191">
        <v>0.72</v>
      </c>
      <c r="EW198" s="197"/>
      <c r="EX198" s="175"/>
      <c r="EY198" s="183"/>
      <c r="EZ198" s="172"/>
      <c r="FA198" s="191">
        <v>5.6103800000000001</v>
      </c>
      <c r="FB198" s="191">
        <v>4.1312600000000002</v>
      </c>
      <c r="FC198" s="179"/>
      <c r="FD198" s="191"/>
      <c r="FE198" s="198"/>
      <c r="FF198" s="179"/>
      <c r="FG198" s="179">
        <v>1.4895999999999998</v>
      </c>
      <c r="FH198" s="198"/>
      <c r="FI198" s="198"/>
      <c r="FJ198" s="191">
        <v>10.301129999999999</v>
      </c>
      <c r="FK198" s="191">
        <v>1.15625</v>
      </c>
      <c r="FL198" s="179"/>
      <c r="FM198" s="191"/>
      <c r="FN198" s="177"/>
      <c r="FO198" s="191">
        <v>2.5240200000000002</v>
      </c>
      <c r="FP198" s="177"/>
      <c r="FQ198" s="191">
        <v>1.8023</v>
      </c>
      <c r="FR198" s="191"/>
      <c r="FS198" s="198"/>
      <c r="FT198" s="191">
        <v>2.0754999999999999</v>
      </c>
      <c r="FU198" s="191"/>
      <c r="FV198" s="191"/>
      <c r="FW198" s="177">
        <f t="shared" si="224"/>
        <v>29.090440000000001</v>
      </c>
      <c r="FX198" s="175">
        <f t="shared" si="244"/>
        <v>9.6640622337639981E-2</v>
      </c>
      <c r="FY198" s="172"/>
      <c r="FZ198" s="172"/>
    </row>
    <row r="199" spans="1:182">
      <c r="A199" s="181">
        <v>41640</v>
      </c>
      <c r="B199" s="190">
        <v>48.2</v>
      </c>
      <c r="C199" s="190">
        <v>45.17</v>
      </c>
      <c r="D199" s="170">
        <f t="shared" si="249"/>
        <v>46.685000000000002</v>
      </c>
      <c r="E199" s="173">
        <v>1.88</v>
      </c>
      <c r="F199" s="171">
        <v>0.04</v>
      </c>
      <c r="G199" s="175">
        <f t="shared" si="258"/>
        <v>8.4790675198340715E-2</v>
      </c>
      <c r="H199" s="183">
        <f t="shared" si="259"/>
        <v>1.618421693717664E-2</v>
      </c>
      <c r="I199" s="190">
        <v>48.38</v>
      </c>
      <c r="J199" s="190">
        <v>44.16</v>
      </c>
      <c r="K199" s="207">
        <f t="shared" ref="K199:K218" si="261">AVERAGE(I199:J199)</f>
        <v>46.269999999999996</v>
      </c>
      <c r="L199" s="173">
        <v>1.48</v>
      </c>
      <c r="M199" s="171">
        <v>6.7000000000000004E-2</v>
      </c>
      <c r="N199" s="175">
        <f>+((((((L199/4)*(1+M199)^0.25))/(K199*0.95))+(1+M199)^(0.25))^4)-1</f>
        <v>0.1033816679103825</v>
      </c>
      <c r="O199" s="183">
        <f>N199*($FB199/$FW199)</f>
        <v>1.5070657683175035E-2</v>
      </c>
      <c r="P199" s="174"/>
      <c r="Q199" s="174"/>
      <c r="R199" s="172"/>
      <c r="S199" s="172"/>
      <c r="T199" s="175"/>
      <c r="U199" s="172"/>
      <c r="V199" s="172"/>
      <c r="W199" s="190"/>
      <c r="X199" s="190"/>
      <c r="Y199" s="207"/>
      <c r="Z199" s="173"/>
      <c r="AA199" s="171"/>
      <c r="AB199" s="175"/>
      <c r="AC199" s="183"/>
      <c r="AD199" s="198"/>
      <c r="AE199" s="198"/>
      <c r="AF199" s="176"/>
      <c r="AG199" s="198"/>
      <c r="AH199" s="197"/>
      <c r="AI199" s="209"/>
      <c r="AJ199" s="209"/>
      <c r="AK199" s="176"/>
      <c r="AL199" s="176"/>
      <c r="AM199" s="177"/>
      <c r="AN199" s="177"/>
      <c r="AO199" s="178"/>
      <c r="AP199" s="172"/>
      <c r="AQ199" s="172"/>
      <c r="AR199" s="190">
        <v>46.49</v>
      </c>
      <c r="AS199" s="190">
        <v>44.12</v>
      </c>
      <c r="AT199" s="207">
        <f t="shared" si="252"/>
        <v>45.305</v>
      </c>
      <c r="AU199" s="173">
        <f t="shared" ref="AU199:AU207" si="262">0.44*4</f>
        <v>1.76</v>
      </c>
      <c r="AV199" s="171">
        <v>0.05</v>
      </c>
      <c r="AW199" s="171">
        <f t="shared" si="253"/>
        <v>9.3599976445840394E-2</v>
      </c>
      <c r="AX199" s="172">
        <f t="shared" si="254"/>
        <v>4.7032069281538955E-3</v>
      </c>
      <c r="AY199" s="198">
        <v>46.89</v>
      </c>
      <c r="AZ199" s="198">
        <v>44.51</v>
      </c>
      <c r="BA199" s="208">
        <f t="shared" si="237"/>
        <v>45.7</v>
      </c>
      <c r="BB199" s="191">
        <v>1.68</v>
      </c>
      <c r="BC199" s="197">
        <v>2.8000000000000001E-2</v>
      </c>
      <c r="BD199" s="175"/>
      <c r="BE199" s="210"/>
      <c r="BF199" s="198"/>
      <c r="BG199" s="198"/>
      <c r="BH199" s="176"/>
      <c r="BI199" s="198"/>
      <c r="BJ199" s="197"/>
      <c r="BK199" s="175"/>
      <c r="BL199" s="209"/>
      <c r="BM199" s="198">
        <v>34.68</v>
      </c>
      <c r="BN199" s="198">
        <v>32.11</v>
      </c>
      <c r="BO199" s="208">
        <f t="shared" si="238"/>
        <v>33.394999999999996</v>
      </c>
      <c r="BP199" s="191">
        <v>1</v>
      </c>
      <c r="BQ199" s="197">
        <v>6.6000000000000003E-2</v>
      </c>
      <c r="BR199" s="175">
        <f t="shared" si="256"/>
        <v>0.10000025844464444</v>
      </c>
      <c r="BS199" s="183">
        <f t="shared" si="257"/>
        <v>3.6617725398716966E-2</v>
      </c>
      <c r="BT199" s="198">
        <v>42.95</v>
      </c>
      <c r="BU199" s="198">
        <v>40.83</v>
      </c>
      <c r="BV199" s="208">
        <f t="shared" si="240"/>
        <v>41.89</v>
      </c>
      <c r="BW199" s="191">
        <v>1.84</v>
      </c>
      <c r="BX199" s="197">
        <v>0.04</v>
      </c>
      <c r="BY199" s="175">
        <f t="shared" si="248"/>
        <v>8.8926025528671682E-2</v>
      </c>
      <c r="BZ199" s="183">
        <f t="shared" si="260"/>
        <v>3.3610864535895046E-3</v>
      </c>
      <c r="CA199" s="174"/>
      <c r="CB199" s="174"/>
      <c r="CC199" s="172"/>
      <c r="CD199" s="172"/>
      <c r="CE199" s="178"/>
      <c r="CF199" s="172"/>
      <c r="CG199" s="172"/>
      <c r="CH199" s="198"/>
      <c r="CI199" s="198"/>
      <c r="CJ199" s="208"/>
      <c r="CK199" s="191"/>
      <c r="CL199" s="197"/>
      <c r="CM199" s="175"/>
      <c r="CN199" s="183"/>
      <c r="CO199" s="176"/>
      <c r="CP199" s="176"/>
      <c r="CQ199" s="172"/>
      <c r="CR199" s="172"/>
      <c r="CS199" s="178"/>
      <c r="CT199" s="172"/>
      <c r="CU199" s="172"/>
      <c r="CV199" s="198">
        <v>33.39</v>
      </c>
      <c r="CW199" s="198">
        <v>32.14</v>
      </c>
      <c r="CX199" s="208">
        <f t="shared" si="241"/>
        <v>32.765000000000001</v>
      </c>
      <c r="CY199" s="191">
        <v>1.24</v>
      </c>
      <c r="CZ199" s="197">
        <v>0.04</v>
      </c>
      <c r="DA199" s="175">
        <f>+((((((CY199/4)*(1+CZ199)^0.25))/(CX199*0.95))+(1+CZ199)^(0.25))^4)-1</f>
        <v>8.2053650330262906E-2</v>
      </c>
      <c r="DB199" s="183">
        <f>DA199*($FO199/$FW199)</f>
        <v>7.1179768560681433E-3</v>
      </c>
      <c r="DC199" s="172"/>
      <c r="DD199" s="172"/>
      <c r="DE199" s="172"/>
      <c r="DF199" s="172"/>
      <c r="DG199" s="175"/>
      <c r="DH199" s="172"/>
      <c r="DI199" s="172"/>
      <c r="DJ199" s="198">
        <v>55.79</v>
      </c>
      <c r="DK199" s="198">
        <v>52.93</v>
      </c>
      <c r="DL199" s="208">
        <f t="shared" si="176"/>
        <v>54.36</v>
      </c>
      <c r="DM199" s="191">
        <v>1.89</v>
      </c>
      <c r="DN199" s="197">
        <v>0.06</v>
      </c>
      <c r="DO199" s="175">
        <f>+((((((DM199/4)*(1+DN199)^0.25))/(DL199*0.95))+(1+DN199)^(0.25))^4)-1</f>
        <v>9.9329680240629159E-2</v>
      </c>
      <c r="DP199" s="183">
        <f t="shared" ref="DP199:DP218" si="263">DO199*($FQ199/$FW199)</f>
        <v>5.7616222851234839E-3</v>
      </c>
      <c r="DQ199" s="198"/>
      <c r="DR199" s="198"/>
      <c r="DS199" s="176"/>
      <c r="DT199" s="198"/>
      <c r="DU199" s="197"/>
      <c r="DV199" s="175"/>
      <c r="DW199" s="183"/>
      <c r="DX199" s="198"/>
      <c r="DY199" s="198"/>
      <c r="DZ199" s="208"/>
      <c r="EA199" s="191"/>
      <c r="EB199" s="197"/>
      <c r="EC199" s="175"/>
      <c r="ED199" s="183"/>
      <c r="EE199" s="198">
        <v>40.07</v>
      </c>
      <c r="EF199" s="198">
        <v>37.506</v>
      </c>
      <c r="EG199" s="208">
        <f t="shared" si="219"/>
        <v>38.787999999999997</v>
      </c>
      <c r="EH199" s="191">
        <f>0.42*4</f>
        <v>1.68</v>
      </c>
      <c r="EI199" s="197">
        <v>4.3999999999999997E-2</v>
      </c>
      <c r="EJ199" s="175">
        <f>+((((((EH199/4)*(1+EI199)^0.25))/(EG199*0.95))+(1+EI199)^(0.25))^4)-1</f>
        <v>9.2417992926423054E-2</v>
      </c>
      <c r="EK199" s="183">
        <f>EJ199*($FT199/$FW199)</f>
        <v>5.9495875183614676E-3</v>
      </c>
      <c r="EL199" s="198"/>
      <c r="EM199" s="198"/>
      <c r="EN199" s="208"/>
      <c r="EO199" s="191"/>
      <c r="EP199" s="197"/>
      <c r="EQ199" s="175"/>
      <c r="ER199" s="183"/>
      <c r="ES199" s="198"/>
      <c r="ET199" s="198"/>
      <c r="EU199" s="208"/>
      <c r="EV199" s="191"/>
      <c r="EW199" s="197"/>
      <c r="EX199" s="175"/>
      <c r="EY199" s="183"/>
      <c r="EZ199" s="172"/>
      <c r="FA199" s="191">
        <v>5.5117900000000004</v>
      </c>
      <c r="FB199" s="191">
        <v>4.2095700000000003</v>
      </c>
      <c r="FC199" s="179"/>
      <c r="FD199" s="191"/>
      <c r="FE199" s="198"/>
      <c r="FF199" s="179"/>
      <c r="FG199" s="179">
        <v>1.4510000000000001</v>
      </c>
      <c r="FH199" s="198"/>
      <c r="FI199" s="198"/>
      <c r="FJ199" s="191">
        <v>10.574</v>
      </c>
      <c r="FK199" s="191">
        <v>1.09144</v>
      </c>
      <c r="FL199" s="179"/>
      <c r="FM199" s="191"/>
      <c r="FN199" s="177"/>
      <c r="FO199" s="191">
        <v>2.5049999999999999</v>
      </c>
      <c r="FP199" s="177"/>
      <c r="FQ199" s="191">
        <v>1.675</v>
      </c>
      <c r="FR199" s="191"/>
      <c r="FS199" s="198"/>
      <c r="FT199" s="191">
        <v>1.859</v>
      </c>
      <c r="FU199" s="191"/>
      <c r="FV199" s="191"/>
      <c r="FW199" s="177">
        <f>SUM(FA199:FV199)</f>
        <v>28.876800000000003</v>
      </c>
      <c r="FX199" s="175">
        <f>SUM(H199,O199,V199,AC199,AJ199,AQ199,AX199,BE199,BL199,BS199,BZ199,CG199,CN199,CU199,DB199,DI199,DP199,DW199,ED199,EK199,ER199,EY199)</f>
        <v>9.4766080060365146E-2</v>
      </c>
      <c r="FY199" s="172"/>
      <c r="FZ199" s="172"/>
    </row>
    <row r="200" spans="1:182">
      <c r="A200" s="181">
        <v>41671</v>
      </c>
      <c r="B200" s="190">
        <v>47.95</v>
      </c>
      <c r="C200" s="190">
        <v>45.3</v>
      </c>
      <c r="D200" s="170">
        <f t="shared" si="249"/>
        <v>46.625</v>
      </c>
      <c r="E200" s="173">
        <f t="shared" ref="E200:E207" si="264">0.49*4</f>
        <v>1.96</v>
      </c>
      <c r="F200" s="171">
        <v>0.04</v>
      </c>
      <c r="G200" s="175">
        <f t="shared" si="258"/>
        <v>8.678932974588327E-2</v>
      </c>
      <c r="H200" s="183">
        <f t="shared" si="259"/>
        <v>1.3916306611845867E-2</v>
      </c>
      <c r="I200" s="190">
        <v>48.06</v>
      </c>
      <c r="J200" s="190">
        <v>44.26</v>
      </c>
      <c r="K200" s="207">
        <f t="shared" si="261"/>
        <v>46.16</v>
      </c>
      <c r="L200" s="173">
        <v>1.48</v>
      </c>
      <c r="M200" s="171">
        <v>6.7000000000000004E-2</v>
      </c>
      <c r="N200" s="175">
        <f t="shared" ref="N200:N218" si="265">+((((((L200/4)*(1+M200)^0.25))/(K200*0.95))+(1+M200)^(0.25))^4)-1</f>
        <v>0.10346946171736038</v>
      </c>
      <c r="O200" s="183">
        <f t="shared" ref="O200:O218" si="266">N200*($FB200/$FW200)</f>
        <v>1.329612098220271E-2</v>
      </c>
      <c r="P200" s="174"/>
      <c r="Q200" s="174"/>
      <c r="R200" s="172"/>
      <c r="S200" s="172"/>
      <c r="T200" s="175"/>
      <c r="U200" s="172"/>
      <c r="V200" s="172"/>
      <c r="W200" s="190"/>
      <c r="X200" s="190"/>
      <c r="Y200" s="207"/>
      <c r="Z200" s="173"/>
      <c r="AA200" s="171"/>
      <c r="AB200" s="175"/>
      <c r="AC200" s="183"/>
      <c r="AD200" s="198"/>
      <c r="AE200" s="198"/>
      <c r="AF200" s="176"/>
      <c r="AG200" s="198"/>
      <c r="AH200" s="197"/>
      <c r="AI200" s="209"/>
      <c r="AJ200" s="209"/>
      <c r="AK200" s="176"/>
      <c r="AL200" s="176"/>
      <c r="AM200" s="177"/>
      <c r="AN200" s="177"/>
      <c r="AO200" s="178"/>
      <c r="AP200" s="172"/>
      <c r="AQ200" s="172"/>
      <c r="AR200" s="190">
        <v>46.28</v>
      </c>
      <c r="AS200" s="190">
        <v>43.95</v>
      </c>
      <c r="AT200" s="207">
        <f t="shared" si="252"/>
        <v>45.115000000000002</v>
      </c>
      <c r="AU200" s="173">
        <f t="shared" si="262"/>
        <v>1.76</v>
      </c>
      <c r="AV200" s="171">
        <v>0.05</v>
      </c>
      <c r="AW200" s="171">
        <f t="shared" si="253"/>
        <v>9.378641877695193E-2</v>
      </c>
      <c r="AX200" s="172">
        <f t="shared" si="254"/>
        <v>3.5992827533339765E-3</v>
      </c>
      <c r="AY200" s="198">
        <v>45.82</v>
      </c>
      <c r="AZ200" s="198">
        <v>43.75</v>
      </c>
      <c r="BA200" s="208">
        <f t="shared" si="237"/>
        <v>44.784999999999997</v>
      </c>
      <c r="BB200" s="191">
        <v>1.68</v>
      </c>
      <c r="BC200" s="197">
        <v>3.5000000000000003E-2</v>
      </c>
      <c r="BD200" s="175">
        <f>+((((((BB200/4)*(1+BC200)^0.25))/(BA200*0.95))+(1+BC200)^(0.25))^4)-1</f>
        <v>7.64781100940366E-2</v>
      </c>
      <c r="BE200" s="210">
        <f>BD200*($FH200/$FW200)</f>
        <v>3.9441323459489582E-3</v>
      </c>
      <c r="BF200" s="198"/>
      <c r="BG200" s="198"/>
      <c r="BH200" s="176"/>
      <c r="BI200" s="198"/>
      <c r="BJ200" s="197"/>
      <c r="BK200" s="175"/>
      <c r="BL200" s="209"/>
      <c r="BM200" s="198">
        <v>36.82</v>
      </c>
      <c r="BN200" s="198">
        <v>33.25</v>
      </c>
      <c r="BO200" s="208">
        <f t="shared" si="238"/>
        <v>35.034999999999997</v>
      </c>
      <c r="BP200" s="191">
        <v>1</v>
      </c>
      <c r="BQ200" s="197">
        <v>8.6999999999999994E-2</v>
      </c>
      <c r="BR200" s="175">
        <f t="shared" si="256"/>
        <v>0.12002888373009291</v>
      </c>
      <c r="BS200" s="183">
        <f t="shared" si="257"/>
        <v>3.4917548296660515E-2</v>
      </c>
      <c r="BT200" s="198">
        <v>43.04</v>
      </c>
      <c r="BU200" s="198">
        <v>40.049999999999997</v>
      </c>
      <c r="BV200" s="208">
        <f t="shared" si="240"/>
        <v>41.545000000000002</v>
      </c>
      <c r="BW200" s="191">
        <v>1.84</v>
      </c>
      <c r="BX200" s="197">
        <v>0.04</v>
      </c>
      <c r="BY200" s="175">
        <f t="shared" si="248"/>
        <v>8.9339409015152693E-2</v>
      </c>
      <c r="BZ200" s="183">
        <f t="shared" si="260"/>
        <v>2.6809232291360001E-3</v>
      </c>
      <c r="CA200" s="174"/>
      <c r="CB200" s="174"/>
      <c r="CC200" s="172"/>
      <c r="CD200" s="172"/>
      <c r="CE200" s="178"/>
      <c r="CF200" s="172"/>
      <c r="CG200" s="172"/>
      <c r="CH200" s="198"/>
      <c r="CI200" s="198"/>
      <c r="CJ200" s="208"/>
      <c r="CK200" s="191"/>
      <c r="CL200" s="197"/>
      <c r="CM200" s="175"/>
      <c r="CN200" s="183"/>
      <c r="CO200" s="176"/>
      <c r="CP200" s="176"/>
      <c r="CQ200" s="172"/>
      <c r="CR200" s="172"/>
      <c r="CS200" s="178"/>
      <c r="CT200" s="172"/>
      <c r="CU200" s="172"/>
      <c r="CV200" s="198">
        <v>33.99</v>
      </c>
      <c r="CW200" s="198">
        <v>32.119999999999997</v>
      </c>
      <c r="CX200" s="208">
        <f t="shared" si="241"/>
        <v>33.055</v>
      </c>
      <c r="CY200" s="191">
        <v>1.24</v>
      </c>
      <c r="CZ200" s="197">
        <v>0.04</v>
      </c>
      <c r="DA200" s="175">
        <f t="shared" ref="DA200:DA218" si="267">+((((((CY200/4)*(1+CZ200)^0.25))/(CX200*0.95))+(1+CZ200)^(0.25))^4)-1</f>
        <v>8.1679249058202563E-2</v>
      </c>
      <c r="DB200" s="183">
        <f t="shared" ref="DB200:DB218" si="268">DA200*($FO200/$FW200)</f>
        <v>5.5939066999321921E-3</v>
      </c>
      <c r="DC200" s="172"/>
      <c r="DD200" s="172"/>
      <c r="DE200" s="172"/>
      <c r="DF200" s="172"/>
      <c r="DG200" s="175"/>
      <c r="DH200" s="172"/>
      <c r="DI200" s="172"/>
      <c r="DJ200" s="198">
        <v>57.57</v>
      </c>
      <c r="DK200" s="198">
        <v>51.77</v>
      </c>
      <c r="DL200" s="208">
        <f t="shared" si="176"/>
        <v>54.67</v>
      </c>
      <c r="DM200" s="191">
        <v>1.89</v>
      </c>
      <c r="DN200" s="197">
        <v>0.06</v>
      </c>
      <c r="DO200" s="175">
        <f>+((((((DM200/4)*(1+DN200)^0.25))/(DL200*0.95))+(1+DN200)^(0.25))^4)-1</f>
        <v>9.910362722203514E-2</v>
      </c>
      <c r="DP200" s="183">
        <f t="shared" si="263"/>
        <v>4.5953955169683782E-3</v>
      </c>
      <c r="DQ200" s="198"/>
      <c r="DR200" s="198"/>
      <c r="DS200" s="176"/>
      <c r="DT200" s="198"/>
      <c r="DU200" s="197"/>
      <c r="DV200" s="175"/>
      <c r="DW200" s="183"/>
      <c r="DX200" s="198">
        <v>45.78</v>
      </c>
      <c r="DY200" s="198">
        <v>43.8</v>
      </c>
      <c r="DZ200" s="208">
        <f t="shared" ref="DZ200:DZ218" si="269">AVERAGE(DX200:DY200)</f>
        <v>44.79</v>
      </c>
      <c r="EA200" s="191">
        <f>0.283*4</f>
        <v>1.1319999999999999</v>
      </c>
      <c r="EB200" s="197">
        <v>7.6999999999999999E-2</v>
      </c>
      <c r="EC200" s="175">
        <f>+((((((EA200/4)*(1+EB200)^0.25))/(DZ200*0.95))+(1+EB200)^(0.25))^4)-1</f>
        <v>0.10593928070533898</v>
      </c>
      <c r="ED200" s="183">
        <f>EC200*($FS200/$FW200)</f>
        <v>1.4321731908668686E-2</v>
      </c>
      <c r="EE200" s="198">
        <v>40.5</v>
      </c>
      <c r="EF200" s="198">
        <v>35.354999999999997</v>
      </c>
      <c r="EG200" s="208">
        <f t="shared" si="219"/>
        <v>37.927499999999995</v>
      </c>
      <c r="EH200" s="191">
        <f>0.42*4</f>
        <v>1.68</v>
      </c>
      <c r="EI200" s="197">
        <v>4.9500000000000002E-2</v>
      </c>
      <c r="EJ200" s="175">
        <f t="shared" ref="EJ200:EJ218" si="270">+((((((EH200/4)*(1+EI200)^0.25))/(EG200*0.95))+(1+EI200)^(0.25))^4)-1</f>
        <v>9.9296638751669164E-2</v>
      </c>
      <c r="EK200" s="183">
        <f t="shared" ref="EK200:EK218" si="271">EJ200*($FT200/$FW200)</f>
        <v>4.9886647280551573E-3</v>
      </c>
      <c r="EL200" s="198"/>
      <c r="EM200" s="198"/>
      <c r="EN200" s="208"/>
      <c r="EO200" s="191"/>
      <c r="EP200" s="197"/>
      <c r="EQ200" s="175"/>
      <c r="ER200" s="183"/>
      <c r="ES200" s="198"/>
      <c r="ET200" s="198"/>
      <c r="EU200" s="208"/>
      <c r="EV200" s="191"/>
      <c r="EW200" s="197"/>
      <c r="EX200" s="175"/>
      <c r="EY200" s="183"/>
      <c r="EZ200" s="172"/>
      <c r="FA200" s="191">
        <v>6.38</v>
      </c>
      <c r="FB200" s="191">
        <v>5.1130000000000004</v>
      </c>
      <c r="FC200" s="179"/>
      <c r="FD200" s="191"/>
      <c r="FE200" s="198"/>
      <c r="FF200" s="179"/>
      <c r="FG200" s="179">
        <v>1.5269999999999999</v>
      </c>
      <c r="FH200" s="198">
        <v>2.052</v>
      </c>
      <c r="FI200" s="198"/>
      <c r="FJ200" s="191">
        <v>11.574999999999999</v>
      </c>
      <c r="FK200" s="191">
        <v>1.194</v>
      </c>
      <c r="FL200" s="179"/>
      <c r="FM200" s="191"/>
      <c r="FN200" s="177"/>
      <c r="FO200" s="191">
        <v>2.7250000000000001</v>
      </c>
      <c r="FP200" s="177"/>
      <c r="FQ200" s="191">
        <v>1.845</v>
      </c>
      <c r="FR200" s="191"/>
      <c r="FS200" s="198">
        <v>5.3789999999999996</v>
      </c>
      <c r="FT200" s="191">
        <v>1.9990000000000001</v>
      </c>
      <c r="FU200" s="191"/>
      <c r="FV200" s="191"/>
      <c r="FW200" s="177">
        <f>SUM(FA200:FV200)</f>
        <v>39.789000000000001</v>
      </c>
      <c r="FX200" s="175">
        <f>SUM(H200,O200,V200,AC200,AJ200,AQ200,AX200,BE200,BL200,BS200,BZ200,CG200,CN200,CU200,DB200,DI200,DP200,DW200,ED200,EK200,ER200,EY200)</f>
        <v>0.10185401307275245</v>
      </c>
      <c r="FY200" s="172"/>
      <c r="FZ200" s="172"/>
    </row>
    <row r="201" spans="1:182">
      <c r="A201" s="181">
        <v>41699</v>
      </c>
      <c r="B201" s="190">
        <v>49.84</v>
      </c>
      <c r="C201" s="190">
        <v>46.65</v>
      </c>
      <c r="D201" s="170">
        <f t="shared" si="249"/>
        <v>48.245000000000005</v>
      </c>
      <c r="E201" s="173">
        <f t="shared" si="264"/>
        <v>1.96</v>
      </c>
      <c r="F201" s="171">
        <v>0.04</v>
      </c>
      <c r="G201" s="175">
        <f t="shared" si="258"/>
        <v>8.5193067148420898E-2</v>
      </c>
      <c r="H201" s="183">
        <f t="shared" si="259"/>
        <v>1.3660352569979776E-2</v>
      </c>
      <c r="I201" s="190">
        <v>47.21</v>
      </c>
      <c r="J201" s="190">
        <v>44.84</v>
      </c>
      <c r="K201" s="207">
        <f t="shared" si="261"/>
        <v>46.025000000000006</v>
      </c>
      <c r="L201" s="173">
        <v>1.48</v>
      </c>
      <c r="M201" s="171">
        <v>7.7499999999999999E-2</v>
      </c>
      <c r="N201" s="175">
        <f t="shared" si="265"/>
        <v>0.11443773957023584</v>
      </c>
      <c r="O201" s="183">
        <f t="shared" si="266"/>
        <v>1.4705575973827335E-2</v>
      </c>
      <c r="P201" s="174"/>
      <c r="Q201" s="174"/>
      <c r="R201" s="172"/>
      <c r="S201" s="172"/>
      <c r="T201" s="175"/>
      <c r="U201" s="172"/>
      <c r="V201" s="172"/>
      <c r="W201" s="190"/>
      <c r="X201" s="190"/>
      <c r="Y201" s="207"/>
      <c r="Z201" s="173"/>
      <c r="AA201" s="171"/>
      <c r="AB201" s="175"/>
      <c r="AC201" s="183"/>
      <c r="AD201" s="198"/>
      <c r="AE201" s="198"/>
      <c r="AF201" s="176"/>
      <c r="AG201" s="198"/>
      <c r="AH201" s="197"/>
      <c r="AI201" s="209"/>
      <c r="AJ201" s="209"/>
      <c r="AK201" s="176"/>
      <c r="AL201" s="176"/>
      <c r="AM201" s="177"/>
      <c r="AN201" s="177"/>
      <c r="AO201" s="178"/>
      <c r="AP201" s="172"/>
      <c r="AQ201" s="172"/>
      <c r="AR201" s="190">
        <v>47.48</v>
      </c>
      <c r="AS201" s="190">
        <v>45.02</v>
      </c>
      <c r="AT201" s="207">
        <f t="shared" si="252"/>
        <v>46.25</v>
      </c>
      <c r="AU201" s="173">
        <f t="shared" si="262"/>
        <v>1.76</v>
      </c>
      <c r="AV201" s="171">
        <v>0.05</v>
      </c>
      <c r="AW201" s="171">
        <f t="shared" si="253"/>
        <v>9.2695766056444917E-2</v>
      </c>
      <c r="AX201" s="172">
        <f t="shared" si="254"/>
        <v>3.5574262928998309E-3</v>
      </c>
      <c r="AY201" s="198">
        <v>50.47</v>
      </c>
      <c r="AZ201" s="198">
        <v>44.17</v>
      </c>
      <c r="BA201" s="208">
        <f t="shared" si="237"/>
        <v>47.32</v>
      </c>
      <c r="BB201" s="191">
        <v>1.68</v>
      </c>
      <c r="BC201" s="197">
        <v>3.5000000000000003E-2</v>
      </c>
      <c r="BD201" s="175">
        <f t="shared" ref="BD201:BD218" si="272">+((((((BB201/4)*(1+BC201)^0.25))/(BA201*0.95))+(1+BC201)^(0.25))^4)-1</f>
        <v>7.4224990948112968E-2</v>
      </c>
      <c r="BE201" s="210">
        <f>BD201*($FH201/$FW201)</f>
        <v>3.8279343895430344E-3</v>
      </c>
      <c r="BF201" s="198"/>
      <c r="BG201" s="198"/>
      <c r="BH201" s="176"/>
      <c r="BI201" s="198"/>
      <c r="BJ201" s="197"/>
      <c r="BK201" s="175"/>
      <c r="BL201" s="209"/>
      <c r="BM201" s="198">
        <v>35.83</v>
      </c>
      <c r="BN201" s="198">
        <v>33.950000000000003</v>
      </c>
      <c r="BO201" s="208">
        <f t="shared" si="238"/>
        <v>34.89</v>
      </c>
      <c r="BP201" s="191">
        <v>1</v>
      </c>
      <c r="BQ201" s="197">
        <v>8.6999999999999994E-2</v>
      </c>
      <c r="BR201" s="175">
        <f t="shared" si="256"/>
        <v>0.12016770013492861</v>
      </c>
      <c r="BS201" s="183">
        <f t="shared" si="257"/>
        <v>3.4957931314227517E-2</v>
      </c>
      <c r="BT201" s="198">
        <v>44.09</v>
      </c>
      <c r="BU201" s="198">
        <v>41.58</v>
      </c>
      <c r="BV201" s="208">
        <f t="shared" si="240"/>
        <v>42.835000000000001</v>
      </c>
      <c r="BW201" s="191">
        <v>1.84</v>
      </c>
      <c r="BX201" s="197">
        <v>0.04</v>
      </c>
      <c r="BY201" s="175">
        <f t="shared" si="248"/>
        <v>8.7828385886615346E-2</v>
      </c>
      <c r="BZ201" s="183">
        <f t="shared" si="260"/>
        <v>2.6355800032325191E-3</v>
      </c>
      <c r="CA201" s="174"/>
      <c r="CB201" s="174"/>
      <c r="CC201" s="172"/>
      <c r="CD201" s="172"/>
      <c r="CE201" s="178"/>
      <c r="CF201" s="172"/>
      <c r="CG201" s="172"/>
      <c r="CH201" s="198"/>
      <c r="CI201" s="198"/>
      <c r="CJ201" s="208"/>
      <c r="CK201" s="191"/>
      <c r="CL201" s="197"/>
      <c r="CM201" s="175"/>
      <c r="CN201" s="183"/>
      <c r="CO201" s="176"/>
      <c r="CP201" s="176"/>
      <c r="CQ201" s="172"/>
      <c r="CR201" s="172"/>
      <c r="CS201" s="178"/>
      <c r="CT201" s="172"/>
      <c r="CU201" s="172"/>
      <c r="CV201" s="198">
        <v>35.78</v>
      </c>
      <c r="CW201" s="198">
        <v>33.229999999999997</v>
      </c>
      <c r="CX201" s="208">
        <f t="shared" si="241"/>
        <v>34.504999999999995</v>
      </c>
      <c r="CY201" s="191">
        <v>1.28</v>
      </c>
      <c r="CZ201" s="197">
        <v>0.04</v>
      </c>
      <c r="DA201" s="175">
        <f t="shared" si="267"/>
        <v>8.120898365317486E-2</v>
      </c>
      <c r="DB201" s="183">
        <f t="shared" si="268"/>
        <v>5.5616999787604987E-3</v>
      </c>
      <c r="DC201" s="172"/>
      <c r="DD201" s="172"/>
      <c r="DE201" s="172"/>
      <c r="DF201" s="172"/>
      <c r="DG201" s="175"/>
      <c r="DH201" s="172"/>
      <c r="DI201" s="172"/>
      <c r="DJ201" s="198">
        <v>58.09</v>
      </c>
      <c r="DK201" s="198">
        <v>53.77</v>
      </c>
      <c r="DL201" s="208">
        <f t="shared" si="176"/>
        <v>55.930000000000007</v>
      </c>
      <c r="DM201" s="191">
        <v>1.89</v>
      </c>
      <c r="DN201" s="197">
        <v>0.06</v>
      </c>
      <c r="DO201" s="175">
        <f>+((((((DM201/4)*(1+DN201)^0.25))/(DL201*0.95))+(1+DN201)^(0.25))^4)-1</f>
        <v>9.8210963296611276E-2</v>
      </c>
      <c r="DP201" s="183">
        <f t="shared" si="263"/>
        <v>4.5540030481351071E-3</v>
      </c>
      <c r="DQ201" s="198"/>
      <c r="DR201" s="198"/>
      <c r="DS201" s="176"/>
      <c r="DT201" s="198"/>
      <c r="DU201" s="197"/>
      <c r="DV201" s="175"/>
      <c r="DW201" s="183"/>
      <c r="DX201" s="198">
        <v>45.78</v>
      </c>
      <c r="DY201" s="198">
        <v>43.8</v>
      </c>
      <c r="DZ201" s="208">
        <f t="shared" si="269"/>
        <v>44.79</v>
      </c>
      <c r="EA201" s="191">
        <f>0.283*4</f>
        <v>1.1319999999999999</v>
      </c>
      <c r="EB201" s="197">
        <v>7.6999999999999999E-2</v>
      </c>
      <c r="EC201" s="175">
        <f t="shared" ref="EC201:EC218" si="273">+((((((EA201/4)*(1+EB201)^0.25))/(DZ201*0.95))+(1+EB201)^(0.25))^4)-1</f>
        <v>0.10593928070533898</v>
      </c>
      <c r="ED201" s="183">
        <f t="shared" ref="ED201:ED218" si="274">EC201*($FS201/$FW201)</f>
        <v>1.4321731908668686E-2</v>
      </c>
      <c r="EE201" s="198">
        <v>40.72</v>
      </c>
      <c r="EF201" s="198">
        <v>38.36</v>
      </c>
      <c r="EG201" s="208">
        <f t="shared" si="219"/>
        <v>39.54</v>
      </c>
      <c r="EH201" s="191">
        <f>0.42*4</f>
        <v>1.68</v>
      </c>
      <c r="EI201" s="197">
        <v>4.9500000000000002E-2</v>
      </c>
      <c r="EJ201" s="175">
        <f t="shared" si="270"/>
        <v>9.7231875881241381E-2</v>
      </c>
      <c r="EK201" s="183">
        <f t="shared" si="271"/>
        <v>4.8849310082334698E-3</v>
      </c>
      <c r="EL201" s="198"/>
      <c r="EM201" s="198"/>
      <c r="EN201" s="208"/>
      <c r="EO201" s="191"/>
      <c r="EP201" s="197"/>
      <c r="EQ201" s="175"/>
      <c r="ER201" s="183"/>
      <c r="ES201" s="198"/>
      <c r="ET201" s="198"/>
      <c r="EU201" s="208"/>
      <c r="EV201" s="191"/>
      <c r="EW201" s="197"/>
      <c r="EX201" s="175"/>
      <c r="EY201" s="183"/>
      <c r="EZ201" s="172"/>
      <c r="FA201" s="191">
        <v>6.38</v>
      </c>
      <c r="FB201" s="191">
        <v>5.1130000000000004</v>
      </c>
      <c r="FC201" s="179"/>
      <c r="FD201" s="191"/>
      <c r="FE201" s="198"/>
      <c r="FF201" s="179"/>
      <c r="FG201" s="179">
        <v>1.5269999999999999</v>
      </c>
      <c r="FH201" s="198">
        <v>2.052</v>
      </c>
      <c r="FI201" s="198"/>
      <c r="FJ201" s="191">
        <v>11.574999999999999</v>
      </c>
      <c r="FK201" s="191">
        <v>1.194</v>
      </c>
      <c r="FL201" s="179"/>
      <c r="FM201" s="191"/>
      <c r="FN201" s="177"/>
      <c r="FO201" s="191">
        <v>2.7250000000000001</v>
      </c>
      <c r="FP201" s="177"/>
      <c r="FQ201" s="191">
        <v>1.845</v>
      </c>
      <c r="FR201" s="191"/>
      <c r="FS201" s="198">
        <v>5.3789999999999996</v>
      </c>
      <c r="FT201" s="191">
        <v>1.9990000000000001</v>
      </c>
      <c r="FU201" s="191"/>
      <c r="FV201" s="191"/>
      <c r="FW201" s="177">
        <f>SUM(FA201:FV201)</f>
        <v>39.789000000000001</v>
      </c>
      <c r="FX201" s="175">
        <f>SUM(H201,O201,V201,AC201,AJ201,AQ201,AX201,BE201,BL201,BS201,BZ201,CG201,CN201,CU201,DB201,DI201,DP201,DW201,ED201,EK201,ER201,EY201)</f>
        <v>0.10266716648750776</v>
      </c>
      <c r="FY201" s="172"/>
      <c r="FZ201" s="172"/>
    </row>
    <row r="202" spans="1:182">
      <c r="A202" s="181">
        <v>41730</v>
      </c>
      <c r="B202" s="190">
        <v>54.07</v>
      </c>
      <c r="C202" s="190">
        <v>48.29</v>
      </c>
      <c r="D202" s="170">
        <f t="shared" si="249"/>
        <v>51.18</v>
      </c>
      <c r="E202" s="173">
        <f t="shared" si="264"/>
        <v>1.96</v>
      </c>
      <c r="F202" s="171">
        <v>0.04</v>
      </c>
      <c r="G202" s="175">
        <f t="shared" si="258"/>
        <v>8.2562306232667249E-2</v>
      </c>
      <c r="H202" s="183">
        <f t="shared" si="259"/>
        <v>1.3958383384063836E-2</v>
      </c>
      <c r="I202" s="190">
        <v>51.82</v>
      </c>
      <c r="J202" s="190">
        <v>46.42</v>
      </c>
      <c r="K202" s="207">
        <f t="shared" si="261"/>
        <v>49.120000000000005</v>
      </c>
      <c r="L202" s="173">
        <v>1.48</v>
      </c>
      <c r="M202" s="171">
        <v>7.7499999999999999E-2</v>
      </c>
      <c r="N202" s="175">
        <f t="shared" si="265"/>
        <v>0.11208269929087145</v>
      </c>
      <c r="O202" s="183">
        <f t="shared" si="266"/>
        <v>1.5186126122220256E-2</v>
      </c>
      <c r="P202" s="174"/>
      <c r="Q202" s="174"/>
      <c r="R202" s="172"/>
      <c r="S202" s="172"/>
      <c r="T202" s="175"/>
      <c r="U202" s="172"/>
      <c r="V202" s="172"/>
      <c r="W202" s="190"/>
      <c r="X202" s="190"/>
      <c r="Y202" s="207"/>
      <c r="Z202" s="173"/>
      <c r="AA202" s="171"/>
      <c r="AB202" s="175"/>
      <c r="AC202" s="183"/>
      <c r="AD202" s="198"/>
      <c r="AE202" s="198"/>
      <c r="AF202" s="176"/>
      <c r="AG202" s="198"/>
      <c r="AH202" s="197"/>
      <c r="AI202" s="209"/>
      <c r="AJ202" s="209"/>
      <c r="AK202" s="176"/>
      <c r="AL202" s="176"/>
      <c r="AM202" s="177"/>
      <c r="AN202" s="177"/>
      <c r="AO202" s="178"/>
      <c r="AP202" s="172"/>
      <c r="AQ202" s="172"/>
      <c r="AR202" s="190">
        <v>47.47</v>
      </c>
      <c r="AS202" s="190">
        <v>44.75</v>
      </c>
      <c r="AT202" s="207">
        <f t="shared" si="252"/>
        <v>46.11</v>
      </c>
      <c r="AU202" s="173">
        <f t="shared" si="262"/>
        <v>1.76</v>
      </c>
      <c r="AV202" s="171">
        <v>0.05</v>
      </c>
      <c r="AW202" s="171">
        <f t="shared" si="253"/>
        <v>9.2827349612718768E-2</v>
      </c>
      <c r="AX202" s="172">
        <f t="shared" si="254"/>
        <v>3.7561905519416365E-3</v>
      </c>
      <c r="AY202" s="198">
        <v>50.32</v>
      </c>
      <c r="AZ202" s="198">
        <v>47.7</v>
      </c>
      <c r="BA202" s="208">
        <f t="shared" si="237"/>
        <v>49.010000000000005</v>
      </c>
      <c r="BB202" s="191">
        <v>1.68</v>
      </c>
      <c r="BC202" s="197">
        <v>3.5000000000000003E-2</v>
      </c>
      <c r="BD202" s="175"/>
      <c r="BE202" s="210"/>
      <c r="BF202" s="198"/>
      <c r="BG202" s="198"/>
      <c r="BH202" s="176"/>
      <c r="BI202" s="198"/>
      <c r="BJ202" s="197"/>
      <c r="BK202" s="175"/>
      <c r="BL202" s="209"/>
      <c r="BM202" s="198">
        <v>36.53</v>
      </c>
      <c r="BN202" s="198">
        <v>34.36</v>
      </c>
      <c r="BO202" s="208">
        <f t="shared" si="238"/>
        <v>35.445</v>
      </c>
      <c r="BP202" s="191">
        <v>1</v>
      </c>
      <c r="BQ202" s="197">
        <v>0.10400000000000001</v>
      </c>
      <c r="BR202" s="175">
        <f t="shared" si="256"/>
        <v>0.13715309190544156</v>
      </c>
      <c r="BS202" s="183">
        <f t="shared" si="257"/>
        <v>4.2068713432585683E-2</v>
      </c>
      <c r="BT202" s="198">
        <v>45.05</v>
      </c>
      <c r="BU202" s="198">
        <v>43.6</v>
      </c>
      <c r="BV202" s="208">
        <f t="shared" si="240"/>
        <v>44.325000000000003</v>
      </c>
      <c r="BW202" s="191">
        <v>1.84</v>
      </c>
      <c r="BX202" s="197">
        <v>3.5000000000000003E-2</v>
      </c>
      <c r="BY202" s="175">
        <f t="shared" si="248"/>
        <v>8.0972242221476476E-2</v>
      </c>
      <c r="BZ202" s="183">
        <f t="shared" si="260"/>
        <v>2.5619645762101624E-3</v>
      </c>
      <c r="CA202" s="174"/>
      <c r="CB202" s="174"/>
      <c r="CC202" s="172"/>
      <c r="CD202" s="172"/>
      <c r="CE202" s="178"/>
      <c r="CF202" s="172"/>
      <c r="CG202" s="172"/>
      <c r="CH202" s="198"/>
      <c r="CI202" s="198"/>
      <c r="CJ202" s="208"/>
      <c r="CK202" s="191"/>
      <c r="CL202" s="197"/>
      <c r="CM202" s="175"/>
      <c r="CN202" s="183"/>
      <c r="CO202" s="176"/>
      <c r="CP202" s="176"/>
      <c r="CQ202" s="172"/>
      <c r="CR202" s="172"/>
      <c r="CS202" s="178"/>
      <c r="CT202" s="172"/>
      <c r="CU202" s="172"/>
      <c r="CV202" s="198">
        <v>36.549999999999997</v>
      </c>
      <c r="CW202" s="198">
        <v>35.07</v>
      </c>
      <c r="CX202" s="208">
        <f t="shared" si="241"/>
        <v>35.81</v>
      </c>
      <c r="CY202" s="191">
        <v>1.28</v>
      </c>
      <c r="CZ202" s="197">
        <v>3.6700000000000003E-2</v>
      </c>
      <c r="DA202" s="175">
        <f t="shared" si="267"/>
        <v>7.6260156006829227E-2</v>
      </c>
      <c r="DB202" s="183">
        <f t="shared" si="268"/>
        <v>5.5067685592020991E-3</v>
      </c>
      <c r="DC202" s="172"/>
      <c r="DD202" s="172"/>
      <c r="DE202" s="172"/>
      <c r="DF202" s="172"/>
      <c r="DG202" s="175"/>
      <c r="DH202" s="172"/>
      <c r="DI202" s="172"/>
      <c r="DJ202" s="198">
        <v>57.55</v>
      </c>
      <c r="DK202" s="198">
        <v>54.41</v>
      </c>
      <c r="DL202" s="208">
        <f t="shared" ref="DL202:DL218" si="275">AVERAGE(DJ202:DK202)</f>
        <v>55.98</v>
      </c>
      <c r="DM202" s="191">
        <v>1.89</v>
      </c>
      <c r="DN202" s="197">
        <v>0.06</v>
      </c>
      <c r="DO202" s="175">
        <f>+((((((DM202/4)*(1+DN202)^0.25))/(DL202*0.95))+(1+DN202)^(0.25))^4)-1</f>
        <v>9.8176380018385245E-2</v>
      </c>
      <c r="DP202" s="183">
        <f t="shared" si="263"/>
        <v>4.7999422618099146E-3</v>
      </c>
      <c r="DQ202" s="198"/>
      <c r="DR202" s="198"/>
      <c r="DS202" s="176"/>
      <c r="DT202" s="198"/>
      <c r="DU202" s="197"/>
      <c r="DV202" s="175"/>
      <c r="DW202" s="183"/>
      <c r="DX202" s="198">
        <v>47.09</v>
      </c>
      <c r="DY202" s="198">
        <v>44.66</v>
      </c>
      <c r="DZ202" s="208">
        <f t="shared" si="269"/>
        <v>45.875</v>
      </c>
      <c r="EA202" s="191">
        <f>0.283*4</f>
        <v>1.1319999999999999</v>
      </c>
      <c r="EB202" s="197">
        <v>7.6999999999999999E-2</v>
      </c>
      <c r="EC202" s="175">
        <f t="shared" si="273"/>
        <v>0.10524817256103081</v>
      </c>
      <c r="ED202" s="183">
        <f t="shared" si="274"/>
        <v>1.5001985324900885E-2</v>
      </c>
      <c r="EE202" s="198">
        <v>40.450000000000003</v>
      </c>
      <c r="EF202" s="198">
        <v>38.28</v>
      </c>
      <c r="EG202" s="208">
        <f t="shared" si="219"/>
        <v>39.365000000000002</v>
      </c>
      <c r="EH202" s="191">
        <f>0.44*4</f>
        <v>1.76</v>
      </c>
      <c r="EI202" s="197">
        <v>4.9500000000000002E-2</v>
      </c>
      <c r="EJ202" s="175">
        <f t="shared" si="270"/>
        <v>9.9771093648887144E-2</v>
      </c>
      <c r="EK202" s="183">
        <f t="shared" si="271"/>
        <v>5.2850628349928562E-3</v>
      </c>
      <c r="EL202" s="198"/>
      <c r="EM202" s="198"/>
      <c r="EN202" s="208"/>
      <c r="EO202" s="191"/>
      <c r="EP202" s="197"/>
      <c r="EQ202" s="175"/>
      <c r="ER202" s="183"/>
      <c r="ES202" s="198"/>
      <c r="ET202" s="198"/>
      <c r="EU202" s="208"/>
      <c r="EV202" s="191"/>
      <c r="EW202" s="197"/>
      <c r="EX202" s="175"/>
      <c r="EY202" s="183"/>
      <c r="EZ202" s="172"/>
      <c r="FA202" s="191">
        <v>6.38</v>
      </c>
      <c r="FB202" s="191">
        <v>5.1130000000000004</v>
      </c>
      <c r="FC202" s="179"/>
      <c r="FD202" s="191"/>
      <c r="FE202" s="198"/>
      <c r="FF202" s="179"/>
      <c r="FG202" s="179">
        <v>1.5269999999999999</v>
      </c>
      <c r="FH202" s="198"/>
      <c r="FI202" s="198"/>
      <c r="FJ202" s="191">
        <v>11.574999999999999</v>
      </c>
      <c r="FK202" s="191">
        <v>1.194</v>
      </c>
      <c r="FL202" s="179"/>
      <c r="FM202" s="191"/>
      <c r="FN202" s="177"/>
      <c r="FO202" s="191">
        <v>2.7250000000000001</v>
      </c>
      <c r="FP202" s="177"/>
      <c r="FQ202" s="191">
        <v>1.845</v>
      </c>
      <c r="FR202" s="191"/>
      <c r="FS202" s="198">
        <v>5.3789999999999996</v>
      </c>
      <c r="FT202" s="191">
        <v>1.9990000000000001</v>
      </c>
      <c r="FU202" s="191"/>
      <c r="FV202" s="191"/>
      <c r="FW202" s="177">
        <f>SUM(FA202:FV202)</f>
        <v>37.737000000000002</v>
      </c>
      <c r="FX202" s="175">
        <f>SUM(H202,O202,V202,AC202,AJ202,AQ202,AX202,BE202,BL202,BS202,BZ202,CG202,CN202,CU202,DB202,DI202,DP202,DW202,ED202,EK202,ER202,EY202)</f>
        <v>0.10812513704792731</v>
      </c>
      <c r="FY202" s="172"/>
      <c r="FZ202" s="172"/>
    </row>
    <row r="203" spans="1:182">
      <c r="A203" s="181">
        <v>41760</v>
      </c>
      <c r="B203" s="190">
        <v>54.16</v>
      </c>
      <c r="C203" s="190">
        <v>51.82</v>
      </c>
      <c r="D203" s="170">
        <f t="shared" si="249"/>
        <v>52.989999999999995</v>
      </c>
      <c r="E203" s="173">
        <f t="shared" si="264"/>
        <v>1.96</v>
      </c>
      <c r="F203" s="171">
        <v>0.04</v>
      </c>
      <c r="G203" s="175">
        <f t="shared" si="258"/>
        <v>8.1087303476532924E-2</v>
      </c>
      <c r="H203" s="183">
        <f t="shared" si="259"/>
        <v>1.3080264724768016E-2</v>
      </c>
      <c r="I203" s="190">
        <v>53.02</v>
      </c>
      <c r="J203" s="190">
        <v>49.43</v>
      </c>
      <c r="K203" s="207">
        <f t="shared" si="261"/>
        <v>51.225000000000001</v>
      </c>
      <c r="L203" s="173">
        <v>1.48</v>
      </c>
      <c r="M203" s="171">
        <v>7.0499999999999993E-2</v>
      </c>
      <c r="N203" s="175">
        <f t="shared" si="265"/>
        <v>0.10343007284539585</v>
      </c>
      <c r="O203" s="183">
        <f t="shared" si="266"/>
        <v>1.3380853684195752E-2</v>
      </c>
      <c r="P203" s="174"/>
      <c r="Q203" s="174"/>
      <c r="R203" s="172"/>
      <c r="S203" s="172"/>
      <c r="T203" s="175"/>
      <c r="U203" s="172"/>
      <c r="V203" s="172"/>
      <c r="W203" s="190"/>
      <c r="X203" s="190"/>
      <c r="Y203" s="207"/>
      <c r="Z203" s="173"/>
      <c r="AA203" s="171"/>
      <c r="AB203" s="175"/>
      <c r="AC203" s="183"/>
      <c r="AD203" s="198"/>
      <c r="AE203" s="198"/>
      <c r="AF203" s="176"/>
      <c r="AG203" s="198"/>
      <c r="AH203" s="197"/>
      <c r="AI203" s="209"/>
      <c r="AJ203" s="209"/>
      <c r="AK203" s="176"/>
      <c r="AL203" s="176"/>
      <c r="AM203" s="177"/>
      <c r="AN203" s="177"/>
      <c r="AO203" s="178"/>
      <c r="AP203" s="172"/>
      <c r="AQ203" s="172"/>
      <c r="AR203" s="190">
        <v>47.44</v>
      </c>
      <c r="AS203" s="190">
        <v>45.16</v>
      </c>
      <c r="AT203" s="207">
        <f t="shared" si="252"/>
        <v>46.3</v>
      </c>
      <c r="AU203" s="173">
        <f t="shared" si="262"/>
        <v>1.76</v>
      </c>
      <c r="AV203" s="171">
        <v>0.05</v>
      </c>
      <c r="AW203" s="171">
        <f t="shared" si="253"/>
        <v>9.2648967642605218E-2</v>
      </c>
      <c r="AX203" s="172">
        <f t="shared" si="254"/>
        <v>4.7885071700349861E-3</v>
      </c>
      <c r="AY203" s="198">
        <v>55.47</v>
      </c>
      <c r="AZ203" s="198">
        <v>48.11</v>
      </c>
      <c r="BA203" s="208">
        <f t="shared" si="237"/>
        <v>51.79</v>
      </c>
      <c r="BB203" s="191">
        <v>1.68</v>
      </c>
      <c r="BC203" s="197">
        <v>3.5999999999999997E-2</v>
      </c>
      <c r="BD203" s="175"/>
      <c r="BE203" s="210"/>
      <c r="BF203" s="198"/>
      <c r="BG203" s="198"/>
      <c r="BH203" s="176"/>
      <c r="BI203" s="198"/>
      <c r="BJ203" s="197"/>
      <c r="BK203" s="175"/>
      <c r="BL203" s="209"/>
      <c r="BM203" s="198">
        <v>37.67</v>
      </c>
      <c r="BN203" s="198">
        <v>35.76</v>
      </c>
      <c r="BO203" s="208">
        <f t="shared" si="238"/>
        <v>36.715000000000003</v>
      </c>
      <c r="BP203" s="191">
        <v>1.04</v>
      </c>
      <c r="BQ203" s="197">
        <v>0.10400000000000001</v>
      </c>
      <c r="BR203" s="175">
        <f t="shared" si="256"/>
        <v>0.13728804352870849</v>
      </c>
      <c r="BS203" s="183">
        <f t="shared" si="257"/>
        <v>4.1727036925440483E-2</v>
      </c>
      <c r="BT203" s="198">
        <v>45.33</v>
      </c>
      <c r="BU203" s="198">
        <v>43.06</v>
      </c>
      <c r="BV203" s="208">
        <f t="shared" si="240"/>
        <v>44.195</v>
      </c>
      <c r="BW203" s="191">
        <v>1.84</v>
      </c>
      <c r="BX203" s="197">
        <v>3.5000000000000003E-2</v>
      </c>
      <c r="BY203" s="175">
        <f t="shared" si="248"/>
        <v>8.1109688310996297E-2</v>
      </c>
      <c r="BZ203" s="183">
        <f t="shared" si="260"/>
        <v>2.5617722567866223E-3</v>
      </c>
      <c r="CA203" s="174"/>
      <c r="CB203" s="174"/>
      <c r="CC203" s="172"/>
      <c r="CD203" s="172"/>
      <c r="CE203" s="178"/>
      <c r="CF203" s="172"/>
      <c r="CG203" s="172"/>
      <c r="CH203" s="198"/>
      <c r="CI203" s="198"/>
      <c r="CJ203" s="208"/>
      <c r="CK203" s="191"/>
      <c r="CL203" s="197"/>
      <c r="CM203" s="175"/>
      <c r="CN203" s="183"/>
      <c r="CO203" s="176"/>
      <c r="CP203" s="176"/>
      <c r="CQ203" s="172"/>
      <c r="CR203" s="172"/>
      <c r="CS203" s="178"/>
      <c r="CT203" s="172"/>
      <c r="CU203" s="172"/>
      <c r="CV203" s="198">
        <v>35.86</v>
      </c>
      <c r="CW203" s="198">
        <v>34.299999999999997</v>
      </c>
      <c r="CX203" s="208">
        <f t="shared" si="241"/>
        <v>35.08</v>
      </c>
      <c r="CY203" s="191">
        <v>1.28</v>
      </c>
      <c r="CZ203" s="197">
        <v>0.04</v>
      </c>
      <c r="DA203" s="175">
        <f t="shared" si="267"/>
        <v>8.0523811144290969E-2</v>
      </c>
      <c r="DB203" s="183">
        <f t="shared" si="268"/>
        <v>5.8108846028673737E-3</v>
      </c>
      <c r="DC203" s="172"/>
      <c r="DD203" s="172"/>
      <c r="DE203" s="172"/>
      <c r="DF203" s="172"/>
      <c r="DG203" s="175"/>
      <c r="DH203" s="172"/>
      <c r="DI203" s="172"/>
      <c r="DJ203" s="198">
        <v>57.59</v>
      </c>
      <c r="DK203" s="198">
        <v>55.26</v>
      </c>
      <c r="DL203" s="208">
        <f t="shared" si="275"/>
        <v>56.424999999999997</v>
      </c>
      <c r="DM203" s="191">
        <v>1.89</v>
      </c>
      <c r="DN203" s="197">
        <v>0.06</v>
      </c>
      <c r="DO203" s="175">
        <f t="shared" ref="DO203:DO218" si="276">+((((((DM203/4)*(1+DN203)^0.25))/(DL203*0.95))+(1+DN203)^(0.25))^4)-1</f>
        <v>9.7871324389350534E-2</v>
      </c>
      <c r="DP203" s="183">
        <f t="shared" si="263"/>
        <v>4.7551998354657902E-3</v>
      </c>
      <c r="DQ203" s="198">
        <v>55.49</v>
      </c>
      <c r="DR203" s="198">
        <v>51.11</v>
      </c>
      <c r="DS203" s="176"/>
      <c r="DT203" s="198"/>
      <c r="DU203" s="197"/>
      <c r="DV203" s="175"/>
      <c r="DW203" s="183"/>
      <c r="DX203" s="198">
        <v>48.7</v>
      </c>
      <c r="DY203" s="198">
        <v>46.13</v>
      </c>
      <c r="DZ203" s="208">
        <f t="shared" si="269"/>
        <v>47.415000000000006</v>
      </c>
      <c r="EA203" s="191">
        <v>1.18</v>
      </c>
      <c r="EB203" s="197">
        <v>7.6499999999999999E-2</v>
      </c>
      <c r="EC203" s="175">
        <f t="shared" si="273"/>
        <v>0.1049787356841545</v>
      </c>
      <c r="ED203" s="183">
        <f t="shared" si="274"/>
        <v>1.5389811414434922E-2</v>
      </c>
      <c r="EE203" s="198">
        <v>40.78</v>
      </c>
      <c r="EF203" s="198">
        <v>37.94</v>
      </c>
      <c r="EG203" s="208">
        <f t="shared" si="219"/>
        <v>39.36</v>
      </c>
      <c r="EH203" s="191">
        <v>1.76</v>
      </c>
      <c r="EI203" s="197">
        <v>4.8500000000000001E-2</v>
      </c>
      <c r="EJ203" s="175">
        <f t="shared" si="270"/>
        <v>9.8729685973549808E-2</v>
      </c>
      <c r="EK203" s="183">
        <f t="shared" si="271"/>
        <v>5.4066983291234929E-3</v>
      </c>
      <c r="EL203" s="198"/>
      <c r="EM203" s="198"/>
      <c r="EN203" s="208"/>
      <c r="EO203" s="191"/>
      <c r="EP203" s="197"/>
      <c r="EQ203" s="175"/>
      <c r="ER203" s="183"/>
      <c r="ES203" s="198"/>
      <c r="ET203" s="198"/>
      <c r="EU203" s="208"/>
      <c r="EV203" s="191"/>
      <c r="EW203" s="197"/>
      <c r="EX203" s="175"/>
      <c r="EY203" s="183"/>
      <c r="EZ203" s="172"/>
      <c r="FA203" s="191">
        <v>6.3922100000000004</v>
      </c>
      <c r="FB203" s="191">
        <v>5.1265400000000003</v>
      </c>
      <c r="FC203" s="179"/>
      <c r="FD203" s="191"/>
      <c r="FE203" s="198"/>
      <c r="FF203" s="179"/>
      <c r="FG203" s="179">
        <v>2.0480800000000001</v>
      </c>
      <c r="FH203" s="198"/>
      <c r="FI203" s="198"/>
      <c r="FJ203" s="191">
        <v>12.044040000000001</v>
      </c>
      <c r="FK203" s="191">
        <v>1.2515699999999998</v>
      </c>
      <c r="FL203" s="179"/>
      <c r="FM203" s="191"/>
      <c r="FN203" s="177"/>
      <c r="FO203" s="191">
        <v>2.8595999999999999</v>
      </c>
      <c r="FP203" s="177"/>
      <c r="FQ203" s="191">
        <v>1.9253099999999999</v>
      </c>
      <c r="FR203" s="191"/>
      <c r="FS203" s="198">
        <v>5.80924</v>
      </c>
      <c r="FT203" s="191">
        <v>2.1700599999999999</v>
      </c>
      <c r="FU203" s="191"/>
      <c r="FV203" s="191"/>
      <c r="FW203" s="177">
        <f t="shared" ref="FW203:FW213" si="277">SUM(FA203:FV203)</f>
        <v>39.626650000000005</v>
      </c>
      <c r="FX203" s="175">
        <f t="shared" ref="FX203:FX218" si="278">SUM(H203,O203,V203,AC203,AJ203,AQ203,AX203,BE203,BL203,BS203,BZ203,CG203,CN203,CU203,DB203,DI203,DP203,DW203,ED203,EK203,ER203,EY203)</f>
        <v>0.10690102894311744</v>
      </c>
      <c r="FY203" s="172"/>
      <c r="FZ203" s="172"/>
    </row>
    <row r="204" spans="1:182">
      <c r="A204" s="181">
        <v>41791</v>
      </c>
      <c r="B204" s="190">
        <v>55.1</v>
      </c>
      <c r="C204" s="190">
        <v>51.9</v>
      </c>
      <c r="D204" s="170">
        <f t="shared" si="249"/>
        <v>53.5</v>
      </c>
      <c r="E204" s="173">
        <f t="shared" si="264"/>
        <v>1.96</v>
      </c>
      <c r="F204" s="171">
        <v>0.04</v>
      </c>
      <c r="G204" s="175">
        <f t="shared" si="258"/>
        <v>8.0689975645520606E-2</v>
      </c>
      <c r="H204" s="183">
        <f t="shared" si="259"/>
        <v>1.3016171420522636E-2</v>
      </c>
      <c r="I204" s="190">
        <v>53.41</v>
      </c>
      <c r="J204" s="190">
        <v>49.87</v>
      </c>
      <c r="K204" s="207">
        <f t="shared" si="261"/>
        <v>51.64</v>
      </c>
      <c r="L204" s="173">
        <v>1.48</v>
      </c>
      <c r="M204" s="171">
        <v>7.0499999999999993E-2</v>
      </c>
      <c r="N204" s="175">
        <f t="shared" si="265"/>
        <v>0.10316244346932657</v>
      </c>
      <c r="O204" s="183">
        <f t="shared" si="266"/>
        <v>1.3346230199707555E-2</v>
      </c>
      <c r="P204" s="174"/>
      <c r="Q204" s="174"/>
      <c r="R204" s="172"/>
      <c r="S204" s="172"/>
      <c r="T204" s="175"/>
      <c r="U204" s="172"/>
      <c r="V204" s="172"/>
      <c r="W204" s="190"/>
      <c r="X204" s="190"/>
      <c r="Y204" s="207"/>
      <c r="Z204" s="173"/>
      <c r="AA204" s="171"/>
      <c r="AB204" s="175"/>
      <c r="AC204" s="183"/>
      <c r="AD204" s="198"/>
      <c r="AE204" s="198"/>
      <c r="AF204" s="176"/>
      <c r="AG204" s="198"/>
      <c r="AH204" s="197"/>
      <c r="AI204" s="209"/>
      <c r="AJ204" s="209"/>
      <c r="AK204" s="176"/>
      <c r="AL204" s="176"/>
      <c r="AM204" s="177"/>
      <c r="AN204" s="177"/>
      <c r="AO204" s="178"/>
      <c r="AP204" s="172"/>
      <c r="AQ204" s="172"/>
      <c r="AR204" s="190">
        <v>48.75</v>
      </c>
      <c r="AS204" s="190">
        <v>44.96</v>
      </c>
      <c r="AT204" s="207">
        <f t="shared" si="252"/>
        <v>46.855000000000004</v>
      </c>
      <c r="AU204" s="173">
        <f t="shared" si="262"/>
        <v>1.76</v>
      </c>
      <c r="AV204" s="171">
        <v>0.05</v>
      </c>
      <c r="AW204" s="171">
        <f t="shared" si="253"/>
        <v>9.2136311098176105E-2</v>
      </c>
      <c r="AX204" s="172">
        <f t="shared" si="254"/>
        <v>4.7620108193337689E-3</v>
      </c>
      <c r="AY204" s="198">
        <v>57.68</v>
      </c>
      <c r="AZ204" s="198">
        <v>52.945</v>
      </c>
      <c r="BA204" s="208">
        <f t="shared" si="237"/>
        <v>55.3125</v>
      </c>
      <c r="BB204" s="191">
        <v>1.68</v>
      </c>
      <c r="BC204" s="197">
        <v>3.5999999999999997E-2</v>
      </c>
      <c r="BD204" s="175"/>
      <c r="BE204" s="210"/>
      <c r="BF204" s="198"/>
      <c r="BG204" s="198"/>
      <c r="BH204" s="176"/>
      <c r="BI204" s="198"/>
      <c r="BJ204" s="197"/>
      <c r="BK204" s="175"/>
      <c r="BL204" s="209"/>
      <c r="BM204" s="198">
        <v>39.69</v>
      </c>
      <c r="BN204" s="198">
        <v>36.180999999999997</v>
      </c>
      <c r="BO204" s="208">
        <f t="shared" si="238"/>
        <v>37.935499999999998</v>
      </c>
      <c r="BP204" s="191">
        <v>1.04</v>
      </c>
      <c r="BQ204" s="197">
        <v>0.10400000000000001</v>
      </c>
      <c r="BR204" s="175">
        <f t="shared" si="256"/>
        <v>0.13620549290242523</v>
      </c>
      <c r="BS204" s="183">
        <f t="shared" si="257"/>
        <v>4.139800878289044E-2</v>
      </c>
      <c r="BT204" s="198">
        <v>47.32</v>
      </c>
      <c r="BU204" s="198">
        <v>44.33</v>
      </c>
      <c r="BV204" s="208">
        <f t="shared" si="240"/>
        <v>45.825000000000003</v>
      </c>
      <c r="BW204" s="191">
        <v>1.84</v>
      </c>
      <c r="BX204" s="197">
        <v>3.5000000000000003E-2</v>
      </c>
      <c r="BY204" s="175">
        <f t="shared" si="248"/>
        <v>7.9443621226417127E-2</v>
      </c>
      <c r="BZ204" s="183">
        <f t="shared" si="260"/>
        <v>2.5091511146752717E-3</v>
      </c>
      <c r="CA204" s="174"/>
      <c r="CB204" s="174"/>
      <c r="CC204" s="172"/>
      <c r="CD204" s="172"/>
      <c r="CE204" s="178"/>
      <c r="CF204" s="172"/>
      <c r="CG204" s="172"/>
      <c r="CH204" s="198"/>
      <c r="CI204" s="198"/>
      <c r="CJ204" s="208"/>
      <c r="CK204" s="191"/>
      <c r="CL204" s="197"/>
      <c r="CM204" s="175"/>
      <c r="CN204" s="183"/>
      <c r="CO204" s="176"/>
      <c r="CP204" s="176"/>
      <c r="CQ204" s="172"/>
      <c r="CR204" s="172"/>
      <c r="CS204" s="178"/>
      <c r="CT204" s="172"/>
      <c r="CU204" s="172"/>
      <c r="CV204" s="198">
        <v>37.43</v>
      </c>
      <c r="CW204" s="198">
        <v>35.25</v>
      </c>
      <c r="CX204" s="208">
        <f t="shared" si="241"/>
        <v>36.340000000000003</v>
      </c>
      <c r="CY204" s="191">
        <v>1.28</v>
      </c>
      <c r="CZ204" s="197">
        <v>0.04</v>
      </c>
      <c r="DA204" s="175">
        <f t="shared" si="267"/>
        <v>7.90992481270405E-2</v>
      </c>
      <c r="DB204" s="183">
        <f t="shared" si="268"/>
        <v>5.7080830689469073E-3</v>
      </c>
      <c r="DC204" s="172"/>
      <c r="DD204" s="172"/>
      <c r="DE204" s="172"/>
      <c r="DF204" s="172"/>
      <c r="DG204" s="175"/>
      <c r="DH204" s="172"/>
      <c r="DI204" s="172"/>
      <c r="DJ204" s="198">
        <v>60.55</v>
      </c>
      <c r="DK204" s="198">
        <v>56.365000000000002</v>
      </c>
      <c r="DL204" s="208">
        <f t="shared" si="275"/>
        <v>58.457499999999996</v>
      </c>
      <c r="DM204" s="191">
        <v>1.89</v>
      </c>
      <c r="DN204" s="197">
        <v>0.06</v>
      </c>
      <c r="DO204" s="175">
        <f t="shared" si="276"/>
        <v>9.6537805773754259E-2</v>
      </c>
      <c r="DP204" s="183">
        <f t="shared" si="263"/>
        <v>4.6904091775173216E-3</v>
      </c>
      <c r="DQ204" s="198">
        <v>53.22</v>
      </c>
      <c r="DR204" s="198">
        <v>50.96</v>
      </c>
      <c r="DS204" s="176"/>
      <c r="DT204" s="198"/>
      <c r="DU204" s="197"/>
      <c r="DV204" s="175"/>
      <c r="DW204" s="183"/>
      <c r="DX204" s="198">
        <v>50.59</v>
      </c>
      <c r="DY204" s="198">
        <v>47.68</v>
      </c>
      <c r="DZ204" s="208">
        <f t="shared" si="269"/>
        <v>49.135000000000005</v>
      </c>
      <c r="EA204" s="191">
        <v>1.18</v>
      </c>
      <c r="EB204" s="197">
        <v>7.6499999999999999E-2</v>
      </c>
      <c r="EC204" s="175">
        <f t="shared" si="273"/>
        <v>0.10397238185194158</v>
      </c>
      <c r="ED204" s="183">
        <f t="shared" si="274"/>
        <v>1.5242280625527845E-2</v>
      </c>
      <c r="EE204" s="198">
        <v>43.12</v>
      </c>
      <c r="EF204" s="198">
        <v>40.130000000000003</v>
      </c>
      <c r="EG204" s="208">
        <f t="shared" si="219"/>
        <v>41.625</v>
      </c>
      <c r="EH204" s="191">
        <v>1.76</v>
      </c>
      <c r="EI204" s="197">
        <v>4.8500000000000001E-2</v>
      </c>
      <c r="EJ204" s="175">
        <f t="shared" si="270"/>
        <v>9.5950958900316685E-2</v>
      </c>
      <c r="EK204" s="183">
        <f t="shared" si="271"/>
        <v>5.2545278965348118E-3</v>
      </c>
      <c r="EL204" s="198"/>
      <c r="EM204" s="198"/>
      <c r="EN204" s="208"/>
      <c r="EO204" s="191"/>
      <c r="EP204" s="197"/>
      <c r="EQ204" s="175"/>
      <c r="ER204" s="183"/>
      <c r="ES204" s="198"/>
      <c r="ET204" s="198"/>
      <c r="EU204" s="208"/>
      <c r="EV204" s="191"/>
      <c r="EW204" s="197"/>
      <c r="EX204" s="175"/>
      <c r="EY204" s="183"/>
      <c r="EZ204" s="172"/>
      <c r="FA204" s="191">
        <v>6.3922100000000004</v>
      </c>
      <c r="FB204" s="191">
        <v>5.1265400000000003</v>
      </c>
      <c r="FC204" s="179"/>
      <c r="FD204" s="191"/>
      <c r="FE204" s="198"/>
      <c r="FF204" s="179"/>
      <c r="FG204" s="179">
        <v>2.0480800000000001</v>
      </c>
      <c r="FH204" s="198"/>
      <c r="FI204" s="198"/>
      <c r="FJ204" s="191">
        <v>12.044040000000001</v>
      </c>
      <c r="FK204" s="191">
        <v>1.2515699999999998</v>
      </c>
      <c r="FL204" s="179"/>
      <c r="FM204" s="191"/>
      <c r="FN204" s="177"/>
      <c r="FO204" s="191">
        <v>2.8595999999999999</v>
      </c>
      <c r="FP204" s="177"/>
      <c r="FQ204" s="191">
        <v>1.9253099999999999</v>
      </c>
      <c r="FR204" s="191"/>
      <c r="FS204" s="198">
        <v>5.80924</v>
      </c>
      <c r="FT204" s="191">
        <v>2.1700599999999999</v>
      </c>
      <c r="FU204" s="191"/>
      <c r="FV204" s="191"/>
      <c r="FW204" s="177">
        <f t="shared" si="277"/>
        <v>39.626650000000005</v>
      </c>
      <c r="FX204" s="175">
        <f t="shared" si="278"/>
        <v>0.10592687310565656</v>
      </c>
      <c r="FY204" s="172"/>
      <c r="FZ204" s="172"/>
    </row>
    <row r="205" spans="1:182">
      <c r="A205" s="181">
        <v>41821</v>
      </c>
      <c r="B205" s="190">
        <v>55.3</v>
      </c>
      <c r="C205" s="190">
        <v>53.26</v>
      </c>
      <c r="D205" s="170">
        <f t="shared" si="249"/>
        <v>54.28</v>
      </c>
      <c r="E205" s="173">
        <f t="shared" si="264"/>
        <v>1.96</v>
      </c>
      <c r="F205" s="171">
        <v>0.04</v>
      </c>
      <c r="G205" s="175">
        <f t="shared" si="258"/>
        <v>8.0096943499811113E-2</v>
      </c>
      <c r="H205" s="183">
        <f t="shared" si="259"/>
        <v>1.2368489453068272E-2</v>
      </c>
      <c r="I205" s="190">
        <v>53.47</v>
      </c>
      <c r="J205" s="190">
        <v>49.89</v>
      </c>
      <c r="K205" s="207">
        <f t="shared" si="261"/>
        <v>51.68</v>
      </c>
      <c r="L205" s="173">
        <v>1.48</v>
      </c>
      <c r="M205" s="171">
        <v>7.0499999999999993E-2</v>
      </c>
      <c r="N205" s="175">
        <f t="shared" si="265"/>
        <v>0.10313687752390122</v>
      </c>
      <c r="O205" s="183">
        <f t="shared" si="266"/>
        <v>1.2422527627389048E-2</v>
      </c>
      <c r="P205" s="174"/>
      <c r="Q205" s="174"/>
      <c r="R205" s="172"/>
      <c r="S205" s="172"/>
      <c r="T205" s="175"/>
      <c r="U205" s="172"/>
      <c r="V205" s="172"/>
      <c r="W205" s="190"/>
      <c r="X205" s="190"/>
      <c r="Y205" s="207"/>
      <c r="Z205" s="173"/>
      <c r="AA205" s="171"/>
      <c r="AB205" s="175"/>
      <c r="AC205" s="183"/>
      <c r="AD205" s="198"/>
      <c r="AE205" s="198"/>
      <c r="AF205" s="176"/>
      <c r="AG205" s="198"/>
      <c r="AH205" s="197"/>
      <c r="AI205" s="209"/>
      <c r="AJ205" s="209"/>
      <c r="AK205" s="176"/>
      <c r="AL205" s="176"/>
      <c r="AM205" s="177"/>
      <c r="AN205" s="177"/>
      <c r="AO205" s="178"/>
      <c r="AP205" s="172"/>
      <c r="AQ205" s="172"/>
      <c r="AR205" s="190">
        <v>48.99</v>
      </c>
      <c r="AS205" s="190">
        <v>47.33</v>
      </c>
      <c r="AT205" s="207">
        <f t="shared" si="252"/>
        <v>48.16</v>
      </c>
      <c r="AU205" s="173">
        <f t="shared" si="262"/>
        <v>1.76</v>
      </c>
      <c r="AV205" s="171">
        <v>0.05</v>
      </c>
      <c r="AW205" s="171">
        <f t="shared" si="253"/>
        <v>9.0978095720584129E-2</v>
      </c>
      <c r="AX205" s="172">
        <f t="shared" si="254"/>
        <v>4.6120755441412583E-3</v>
      </c>
      <c r="AY205" s="198">
        <v>57.79</v>
      </c>
      <c r="AZ205" s="198">
        <v>53.13</v>
      </c>
      <c r="BA205" s="208">
        <f t="shared" si="237"/>
        <v>55.46</v>
      </c>
      <c r="BB205" s="191">
        <v>1.68</v>
      </c>
      <c r="BC205" s="197">
        <v>3.5999999999999997E-2</v>
      </c>
      <c r="BD205" s="175"/>
      <c r="BE205" s="210"/>
      <c r="BF205" s="198"/>
      <c r="BG205" s="198"/>
      <c r="BH205" s="176"/>
      <c r="BI205" s="198"/>
      <c r="BJ205" s="197"/>
      <c r="BK205" s="175"/>
      <c r="BL205" s="209"/>
      <c r="BM205" s="198">
        <v>39.700000000000003</v>
      </c>
      <c r="BN205" s="198">
        <v>38.049999999999997</v>
      </c>
      <c r="BO205" s="208">
        <f t="shared" si="238"/>
        <v>38.875</v>
      </c>
      <c r="BP205" s="191">
        <v>1.04</v>
      </c>
      <c r="BQ205" s="197">
        <v>0.10400000000000001</v>
      </c>
      <c r="BR205" s="175">
        <f t="shared" si="256"/>
        <v>0.13541896802001308</v>
      </c>
      <c r="BS205" s="183">
        <f t="shared" si="257"/>
        <v>4.455744300587508E-2</v>
      </c>
      <c r="BT205" s="198">
        <v>47.5</v>
      </c>
      <c r="BU205" s="198">
        <v>44.64</v>
      </c>
      <c r="BV205" s="208">
        <f t="shared" si="240"/>
        <v>46.07</v>
      </c>
      <c r="BW205" s="191">
        <v>1.84</v>
      </c>
      <c r="BX205" s="197">
        <v>0.04</v>
      </c>
      <c r="BY205" s="175">
        <f t="shared" si="248"/>
        <v>8.4417094640683699E-2</v>
      </c>
      <c r="BZ205" s="183">
        <f t="shared" si="260"/>
        <v>2.4674502908950411E-3</v>
      </c>
      <c r="CA205" s="174"/>
      <c r="CB205" s="174"/>
      <c r="CC205" s="172"/>
      <c r="CD205" s="172"/>
      <c r="CE205" s="178"/>
      <c r="CF205" s="172"/>
      <c r="CG205" s="172"/>
      <c r="CH205" s="198"/>
      <c r="CI205" s="198"/>
      <c r="CJ205" s="208"/>
      <c r="CK205" s="191"/>
      <c r="CL205" s="197"/>
      <c r="CM205" s="175"/>
      <c r="CN205" s="183"/>
      <c r="CO205" s="176"/>
      <c r="CP205" s="176"/>
      <c r="CQ205" s="172"/>
      <c r="CR205" s="172"/>
      <c r="CS205" s="178"/>
      <c r="CT205" s="172"/>
      <c r="CU205" s="172"/>
      <c r="CV205" s="198">
        <v>37.86</v>
      </c>
      <c r="CW205" s="198">
        <v>35.200000000000003</v>
      </c>
      <c r="CX205" s="208">
        <f t="shared" si="241"/>
        <v>36.53</v>
      </c>
      <c r="CY205" s="191">
        <v>1.28</v>
      </c>
      <c r="CZ205" s="197">
        <v>4.4999999999999998E-2</v>
      </c>
      <c r="DA205" s="175">
        <f t="shared" si="267"/>
        <v>8.4080062573089531E-2</v>
      </c>
      <c r="DB205" s="183">
        <f t="shared" si="268"/>
        <v>5.6588332719661773E-3</v>
      </c>
      <c r="DC205" s="172"/>
      <c r="DD205" s="172"/>
      <c r="DE205" s="172"/>
      <c r="DF205" s="172"/>
      <c r="DG205" s="175"/>
      <c r="DH205" s="172"/>
      <c r="DI205" s="172"/>
      <c r="DJ205" s="198">
        <v>60.67</v>
      </c>
      <c r="DK205" s="198">
        <v>54.61</v>
      </c>
      <c r="DL205" s="208">
        <f t="shared" si="275"/>
        <v>57.64</v>
      </c>
      <c r="DM205" s="191">
        <v>1.89</v>
      </c>
      <c r="DN205" s="197">
        <v>0.06</v>
      </c>
      <c r="DO205" s="175">
        <f t="shared" si="276"/>
        <v>9.7062714592520027E-2</v>
      </c>
      <c r="DP205" s="183">
        <f t="shared" si="263"/>
        <v>4.340959731391706E-3</v>
      </c>
      <c r="DQ205" s="198">
        <v>53.34</v>
      </c>
      <c r="DR205" s="198">
        <v>50.72</v>
      </c>
      <c r="DS205" s="176"/>
      <c r="DT205" s="198"/>
      <c r="DU205" s="197"/>
      <c r="DV205" s="175"/>
      <c r="DW205" s="183"/>
      <c r="DX205" s="198">
        <v>34.093299999999999</v>
      </c>
      <c r="DY205" s="198">
        <v>32.94</v>
      </c>
      <c r="DZ205" s="208">
        <f t="shared" si="269"/>
        <v>33.516649999999998</v>
      </c>
      <c r="EA205" s="191">
        <v>0.87</v>
      </c>
      <c r="EB205" s="197">
        <v>7.6499999999999999E-2</v>
      </c>
      <c r="EC205" s="175">
        <f t="shared" si="273"/>
        <v>0.10621641609400356</v>
      </c>
      <c r="ED205" s="183">
        <f t="shared" si="274"/>
        <v>1.571658697337882E-2</v>
      </c>
      <c r="EE205" s="198">
        <v>43.65</v>
      </c>
      <c r="EF205" s="198">
        <v>39.49</v>
      </c>
      <c r="EG205" s="208">
        <f t="shared" si="219"/>
        <v>41.57</v>
      </c>
      <c r="EH205" s="191">
        <v>1.76</v>
      </c>
      <c r="EI205" s="197">
        <v>4.8500000000000001E-2</v>
      </c>
      <c r="EJ205" s="175">
        <f t="shared" si="270"/>
        <v>9.6014787073570362E-2</v>
      </c>
      <c r="EK205" s="183">
        <f t="shared" si="271"/>
        <v>5.3943645001761692E-3</v>
      </c>
      <c r="EL205" s="198"/>
      <c r="EM205" s="198"/>
      <c r="EN205" s="208"/>
      <c r="EO205" s="191"/>
      <c r="EP205" s="197"/>
      <c r="EQ205" s="175"/>
      <c r="ER205" s="183"/>
      <c r="ES205" s="198"/>
      <c r="ET205" s="198"/>
      <c r="EU205" s="208"/>
      <c r="EV205" s="191"/>
      <c r="EW205" s="197"/>
      <c r="EX205" s="175"/>
      <c r="EY205" s="183"/>
      <c r="EZ205" s="172"/>
      <c r="FA205" s="191">
        <v>6.14717</v>
      </c>
      <c r="FB205" s="191">
        <v>4.7948000000000004</v>
      </c>
      <c r="FC205" s="179"/>
      <c r="FD205" s="191"/>
      <c r="FE205" s="198"/>
      <c r="FF205" s="179"/>
      <c r="FG205" s="179">
        <v>2.0180599999999997</v>
      </c>
      <c r="FH205" s="198"/>
      <c r="FI205" s="198"/>
      <c r="FJ205" s="191">
        <v>13.09831</v>
      </c>
      <c r="FK205" s="191">
        <v>1.16357</v>
      </c>
      <c r="FL205" s="179"/>
      <c r="FM205" s="191"/>
      <c r="FN205" s="177"/>
      <c r="FO205" s="191">
        <v>2.6792199999999999</v>
      </c>
      <c r="FP205" s="177"/>
      <c r="FQ205" s="191">
        <v>1.7803599999999999</v>
      </c>
      <c r="FR205" s="191"/>
      <c r="FS205" s="198">
        <v>5.8903500000000006</v>
      </c>
      <c r="FT205" s="191">
        <v>2.2365399999999998</v>
      </c>
      <c r="FU205" s="191"/>
      <c r="FV205" s="191"/>
      <c r="FW205" s="177">
        <f t="shared" si="277"/>
        <v>39.80838</v>
      </c>
      <c r="FX205" s="175">
        <f t="shared" si="278"/>
        <v>0.10753873039828157</v>
      </c>
      <c r="FY205" s="172"/>
      <c r="FZ205" s="172"/>
    </row>
    <row r="206" spans="1:182">
      <c r="A206" s="181">
        <v>41852</v>
      </c>
      <c r="B206" s="190">
        <v>53.34</v>
      </c>
      <c r="C206" s="190">
        <v>48.72</v>
      </c>
      <c r="D206" s="170">
        <f t="shared" si="249"/>
        <v>51.03</v>
      </c>
      <c r="E206" s="173">
        <f t="shared" si="264"/>
        <v>1.96</v>
      </c>
      <c r="F206" s="171">
        <v>0.04</v>
      </c>
      <c r="G206" s="175">
        <f t="shared" si="258"/>
        <v>8.2689309528536814E-2</v>
      </c>
      <c r="H206" s="183">
        <f t="shared" si="259"/>
        <v>1.212479230525002E-2</v>
      </c>
      <c r="I206" s="190">
        <v>50.69</v>
      </c>
      <c r="J206" s="190">
        <v>46.77</v>
      </c>
      <c r="K206" s="207">
        <f t="shared" si="261"/>
        <v>48.730000000000004</v>
      </c>
      <c r="L206" s="173">
        <v>1.48</v>
      </c>
      <c r="M206" s="171">
        <v>7.0000000000000007E-2</v>
      </c>
      <c r="N206" s="175">
        <f t="shared" si="265"/>
        <v>0.10462012389784769</v>
      </c>
      <c r="O206" s="183">
        <f t="shared" si="266"/>
        <v>1.1965626581845683E-2</v>
      </c>
      <c r="P206" s="174"/>
      <c r="Q206" s="174"/>
      <c r="R206" s="172"/>
      <c r="S206" s="172"/>
      <c r="T206" s="175"/>
      <c r="U206" s="172"/>
      <c r="V206" s="172"/>
      <c r="W206" s="190"/>
      <c r="X206" s="190"/>
      <c r="Y206" s="207"/>
      <c r="Z206" s="173"/>
      <c r="AA206" s="171"/>
      <c r="AB206" s="175"/>
      <c r="AC206" s="183"/>
      <c r="AD206" s="198"/>
      <c r="AE206" s="198"/>
      <c r="AF206" s="176"/>
      <c r="AG206" s="198"/>
      <c r="AH206" s="197"/>
      <c r="AI206" s="209"/>
      <c r="AJ206" s="209"/>
      <c r="AK206" s="176"/>
      <c r="AL206" s="176"/>
      <c r="AM206" s="177"/>
      <c r="AN206" s="177"/>
      <c r="AO206" s="178"/>
      <c r="AP206" s="172"/>
      <c r="AQ206" s="172"/>
      <c r="AR206" s="190">
        <v>49.55</v>
      </c>
      <c r="AS206" s="190">
        <v>45.36</v>
      </c>
      <c r="AT206" s="207">
        <f t="shared" si="252"/>
        <v>47.454999999999998</v>
      </c>
      <c r="AU206" s="173">
        <f t="shared" si="262"/>
        <v>1.76</v>
      </c>
      <c r="AV206" s="171">
        <v>0.05</v>
      </c>
      <c r="AW206" s="171">
        <f t="shared" si="253"/>
        <v>9.1595772474763582E-2</v>
      </c>
      <c r="AX206" s="172">
        <f t="shared" si="254"/>
        <v>4.4091941521182112E-3</v>
      </c>
      <c r="AY206" s="198">
        <v>52.88</v>
      </c>
      <c r="AZ206" s="198">
        <v>48.63</v>
      </c>
      <c r="BA206" s="208">
        <f t="shared" si="237"/>
        <v>50.755000000000003</v>
      </c>
      <c r="BB206" s="191">
        <v>1.68</v>
      </c>
      <c r="BC206" s="197">
        <v>3.5999999999999997E-2</v>
      </c>
      <c r="BD206" s="175">
        <f t="shared" si="272"/>
        <v>7.2571003506661347E-2</v>
      </c>
      <c r="BE206" s="210">
        <f t="shared" ref="BE206:BE218" si="279">BD206*($FH206/$FW206)</f>
        <v>3.6601940050415257E-3</v>
      </c>
      <c r="BF206" s="198"/>
      <c r="BG206" s="198"/>
      <c r="BH206" s="176"/>
      <c r="BI206" s="198"/>
      <c r="BJ206" s="197"/>
      <c r="BK206" s="175"/>
      <c r="BL206" s="209"/>
      <c r="BM206" s="198">
        <v>39.81</v>
      </c>
      <c r="BN206" s="198">
        <v>36</v>
      </c>
      <c r="BO206" s="208">
        <f t="shared" si="238"/>
        <v>37.905000000000001</v>
      </c>
      <c r="BP206" s="191">
        <v>1.04</v>
      </c>
      <c r="BQ206" s="197">
        <v>0.10400000000000001</v>
      </c>
      <c r="BR206" s="175">
        <f t="shared" si="256"/>
        <v>0.13623168715109824</v>
      </c>
      <c r="BS206" s="183">
        <f t="shared" si="257"/>
        <v>4.2564067050104036E-2</v>
      </c>
      <c r="BT206" s="198">
        <v>45.6</v>
      </c>
      <c r="BU206" s="198">
        <v>41.81</v>
      </c>
      <c r="BV206" s="208">
        <f t="shared" si="240"/>
        <v>43.704999999999998</v>
      </c>
      <c r="BW206" s="191">
        <v>1.84</v>
      </c>
      <c r="BX206" s="197">
        <v>0.04</v>
      </c>
      <c r="BY206" s="175">
        <f t="shared" si="248"/>
        <v>8.6860515399480809E-2</v>
      </c>
      <c r="BZ206" s="183">
        <f t="shared" si="260"/>
        <v>2.4108191700786654E-3</v>
      </c>
      <c r="CA206" s="174"/>
      <c r="CB206" s="174"/>
      <c r="CC206" s="172"/>
      <c r="CD206" s="172"/>
      <c r="CE206" s="178"/>
      <c r="CF206" s="172"/>
      <c r="CG206" s="172"/>
      <c r="CH206" s="198"/>
      <c r="CI206" s="198"/>
      <c r="CJ206" s="208"/>
      <c r="CK206" s="191"/>
      <c r="CL206" s="197"/>
      <c r="CM206" s="175"/>
      <c r="CN206" s="183"/>
      <c r="CO206" s="176"/>
      <c r="CP206" s="176"/>
      <c r="CQ206" s="172"/>
      <c r="CR206" s="172"/>
      <c r="CS206" s="178"/>
      <c r="CT206" s="172"/>
      <c r="CU206" s="172"/>
      <c r="CV206" s="198">
        <v>37.479999999999997</v>
      </c>
      <c r="CW206" s="198">
        <v>33.78</v>
      </c>
      <c r="CX206" s="208">
        <f t="shared" si="241"/>
        <v>35.629999999999995</v>
      </c>
      <c r="CY206" s="191">
        <v>1.28</v>
      </c>
      <c r="CZ206" s="197">
        <v>4.4999999999999998E-2</v>
      </c>
      <c r="DA206" s="175">
        <f t="shared" si="267"/>
        <v>8.5081188740825153E-2</v>
      </c>
      <c r="DB206" s="183">
        <f t="shared" si="268"/>
        <v>5.4374045268491978E-3</v>
      </c>
      <c r="DC206" s="172"/>
      <c r="DD206" s="172"/>
      <c r="DE206" s="172"/>
      <c r="DF206" s="172"/>
      <c r="DG206" s="175"/>
      <c r="DH206" s="172"/>
      <c r="DI206" s="172"/>
      <c r="DJ206" s="198">
        <v>58.36</v>
      </c>
      <c r="DK206" s="198">
        <v>52.25</v>
      </c>
      <c r="DL206" s="208">
        <f t="shared" si="275"/>
        <v>55.305</v>
      </c>
      <c r="DM206" s="191">
        <v>1.89</v>
      </c>
      <c r="DN206" s="197">
        <v>0.06</v>
      </c>
      <c r="DO206" s="175">
        <f t="shared" si="276"/>
        <v>9.8648600956833921E-2</v>
      </c>
      <c r="DP206" s="183">
        <f t="shared" si="263"/>
        <v>4.1893676758114635E-3</v>
      </c>
      <c r="DQ206" s="198">
        <v>52.795000000000002</v>
      </c>
      <c r="DR206" s="198">
        <v>47.21</v>
      </c>
      <c r="DS206" s="176"/>
      <c r="DT206" s="198"/>
      <c r="DU206" s="197"/>
      <c r="DV206" s="175"/>
      <c r="DW206" s="183"/>
      <c r="DX206" s="198">
        <v>35.4</v>
      </c>
      <c r="DY206" s="198">
        <v>31.533300000000001</v>
      </c>
      <c r="DZ206" s="208">
        <f t="shared" si="269"/>
        <v>33.466650000000001</v>
      </c>
      <c r="EA206" s="191">
        <v>0.87</v>
      </c>
      <c r="EB206" s="197">
        <v>7.6499999999999999E-2</v>
      </c>
      <c r="EC206" s="175">
        <f t="shared" si="273"/>
        <v>0.10626126821567317</v>
      </c>
      <c r="ED206" s="183">
        <f t="shared" si="274"/>
        <v>1.4930206504197964E-2</v>
      </c>
      <c r="EE206" s="198">
        <v>43.56</v>
      </c>
      <c r="EF206" s="198">
        <v>37.770000000000003</v>
      </c>
      <c r="EG206" s="208">
        <f t="shared" si="219"/>
        <v>40.665000000000006</v>
      </c>
      <c r="EH206" s="191">
        <v>1.76</v>
      </c>
      <c r="EI206" s="197">
        <v>4.8500000000000001E-2</v>
      </c>
      <c r="EJ206" s="175">
        <f t="shared" si="270"/>
        <v>9.7090263773826901E-2</v>
      </c>
      <c r="EK206" s="183">
        <f t="shared" si="271"/>
        <v>5.1796697391566114E-3</v>
      </c>
      <c r="EL206" s="198"/>
      <c r="EM206" s="198"/>
      <c r="EN206" s="208"/>
      <c r="EO206" s="191"/>
      <c r="EP206" s="197"/>
      <c r="EQ206" s="175"/>
      <c r="ER206" s="183"/>
      <c r="ES206" s="198"/>
      <c r="ET206" s="198"/>
      <c r="EU206" s="208"/>
      <c r="EV206" s="191"/>
      <c r="EW206" s="197"/>
      <c r="EX206" s="175"/>
      <c r="EY206" s="183"/>
      <c r="EZ206" s="172"/>
      <c r="FA206" s="191">
        <v>6.14717</v>
      </c>
      <c r="FB206" s="191">
        <v>4.7948000000000004</v>
      </c>
      <c r="FC206" s="179"/>
      <c r="FD206" s="191"/>
      <c r="FE206" s="198"/>
      <c r="FF206" s="179"/>
      <c r="FG206" s="179">
        <v>2.0180599999999997</v>
      </c>
      <c r="FH206" s="198">
        <v>2.11442</v>
      </c>
      <c r="FI206" s="198"/>
      <c r="FJ206" s="191">
        <v>13.09831</v>
      </c>
      <c r="FK206" s="191">
        <v>1.16357</v>
      </c>
      <c r="FL206" s="179"/>
      <c r="FM206" s="191"/>
      <c r="FN206" s="177"/>
      <c r="FO206" s="191">
        <v>2.6792199999999999</v>
      </c>
      <c r="FP206" s="177"/>
      <c r="FQ206" s="191">
        <v>1.7803599999999999</v>
      </c>
      <c r="FR206" s="191"/>
      <c r="FS206" s="198">
        <v>5.8903500000000006</v>
      </c>
      <c r="FT206" s="191">
        <v>2.2365399999999998</v>
      </c>
      <c r="FU206" s="191"/>
      <c r="FV206" s="191"/>
      <c r="FW206" s="177">
        <f t="shared" si="277"/>
        <v>41.922800000000002</v>
      </c>
      <c r="FX206" s="175">
        <f t="shared" si="278"/>
        <v>0.10687134171045339</v>
      </c>
      <c r="FY206" s="172"/>
      <c r="FZ206" s="172"/>
    </row>
    <row r="207" spans="1:182">
      <c r="A207" s="181">
        <v>41883</v>
      </c>
      <c r="B207" s="190">
        <v>54.27</v>
      </c>
      <c r="C207" s="190">
        <v>50.71</v>
      </c>
      <c r="D207" s="170">
        <f t="shared" si="249"/>
        <v>52.49</v>
      </c>
      <c r="E207" s="173">
        <f t="shared" si="264"/>
        <v>1.96</v>
      </c>
      <c r="F207" s="171">
        <v>0.04</v>
      </c>
      <c r="G207" s="175">
        <f t="shared" si="258"/>
        <v>8.1484445374408354E-2</v>
      </c>
      <c r="H207" s="183">
        <f t="shared" si="259"/>
        <v>1.1948122216841474E-2</v>
      </c>
      <c r="I207" s="190">
        <v>51.466999999999999</v>
      </c>
      <c r="J207" s="190">
        <v>46.64</v>
      </c>
      <c r="K207" s="207">
        <f t="shared" si="261"/>
        <v>49.0535</v>
      </c>
      <c r="L207" s="173">
        <v>1.48</v>
      </c>
      <c r="M207" s="171">
        <v>7.0000000000000007E-2</v>
      </c>
      <c r="N207" s="175">
        <f t="shared" si="265"/>
        <v>0.10438909432428556</v>
      </c>
      <c r="O207" s="183">
        <f t="shared" si="266"/>
        <v>1.1939203237047249E-2</v>
      </c>
      <c r="P207" s="174"/>
      <c r="Q207" s="174"/>
      <c r="R207" s="172"/>
      <c r="S207" s="172"/>
      <c r="T207" s="175"/>
      <c r="U207" s="172"/>
      <c r="V207" s="172"/>
      <c r="W207" s="190"/>
      <c r="X207" s="190"/>
      <c r="Y207" s="207"/>
      <c r="Z207" s="173"/>
      <c r="AA207" s="171"/>
      <c r="AB207" s="175"/>
      <c r="AC207" s="183"/>
      <c r="AD207" s="198"/>
      <c r="AE207" s="198"/>
      <c r="AF207" s="176"/>
      <c r="AG207" s="198"/>
      <c r="AH207" s="197"/>
      <c r="AI207" s="209"/>
      <c r="AJ207" s="209"/>
      <c r="AK207" s="176"/>
      <c r="AL207" s="176"/>
      <c r="AM207" s="177"/>
      <c r="AN207" s="177"/>
      <c r="AO207" s="178"/>
      <c r="AP207" s="172"/>
      <c r="AQ207" s="172"/>
      <c r="AR207" s="190">
        <v>49.95</v>
      </c>
      <c r="AS207" s="190">
        <v>45.66</v>
      </c>
      <c r="AT207" s="207">
        <f t="shared" si="252"/>
        <v>47.805</v>
      </c>
      <c r="AU207" s="173">
        <f t="shared" si="262"/>
        <v>1.76</v>
      </c>
      <c r="AV207" s="171">
        <v>0.05</v>
      </c>
      <c r="AW207" s="171">
        <f t="shared" si="253"/>
        <v>9.1286814496110757E-2</v>
      </c>
      <c r="AX207" s="172">
        <f t="shared" si="254"/>
        <v>4.3943216784666393E-3</v>
      </c>
      <c r="AY207" s="198">
        <v>52.91</v>
      </c>
      <c r="AZ207" s="198">
        <v>49.71</v>
      </c>
      <c r="BA207" s="208">
        <f t="shared" si="237"/>
        <v>51.31</v>
      </c>
      <c r="BB207" s="191">
        <v>1.68</v>
      </c>
      <c r="BC207" s="197">
        <v>3.5999999999999997E-2</v>
      </c>
      <c r="BD207" s="175">
        <f t="shared" si="272"/>
        <v>7.2170324635123517E-2</v>
      </c>
      <c r="BE207" s="210">
        <f t="shared" si="279"/>
        <v>3.639985349618772E-3</v>
      </c>
      <c r="BF207" s="198"/>
      <c r="BG207" s="198"/>
      <c r="BH207" s="176"/>
      <c r="BI207" s="198"/>
      <c r="BJ207" s="197"/>
      <c r="BK207" s="175"/>
      <c r="BL207" s="209"/>
      <c r="BM207" s="198">
        <v>41.7</v>
      </c>
      <c r="BN207" s="198">
        <v>38.409999999999997</v>
      </c>
      <c r="BO207" s="208">
        <f t="shared" si="238"/>
        <v>40.055</v>
      </c>
      <c r="BP207" s="191">
        <v>1.04</v>
      </c>
      <c r="BQ207" s="197">
        <v>0.10400000000000001</v>
      </c>
      <c r="BR207" s="175">
        <f t="shared" si="256"/>
        <v>0.13448390729705517</v>
      </c>
      <c r="BS207" s="183">
        <f t="shared" si="257"/>
        <v>4.2017992781686594E-2</v>
      </c>
      <c r="BT207" s="198">
        <v>45.66</v>
      </c>
      <c r="BU207" s="198">
        <v>42.25</v>
      </c>
      <c r="BV207" s="208">
        <f t="shared" si="240"/>
        <v>43.954999999999998</v>
      </c>
      <c r="BW207" s="191">
        <v>1.84</v>
      </c>
      <c r="BX207" s="197">
        <v>0.04</v>
      </c>
      <c r="BY207" s="175">
        <f t="shared" si="248"/>
        <v>8.6589594249263824E-2</v>
      </c>
      <c r="BZ207" s="183">
        <f t="shared" si="260"/>
        <v>2.4032997361964348E-3</v>
      </c>
      <c r="CA207" s="174"/>
      <c r="CB207" s="174"/>
      <c r="CC207" s="172"/>
      <c r="CD207" s="172"/>
      <c r="CE207" s="178"/>
      <c r="CF207" s="172"/>
      <c r="CG207" s="172"/>
      <c r="CH207" s="198"/>
      <c r="CI207" s="198"/>
      <c r="CJ207" s="208"/>
      <c r="CK207" s="191"/>
      <c r="CL207" s="197"/>
      <c r="CM207" s="175"/>
      <c r="CN207" s="183"/>
      <c r="CO207" s="176"/>
      <c r="CP207" s="176"/>
      <c r="CQ207" s="172"/>
      <c r="CR207" s="172"/>
      <c r="CS207" s="178"/>
      <c r="CT207" s="172"/>
      <c r="CU207" s="172"/>
      <c r="CV207" s="198">
        <v>37.579500000000003</v>
      </c>
      <c r="CW207" s="198">
        <v>33.49</v>
      </c>
      <c r="CX207" s="208">
        <f t="shared" si="241"/>
        <v>35.534750000000003</v>
      </c>
      <c r="CY207" s="191">
        <v>1.28</v>
      </c>
      <c r="CZ207" s="197">
        <v>4.4999999999999998E-2</v>
      </c>
      <c r="DA207" s="175">
        <f t="shared" si="267"/>
        <v>8.5190150564657063E-2</v>
      </c>
      <c r="DB207" s="183">
        <f t="shared" si="268"/>
        <v>5.4443681050845953E-3</v>
      </c>
      <c r="DC207" s="172"/>
      <c r="DD207" s="172"/>
      <c r="DE207" s="172"/>
      <c r="DF207" s="172"/>
      <c r="DG207" s="175"/>
      <c r="DH207" s="172"/>
      <c r="DI207" s="172"/>
      <c r="DJ207" s="198">
        <v>58.13</v>
      </c>
      <c r="DK207" s="198">
        <v>52.400100000000002</v>
      </c>
      <c r="DL207" s="208">
        <f t="shared" si="275"/>
        <v>55.265050000000002</v>
      </c>
      <c r="DM207" s="191">
        <v>1.89</v>
      </c>
      <c r="DN207" s="197">
        <v>0.06</v>
      </c>
      <c r="DO207" s="175">
        <f t="shared" si="276"/>
        <v>9.8676915840878676E-2</v>
      </c>
      <c r="DP207" s="183">
        <f t="shared" si="263"/>
        <v>4.1905701405074748E-3</v>
      </c>
      <c r="DQ207" s="198">
        <v>53.03</v>
      </c>
      <c r="DR207" s="198">
        <v>48.54</v>
      </c>
      <c r="DS207" s="176"/>
      <c r="DT207" s="198"/>
      <c r="DU207" s="197"/>
      <c r="DV207" s="175"/>
      <c r="DW207" s="183"/>
      <c r="DX207" s="198">
        <v>36.685000000000002</v>
      </c>
      <c r="DY207" s="198">
        <v>33.340000000000003</v>
      </c>
      <c r="DZ207" s="208">
        <f t="shared" si="269"/>
        <v>35.012500000000003</v>
      </c>
      <c r="EA207" s="191">
        <v>0.87</v>
      </c>
      <c r="EB207" s="197">
        <v>7.6499999999999999E-2</v>
      </c>
      <c r="EC207" s="175">
        <f t="shared" si="273"/>
        <v>0.10493439632988277</v>
      </c>
      <c r="ED207" s="183">
        <f t="shared" si="274"/>
        <v>1.4743774781782824E-2</v>
      </c>
      <c r="EE207" s="198">
        <v>44.71</v>
      </c>
      <c r="EF207" s="198">
        <v>41.37</v>
      </c>
      <c r="EG207" s="208">
        <f t="shared" si="219"/>
        <v>43.04</v>
      </c>
      <c r="EH207" s="191">
        <v>1.76</v>
      </c>
      <c r="EI207" s="197">
        <v>4.8500000000000001E-2</v>
      </c>
      <c r="EJ207" s="175">
        <f t="shared" si="270"/>
        <v>9.4365814787076063E-2</v>
      </c>
      <c r="EK207" s="183">
        <f t="shared" si="271"/>
        <v>5.0343230748873423E-3</v>
      </c>
      <c r="EL207" s="198"/>
      <c r="EM207" s="198"/>
      <c r="EN207" s="208"/>
      <c r="EO207" s="191"/>
      <c r="EP207" s="197"/>
      <c r="EQ207" s="175"/>
      <c r="ER207" s="183"/>
      <c r="ES207" s="198"/>
      <c r="ET207" s="198"/>
      <c r="EU207" s="208"/>
      <c r="EV207" s="191"/>
      <c r="EW207" s="197"/>
      <c r="EX207" s="175"/>
      <c r="EY207" s="183"/>
      <c r="EZ207" s="172"/>
      <c r="FA207" s="191">
        <v>6.14717</v>
      </c>
      <c r="FB207" s="191">
        <v>4.7948000000000004</v>
      </c>
      <c r="FC207" s="179"/>
      <c r="FD207" s="191"/>
      <c r="FE207" s="198"/>
      <c r="FF207" s="179"/>
      <c r="FG207" s="179">
        <v>2.0180599999999997</v>
      </c>
      <c r="FH207" s="198">
        <v>2.11442</v>
      </c>
      <c r="FI207" s="198"/>
      <c r="FJ207" s="191">
        <v>13.09831</v>
      </c>
      <c r="FK207" s="191">
        <v>1.16357</v>
      </c>
      <c r="FL207" s="179"/>
      <c r="FM207" s="191"/>
      <c r="FN207" s="177"/>
      <c r="FO207" s="191">
        <v>2.6792199999999999</v>
      </c>
      <c r="FP207" s="177"/>
      <c r="FQ207" s="191">
        <v>1.7803599999999999</v>
      </c>
      <c r="FR207" s="191"/>
      <c r="FS207" s="198">
        <v>5.8903500000000006</v>
      </c>
      <c r="FT207" s="191">
        <v>2.2365399999999998</v>
      </c>
      <c r="FU207" s="191"/>
      <c r="FV207" s="191"/>
      <c r="FW207" s="177">
        <f t="shared" si="277"/>
        <v>41.922800000000002</v>
      </c>
      <c r="FX207" s="175">
        <f t="shared" si="278"/>
        <v>0.10575596110211939</v>
      </c>
      <c r="FY207" s="172"/>
      <c r="FZ207" s="172"/>
    </row>
    <row r="208" spans="1:182">
      <c r="A208" s="181">
        <v>41913</v>
      </c>
      <c r="B208" s="190">
        <v>55</v>
      </c>
      <c r="C208" s="190">
        <v>50.5</v>
      </c>
      <c r="D208" s="170">
        <f t="shared" si="249"/>
        <v>52.75</v>
      </c>
      <c r="E208" s="173">
        <v>1.96</v>
      </c>
      <c r="F208" s="171">
        <v>1.4999999999999999E-2</v>
      </c>
      <c r="G208" s="175"/>
      <c r="H208" s="183"/>
      <c r="I208" s="190">
        <v>53.56</v>
      </c>
      <c r="J208" s="190">
        <v>47.217500000000001</v>
      </c>
      <c r="K208" s="207">
        <f t="shared" si="261"/>
        <v>50.388750000000002</v>
      </c>
      <c r="L208" s="173">
        <v>1.56</v>
      </c>
      <c r="M208" s="171">
        <v>7.0000000000000007E-2</v>
      </c>
      <c r="N208" s="175">
        <f t="shared" si="265"/>
        <v>0.10529839572434319</v>
      </c>
      <c r="O208" s="183">
        <f t="shared" si="266"/>
        <v>1.4855098419215926E-2</v>
      </c>
      <c r="P208" s="174"/>
      <c r="Q208" s="174"/>
      <c r="R208" s="172"/>
      <c r="S208" s="172"/>
      <c r="T208" s="175"/>
      <c r="U208" s="172"/>
      <c r="V208" s="172"/>
      <c r="W208" s="190"/>
      <c r="X208" s="190"/>
      <c r="Y208" s="207"/>
      <c r="Z208" s="173"/>
      <c r="AA208" s="171"/>
      <c r="AB208" s="175"/>
      <c r="AC208" s="183"/>
      <c r="AD208" s="198"/>
      <c r="AE208" s="198"/>
      <c r="AF208" s="176"/>
      <c r="AG208" s="198"/>
      <c r="AH208" s="197"/>
      <c r="AI208" s="209"/>
      <c r="AJ208" s="209"/>
      <c r="AK208" s="176"/>
      <c r="AL208" s="176"/>
      <c r="AM208" s="177"/>
      <c r="AN208" s="177"/>
      <c r="AO208" s="178"/>
      <c r="AP208" s="172"/>
      <c r="AQ208" s="172"/>
      <c r="AR208" s="190">
        <v>51.09</v>
      </c>
      <c r="AS208" s="190">
        <v>46</v>
      </c>
      <c r="AT208" s="207">
        <f t="shared" si="252"/>
        <v>48.545000000000002</v>
      </c>
      <c r="AU208" s="173">
        <v>1.84</v>
      </c>
      <c r="AV208" s="171">
        <v>5.3499999999999999E-2</v>
      </c>
      <c r="AW208" s="171">
        <f t="shared" si="253"/>
        <v>9.6165474715714128E-2</v>
      </c>
      <c r="AX208" s="172">
        <f t="shared" si="254"/>
        <v>5.5789985435286777E-3</v>
      </c>
      <c r="AY208" s="198">
        <v>58.68</v>
      </c>
      <c r="AZ208" s="198">
        <v>49.29</v>
      </c>
      <c r="BA208" s="208">
        <f t="shared" si="237"/>
        <v>53.984999999999999</v>
      </c>
      <c r="BB208" s="191">
        <v>1.8</v>
      </c>
      <c r="BC208" s="197">
        <v>0.04</v>
      </c>
      <c r="BD208" s="175">
        <f t="shared" si="272"/>
        <v>7.6984598323766695E-2</v>
      </c>
      <c r="BE208" s="210">
        <f t="shared" si="279"/>
        <v>5.1345010444772445E-3</v>
      </c>
      <c r="BF208" s="198"/>
      <c r="BG208" s="198"/>
      <c r="BH208" s="176"/>
      <c r="BI208" s="198"/>
      <c r="BJ208" s="197"/>
      <c r="BK208" s="175"/>
      <c r="BL208" s="209"/>
      <c r="BM208" s="198">
        <v>42.5</v>
      </c>
      <c r="BN208" s="198">
        <v>37.58</v>
      </c>
      <c r="BO208" s="208">
        <f t="shared" si="238"/>
        <v>40.04</v>
      </c>
      <c r="BP208" s="191">
        <v>1.04</v>
      </c>
      <c r="BQ208" s="197">
        <v>0.10400000000000001</v>
      </c>
      <c r="BR208" s="175">
        <f t="shared" si="256"/>
        <v>0.13449544429638838</v>
      </c>
      <c r="BS208" s="183">
        <f t="shared" si="257"/>
        <v>4.5721576670578773E-2</v>
      </c>
      <c r="BT208" s="198">
        <v>47.07</v>
      </c>
      <c r="BU208" s="198">
        <v>42.284999999999997</v>
      </c>
      <c r="BV208" s="208">
        <f t="shared" si="240"/>
        <v>44.677499999999995</v>
      </c>
      <c r="BW208" s="191">
        <v>1.86</v>
      </c>
      <c r="BX208" s="197">
        <v>0.04</v>
      </c>
      <c r="BY208" s="175">
        <f t="shared" si="248"/>
        <v>8.6330206295245127E-2</v>
      </c>
      <c r="BZ208" s="183">
        <f t="shared" si="260"/>
        <v>2.9384836568396707E-3</v>
      </c>
      <c r="CA208" s="174"/>
      <c r="CB208" s="174"/>
      <c r="CC208" s="172"/>
      <c r="CD208" s="172"/>
      <c r="CE208" s="178"/>
      <c r="CF208" s="172"/>
      <c r="CG208" s="172"/>
      <c r="CH208" s="198"/>
      <c r="CI208" s="198"/>
      <c r="CJ208" s="208"/>
      <c r="CK208" s="191"/>
      <c r="CL208" s="197"/>
      <c r="CM208" s="175"/>
      <c r="CN208" s="183"/>
      <c r="CO208" s="176"/>
      <c r="CP208" s="176"/>
      <c r="CQ208" s="172"/>
      <c r="CR208" s="172"/>
      <c r="CS208" s="178"/>
      <c r="CT208" s="172"/>
      <c r="CU208" s="172"/>
      <c r="CV208" s="198">
        <v>38.36</v>
      </c>
      <c r="CW208" s="198">
        <v>33.380000000000003</v>
      </c>
      <c r="CX208" s="208">
        <f t="shared" si="241"/>
        <v>35.870000000000005</v>
      </c>
      <c r="CY208" s="191">
        <v>1.28</v>
      </c>
      <c r="CZ208" s="197">
        <v>0.05</v>
      </c>
      <c r="DA208" s="175">
        <f t="shared" si="267"/>
        <v>8.9999715913204881E-2</v>
      </c>
      <c r="DB208" s="183">
        <f t="shared" si="268"/>
        <v>7.1012097497365661E-3</v>
      </c>
      <c r="DC208" s="172"/>
      <c r="DD208" s="172"/>
      <c r="DE208" s="172"/>
      <c r="DF208" s="172"/>
      <c r="DG208" s="175"/>
      <c r="DH208" s="172"/>
      <c r="DI208" s="172"/>
      <c r="DJ208" s="198">
        <v>59</v>
      </c>
      <c r="DK208" s="198">
        <v>53</v>
      </c>
      <c r="DL208" s="208">
        <f t="shared" si="275"/>
        <v>56</v>
      </c>
      <c r="DM208" s="191">
        <v>2.0099999999999998</v>
      </c>
      <c r="DN208" s="197">
        <v>0.06</v>
      </c>
      <c r="DO208" s="175">
        <f t="shared" si="276"/>
        <v>0.10061987542403572</v>
      </c>
      <c r="DP208" s="183">
        <f t="shared" si="263"/>
        <v>5.0562432551730591E-3</v>
      </c>
      <c r="DQ208" s="198"/>
      <c r="DR208" s="198"/>
      <c r="DS208" s="176"/>
      <c r="DT208" s="198"/>
      <c r="DU208" s="197"/>
      <c r="DV208" s="175"/>
      <c r="DW208" s="183"/>
      <c r="DX208" s="198">
        <v>38</v>
      </c>
      <c r="DY208" s="198">
        <v>33.39</v>
      </c>
      <c r="DZ208" s="208">
        <f t="shared" si="269"/>
        <v>35.695</v>
      </c>
      <c r="EA208" s="191">
        <v>0.87</v>
      </c>
      <c r="EB208" s="197">
        <v>9.4499999999999987E-2</v>
      </c>
      <c r="EC208" s="175">
        <f t="shared" si="273"/>
        <v>0.12285176627383376</v>
      </c>
      <c r="ED208" s="183">
        <f t="shared" si="274"/>
        <v>1.9821099157749027E-2</v>
      </c>
      <c r="EE208" s="198">
        <v>47.61</v>
      </c>
      <c r="EF208" s="198">
        <v>42.034999999999997</v>
      </c>
      <c r="EG208" s="208">
        <f t="shared" si="219"/>
        <v>44.822499999999998</v>
      </c>
      <c r="EH208" s="191">
        <v>1.76</v>
      </c>
      <c r="EI208" s="197">
        <v>5.5E-2</v>
      </c>
      <c r="EJ208" s="175">
        <f t="shared" si="270"/>
        <v>9.9286467429659186E-2</v>
      </c>
      <c r="EK208" s="183">
        <f t="shared" si="271"/>
        <v>6.9234769324807138E-3</v>
      </c>
      <c r="EL208" s="198"/>
      <c r="EM208" s="198"/>
      <c r="EN208" s="208"/>
      <c r="EO208" s="191"/>
      <c r="EP208" s="197"/>
      <c r="EQ208" s="175"/>
      <c r="ER208" s="183"/>
      <c r="ES208" s="198"/>
      <c r="ET208" s="198"/>
      <c r="EU208" s="208"/>
      <c r="EV208" s="191"/>
      <c r="EW208" s="197"/>
      <c r="EX208" s="175"/>
      <c r="EY208" s="183"/>
      <c r="EZ208" s="172"/>
      <c r="FA208" s="191"/>
      <c r="FB208" s="191">
        <v>5.5693599999999996</v>
      </c>
      <c r="FC208" s="179"/>
      <c r="FD208" s="191"/>
      <c r="FE208" s="198"/>
      <c r="FF208" s="179"/>
      <c r="FG208" s="179">
        <v>2.2902800000000001</v>
      </c>
      <c r="FH208" s="198">
        <v>2.6329699999999998</v>
      </c>
      <c r="FI208" s="198"/>
      <c r="FJ208" s="191">
        <v>13.420389999999999</v>
      </c>
      <c r="FK208" s="191">
        <v>1.3437300000000001</v>
      </c>
      <c r="FL208" s="179"/>
      <c r="FM208" s="191"/>
      <c r="FN208" s="177"/>
      <c r="FO208" s="191">
        <v>3.1148899999999999</v>
      </c>
      <c r="FP208" s="177"/>
      <c r="FQ208" s="191">
        <v>1.9837899999999999</v>
      </c>
      <c r="FR208" s="191"/>
      <c r="FS208" s="198">
        <v>6.3693900000000001</v>
      </c>
      <c r="FT208" s="191">
        <v>2.7528699999999997</v>
      </c>
      <c r="FU208" s="191"/>
      <c r="FV208" s="191"/>
      <c r="FW208" s="177">
        <f t="shared" si="277"/>
        <v>39.477669999999996</v>
      </c>
      <c r="FX208" s="175">
        <f t="shared" si="278"/>
        <v>0.11313068742977966</v>
      </c>
      <c r="FY208" s="172"/>
      <c r="FZ208" s="172"/>
    </row>
    <row r="209" spans="1:182">
      <c r="A209" s="181">
        <v>41944</v>
      </c>
      <c r="B209" s="190">
        <v>55.59</v>
      </c>
      <c r="C209" s="190">
        <v>51.02</v>
      </c>
      <c r="D209" s="170">
        <f t="shared" si="249"/>
        <v>53.305000000000007</v>
      </c>
      <c r="E209" s="173">
        <v>1.96</v>
      </c>
      <c r="F209" s="171">
        <v>1.4999999999999999E-2</v>
      </c>
      <c r="G209" s="175"/>
      <c r="H209" s="183"/>
      <c r="I209" s="190">
        <v>54.92</v>
      </c>
      <c r="J209" s="190">
        <v>52.64</v>
      </c>
      <c r="K209" s="207">
        <f t="shared" si="261"/>
        <v>53.78</v>
      </c>
      <c r="L209" s="173">
        <v>1.56</v>
      </c>
      <c r="M209" s="171">
        <v>7.0000000000000007E-2</v>
      </c>
      <c r="N209" s="175">
        <f t="shared" si="265"/>
        <v>0.103047113031008</v>
      </c>
      <c r="O209" s="183">
        <f t="shared" si="266"/>
        <v>1.4537495992807447E-2</v>
      </c>
      <c r="P209" s="174"/>
      <c r="Q209" s="174"/>
      <c r="R209" s="172"/>
      <c r="S209" s="172"/>
      <c r="T209" s="175"/>
      <c r="U209" s="172"/>
      <c r="V209" s="172"/>
      <c r="W209" s="190"/>
      <c r="X209" s="190"/>
      <c r="Y209" s="207"/>
      <c r="Z209" s="173"/>
      <c r="AA209" s="171"/>
      <c r="AB209" s="175"/>
      <c r="AC209" s="183"/>
      <c r="AD209" s="198"/>
      <c r="AE209" s="198"/>
      <c r="AF209" s="176"/>
      <c r="AG209" s="198"/>
      <c r="AH209" s="197"/>
      <c r="AI209" s="209"/>
      <c r="AJ209" s="209"/>
      <c r="AK209" s="176"/>
      <c r="AL209" s="176"/>
      <c r="AM209" s="177"/>
      <c r="AN209" s="177"/>
      <c r="AO209" s="178"/>
      <c r="AP209" s="172"/>
      <c r="AQ209" s="172"/>
      <c r="AR209" s="190">
        <v>51.715000000000003</v>
      </c>
      <c r="AS209" s="190">
        <v>49.84</v>
      </c>
      <c r="AT209" s="207">
        <f t="shared" si="252"/>
        <v>50.777500000000003</v>
      </c>
      <c r="AU209" s="173">
        <v>1.84</v>
      </c>
      <c r="AV209" s="171">
        <v>5.3499999999999999E-2</v>
      </c>
      <c r="AW209" s="171">
        <f t="shared" si="253"/>
        <v>9.4262851827551231E-2</v>
      </c>
      <c r="AX209" s="172">
        <f t="shared" si="254"/>
        <v>5.4686186971927182E-3</v>
      </c>
      <c r="AY209" s="198">
        <v>59.83</v>
      </c>
      <c r="AZ209" s="198">
        <v>56.55</v>
      </c>
      <c r="BA209" s="208">
        <f t="shared" si="237"/>
        <v>58.19</v>
      </c>
      <c r="BB209" s="191">
        <v>1.8</v>
      </c>
      <c r="BC209" s="197">
        <v>0.04</v>
      </c>
      <c r="BD209" s="175">
        <f t="shared" si="272"/>
        <v>7.4279398150316256E-2</v>
      </c>
      <c r="BE209" s="210">
        <f t="shared" si="279"/>
        <v>4.9540772529847428E-3</v>
      </c>
      <c r="BF209" s="198"/>
      <c r="BG209" s="198"/>
      <c r="BH209" s="176"/>
      <c r="BI209" s="198"/>
      <c r="BJ209" s="197"/>
      <c r="BK209" s="175"/>
      <c r="BL209" s="209"/>
      <c r="BM209" s="198">
        <v>42.77</v>
      </c>
      <c r="BN209" s="198">
        <v>40.590000000000003</v>
      </c>
      <c r="BO209" s="208">
        <f t="shared" si="238"/>
        <v>41.680000000000007</v>
      </c>
      <c r="BP209" s="191">
        <v>1.04</v>
      </c>
      <c r="BQ209" s="197">
        <v>0.10400000000000001</v>
      </c>
      <c r="BR209" s="175">
        <f t="shared" si="256"/>
        <v>0.13328372473571859</v>
      </c>
      <c r="BS209" s="183">
        <f t="shared" si="257"/>
        <v>4.5309653953893185E-2</v>
      </c>
      <c r="BT209" s="198">
        <v>47.749899999999997</v>
      </c>
      <c r="BU209" s="198">
        <v>45.875</v>
      </c>
      <c r="BV209" s="208">
        <f t="shared" si="240"/>
        <v>46.812449999999998</v>
      </c>
      <c r="BW209" s="191">
        <v>1.86</v>
      </c>
      <c r="BX209" s="197">
        <v>0.04</v>
      </c>
      <c r="BY209" s="175">
        <f t="shared" si="248"/>
        <v>8.4184182368419069E-2</v>
      </c>
      <c r="BZ209" s="183">
        <f t="shared" si="260"/>
        <v>2.865437888657456E-3</v>
      </c>
      <c r="CA209" s="174"/>
      <c r="CB209" s="174"/>
      <c r="CC209" s="172"/>
      <c r="CD209" s="172"/>
      <c r="CE209" s="178"/>
      <c r="CF209" s="172"/>
      <c r="CG209" s="172"/>
      <c r="CH209" s="198"/>
      <c r="CI209" s="198"/>
      <c r="CJ209" s="208"/>
      <c r="CK209" s="191"/>
      <c r="CL209" s="197"/>
      <c r="CM209" s="175"/>
      <c r="CN209" s="183"/>
      <c r="CO209" s="176"/>
      <c r="CP209" s="176"/>
      <c r="CQ209" s="172"/>
      <c r="CR209" s="172"/>
      <c r="CS209" s="178"/>
      <c r="CT209" s="172"/>
      <c r="CU209" s="172"/>
      <c r="CV209" s="198">
        <v>38.479999999999997</v>
      </c>
      <c r="CW209" s="198">
        <v>36.619999999999997</v>
      </c>
      <c r="CX209" s="208">
        <f t="shared" si="241"/>
        <v>37.549999999999997</v>
      </c>
      <c r="CY209" s="191">
        <v>1.28</v>
      </c>
      <c r="CZ209" s="197">
        <v>0.05</v>
      </c>
      <c r="DA209" s="175">
        <f t="shared" si="267"/>
        <v>8.8186079271893592E-2</v>
      </c>
      <c r="DB209" s="183">
        <f t="shared" si="268"/>
        <v>6.9581091402615355E-3</v>
      </c>
      <c r="DC209" s="172"/>
      <c r="DD209" s="172"/>
      <c r="DE209" s="172"/>
      <c r="DF209" s="172"/>
      <c r="DG209" s="175"/>
      <c r="DH209" s="172"/>
      <c r="DI209" s="172"/>
      <c r="DJ209" s="198">
        <v>59.74</v>
      </c>
      <c r="DK209" s="198">
        <v>56.15</v>
      </c>
      <c r="DL209" s="208">
        <f t="shared" si="275"/>
        <v>57.945</v>
      </c>
      <c r="DM209" s="191">
        <v>2.0099999999999998</v>
      </c>
      <c r="DN209" s="197">
        <v>0.06</v>
      </c>
      <c r="DO209" s="175">
        <f t="shared" si="276"/>
        <v>9.9237780312682489E-2</v>
      </c>
      <c r="DP209" s="183">
        <f t="shared" si="263"/>
        <v>4.9867916775862501E-3</v>
      </c>
      <c r="DQ209" s="198"/>
      <c r="DR209" s="198"/>
      <c r="DS209" s="176"/>
      <c r="DT209" s="198"/>
      <c r="DU209" s="197"/>
      <c r="DV209" s="175"/>
      <c r="DW209" s="183"/>
      <c r="DX209" s="198">
        <v>38.869999999999997</v>
      </c>
      <c r="DY209" s="198">
        <v>36.65</v>
      </c>
      <c r="DZ209" s="208">
        <f t="shared" si="269"/>
        <v>37.76</v>
      </c>
      <c r="EA209" s="191">
        <v>0.87</v>
      </c>
      <c r="EB209" s="197">
        <v>9.4499999999999987E-2</v>
      </c>
      <c r="EC209" s="175">
        <f t="shared" si="273"/>
        <v>0.12128719612665195</v>
      </c>
      <c r="ED209" s="183">
        <f t="shared" si="274"/>
        <v>1.9568668924410577E-2</v>
      </c>
      <c r="EE209" s="198">
        <v>50</v>
      </c>
      <c r="EF209" s="198">
        <v>46.99</v>
      </c>
      <c r="EG209" s="208">
        <f t="shared" si="219"/>
        <v>48.495000000000005</v>
      </c>
      <c r="EH209" s="191">
        <v>1.76</v>
      </c>
      <c r="EI209" s="197">
        <v>5.5E-2</v>
      </c>
      <c r="EJ209" s="175">
        <f t="shared" si="270"/>
        <v>9.5884739970268251E-2</v>
      </c>
      <c r="EK209" s="183">
        <f t="shared" si="271"/>
        <v>6.6862665431357115E-3</v>
      </c>
      <c r="EL209" s="198"/>
      <c r="EM209" s="198"/>
      <c r="EN209" s="208"/>
      <c r="EO209" s="191"/>
      <c r="EP209" s="197"/>
      <c r="EQ209" s="175"/>
      <c r="ER209" s="183"/>
      <c r="ES209" s="198"/>
      <c r="ET209" s="198"/>
      <c r="EU209" s="208"/>
      <c r="EV209" s="191"/>
      <c r="EW209" s="197"/>
      <c r="EX209" s="175"/>
      <c r="EY209" s="183"/>
      <c r="EZ209" s="172"/>
      <c r="FA209" s="191"/>
      <c r="FB209" s="191">
        <v>5.5693599999999996</v>
      </c>
      <c r="FC209" s="179"/>
      <c r="FD209" s="191"/>
      <c r="FE209" s="198"/>
      <c r="FF209" s="179"/>
      <c r="FG209" s="179">
        <v>2.2902800000000001</v>
      </c>
      <c r="FH209" s="198">
        <v>2.6329699999999998</v>
      </c>
      <c r="FI209" s="198"/>
      <c r="FJ209" s="191">
        <v>13.420389999999999</v>
      </c>
      <c r="FK209" s="191">
        <v>1.3437300000000001</v>
      </c>
      <c r="FL209" s="179"/>
      <c r="FM209" s="191"/>
      <c r="FN209" s="177"/>
      <c r="FO209" s="191">
        <v>3.1148899999999999</v>
      </c>
      <c r="FP209" s="177"/>
      <c r="FQ209" s="191">
        <v>1.9837899999999999</v>
      </c>
      <c r="FR209" s="191"/>
      <c r="FS209" s="198">
        <v>6.3693900000000001</v>
      </c>
      <c r="FT209" s="191">
        <v>2.7528699999999997</v>
      </c>
      <c r="FU209" s="191"/>
      <c r="FV209" s="191"/>
      <c r="FW209" s="177">
        <f t="shared" si="277"/>
        <v>39.477669999999996</v>
      </c>
      <c r="FX209" s="175">
        <f t="shared" si="278"/>
        <v>0.11133512007092963</v>
      </c>
      <c r="FY209" s="172"/>
      <c r="FZ209" s="172"/>
    </row>
    <row r="210" spans="1:182">
      <c r="A210" s="181">
        <v>41974</v>
      </c>
      <c r="B210" s="190">
        <v>56.67</v>
      </c>
      <c r="C210" s="190">
        <v>50.1</v>
      </c>
      <c r="D210" s="170">
        <f t="shared" si="249"/>
        <v>53.385000000000005</v>
      </c>
      <c r="E210" s="173">
        <v>1.96</v>
      </c>
      <c r="F210" s="171">
        <v>1.4999999999999999E-2</v>
      </c>
      <c r="G210" s="175"/>
      <c r="H210" s="183"/>
      <c r="I210" s="190">
        <v>58.18</v>
      </c>
      <c r="J210" s="190">
        <v>52.02</v>
      </c>
      <c r="K210" s="207">
        <f t="shared" si="261"/>
        <v>55.1</v>
      </c>
      <c r="L210" s="173">
        <v>1.56</v>
      </c>
      <c r="M210" s="171">
        <v>7.0000000000000007E-2</v>
      </c>
      <c r="N210" s="175">
        <f t="shared" si="265"/>
        <v>0.10224658638877782</v>
      </c>
      <c r="O210" s="183">
        <f t="shared" si="266"/>
        <v>1.4424560729399776E-2</v>
      </c>
      <c r="P210" s="174"/>
      <c r="Q210" s="174"/>
      <c r="R210" s="172"/>
      <c r="S210" s="172"/>
      <c r="T210" s="175"/>
      <c r="U210" s="172"/>
      <c r="V210" s="172"/>
      <c r="W210" s="190"/>
      <c r="X210" s="190"/>
      <c r="Y210" s="207"/>
      <c r="Z210" s="173"/>
      <c r="AA210" s="171"/>
      <c r="AB210" s="175"/>
      <c r="AC210" s="183"/>
      <c r="AD210" s="198"/>
      <c r="AE210" s="198"/>
      <c r="AF210" s="176"/>
      <c r="AG210" s="198"/>
      <c r="AH210" s="197"/>
      <c r="AI210" s="209"/>
      <c r="AJ210" s="209"/>
      <c r="AK210" s="176"/>
      <c r="AL210" s="176"/>
      <c r="AM210" s="177"/>
      <c r="AN210" s="177"/>
      <c r="AO210" s="178"/>
      <c r="AP210" s="172"/>
      <c r="AQ210" s="172"/>
      <c r="AR210" s="190">
        <v>55.22</v>
      </c>
      <c r="AS210" s="190">
        <v>50</v>
      </c>
      <c r="AT210" s="207">
        <f t="shared" si="252"/>
        <v>52.61</v>
      </c>
      <c r="AU210" s="173">
        <v>1.84</v>
      </c>
      <c r="AV210" s="171">
        <v>5.3499999999999999E-2</v>
      </c>
      <c r="AW210" s="171">
        <f t="shared" si="253"/>
        <v>9.2823443135646944E-2</v>
      </c>
      <c r="AX210" s="172">
        <f t="shared" si="254"/>
        <v>5.3851120226880034E-3</v>
      </c>
      <c r="AY210" s="198">
        <v>64.286900000000003</v>
      </c>
      <c r="AZ210" s="198">
        <v>57.182099999999998</v>
      </c>
      <c r="BA210" s="208">
        <f t="shared" si="237"/>
        <v>60.734499999999997</v>
      </c>
      <c r="BB210" s="191">
        <v>1.8</v>
      </c>
      <c r="BC210" s="197">
        <v>0.04</v>
      </c>
      <c r="BD210" s="175">
        <f t="shared" si="272"/>
        <v>7.2826472381353646E-2</v>
      </c>
      <c r="BE210" s="210">
        <f t="shared" si="279"/>
        <v>4.8571741185822947E-3</v>
      </c>
      <c r="BF210" s="198"/>
      <c r="BG210" s="198"/>
      <c r="BH210" s="176"/>
      <c r="BI210" s="198"/>
      <c r="BJ210" s="197"/>
      <c r="BK210" s="175"/>
      <c r="BL210" s="209"/>
      <c r="BM210" s="198">
        <v>44.91</v>
      </c>
      <c r="BN210" s="198">
        <v>38.840000000000003</v>
      </c>
      <c r="BO210" s="208">
        <f t="shared" si="238"/>
        <v>41.875</v>
      </c>
      <c r="BP210" s="191">
        <v>1.04</v>
      </c>
      <c r="BQ210" s="197">
        <v>0.10400000000000001</v>
      </c>
      <c r="BR210" s="175">
        <f t="shared" si="256"/>
        <v>0.13314602335886794</v>
      </c>
      <c r="BS210" s="183">
        <f t="shared" si="257"/>
        <v>4.5262842524017188E-2</v>
      </c>
      <c r="BT210" s="198">
        <v>52.57</v>
      </c>
      <c r="BU210" s="198">
        <v>46.03</v>
      </c>
      <c r="BV210" s="208">
        <f t="shared" si="240"/>
        <v>49.3</v>
      </c>
      <c r="BW210" s="191">
        <v>1.86</v>
      </c>
      <c r="BX210" s="197">
        <v>0.04</v>
      </c>
      <c r="BY210" s="175">
        <f t="shared" si="248"/>
        <v>8.1921631496635117E-2</v>
      </c>
      <c r="BZ210" s="183">
        <f t="shared" si="260"/>
        <v>2.7884258085893502E-3</v>
      </c>
      <c r="CA210" s="174"/>
      <c r="CB210" s="174"/>
      <c r="CC210" s="172"/>
      <c r="CD210" s="172"/>
      <c r="CE210" s="178"/>
      <c r="CF210" s="172"/>
      <c r="CG210" s="172"/>
      <c r="CH210" s="198"/>
      <c r="CI210" s="198"/>
      <c r="CJ210" s="208"/>
      <c r="CK210" s="191"/>
      <c r="CL210" s="197"/>
      <c r="CM210" s="175"/>
      <c r="CN210" s="183"/>
      <c r="CO210" s="176"/>
      <c r="CP210" s="176"/>
      <c r="CQ210" s="172"/>
      <c r="CR210" s="172"/>
      <c r="CS210" s="178"/>
      <c r="CT210" s="172"/>
      <c r="CU210" s="172"/>
      <c r="CV210" s="198">
        <v>40.96</v>
      </c>
      <c r="CW210" s="198">
        <v>37.1</v>
      </c>
      <c r="CX210" s="208">
        <f t="shared" si="241"/>
        <v>39.03</v>
      </c>
      <c r="CY210" s="191">
        <v>1.28</v>
      </c>
      <c r="CZ210" s="197">
        <v>0.05</v>
      </c>
      <c r="DA210" s="175">
        <f t="shared" si="267"/>
        <v>8.67193679051943E-2</v>
      </c>
      <c r="DB210" s="183">
        <f t="shared" si="268"/>
        <v>6.8423818298853677E-3</v>
      </c>
      <c r="DC210" s="172"/>
      <c r="DD210" s="172"/>
      <c r="DE210" s="172"/>
      <c r="DF210" s="172"/>
      <c r="DG210" s="175"/>
      <c r="DH210" s="172"/>
      <c r="DI210" s="172"/>
      <c r="DJ210" s="198">
        <v>61.23</v>
      </c>
      <c r="DK210" s="198">
        <v>56.28</v>
      </c>
      <c r="DL210" s="208">
        <f t="shared" si="275"/>
        <v>58.754999999999995</v>
      </c>
      <c r="DM210" s="191">
        <v>2.0099999999999998</v>
      </c>
      <c r="DN210" s="197">
        <v>0.06</v>
      </c>
      <c r="DO210" s="175">
        <f t="shared" si="276"/>
        <v>9.8689553042900613E-2</v>
      </c>
      <c r="DP210" s="183">
        <f t="shared" si="263"/>
        <v>4.9592427423142196E-3</v>
      </c>
      <c r="DQ210" s="198"/>
      <c r="DR210" s="198"/>
      <c r="DS210" s="176"/>
      <c r="DT210" s="198"/>
      <c r="DU210" s="197"/>
      <c r="DV210" s="175"/>
      <c r="DW210" s="183"/>
      <c r="DX210" s="198">
        <v>39.744999999999997</v>
      </c>
      <c r="DY210" s="198">
        <v>36</v>
      </c>
      <c r="DZ210" s="208">
        <f t="shared" si="269"/>
        <v>37.872500000000002</v>
      </c>
      <c r="EA210" s="191">
        <v>0.87</v>
      </c>
      <c r="EB210" s="197">
        <v>9.4499999999999987E-2</v>
      </c>
      <c r="EC210" s="175">
        <f t="shared" si="273"/>
        <v>0.12120690415245683</v>
      </c>
      <c r="ED210" s="183">
        <f t="shared" si="274"/>
        <v>1.955571448972589E-2</v>
      </c>
      <c r="EE210" s="198">
        <v>56.79</v>
      </c>
      <c r="EF210" s="198">
        <v>48.29</v>
      </c>
      <c r="EG210" s="208">
        <f t="shared" si="219"/>
        <v>52.54</v>
      </c>
      <c r="EH210" s="191">
        <v>1.76</v>
      </c>
      <c r="EI210" s="197">
        <v>5.5E-2</v>
      </c>
      <c r="EJ210" s="175">
        <f t="shared" si="270"/>
        <v>9.2695532057904151E-2</v>
      </c>
      <c r="EK210" s="183">
        <f t="shared" si="271"/>
        <v>6.4638756374487804E-3</v>
      </c>
      <c r="EL210" s="198"/>
      <c r="EM210" s="198"/>
      <c r="EN210" s="208"/>
      <c r="EO210" s="191"/>
      <c r="EP210" s="197"/>
      <c r="EQ210" s="175"/>
      <c r="ER210" s="183"/>
      <c r="ES210" s="198"/>
      <c r="ET210" s="198"/>
      <c r="EU210" s="208"/>
      <c r="EV210" s="191"/>
      <c r="EW210" s="197"/>
      <c r="EX210" s="175"/>
      <c r="EY210" s="183"/>
      <c r="EZ210" s="172"/>
      <c r="FA210" s="191"/>
      <c r="FB210" s="191">
        <v>5.5693599999999996</v>
      </c>
      <c r="FC210" s="179"/>
      <c r="FD210" s="191"/>
      <c r="FE210" s="198"/>
      <c r="FF210" s="179"/>
      <c r="FG210" s="179">
        <v>2.2902800000000001</v>
      </c>
      <c r="FH210" s="198">
        <v>2.6329699999999998</v>
      </c>
      <c r="FI210" s="198"/>
      <c r="FJ210" s="191">
        <v>13.420389999999999</v>
      </c>
      <c r="FK210" s="191">
        <v>1.3437300000000001</v>
      </c>
      <c r="FL210" s="179"/>
      <c r="FM210" s="191"/>
      <c r="FN210" s="177"/>
      <c r="FO210" s="191">
        <v>3.1148899999999999</v>
      </c>
      <c r="FP210" s="177"/>
      <c r="FQ210" s="191">
        <v>1.9837899999999999</v>
      </c>
      <c r="FR210" s="191"/>
      <c r="FS210" s="198">
        <v>6.3693900000000001</v>
      </c>
      <c r="FT210" s="191">
        <v>2.7528699999999997</v>
      </c>
      <c r="FU210" s="191"/>
      <c r="FV210" s="191"/>
      <c r="FW210" s="177">
        <f t="shared" si="277"/>
        <v>39.477669999999996</v>
      </c>
      <c r="FX210" s="175">
        <f t="shared" si="278"/>
        <v>0.11053932990265086</v>
      </c>
      <c r="FY210" s="172"/>
      <c r="FZ210" s="172"/>
    </row>
    <row r="211" spans="1:182">
      <c r="A211" s="181">
        <v>42005</v>
      </c>
      <c r="B211" s="190">
        <v>57.75</v>
      </c>
      <c r="C211" s="190">
        <v>52.84</v>
      </c>
      <c r="D211" s="170">
        <f t="shared" si="249"/>
        <v>55.295000000000002</v>
      </c>
      <c r="E211" s="173">
        <v>1.96</v>
      </c>
      <c r="F211" s="171">
        <v>4.0000000000000001E-3</v>
      </c>
      <c r="G211" s="175"/>
      <c r="H211" s="183"/>
      <c r="I211" s="190">
        <v>59.344999999999999</v>
      </c>
      <c r="J211" s="190">
        <v>54.36</v>
      </c>
      <c r="K211" s="207">
        <f t="shared" si="261"/>
        <v>56.852499999999999</v>
      </c>
      <c r="L211" s="173">
        <v>1.56</v>
      </c>
      <c r="M211" s="171">
        <v>7.0000000000000007E-2</v>
      </c>
      <c r="N211" s="175">
        <f t="shared" si="265"/>
        <v>0.10124182171015694</v>
      </c>
      <c r="O211" s="183">
        <f t="shared" si="266"/>
        <v>1.4242417664897004E-2</v>
      </c>
      <c r="P211" s="174"/>
      <c r="Q211" s="174"/>
      <c r="R211" s="172"/>
      <c r="S211" s="172"/>
      <c r="T211" s="175"/>
      <c r="U211" s="172"/>
      <c r="V211" s="172"/>
      <c r="W211" s="190"/>
      <c r="X211" s="190"/>
      <c r="Y211" s="207"/>
      <c r="Z211" s="173"/>
      <c r="AA211" s="171"/>
      <c r="AB211" s="175"/>
      <c r="AC211" s="183"/>
      <c r="AD211" s="198"/>
      <c r="AE211" s="198"/>
      <c r="AF211" s="176"/>
      <c r="AG211" s="198"/>
      <c r="AH211" s="197"/>
      <c r="AI211" s="209"/>
      <c r="AJ211" s="209"/>
      <c r="AK211" s="176"/>
      <c r="AL211" s="176"/>
      <c r="AM211" s="177"/>
      <c r="AN211" s="177"/>
      <c r="AO211" s="178"/>
      <c r="AP211" s="172"/>
      <c r="AQ211" s="172"/>
      <c r="AR211" s="190">
        <v>55.71</v>
      </c>
      <c r="AS211" s="190">
        <v>51.94</v>
      </c>
      <c r="AT211" s="207">
        <f t="shared" si="252"/>
        <v>53.825000000000003</v>
      </c>
      <c r="AU211" s="173">
        <v>1.84</v>
      </c>
      <c r="AV211" s="171">
        <v>4.8500000000000001E-2</v>
      </c>
      <c r="AW211" s="171">
        <f t="shared" si="253"/>
        <v>8.6741468506062569E-2</v>
      </c>
      <c r="AX211" s="172">
        <f t="shared" si="254"/>
        <v>5.0344836989217566E-3</v>
      </c>
      <c r="AY211" s="198">
        <v>66.790000000000006</v>
      </c>
      <c r="AZ211" s="198">
        <v>59.26</v>
      </c>
      <c r="BA211" s="208">
        <f>AVERAGE(AY211:AZ211)</f>
        <v>63.025000000000006</v>
      </c>
      <c r="BB211" s="191">
        <v>1.8</v>
      </c>
      <c r="BC211" s="197">
        <v>0.04</v>
      </c>
      <c r="BD211" s="175">
        <f t="shared" si="272"/>
        <v>7.1620039673802482E-2</v>
      </c>
      <c r="BE211" s="210">
        <f t="shared" si="279"/>
        <v>4.8836644902398741E-3</v>
      </c>
      <c r="BF211" s="198"/>
      <c r="BG211" s="198"/>
      <c r="BH211" s="176"/>
      <c r="BI211" s="198"/>
      <c r="BJ211" s="197"/>
      <c r="BK211" s="175"/>
      <c r="BL211" s="209"/>
      <c r="BM211" s="198">
        <v>44.9</v>
      </c>
      <c r="BN211" s="198">
        <v>41.23</v>
      </c>
      <c r="BO211" s="208">
        <f t="shared" si="238"/>
        <v>43.064999999999998</v>
      </c>
      <c r="BP211" s="191">
        <v>1.04</v>
      </c>
      <c r="BQ211" s="197">
        <v>0.10400000000000001</v>
      </c>
      <c r="BR211" s="175">
        <f t="shared" si="256"/>
        <v>0.13233297343530936</v>
      </c>
      <c r="BS211" s="183">
        <f>BR211*(FJ211/$FW211)</f>
        <v>4.5732527481673654E-2</v>
      </c>
      <c r="BT211" s="198">
        <v>52.25</v>
      </c>
      <c r="BU211" s="198">
        <v>48.31</v>
      </c>
      <c r="BV211" s="208">
        <f t="shared" si="240"/>
        <v>50.28</v>
      </c>
      <c r="BW211" s="191">
        <v>1.86</v>
      </c>
      <c r="BX211" s="197">
        <v>0.04</v>
      </c>
      <c r="BY211" s="175">
        <f t="shared" si="248"/>
        <v>8.1092633295576144E-2</v>
      </c>
      <c r="BZ211" s="183">
        <f t="shared" si="260"/>
        <v>2.7279294029301094E-3</v>
      </c>
      <c r="CA211" s="174"/>
      <c r="CB211" s="174"/>
      <c r="CC211" s="172"/>
      <c r="CD211" s="172"/>
      <c r="CE211" s="178"/>
      <c r="CF211" s="172"/>
      <c r="CG211" s="172"/>
      <c r="CH211" s="198"/>
      <c r="CI211" s="198"/>
      <c r="CJ211" s="208"/>
      <c r="CK211" s="191"/>
      <c r="CL211" s="197"/>
      <c r="CM211" s="175"/>
      <c r="CN211" s="183"/>
      <c r="CO211" s="176"/>
      <c r="CP211" s="176"/>
      <c r="CQ211" s="172"/>
      <c r="CR211" s="172"/>
      <c r="CS211" s="178"/>
      <c r="CT211" s="172"/>
      <c r="CU211" s="172"/>
      <c r="CV211" s="198">
        <v>41.09</v>
      </c>
      <c r="CW211" s="198">
        <v>38.21</v>
      </c>
      <c r="CX211" s="208">
        <f t="shared" si="241"/>
        <v>39.650000000000006</v>
      </c>
      <c r="CY211" s="191">
        <v>1.28</v>
      </c>
      <c r="CZ211" s="197">
        <v>0.05</v>
      </c>
      <c r="DA211" s="175">
        <f t="shared" si="267"/>
        <v>8.6137888242753258E-2</v>
      </c>
      <c r="DB211" s="183">
        <f t="shared" si="268"/>
        <v>6.6673468636886373E-3</v>
      </c>
      <c r="DC211" s="172"/>
      <c r="DD211" s="172"/>
      <c r="DE211" s="172"/>
      <c r="DF211" s="172"/>
      <c r="DG211" s="175"/>
      <c r="DH211" s="172"/>
      <c r="DI211" s="172"/>
      <c r="DJ211" s="198">
        <v>60.73</v>
      </c>
      <c r="DK211" s="198">
        <v>57.54</v>
      </c>
      <c r="DL211" s="208">
        <f t="shared" si="275"/>
        <v>59.134999999999998</v>
      </c>
      <c r="DM211" s="191">
        <v>2.0099999999999998</v>
      </c>
      <c r="DN211" s="197">
        <v>0.06</v>
      </c>
      <c r="DO211" s="175">
        <f t="shared" si="276"/>
        <v>9.8437604425497316E-2</v>
      </c>
      <c r="DP211" s="183">
        <f t="shared" si="263"/>
        <v>4.8280287604013329E-3</v>
      </c>
      <c r="DQ211" s="198">
        <v>63.45</v>
      </c>
      <c r="DR211" s="198">
        <v>59.35</v>
      </c>
      <c r="DS211" s="176">
        <f t="shared" ref="DS211:DS218" si="280">AVERAGE(DQ211:DR211)</f>
        <v>61.400000000000006</v>
      </c>
      <c r="DT211" s="198">
        <v>1.46</v>
      </c>
      <c r="DU211" s="197">
        <v>0.04</v>
      </c>
      <c r="DV211" s="175"/>
      <c r="DW211" s="183"/>
      <c r="DX211" s="198">
        <v>38.61</v>
      </c>
      <c r="DY211" s="198">
        <v>36.299999999999997</v>
      </c>
      <c r="DZ211" s="208">
        <f t="shared" si="269"/>
        <v>37.454999999999998</v>
      </c>
      <c r="EA211" s="191">
        <v>0.87</v>
      </c>
      <c r="EB211" s="197">
        <v>6.2E-2</v>
      </c>
      <c r="EC211" s="175">
        <f t="shared" si="273"/>
        <v>8.8205371661259191E-2</v>
      </c>
      <c r="ED211" s="183">
        <f t="shared" si="274"/>
        <v>1.4003708136018174E-2</v>
      </c>
      <c r="EE211" s="198">
        <v>59.08</v>
      </c>
      <c r="EF211" s="198">
        <v>52.77</v>
      </c>
      <c r="EG211" s="208">
        <f t="shared" si="219"/>
        <v>55.924999999999997</v>
      </c>
      <c r="EH211" s="191">
        <v>1.76</v>
      </c>
      <c r="EI211" s="197">
        <v>5.5E-2</v>
      </c>
      <c r="EJ211" s="175">
        <f t="shared" si="270"/>
        <v>9.0385624515765484E-2</v>
      </c>
      <c r="EK211" s="183">
        <f t="shared" si="271"/>
        <v>6.2054608535740321E-3</v>
      </c>
      <c r="EL211" s="198"/>
      <c r="EM211" s="198"/>
      <c r="EN211" s="208"/>
      <c r="EO211" s="191"/>
      <c r="EP211" s="197"/>
      <c r="EQ211" s="175"/>
      <c r="ER211" s="183"/>
      <c r="ES211" s="198"/>
      <c r="ET211" s="198"/>
      <c r="EU211" s="208"/>
      <c r="EV211" s="191"/>
      <c r="EW211" s="197"/>
      <c r="EX211" s="175"/>
      <c r="EY211" s="183"/>
      <c r="EZ211" s="172"/>
      <c r="FA211" s="191"/>
      <c r="FB211" s="191">
        <v>5.7249999999999996</v>
      </c>
      <c r="FC211" s="179"/>
      <c r="FD211" s="191"/>
      <c r="FE211" s="198"/>
      <c r="FF211" s="179"/>
      <c r="FG211" s="179">
        <v>2.3620000000000001</v>
      </c>
      <c r="FH211" s="198">
        <v>2.7749999999999999</v>
      </c>
      <c r="FI211" s="198"/>
      <c r="FJ211" s="191">
        <v>14.064</v>
      </c>
      <c r="FK211" s="191">
        <v>1.369</v>
      </c>
      <c r="FL211" s="179"/>
      <c r="FM211" s="191"/>
      <c r="FN211" s="177"/>
      <c r="FO211" s="191">
        <v>3.15</v>
      </c>
      <c r="FP211" s="177"/>
      <c r="FQ211" s="191">
        <v>1.996</v>
      </c>
      <c r="FR211" s="191"/>
      <c r="FS211" s="198">
        <v>6.4610000000000003</v>
      </c>
      <c r="FT211" s="191">
        <v>2.794</v>
      </c>
      <c r="FU211" s="191"/>
      <c r="FV211" s="191"/>
      <c r="FW211" s="177">
        <f t="shared" si="277"/>
        <v>40.695999999999998</v>
      </c>
      <c r="FX211" s="175">
        <f t="shared" si="278"/>
        <v>0.10432556735234458</v>
      </c>
      <c r="FY211" s="172"/>
      <c r="FZ211" s="172"/>
    </row>
    <row r="212" spans="1:182">
      <c r="A212" s="181">
        <v>42036</v>
      </c>
      <c r="B212" s="190">
        <v>57.54</v>
      </c>
      <c r="C212" s="190">
        <v>48.9</v>
      </c>
      <c r="D212" s="170">
        <f t="shared" si="249"/>
        <v>53.22</v>
      </c>
      <c r="E212" s="173">
        <v>2.04</v>
      </c>
      <c r="F212" s="171">
        <v>4.6669999999999996E-2</v>
      </c>
      <c r="G212" s="175">
        <f>+((((((E212/4)*(1+F212)^0.25))/(D212*0.95))+(1+F212)^(0.25))^4)-1</f>
        <v>8.9545295718700846E-2</v>
      </c>
      <c r="H212" s="183">
        <f t="shared" ref="H212:H217" si="281">G212*($FA212/$FW212)</f>
        <v>1.1866682244337403E-2</v>
      </c>
      <c r="I212" s="190">
        <v>58.18</v>
      </c>
      <c r="J212" s="190">
        <v>52.05</v>
      </c>
      <c r="K212" s="207">
        <f t="shared" si="261"/>
        <v>55.114999999999995</v>
      </c>
      <c r="L212" s="173">
        <v>1.56</v>
      </c>
      <c r="M212" s="171">
        <v>7.0000000000000007E-2</v>
      </c>
      <c r="N212" s="175">
        <f t="shared" si="265"/>
        <v>0.1022377122841136</v>
      </c>
      <c r="O212" s="183">
        <f t="shared" si="266"/>
        <v>1.2653917576144228E-2</v>
      </c>
      <c r="P212" s="174"/>
      <c r="Q212" s="174"/>
      <c r="R212" s="172"/>
      <c r="S212" s="172"/>
      <c r="T212" s="175"/>
      <c r="U212" s="172"/>
      <c r="V212" s="172"/>
      <c r="W212" s="190"/>
      <c r="X212" s="190"/>
      <c r="Y212" s="207"/>
      <c r="Z212" s="173"/>
      <c r="AA212" s="171"/>
      <c r="AB212" s="175"/>
      <c r="AC212" s="183"/>
      <c r="AD212" s="198"/>
      <c r="AE212" s="198"/>
      <c r="AF212" s="176"/>
      <c r="AG212" s="198"/>
      <c r="AH212" s="197"/>
      <c r="AI212" s="209"/>
      <c r="AJ212" s="209"/>
      <c r="AK212" s="176"/>
      <c r="AL212" s="176"/>
      <c r="AM212" s="177"/>
      <c r="AN212" s="177"/>
      <c r="AO212" s="178"/>
      <c r="AP212" s="172"/>
      <c r="AQ212" s="172"/>
      <c r="AR212" s="190">
        <v>55.75</v>
      </c>
      <c r="AS212" s="190">
        <v>51.15</v>
      </c>
      <c r="AT212" s="207">
        <f t="shared" si="252"/>
        <v>53.45</v>
      </c>
      <c r="AU212" s="173">
        <v>1.84</v>
      </c>
      <c r="AV212" s="171">
        <v>4.6900000000000004E-2</v>
      </c>
      <c r="AW212" s="171">
        <f t="shared" si="253"/>
        <v>8.5354636311812726E-2</v>
      </c>
      <c r="AX212" s="172">
        <f t="shared" si="254"/>
        <v>4.2212493797609977E-3</v>
      </c>
      <c r="AY212" s="198">
        <v>33.731999999999999</v>
      </c>
      <c r="AZ212" s="198">
        <v>31.015000000000001</v>
      </c>
      <c r="BA212" s="208">
        <f>AVERAGE(AY212:AZ212)</f>
        <v>32.3735</v>
      </c>
      <c r="BB212" s="191">
        <v>0.9</v>
      </c>
      <c r="BC212" s="197">
        <v>0.06</v>
      </c>
      <c r="BD212" s="175">
        <f t="shared" si="272"/>
        <v>9.1361591005656662E-2</v>
      </c>
      <c r="BE212" s="210">
        <f t="shared" si="279"/>
        <v>5.3658626691933733E-3</v>
      </c>
      <c r="BF212" s="198"/>
      <c r="BG212" s="198"/>
      <c r="BH212" s="176"/>
      <c r="BI212" s="198"/>
      <c r="BJ212" s="197"/>
      <c r="BK212" s="175"/>
      <c r="BL212" s="209"/>
      <c r="BM212" s="198">
        <v>45.1</v>
      </c>
      <c r="BN212" s="198">
        <v>42.09</v>
      </c>
      <c r="BO212" s="208">
        <f t="shared" si="238"/>
        <v>43.594999999999999</v>
      </c>
      <c r="BP212" s="191">
        <v>1.04</v>
      </c>
      <c r="BQ212" s="197">
        <v>0.10400000000000001</v>
      </c>
      <c r="BR212" s="175">
        <f t="shared" si="256"/>
        <v>0.13198527932028359</v>
      </c>
      <c r="BS212" s="183">
        <f t="shared" ref="BS212:BS216" si="282">BR212*(FJ212/$FW212)</f>
        <v>4.075734316006481E-2</v>
      </c>
      <c r="BT212" s="198">
        <v>51.11</v>
      </c>
      <c r="BU212" s="198">
        <v>46.87</v>
      </c>
      <c r="BV212" s="208">
        <f t="shared" si="240"/>
        <v>48.989999999999995</v>
      </c>
      <c r="BW212" s="191">
        <v>1.86</v>
      </c>
      <c r="BX212" s="197">
        <v>0.04</v>
      </c>
      <c r="BY212" s="175">
        <f t="shared" si="248"/>
        <v>8.2190873235359341E-2</v>
      </c>
      <c r="BZ212" s="183">
        <f t="shared" si="260"/>
        <v>2.4008118277429958E-3</v>
      </c>
      <c r="CA212" s="174"/>
      <c r="CB212" s="174"/>
      <c r="CC212" s="172"/>
      <c r="CD212" s="172"/>
      <c r="CE212" s="178"/>
      <c r="CF212" s="172"/>
      <c r="CG212" s="172"/>
      <c r="CH212" s="198"/>
      <c r="CI212" s="198"/>
      <c r="CJ212" s="208"/>
      <c r="CK212" s="191"/>
      <c r="CL212" s="197"/>
      <c r="CM212" s="175"/>
      <c r="CN212" s="183"/>
      <c r="CO212" s="176"/>
      <c r="CP212" s="176"/>
      <c r="CQ212" s="172"/>
      <c r="CR212" s="172"/>
      <c r="CS212" s="178"/>
      <c r="CT212" s="172"/>
      <c r="CU212" s="172"/>
      <c r="CV212" s="198">
        <v>40.61</v>
      </c>
      <c r="CW212" s="198">
        <v>36.92</v>
      </c>
      <c r="CX212" s="208">
        <f t="shared" si="241"/>
        <v>38.765000000000001</v>
      </c>
      <c r="CY212" s="191">
        <v>1.32</v>
      </c>
      <c r="CZ212" s="197">
        <v>0.05</v>
      </c>
      <c r="DA212" s="175">
        <f t="shared" si="267"/>
        <v>8.8144587996309198E-2</v>
      </c>
      <c r="DB212" s="183">
        <f t="shared" si="268"/>
        <v>5.6934545245452125E-3</v>
      </c>
      <c r="DC212" s="172"/>
      <c r="DD212" s="172"/>
      <c r="DE212" s="172"/>
      <c r="DF212" s="172"/>
      <c r="DG212" s="175"/>
      <c r="DH212" s="172"/>
      <c r="DI212" s="172"/>
      <c r="DJ212" s="198">
        <v>60.34</v>
      </c>
      <c r="DK212" s="198">
        <v>55.83</v>
      </c>
      <c r="DL212" s="208">
        <f t="shared" si="275"/>
        <v>58.085000000000001</v>
      </c>
      <c r="DM212" s="191">
        <v>2.0099999999999998</v>
      </c>
      <c r="DN212" s="197">
        <v>0.06</v>
      </c>
      <c r="DO212" s="175">
        <f t="shared" si="276"/>
        <v>9.9141917200376461E-2</v>
      </c>
      <c r="DP212" s="183">
        <f t="shared" si="263"/>
        <v>4.0587664231048308E-3</v>
      </c>
      <c r="DQ212" s="198">
        <v>63.68</v>
      </c>
      <c r="DR212" s="198">
        <v>56.36</v>
      </c>
      <c r="DS212" s="208">
        <f t="shared" si="280"/>
        <v>60.019999999999996</v>
      </c>
      <c r="DT212" s="191">
        <v>1.62</v>
      </c>
      <c r="DU212" s="197">
        <v>0.04</v>
      </c>
      <c r="DV212" s="175"/>
      <c r="DW212" s="183"/>
      <c r="DX212" s="198">
        <v>38.6</v>
      </c>
      <c r="DY212" s="198">
        <v>33.64</v>
      </c>
      <c r="DZ212" s="208">
        <f t="shared" si="269"/>
        <v>36.120000000000005</v>
      </c>
      <c r="EA212" s="191">
        <v>0.87</v>
      </c>
      <c r="EB212" s="197">
        <v>6.2E-2</v>
      </c>
      <c r="EC212" s="175">
        <f t="shared" si="273"/>
        <v>8.9183126393563406E-2</v>
      </c>
      <c r="ED212" s="183">
        <f t="shared" si="274"/>
        <v>1.1575850223944436E-2</v>
      </c>
      <c r="EE212" s="198">
        <v>58.74</v>
      </c>
      <c r="EF212" s="198">
        <v>52.41</v>
      </c>
      <c r="EG212" s="208">
        <f t="shared" si="219"/>
        <v>55.575000000000003</v>
      </c>
      <c r="EH212" s="191">
        <v>1.85</v>
      </c>
      <c r="EI212" s="197">
        <v>5.5E-2</v>
      </c>
      <c r="EJ212" s="175">
        <f t="shared" si="270"/>
        <v>9.2456189932117461E-2</v>
      </c>
      <c r="EK212" s="183">
        <f t="shared" si="271"/>
        <v>5.7488408689234279E-3</v>
      </c>
      <c r="EL212" s="198"/>
      <c r="EM212" s="198"/>
      <c r="EN212" s="208"/>
      <c r="EO212" s="191"/>
      <c r="EP212" s="197"/>
      <c r="EQ212" s="175"/>
      <c r="ER212" s="183"/>
      <c r="ES212" s="198"/>
      <c r="ET212" s="198"/>
      <c r="EU212" s="208"/>
      <c r="EV212" s="191"/>
      <c r="EW212" s="197"/>
      <c r="EX212" s="175"/>
      <c r="EY212" s="183"/>
      <c r="EZ212" s="172"/>
      <c r="FA212" s="191">
        <v>5.9980000000000002</v>
      </c>
      <c r="FB212" s="191">
        <v>5.6018800000000004</v>
      </c>
      <c r="FC212" s="179"/>
      <c r="FD212" s="191"/>
      <c r="FE212" s="198"/>
      <c r="FF212" s="179"/>
      <c r="FG212" s="179">
        <v>2.2383800000000003</v>
      </c>
      <c r="FH212" s="198">
        <v>2.6582499999999998</v>
      </c>
      <c r="FI212" s="198"/>
      <c r="FJ212" s="191">
        <v>13.976559999999999</v>
      </c>
      <c r="FK212" s="191">
        <v>1.3220699999999999</v>
      </c>
      <c r="FL212" s="179"/>
      <c r="FM212" s="191"/>
      <c r="FN212" s="177"/>
      <c r="FO212" s="191">
        <v>2.9234800000000001</v>
      </c>
      <c r="FP212" s="177"/>
      <c r="FQ212" s="191">
        <v>1.8529200000000001</v>
      </c>
      <c r="FR212" s="198"/>
      <c r="FS212" s="198">
        <v>5.8747600000000002</v>
      </c>
      <c r="FT212" s="191">
        <v>2.8142600000000004</v>
      </c>
      <c r="FU212" s="191"/>
      <c r="FV212" s="191"/>
      <c r="FW212" s="177">
        <f t="shared" si="277"/>
        <v>45.260559999999998</v>
      </c>
      <c r="FX212" s="175">
        <f t="shared" si="278"/>
        <v>0.10434277889776171</v>
      </c>
      <c r="FY212" s="172"/>
      <c r="FZ212" s="172"/>
    </row>
    <row r="213" spans="1:182">
      <c r="A213" s="181">
        <v>42064</v>
      </c>
      <c r="B213" s="190">
        <v>50.31</v>
      </c>
      <c r="C213" s="190">
        <v>46.5</v>
      </c>
      <c r="D213" s="170">
        <f t="shared" si="249"/>
        <v>48.405000000000001</v>
      </c>
      <c r="E213" s="173">
        <v>2.04</v>
      </c>
      <c r="F213" s="171">
        <v>4.6669999999999996E-2</v>
      </c>
      <c r="G213" s="175">
        <f>+((((((E213/4)*(1+F213)^0.25))/(D213*0.95))+(1+F213)^(0.25))^4)-1</f>
        <v>9.3881115787317837E-2</v>
      </c>
      <c r="H213" s="183">
        <f t="shared" si="281"/>
        <v>1.2441271882016759E-2</v>
      </c>
      <c r="I213" s="190">
        <v>56.05</v>
      </c>
      <c r="J213" s="190">
        <v>51.26</v>
      </c>
      <c r="K213" s="207">
        <f t="shared" si="261"/>
        <v>53.655000000000001</v>
      </c>
      <c r="L213" s="173">
        <v>1.56</v>
      </c>
      <c r="M213" s="171">
        <v>7.0000000000000007E-2</v>
      </c>
      <c r="N213" s="175">
        <f t="shared" si="265"/>
        <v>0.10312498533016967</v>
      </c>
      <c r="O213" s="183">
        <f t="shared" si="266"/>
        <v>1.2763734978563477E-2</v>
      </c>
      <c r="P213" s="174"/>
      <c r="Q213" s="174"/>
      <c r="R213" s="172"/>
      <c r="S213" s="172"/>
      <c r="T213" s="175"/>
      <c r="U213" s="172"/>
      <c r="V213" s="172"/>
      <c r="W213" s="190"/>
      <c r="X213" s="190"/>
      <c r="Y213" s="207"/>
      <c r="Z213" s="173"/>
      <c r="AA213" s="171"/>
      <c r="AB213" s="175"/>
      <c r="AC213" s="183"/>
      <c r="AD213" s="198"/>
      <c r="AE213" s="198"/>
      <c r="AF213" s="176"/>
      <c r="AG213" s="198"/>
      <c r="AH213" s="197"/>
      <c r="AI213" s="209"/>
      <c r="AJ213" s="209"/>
      <c r="AK213" s="176"/>
      <c r="AL213" s="176"/>
      <c r="AM213" s="177"/>
      <c r="AN213" s="177"/>
      <c r="AO213" s="178"/>
      <c r="AP213" s="172"/>
      <c r="AQ213" s="172"/>
      <c r="AR213" s="190">
        <v>52.15</v>
      </c>
      <c r="AS213" s="190">
        <v>49.07</v>
      </c>
      <c r="AT213" s="207">
        <f t="shared" si="252"/>
        <v>50.61</v>
      </c>
      <c r="AU213" s="173">
        <v>1.84</v>
      </c>
      <c r="AV213" s="171">
        <v>4.6900000000000004E-2</v>
      </c>
      <c r="AW213" s="171">
        <f t="shared" si="253"/>
        <v>8.7543464827618989E-2</v>
      </c>
      <c r="AX213" s="172">
        <f t="shared" si="254"/>
        <v>4.3294988131133564E-3</v>
      </c>
      <c r="AY213" s="198">
        <v>31.84</v>
      </c>
      <c r="AZ213" s="198">
        <v>28.73</v>
      </c>
      <c r="BA213" s="208">
        <f>AVERAGE(AY213:AZ213)</f>
        <v>30.285</v>
      </c>
      <c r="BB213" s="191">
        <v>0.9</v>
      </c>
      <c r="BC213" s="197">
        <v>0.06</v>
      </c>
      <c r="BD213" s="175">
        <f t="shared" si="272"/>
        <v>9.3549682002751933E-2</v>
      </c>
      <c r="BE213" s="210">
        <f t="shared" si="279"/>
        <v>5.4943739578965731E-3</v>
      </c>
      <c r="BF213" s="198"/>
      <c r="BG213" s="198"/>
      <c r="BH213" s="176"/>
      <c r="BI213" s="198"/>
      <c r="BJ213" s="197"/>
      <c r="BK213" s="175"/>
      <c r="BL213" s="209"/>
      <c r="BM213" s="198">
        <v>44.634999999999998</v>
      </c>
      <c r="BN213" s="198">
        <v>40.89</v>
      </c>
      <c r="BO213" s="208">
        <f t="shared" si="238"/>
        <v>42.762500000000003</v>
      </c>
      <c r="BP213" s="191">
        <v>1.04</v>
      </c>
      <c r="BQ213" s="197">
        <v>0.10400000000000001</v>
      </c>
      <c r="BR213" s="175">
        <f t="shared" si="256"/>
        <v>0.13253532173496718</v>
      </c>
      <c r="BS213" s="183">
        <f t="shared" si="282"/>
        <v>4.0927197461721042E-2</v>
      </c>
      <c r="BT213" s="198">
        <v>48.284999999999997</v>
      </c>
      <c r="BU213" s="198">
        <v>44.4</v>
      </c>
      <c r="BV213" s="208">
        <f t="shared" si="240"/>
        <v>46.342500000000001</v>
      </c>
      <c r="BW213" s="191">
        <v>1.86</v>
      </c>
      <c r="BX213" s="197">
        <v>0.04</v>
      </c>
      <c r="BY213" s="175">
        <f t="shared" si="248"/>
        <v>8.4639331959495578E-2</v>
      </c>
      <c r="BZ213" s="183">
        <f t="shared" si="260"/>
        <v>2.4723317962413705E-3</v>
      </c>
      <c r="CA213" s="174"/>
      <c r="CB213" s="174"/>
      <c r="CC213" s="172"/>
      <c r="CD213" s="172"/>
      <c r="CE213" s="178"/>
      <c r="CF213" s="172"/>
      <c r="CG213" s="172"/>
      <c r="CH213" s="198"/>
      <c r="CI213" s="198"/>
      <c r="CJ213" s="208"/>
      <c r="CK213" s="191"/>
      <c r="CL213" s="197"/>
      <c r="CM213" s="175"/>
      <c r="CN213" s="183"/>
      <c r="CO213" s="176"/>
      <c r="CP213" s="176"/>
      <c r="CQ213" s="172"/>
      <c r="CR213" s="172"/>
      <c r="CS213" s="178"/>
      <c r="CT213" s="172"/>
      <c r="CU213" s="172"/>
      <c r="CV213" s="198">
        <v>37.659999999999997</v>
      </c>
      <c r="CW213" s="198">
        <v>34.950000000000003</v>
      </c>
      <c r="CX213" s="208">
        <f t="shared" si="241"/>
        <v>36.305</v>
      </c>
      <c r="CY213" s="191">
        <v>1.32</v>
      </c>
      <c r="CZ213" s="197">
        <v>0.05</v>
      </c>
      <c r="DA213" s="175">
        <f t="shared" si="267"/>
        <v>9.07662910175695E-2</v>
      </c>
      <c r="DB213" s="183">
        <f t="shared" si="268"/>
        <v>5.8627961400398963E-3</v>
      </c>
      <c r="DC213" s="172"/>
      <c r="DD213" s="172"/>
      <c r="DE213" s="172"/>
      <c r="DF213" s="172"/>
      <c r="DG213" s="175"/>
      <c r="DH213" s="172"/>
      <c r="DI213" s="172"/>
      <c r="DJ213" s="198">
        <v>56.9099</v>
      </c>
      <c r="DK213" s="198">
        <v>52.05</v>
      </c>
      <c r="DL213" s="208">
        <f t="shared" si="275"/>
        <v>54.479950000000002</v>
      </c>
      <c r="DM213" s="191">
        <v>2.0099999999999998</v>
      </c>
      <c r="DN213" s="197">
        <v>0.06</v>
      </c>
      <c r="DO213" s="175">
        <f t="shared" si="276"/>
        <v>0.10176969619229714</v>
      </c>
      <c r="DP213" s="183">
        <f t="shared" si="263"/>
        <v>4.1663449473146432E-3</v>
      </c>
      <c r="DQ213" s="198">
        <v>58.39</v>
      </c>
      <c r="DR213" s="198">
        <v>52.94</v>
      </c>
      <c r="DS213" s="208">
        <f t="shared" si="280"/>
        <v>55.664999999999999</v>
      </c>
      <c r="DT213" s="191">
        <v>1.62</v>
      </c>
      <c r="DU213" s="197">
        <v>0.04</v>
      </c>
      <c r="DV213" s="175"/>
      <c r="DW213" s="183"/>
      <c r="DX213" s="198">
        <v>33.909999999999997</v>
      </c>
      <c r="DY213" s="198">
        <v>31.54</v>
      </c>
      <c r="DZ213" s="208">
        <f t="shared" si="269"/>
        <v>32.724999999999994</v>
      </c>
      <c r="EA213" s="191">
        <v>0.87</v>
      </c>
      <c r="EB213" s="197">
        <v>6.2E-2</v>
      </c>
      <c r="EC213" s="175">
        <f t="shared" si="273"/>
        <v>9.203276961920559E-2</v>
      </c>
      <c r="ED213" s="183">
        <f t="shared" si="274"/>
        <v>1.1945730093664866E-2</v>
      </c>
      <c r="EE213" s="198">
        <v>56.89</v>
      </c>
      <c r="EF213" s="198">
        <v>50.89</v>
      </c>
      <c r="EG213" s="208">
        <f t="shared" si="219"/>
        <v>53.89</v>
      </c>
      <c r="EH213" s="191">
        <v>1.85</v>
      </c>
      <c r="EI213" s="197">
        <v>5.5E-2</v>
      </c>
      <c r="EJ213" s="175">
        <f t="shared" si="270"/>
        <v>9.3643197233592934E-2</v>
      </c>
      <c r="EK213" s="183">
        <f t="shared" si="271"/>
        <v>5.8226478913785268E-3</v>
      </c>
      <c r="EL213" s="198"/>
      <c r="EM213" s="198"/>
      <c r="EN213" s="208"/>
      <c r="EO213" s="191"/>
      <c r="EP213" s="197"/>
      <c r="EQ213" s="175"/>
      <c r="ER213" s="183"/>
      <c r="ES213" s="198"/>
      <c r="ET213" s="198"/>
      <c r="EU213" s="208"/>
      <c r="EV213" s="191"/>
      <c r="EW213" s="197"/>
      <c r="EX213" s="175"/>
      <c r="EY213" s="183"/>
      <c r="EZ213" s="172"/>
      <c r="FA213" s="191">
        <v>5.9980000000000002</v>
      </c>
      <c r="FB213" s="191">
        <v>5.6018800000000004</v>
      </c>
      <c r="FC213" s="179"/>
      <c r="FD213" s="191"/>
      <c r="FE213" s="198"/>
      <c r="FF213" s="179"/>
      <c r="FG213" s="179">
        <v>2.2383800000000003</v>
      </c>
      <c r="FH213" s="198">
        <v>2.6582499999999998</v>
      </c>
      <c r="FI213" s="198"/>
      <c r="FJ213" s="191">
        <v>13.976559999999999</v>
      </c>
      <c r="FK213" s="191">
        <v>1.3220699999999999</v>
      </c>
      <c r="FL213" s="179"/>
      <c r="FM213" s="191"/>
      <c r="FN213" s="177"/>
      <c r="FO213" s="191">
        <v>2.9234800000000001</v>
      </c>
      <c r="FP213" s="177"/>
      <c r="FQ213" s="191">
        <v>1.8529200000000001</v>
      </c>
      <c r="FR213" s="198"/>
      <c r="FS213" s="198">
        <v>5.8747600000000002</v>
      </c>
      <c r="FT213" s="191">
        <v>2.8142600000000004</v>
      </c>
      <c r="FU213" s="191"/>
      <c r="FV213" s="191"/>
      <c r="FW213" s="177">
        <f t="shared" si="277"/>
        <v>45.260559999999998</v>
      </c>
      <c r="FX213" s="175">
        <f t="shared" si="278"/>
        <v>0.10622592796195052</v>
      </c>
      <c r="FY213" s="172"/>
      <c r="FZ213" s="172"/>
    </row>
    <row r="214" spans="1:182">
      <c r="A214" s="181">
        <v>42095</v>
      </c>
      <c r="B214" s="190">
        <v>51.88</v>
      </c>
      <c r="C214" s="190">
        <v>49.14</v>
      </c>
      <c r="D214" s="170">
        <f t="shared" si="249"/>
        <v>50.510000000000005</v>
      </c>
      <c r="E214" s="173">
        <v>2.04</v>
      </c>
      <c r="F214" s="171">
        <v>0.06</v>
      </c>
      <c r="G214" s="175">
        <f t="shared" ref="G214:G217" si="283">+((((((E214/4)*(1+F214)^0.25))/(D214*0.95))+(1+F214)^(0.25))^4)-1</f>
        <v>0.10578810457193821</v>
      </c>
      <c r="H214" s="183">
        <f t="shared" si="281"/>
        <v>1.4200235900445498E-2</v>
      </c>
      <c r="I214" s="190">
        <v>56.67</v>
      </c>
      <c r="J214" s="190">
        <v>53.67</v>
      </c>
      <c r="K214" s="207">
        <f t="shared" si="261"/>
        <v>55.17</v>
      </c>
      <c r="L214" s="173">
        <v>1.56</v>
      </c>
      <c r="M214" s="171">
        <v>7.0000000000000007E-2</v>
      </c>
      <c r="N214" s="175">
        <f t="shared" si="265"/>
        <v>0.10220521564262297</v>
      </c>
      <c r="O214" s="183">
        <f t="shared" si="266"/>
        <v>1.2379296147358658E-2</v>
      </c>
      <c r="P214" s="174"/>
      <c r="Q214" s="174"/>
      <c r="R214" s="172"/>
      <c r="S214" s="172"/>
      <c r="T214" s="175"/>
      <c r="U214" s="172"/>
      <c r="V214" s="172"/>
      <c r="W214" s="190"/>
      <c r="X214" s="190"/>
      <c r="Y214" s="207"/>
      <c r="Z214" s="173"/>
      <c r="AA214" s="171"/>
      <c r="AB214" s="175"/>
      <c r="AC214" s="183"/>
      <c r="AD214" s="198"/>
      <c r="AE214" s="198"/>
      <c r="AF214" s="176"/>
      <c r="AG214" s="198"/>
      <c r="AH214" s="197"/>
      <c r="AI214" s="209"/>
      <c r="AJ214" s="209"/>
      <c r="AK214" s="176"/>
      <c r="AL214" s="176"/>
      <c r="AM214" s="177"/>
      <c r="AN214" s="177"/>
      <c r="AO214" s="178"/>
      <c r="AP214" s="172"/>
      <c r="AQ214" s="172"/>
      <c r="AR214" s="190">
        <v>52.95</v>
      </c>
      <c r="AS214" s="190">
        <v>50.82</v>
      </c>
      <c r="AT214" s="207">
        <f t="shared" si="252"/>
        <v>51.885000000000005</v>
      </c>
      <c r="AU214" s="173">
        <v>1.84</v>
      </c>
      <c r="AV214" s="171">
        <v>4.6669999999999996E-2</v>
      </c>
      <c r="AW214" s="171">
        <f t="shared" si="253"/>
        <v>8.6292046461452498E-2</v>
      </c>
      <c r="AX214" s="172">
        <f t="shared" si="254"/>
        <v>4.2864476103212455E-3</v>
      </c>
      <c r="AY214" s="198">
        <v>32.049999999999997</v>
      </c>
      <c r="AZ214" s="198">
        <v>30.35</v>
      </c>
      <c r="BA214" s="208">
        <f t="shared" ref="BA214:BA218" si="284">AVERAGE(AY214:AZ214)</f>
        <v>31.2</v>
      </c>
      <c r="BB214" s="191">
        <v>0.9</v>
      </c>
      <c r="BC214" s="197">
        <v>0.06</v>
      </c>
      <c r="BD214" s="175">
        <f t="shared" si="272"/>
        <v>9.2554586118011928E-2</v>
      </c>
      <c r="BE214" s="210">
        <f t="shared" si="279"/>
        <v>5.302438174970071E-3</v>
      </c>
      <c r="BF214" s="198"/>
      <c r="BG214" s="198"/>
      <c r="BH214" s="176"/>
      <c r="BI214" s="198"/>
      <c r="BJ214" s="197"/>
      <c r="BK214" s="175"/>
      <c r="BL214" s="209"/>
      <c r="BM214" s="198">
        <v>45.25</v>
      </c>
      <c r="BN214" s="198">
        <v>42.8</v>
      </c>
      <c r="BO214" s="208">
        <f t="shared" si="238"/>
        <v>44.024999999999999</v>
      </c>
      <c r="BP214" s="191">
        <v>1.04</v>
      </c>
      <c r="BQ214" s="197">
        <v>0.10400000000000001</v>
      </c>
      <c r="BR214" s="175">
        <f t="shared" si="256"/>
        <v>0.13170939609147481</v>
      </c>
      <c r="BS214" s="183">
        <f t="shared" si="282"/>
        <v>4.0828271969235351E-2</v>
      </c>
      <c r="BT214" s="198">
        <v>49.77</v>
      </c>
      <c r="BU214" s="198">
        <v>46.54</v>
      </c>
      <c r="BV214" s="208">
        <f t="shared" si="240"/>
        <v>48.155000000000001</v>
      </c>
      <c r="BW214" s="191">
        <v>1.86</v>
      </c>
      <c r="BX214" s="197">
        <v>0.04</v>
      </c>
      <c r="BY214" s="175">
        <f t="shared" si="248"/>
        <v>8.2933592973030379E-2</v>
      </c>
      <c r="BZ214" s="183">
        <f t="shared" si="260"/>
        <v>2.320774534985233E-3</v>
      </c>
      <c r="CA214" s="174"/>
      <c r="CB214" s="174"/>
      <c r="CC214" s="172"/>
      <c r="CD214" s="172"/>
      <c r="CE214" s="178"/>
      <c r="CF214" s="172"/>
      <c r="CG214" s="172"/>
      <c r="CH214" s="198"/>
      <c r="CI214" s="198"/>
      <c r="CJ214" s="208"/>
      <c r="CK214" s="191"/>
      <c r="CL214" s="197"/>
      <c r="CM214" s="175"/>
      <c r="CN214" s="183"/>
      <c r="CO214" s="176"/>
      <c r="CP214" s="176"/>
      <c r="CQ214" s="172"/>
      <c r="CR214" s="172"/>
      <c r="CS214" s="178"/>
      <c r="CT214" s="172"/>
      <c r="CU214" s="172"/>
      <c r="CV214" s="198">
        <v>38.43</v>
      </c>
      <c r="CW214" s="198">
        <v>36.17</v>
      </c>
      <c r="CX214" s="208">
        <f t="shared" si="241"/>
        <v>37.299999999999997</v>
      </c>
      <c r="CY214" s="191">
        <v>1.32</v>
      </c>
      <c r="CZ214" s="197">
        <v>0.05</v>
      </c>
      <c r="DA214" s="175">
        <f t="shared" si="267"/>
        <v>8.9663661683945017E-2</v>
      </c>
      <c r="DB214" s="183">
        <f t="shared" si="268"/>
        <v>5.7628241637171142E-3</v>
      </c>
      <c r="DC214" s="172"/>
      <c r="DD214" s="172"/>
      <c r="DE214" s="172"/>
      <c r="DF214" s="172"/>
      <c r="DG214" s="175"/>
      <c r="DH214" s="172"/>
      <c r="DI214" s="172"/>
      <c r="DJ214" s="198">
        <v>55.32</v>
      </c>
      <c r="DK214" s="198">
        <v>52.4</v>
      </c>
      <c r="DL214" s="208">
        <f t="shared" si="275"/>
        <v>53.86</v>
      </c>
      <c r="DM214" s="191">
        <v>2.0099999999999998</v>
      </c>
      <c r="DN214" s="197">
        <v>0.06</v>
      </c>
      <c r="DO214" s="175">
        <f t="shared" si="276"/>
        <v>0.10225755342918808</v>
      </c>
      <c r="DP214" s="183">
        <f t="shared" si="263"/>
        <v>4.0517408507196057E-3</v>
      </c>
      <c r="DQ214" s="198">
        <v>59.75</v>
      </c>
      <c r="DR214" s="198">
        <v>54.46</v>
      </c>
      <c r="DS214" s="208">
        <f t="shared" si="280"/>
        <v>57.105000000000004</v>
      </c>
      <c r="DT214" s="191">
        <v>1.62</v>
      </c>
      <c r="DU214" s="197">
        <v>0.04</v>
      </c>
      <c r="DV214" s="175"/>
      <c r="DW214" s="183"/>
      <c r="DX214" s="198">
        <v>35.79</v>
      </c>
      <c r="DY214" s="198">
        <v>32.115000000000002</v>
      </c>
      <c r="DZ214" s="208">
        <f t="shared" si="269"/>
        <v>33.952500000000001</v>
      </c>
      <c r="EA214" s="191">
        <v>0.91</v>
      </c>
      <c r="EB214" s="197">
        <v>6.2E-2</v>
      </c>
      <c r="EC214" s="175">
        <f t="shared" si="273"/>
        <v>9.2280467320629445E-2</v>
      </c>
      <c r="ED214" s="183">
        <f t="shared" si="274"/>
        <v>1.2489920699796231E-2</v>
      </c>
      <c r="EE214" s="198">
        <v>57.94</v>
      </c>
      <c r="EF214" s="198">
        <v>54.79</v>
      </c>
      <c r="EG214" s="208">
        <f t="shared" si="219"/>
        <v>56.364999999999995</v>
      </c>
      <c r="EH214" s="191">
        <v>1.85</v>
      </c>
      <c r="EI214" s="197">
        <v>5.5E-2</v>
      </c>
      <c r="EJ214" s="175">
        <f t="shared" si="270"/>
        <v>9.19244208551806E-2</v>
      </c>
      <c r="EK214" s="183">
        <f t="shared" si="271"/>
        <v>5.5585509779181204E-3</v>
      </c>
      <c r="EL214" s="198"/>
      <c r="EM214" s="198"/>
      <c r="EN214" s="208"/>
      <c r="EO214" s="191"/>
      <c r="EP214" s="197"/>
      <c r="EQ214" s="175"/>
      <c r="ER214" s="183"/>
      <c r="ES214" s="198"/>
      <c r="ET214" s="198"/>
      <c r="EU214" s="208"/>
      <c r="EV214" s="191"/>
      <c r="EW214" s="197"/>
      <c r="EX214" s="175"/>
      <c r="EY214" s="183"/>
      <c r="EZ214" s="172"/>
      <c r="FA214" s="191">
        <v>6.0662900000000004</v>
      </c>
      <c r="FB214" s="191">
        <v>5.4737799999999996</v>
      </c>
      <c r="FC214" s="179"/>
      <c r="FD214" s="191"/>
      <c r="FE214" s="198"/>
      <c r="FF214" s="179"/>
      <c r="FG214" s="179">
        <v>2.2448699999999997</v>
      </c>
      <c r="FH214" s="198">
        <v>2.5890599999999999</v>
      </c>
      <c r="FI214" s="198"/>
      <c r="FJ214" s="191">
        <v>14.009049999999998</v>
      </c>
      <c r="FK214" s="191">
        <v>1.2646400000000002</v>
      </c>
      <c r="FL214" s="179"/>
      <c r="FM214" s="191"/>
      <c r="FN214" s="177"/>
      <c r="FO214" s="191">
        <v>2.9045799999999997</v>
      </c>
      <c r="FP214" s="177"/>
      <c r="FQ214" s="191">
        <v>1.7906500000000001</v>
      </c>
      <c r="FR214" s="198"/>
      <c r="FS214" s="198">
        <v>6.1166599999999995</v>
      </c>
      <c r="FT214" s="191">
        <v>2.7327199999999996</v>
      </c>
      <c r="FU214" s="191"/>
      <c r="FV214" s="191"/>
      <c r="FW214" s="177">
        <f t="shared" ref="FW214:FW218" si="285">SUM(FA214:FV214)</f>
        <v>45.192300000000003</v>
      </c>
      <c r="FX214" s="175">
        <f t="shared" si="278"/>
        <v>0.10718050102946712</v>
      </c>
      <c r="FY214" s="172"/>
      <c r="FZ214" s="172"/>
    </row>
    <row r="215" spans="1:182">
      <c r="A215" s="181">
        <v>42125</v>
      </c>
      <c r="B215" s="190">
        <v>51.13</v>
      </c>
      <c r="C215" s="190">
        <v>51.13</v>
      </c>
      <c r="D215" s="170">
        <f t="shared" si="249"/>
        <v>51.13</v>
      </c>
      <c r="E215" s="173">
        <v>2.04</v>
      </c>
      <c r="F215" s="171">
        <v>0.06</v>
      </c>
      <c r="G215" s="175">
        <f t="shared" si="283"/>
        <v>0.10522415221459691</v>
      </c>
      <c r="H215" s="183">
        <f t="shared" si="281"/>
        <v>1.3661363716535617E-2</v>
      </c>
      <c r="I215" s="190">
        <v>55.1</v>
      </c>
      <c r="J215" s="190">
        <v>55.1</v>
      </c>
      <c r="K215" s="207">
        <f t="shared" si="261"/>
        <v>55.1</v>
      </c>
      <c r="L215" s="173">
        <v>1.56</v>
      </c>
      <c r="M215" s="171">
        <v>7.0000000000000007E-2</v>
      </c>
      <c r="N215" s="175">
        <f t="shared" si="265"/>
        <v>0.10224658638877782</v>
      </c>
      <c r="O215" s="183">
        <f t="shared" si="266"/>
        <v>1.204274759930956E-2</v>
      </c>
      <c r="P215" s="174"/>
      <c r="Q215" s="174"/>
      <c r="R215" s="172"/>
      <c r="S215" s="172"/>
      <c r="T215" s="175"/>
      <c r="U215" s="172"/>
      <c r="V215" s="172"/>
      <c r="W215" s="190"/>
      <c r="X215" s="190"/>
      <c r="Y215" s="207"/>
      <c r="Z215" s="173"/>
      <c r="AA215" s="171"/>
      <c r="AB215" s="175"/>
      <c r="AC215" s="183"/>
      <c r="AD215" s="198"/>
      <c r="AE215" s="198"/>
      <c r="AF215" s="176"/>
      <c r="AG215" s="198"/>
      <c r="AH215" s="197"/>
      <c r="AI215" s="209"/>
      <c r="AJ215" s="209"/>
      <c r="AK215" s="176"/>
      <c r="AL215" s="176"/>
      <c r="AM215" s="177"/>
      <c r="AN215" s="177"/>
      <c r="AO215" s="178"/>
      <c r="AP215" s="172"/>
      <c r="AQ215" s="172"/>
      <c r="AR215" s="190">
        <v>53.89</v>
      </c>
      <c r="AS215" s="190">
        <v>53.89</v>
      </c>
      <c r="AT215" s="207">
        <f t="shared" si="252"/>
        <v>53.89</v>
      </c>
      <c r="AU215" s="173">
        <v>1.84</v>
      </c>
      <c r="AV215" s="171">
        <v>4.6699999999999998E-2</v>
      </c>
      <c r="AW215" s="171">
        <f t="shared" si="253"/>
        <v>8.4829152093900406E-2</v>
      </c>
      <c r="AX215" s="172">
        <f t="shared" si="254"/>
        <v>4.1900075313190685E-3</v>
      </c>
      <c r="AY215" s="198">
        <v>31.31</v>
      </c>
      <c r="AZ215" s="198">
        <v>31.31</v>
      </c>
      <c r="BA215" s="208">
        <f t="shared" si="284"/>
        <v>31.31</v>
      </c>
      <c r="BB215" s="191">
        <v>0.9</v>
      </c>
      <c r="BC215" s="197">
        <v>0.06</v>
      </c>
      <c r="BD215" s="175">
        <f t="shared" si="272"/>
        <v>9.2438917509910068E-2</v>
      </c>
      <c r="BE215" s="210">
        <f t="shared" si="279"/>
        <v>5.2862298108394155E-3</v>
      </c>
      <c r="BF215" s="198"/>
      <c r="BG215" s="198"/>
      <c r="BH215" s="176"/>
      <c r="BI215" s="198"/>
      <c r="BJ215" s="197"/>
      <c r="BK215" s="175"/>
      <c r="BL215" s="209"/>
      <c r="BM215" s="198">
        <v>47.79</v>
      </c>
      <c r="BN215" s="198">
        <v>47.79</v>
      </c>
      <c r="BO215" s="208">
        <f t="shared" si="238"/>
        <v>47.79</v>
      </c>
      <c r="BP215" s="191">
        <v>1.04</v>
      </c>
      <c r="BQ215" s="197">
        <v>0.10400000000000001</v>
      </c>
      <c r="BR215" s="175">
        <f t="shared" si="256"/>
        <v>0.12950766289350213</v>
      </c>
      <c r="BS215" s="183">
        <f t="shared" si="282"/>
        <v>4.1056947923873488E-2</v>
      </c>
      <c r="BT215" s="198">
        <v>47.04</v>
      </c>
      <c r="BU215" s="198">
        <v>47.04</v>
      </c>
      <c r="BV215" s="208">
        <f t="shared" si="240"/>
        <v>47.04</v>
      </c>
      <c r="BW215" s="191">
        <v>1.86</v>
      </c>
      <c r="BX215" s="197">
        <v>0.04</v>
      </c>
      <c r="BY215" s="175">
        <f t="shared" si="248"/>
        <v>8.3967117009586589E-2</v>
      </c>
      <c r="BZ215" s="183">
        <f t="shared" si="260"/>
        <v>2.2255434840645866E-3</v>
      </c>
      <c r="CA215" s="174"/>
      <c r="CB215" s="174"/>
      <c r="CC215" s="172"/>
      <c r="CD215" s="172"/>
      <c r="CE215" s="178"/>
      <c r="CF215" s="172"/>
      <c r="CG215" s="172"/>
      <c r="CH215" s="198"/>
      <c r="CI215" s="198"/>
      <c r="CJ215" s="208"/>
      <c r="CK215" s="191"/>
      <c r="CL215" s="197"/>
      <c r="CM215" s="175"/>
      <c r="CN215" s="183"/>
      <c r="CO215" s="176"/>
      <c r="CP215" s="176"/>
      <c r="CQ215" s="172"/>
      <c r="CR215" s="172"/>
      <c r="CS215" s="178"/>
      <c r="CT215" s="172"/>
      <c r="CU215" s="172"/>
      <c r="CV215" s="198">
        <v>37.619999999999997</v>
      </c>
      <c r="CW215" s="198">
        <v>37.619999999999997</v>
      </c>
      <c r="CX215" s="208">
        <f t="shared" si="241"/>
        <v>37.619999999999997</v>
      </c>
      <c r="CY215" s="191">
        <v>1.32</v>
      </c>
      <c r="CZ215" s="197">
        <v>0.05</v>
      </c>
      <c r="DA215" s="175">
        <f t="shared" si="267"/>
        <v>8.9321612760114855E-2</v>
      </c>
      <c r="DB215" s="183">
        <f t="shared" si="268"/>
        <v>5.6435625473871239E-3</v>
      </c>
      <c r="DC215" s="172"/>
      <c r="DD215" s="172"/>
      <c r="DE215" s="172"/>
      <c r="DF215" s="172"/>
      <c r="DG215" s="175"/>
      <c r="DH215" s="172"/>
      <c r="DI215" s="172"/>
      <c r="DJ215" s="198">
        <v>26.88</v>
      </c>
      <c r="DK215" s="198">
        <v>26.88</v>
      </c>
      <c r="DL215" s="208">
        <f t="shared" si="275"/>
        <v>26.88</v>
      </c>
      <c r="DM215" s="191">
        <v>1.004</v>
      </c>
      <c r="DN215" s="197">
        <v>0.06</v>
      </c>
      <c r="DO215" s="175">
        <f t="shared" si="276"/>
        <v>0.10229456892500388</v>
      </c>
      <c r="DP215" s="183">
        <f t="shared" si="263"/>
        <v>4.024147163227903E-3</v>
      </c>
      <c r="DQ215" s="198">
        <v>55.965000000000003</v>
      </c>
      <c r="DR215" s="198">
        <v>55.965000000000003</v>
      </c>
      <c r="DS215" s="208">
        <f t="shared" si="280"/>
        <v>55.965000000000003</v>
      </c>
      <c r="DT215" s="191">
        <v>1.62</v>
      </c>
      <c r="DU215" s="197">
        <v>0.04</v>
      </c>
      <c r="DV215" s="175"/>
      <c r="DW215" s="183"/>
      <c r="DX215" s="198">
        <v>37.85</v>
      </c>
      <c r="DY215" s="198">
        <v>37.85</v>
      </c>
      <c r="DZ215" s="208">
        <f t="shared" si="269"/>
        <v>37.85</v>
      </c>
      <c r="EA215" s="191">
        <v>0.91200000000000003</v>
      </c>
      <c r="EB215" s="197">
        <v>6.2E-2</v>
      </c>
      <c r="EC215" s="175">
        <f t="shared" si="273"/>
        <v>8.919307644650476E-2</v>
      </c>
      <c r="ED215" s="183">
        <f t="shared" si="274"/>
        <v>1.2316497554563779E-2</v>
      </c>
      <c r="EE215" s="198">
        <v>58.14</v>
      </c>
      <c r="EF215" s="198">
        <v>58.14</v>
      </c>
      <c r="EG215" s="208">
        <f t="shared" si="219"/>
        <v>58.14</v>
      </c>
      <c r="EH215" s="191">
        <v>1.8520000000000001</v>
      </c>
      <c r="EI215" s="197">
        <v>6.5000000000000002E-2</v>
      </c>
      <c r="EJ215" s="175">
        <f t="shared" si="270"/>
        <v>0.10116170773375899</v>
      </c>
      <c r="EK215" s="183">
        <f t="shared" si="271"/>
        <v>6.238666074752465E-3</v>
      </c>
      <c r="EL215" s="198"/>
      <c r="EM215" s="198"/>
      <c r="EN215" s="208"/>
      <c r="EO215" s="191"/>
      <c r="EP215" s="197"/>
      <c r="EQ215" s="175"/>
      <c r="ER215" s="183"/>
      <c r="ES215" s="198"/>
      <c r="ET215" s="198"/>
      <c r="EU215" s="208"/>
      <c r="EV215" s="191"/>
      <c r="EW215" s="197"/>
      <c r="EX215" s="175"/>
      <c r="EY215" s="183"/>
      <c r="EZ215" s="172"/>
      <c r="FA215" s="191">
        <v>6.0542899999999999</v>
      </c>
      <c r="FB215" s="191">
        <v>5.4923900000000003</v>
      </c>
      <c r="FC215" s="179"/>
      <c r="FD215" s="191"/>
      <c r="FE215" s="198"/>
      <c r="FF215" s="179"/>
      <c r="FG215" s="179">
        <v>2.3033200000000003</v>
      </c>
      <c r="FH215" s="198">
        <v>2.6667100000000001</v>
      </c>
      <c r="FI215" s="198"/>
      <c r="FJ215" s="191">
        <v>14.78345</v>
      </c>
      <c r="FK215" s="191">
        <v>1.2359800000000001</v>
      </c>
      <c r="FL215" s="179"/>
      <c r="FM215" s="191"/>
      <c r="FN215" s="177"/>
      <c r="FO215" s="191">
        <v>2.9463300000000001</v>
      </c>
      <c r="FP215" s="177"/>
      <c r="FQ215" s="191">
        <v>1.8344500000000001</v>
      </c>
      <c r="FR215" s="198"/>
      <c r="FS215" s="198">
        <v>6.43933</v>
      </c>
      <c r="FT215" s="191">
        <v>2.87581</v>
      </c>
      <c r="FU215" s="191"/>
      <c r="FV215" s="191"/>
      <c r="FW215" s="177">
        <f t="shared" si="285"/>
        <v>46.632060000000003</v>
      </c>
      <c r="FX215" s="175">
        <f t="shared" si="278"/>
        <v>0.10668571340587302</v>
      </c>
      <c r="FY215" s="172"/>
      <c r="FZ215" s="172"/>
    </row>
    <row r="216" spans="1:182">
      <c r="A216" s="181">
        <v>42156</v>
      </c>
      <c r="B216" s="190">
        <v>50.78</v>
      </c>
      <c r="C216" s="190">
        <v>46.45</v>
      </c>
      <c r="D216" s="170">
        <f t="shared" si="249"/>
        <v>48.615000000000002</v>
      </c>
      <c r="E216" s="173">
        <v>2.04</v>
      </c>
      <c r="F216" s="171">
        <v>0.06</v>
      </c>
      <c r="G216" s="175">
        <f t="shared" si="283"/>
        <v>0.10760243155730431</v>
      </c>
      <c r="H216" s="183">
        <f t="shared" si="281"/>
        <v>1.6121471740996846E-2</v>
      </c>
      <c r="I216" s="190">
        <v>54.48</v>
      </c>
      <c r="J216" s="190">
        <v>50.83</v>
      </c>
      <c r="K216" s="207">
        <f t="shared" si="261"/>
        <v>52.655000000000001</v>
      </c>
      <c r="L216" s="173">
        <v>1.56</v>
      </c>
      <c r="M216" s="171">
        <v>7.0000000000000007E-2</v>
      </c>
      <c r="N216" s="175">
        <f t="shared" si="265"/>
        <v>0.10376142845928293</v>
      </c>
      <c r="O216" s="183">
        <f t="shared" si="266"/>
        <v>1.4420947522679223E-2</v>
      </c>
      <c r="P216" s="174"/>
      <c r="Q216" s="174"/>
      <c r="R216" s="172"/>
      <c r="S216" s="172"/>
      <c r="T216" s="175"/>
      <c r="U216" s="172"/>
      <c r="V216" s="172"/>
      <c r="W216" s="190"/>
      <c r="X216" s="190"/>
      <c r="Y216" s="207"/>
      <c r="Z216" s="173"/>
      <c r="AA216" s="171"/>
      <c r="AB216" s="175"/>
      <c r="AC216" s="183"/>
      <c r="AD216" s="198"/>
      <c r="AE216" s="198"/>
      <c r="AF216" s="176"/>
      <c r="AG216" s="198"/>
      <c r="AH216" s="197"/>
      <c r="AI216" s="209"/>
      <c r="AJ216" s="209"/>
      <c r="AK216" s="176"/>
      <c r="AL216" s="176"/>
      <c r="AM216" s="177"/>
      <c r="AN216" s="177"/>
      <c r="AO216" s="178"/>
      <c r="AP216" s="172"/>
      <c r="AQ216" s="172"/>
      <c r="AR216" s="190">
        <v>54.32</v>
      </c>
      <c r="AS216" s="190">
        <v>50.93</v>
      </c>
      <c r="AT216" s="207">
        <f t="shared" si="252"/>
        <v>52.625</v>
      </c>
      <c r="AU216" s="173">
        <v>1.84</v>
      </c>
      <c r="AV216" s="171">
        <v>4.6699999999999998E-2</v>
      </c>
      <c r="AW216" s="171">
        <f t="shared" si="253"/>
        <v>8.5758333399919451E-2</v>
      </c>
      <c r="AX216" s="172">
        <f t="shared" si="254"/>
        <v>5.1141473218659266E-3</v>
      </c>
      <c r="AY216" s="198">
        <v>30.27</v>
      </c>
      <c r="AZ216" s="198">
        <v>26.77</v>
      </c>
      <c r="BA216" s="208">
        <f t="shared" si="284"/>
        <v>28.52</v>
      </c>
      <c r="BB216" s="191">
        <v>0.9</v>
      </c>
      <c r="BC216" s="197">
        <v>0.06</v>
      </c>
      <c r="BD216" s="175">
        <f t="shared" si="272"/>
        <v>9.5651788405632487E-2</v>
      </c>
      <c r="BE216" s="210">
        <f t="shared" si="279"/>
        <v>6.0100137347926571E-3</v>
      </c>
      <c r="BF216" s="198"/>
      <c r="BG216" s="198"/>
      <c r="BH216" s="176"/>
      <c r="BI216" s="198"/>
      <c r="BJ216" s="197"/>
      <c r="BK216" s="175"/>
      <c r="BL216" s="209"/>
      <c r="BM216" s="198">
        <v>19.317900000000002</v>
      </c>
      <c r="BN216" s="198">
        <v>17.5928</v>
      </c>
      <c r="BO216" s="208">
        <f t="shared" si="238"/>
        <v>18.455350000000003</v>
      </c>
      <c r="BP216" s="191">
        <v>0.62</v>
      </c>
      <c r="BQ216" s="197">
        <v>0.10400000000000001</v>
      </c>
      <c r="BR216" s="175">
        <f t="shared" si="256"/>
        <v>0.14356122958006168</v>
      </c>
      <c r="BS216" s="183">
        <f t="shared" si="282"/>
        <v>2.0414618161494646E-2</v>
      </c>
      <c r="BT216" s="198">
        <v>44.85</v>
      </c>
      <c r="BU216" s="198">
        <v>42.08</v>
      </c>
      <c r="BV216" s="208">
        <f t="shared" si="240"/>
        <v>43.465000000000003</v>
      </c>
      <c r="BW216" s="191">
        <v>1.86</v>
      </c>
      <c r="BX216" s="197">
        <v>0.04</v>
      </c>
      <c r="BY216" s="175">
        <f t="shared" si="248"/>
        <v>8.7644429698582327E-2</v>
      </c>
      <c r="BZ216" s="183">
        <f t="shared" si="260"/>
        <v>2.7114502261092878E-3</v>
      </c>
      <c r="CA216" s="174"/>
      <c r="CB216" s="174"/>
      <c r="CC216" s="172"/>
      <c r="CD216" s="172"/>
      <c r="CE216" s="178"/>
      <c r="CF216" s="172"/>
      <c r="CG216" s="172"/>
      <c r="CH216" s="198"/>
      <c r="CI216" s="198"/>
      <c r="CJ216" s="208"/>
      <c r="CK216" s="191"/>
      <c r="CL216" s="197"/>
      <c r="CM216" s="175"/>
      <c r="CN216" s="183"/>
      <c r="CO216" s="176"/>
      <c r="CP216" s="176"/>
      <c r="CQ216" s="172"/>
      <c r="CR216" s="172"/>
      <c r="CS216" s="178"/>
      <c r="CT216" s="172"/>
      <c r="CU216" s="172"/>
      <c r="CV216" s="198">
        <v>37.700000000000003</v>
      </c>
      <c r="CW216" s="198">
        <v>35.164999999999999</v>
      </c>
      <c r="CX216" s="208">
        <f t="shared" si="241"/>
        <v>36.432500000000005</v>
      </c>
      <c r="CY216" s="191">
        <v>1.32</v>
      </c>
      <c r="CZ216" s="197">
        <v>0.05</v>
      </c>
      <c r="DA216" s="175">
        <f t="shared" si="267"/>
        <v>9.062158733113268E-2</v>
      </c>
      <c r="DB216" s="183">
        <f t="shared" si="268"/>
        <v>6.754727764658598E-3</v>
      </c>
      <c r="DC216" s="172"/>
      <c r="DD216" s="172"/>
      <c r="DE216" s="172"/>
      <c r="DF216" s="172"/>
      <c r="DG216" s="175"/>
      <c r="DH216" s="172"/>
      <c r="DI216" s="172"/>
      <c r="DJ216" s="198">
        <v>26.64</v>
      </c>
      <c r="DK216" s="198">
        <v>24.51</v>
      </c>
      <c r="DL216" s="208">
        <f t="shared" si="275"/>
        <v>25.575000000000003</v>
      </c>
      <c r="DM216" s="191">
        <v>1</v>
      </c>
      <c r="DN216" s="197">
        <v>0.06</v>
      </c>
      <c r="DO216" s="175">
        <f t="shared" si="276"/>
        <v>0.10430614056742238</v>
      </c>
      <c r="DP216" s="183">
        <f t="shared" si="263"/>
        <v>4.6884195935185538E-3</v>
      </c>
      <c r="DQ216" s="198">
        <v>55.63</v>
      </c>
      <c r="DR216" s="198">
        <v>51.69</v>
      </c>
      <c r="DS216" s="208">
        <f t="shared" si="280"/>
        <v>53.66</v>
      </c>
      <c r="DT216" s="191">
        <v>1.62</v>
      </c>
      <c r="DU216" s="197">
        <v>0.04</v>
      </c>
      <c r="DV216" s="175">
        <f>+((((((DT216/4)*(1+DU216)^0.25))/(DS216*0.95))+(1+DU216)^(0.25))^4)-1</f>
        <v>7.344615317512293E-2</v>
      </c>
      <c r="DW216" s="183">
        <f t="shared" ref="DW216" si="286">DV216*($FR216/$FW216)</f>
        <v>4.9129679995868784E-3</v>
      </c>
      <c r="DX216" s="198">
        <v>37.56</v>
      </c>
      <c r="DY216" s="198">
        <v>34.4</v>
      </c>
      <c r="DZ216" s="208">
        <f t="shared" si="269"/>
        <v>35.980000000000004</v>
      </c>
      <c r="EA216" s="191">
        <v>0.91</v>
      </c>
      <c r="EB216" s="197">
        <v>6.2E-2</v>
      </c>
      <c r="EC216" s="175">
        <f t="shared" si="273"/>
        <v>9.0557129674195602E-2</v>
      </c>
      <c r="ED216" s="183">
        <f t="shared" si="274"/>
        <v>1.4306866431663028E-2</v>
      </c>
      <c r="EE216" s="198">
        <v>58.11</v>
      </c>
      <c r="EF216" s="198">
        <v>54.02</v>
      </c>
      <c r="EG216" s="208">
        <f t="shared" si="219"/>
        <v>56.064999999999998</v>
      </c>
      <c r="EH216" s="191">
        <v>1.85</v>
      </c>
      <c r="EI216" s="197">
        <v>5.5E-2</v>
      </c>
      <c r="EJ216" s="175">
        <f t="shared" si="270"/>
        <v>9.2124570783730153E-2</v>
      </c>
      <c r="EK216" s="183">
        <f t="shared" si="271"/>
        <v>6.5613974942290466E-3</v>
      </c>
      <c r="EL216" s="198"/>
      <c r="EM216" s="198"/>
      <c r="EN216" s="208"/>
      <c r="EO216" s="191"/>
      <c r="EP216" s="197"/>
      <c r="EQ216" s="175"/>
      <c r="ER216" s="183"/>
      <c r="ES216" s="198"/>
      <c r="ET216" s="198"/>
      <c r="EU216" s="208"/>
      <c r="EV216" s="191"/>
      <c r="EW216" s="197"/>
      <c r="EX216" s="175"/>
      <c r="EY216" s="183"/>
      <c r="EZ216" s="172"/>
      <c r="FA216" s="191">
        <v>5.6813000000000002</v>
      </c>
      <c r="FB216" s="191">
        <v>5.2701499999999992</v>
      </c>
      <c r="FC216" s="179"/>
      <c r="FD216" s="191"/>
      <c r="FE216" s="198"/>
      <c r="FF216" s="179"/>
      <c r="FG216" s="179">
        <v>2.26132</v>
      </c>
      <c r="FH216" s="198">
        <v>2.3825799999999999</v>
      </c>
      <c r="FI216" s="198"/>
      <c r="FJ216" s="191">
        <v>5.3922400000000001</v>
      </c>
      <c r="FK216" s="191">
        <v>1.1731199999999999</v>
      </c>
      <c r="FL216" s="179"/>
      <c r="FM216" s="191"/>
      <c r="FN216" s="177"/>
      <c r="FO216" s="191">
        <v>2.8264499999999999</v>
      </c>
      <c r="FP216" s="177"/>
      <c r="FQ216" s="191">
        <v>1.70444</v>
      </c>
      <c r="FR216" s="198">
        <v>2.5365300000000004</v>
      </c>
      <c r="FS216" s="198">
        <v>5.9908299999999999</v>
      </c>
      <c r="FT216" s="191">
        <v>2.7007600000000003</v>
      </c>
      <c r="FU216" s="191"/>
      <c r="FV216" s="191"/>
      <c r="FW216" s="177">
        <f t="shared" si="285"/>
        <v>37.919720000000005</v>
      </c>
      <c r="FX216" s="175">
        <f t="shared" si="278"/>
        <v>0.10201702799159469</v>
      </c>
      <c r="FY216" s="172"/>
      <c r="FZ216" s="172"/>
    </row>
    <row r="217" spans="1:182">
      <c r="A217" s="181">
        <v>42186</v>
      </c>
      <c r="B217" s="190">
        <v>49.05</v>
      </c>
      <c r="C217" s="190">
        <v>46.36</v>
      </c>
      <c r="D217" s="170">
        <f t="shared" si="249"/>
        <v>47.704999999999998</v>
      </c>
      <c r="E217" s="173">
        <v>2.04</v>
      </c>
      <c r="F217" s="171">
        <v>0.06</v>
      </c>
      <c r="G217" s="175">
        <f t="shared" si="283"/>
        <v>0.10852577629521409</v>
      </c>
      <c r="H217" s="183">
        <f t="shared" si="281"/>
        <v>2.0327461948672566E-2</v>
      </c>
      <c r="I217" s="190">
        <v>55.72</v>
      </c>
      <c r="J217" s="190">
        <v>51.03</v>
      </c>
      <c r="K217" s="207">
        <f t="shared" si="261"/>
        <v>53.375</v>
      </c>
      <c r="L217" s="173">
        <v>1.56</v>
      </c>
      <c r="M217" s="171">
        <v>7.0000000000000007E-2</v>
      </c>
      <c r="N217" s="175">
        <f t="shared" si="265"/>
        <v>0.10330075800886074</v>
      </c>
      <c r="O217" s="183">
        <f t="shared" si="266"/>
        <v>1.8367573348126772E-2</v>
      </c>
      <c r="P217" s="174"/>
      <c r="Q217" s="174"/>
      <c r="R217" s="172"/>
      <c r="S217" s="172"/>
      <c r="T217" s="175"/>
      <c r="U217" s="172"/>
      <c r="V217" s="172"/>
      <c r="W217" s="190"/>
      <c r="X217" s="190"/>
      <c r="Y217" s="207"/>
      <c r="Z217" s="173"/>
      <c r="AA217" s="171"/>
      <c r="AB217" s="175"/>
      <c r="AC217" s="183"/>
      <c r="AD217" s="198"/>
      <c r="AE217" s="198"/>
      <c r="AF217" s="176"/>
      <c r="AG217" s="198"/>
      <c r="AH217" s="197"/>
      <c r="AI217" s="209"/>
      <c r="AJ217" s="209"/>
      <c r="AK217" s="176"/>
      <c r="AL217" s="176"/>
      <c r="AM217" s="177"/>
      <c r="AN217" s="177"/>
      <c r="AO217" s="178"/>
      <c r="AP217" s="172"/>
      <c r="AQ217" s="172"/>
      <c r="AR217" s="190">
        <v>54.74</v>
      </c>
      <c r="AS217" s="190">
        <v>51.48</v>
      </c>
      <c r="AT217" s="207">
        <f t="shared" si="252"/>
        <v>53.11</v>
      </c>
      <c r="AU217" s="173">
        <v>1.84</v>
      </c>
      <c r="AV217" s="171">
        <v>4.4200000000000003E-2</v>
      </c>
      <c r="AW217" s="171">
        <f t="shared" si="253"/>
        <v>8.2804357408249318E-2</v>
      </c>
      <c r="AX217" s="172">
        <f t="shared" si="254"/>
        <v>6.2415826585515239E-3</v>
      </c>
      <c r="AY217" s="198">
        <v>29.72</v>
      </c>
      <c r="AZ217" s="198">
        <v>27.39</v>
      </c>
      <c r="BA217" s="208">
        <f t="shared" si="284"/>
        <v>28.555</v>
      </c>
      <c r="BB217" s="191">
        <v>0.9</v>
      </c>
      <c r="BC217" s="197">
        <v>0.06</v>
      </c>
      <c r="BD217" s="175">
        <f t="shared" si="272"/>
        <v>9.5607546933788257E-2</v>
      </c>
      <c r="BE217" s="210">
        <f t="shared" si="279"/>
        <v>7.6915874467786008E-3</v>
      </c>
      <c r="BF217" s="198"/>
      <c r="BG217" s="198"/>
      <c r="BH217" s="176"/>
      <c r="BI217" s="198"/>
      <c r="BJ217" s="197"/>
      <c r="BK217" s="175"/>
      <c r="BL217" s="209"/>
      <c r="BM217" s="198">
        <v>17.962199999999999</v>
      </c>
      <c r="BN217" s="198">
        <v>16.489999999999998</v>
      </c>
      <c r="BO217" s="208">
        <f t="shared" si="238"/>
        <v>17.226099999999999</v>
      </c>
      <c r="BP217" s="191">
        <v>0.62</v>
      </c>
      <c r="BQ217" s="197">
        <v>-2.2700000000000001E-2</v>
      </c>
      <c r="BR217" s="175"/>
      <c r="BS217" s="183"/>
      <c r="BT217" s="198">
        <v>44.48</v>
      </c>
      <c r="BU217" s="198">
        <v>42.1</v>
      </c>
      <c r="BV217" s="208">
        <f t="shared" si="240"/>
        <v>43.29</v>
      </c>
      <c r="BW217" s="191">
        <v>1.86</v>
      </c>
      <c r="BX217" s="197">
        <v>0.04</v>
      </c>
      <c r="BY217" s="175">
        <f t="shared" si="248"/>
        <v>8.7840292960729371E-2</v>
      </c>
      <c r="BZ217" s="183">
        <f t="shared" si="260"/>
        <v>3.400349486164589E-3</v>
      </c>
      <c r="CA217" s="174"/>
      <c r="CB217" s="174"/>
      <c r="CC217" s="172"/>
      <c r="CD217" s="172"/>
      <c r="CE217" s="178"/>
      <c r="CF217" s="172"/>
      <c r="CG217" s="172"/>
      <c r="CH217" s="198"/>
      <c r="CI217" s="198"/>
      <c r="CJ217" s="208"/>
      <c r="CK217" s="191"/>
      <c r="CL217" s="197"/>
      <c r="CM217" s="175"/>
      <c r="CN217" s="183"/>
      <c r="CO217" s="176"/>
      <c r="CP217" s="176"/>
      <c r="CQ217" s="172"/>
      <c r="CR217" s="172"/>
      <c r="CS217" s="178"/>
      <c r="CT217" s="172"/>
      <c r="CU217" s="172"/>
      <c r="CV217" s="198">
        <v>38.44</v>
      </c>
      <c r="CW217" s="198">
        <v>35.090000000000003</v>
      </c>
      <c r="CX217" s="208">
        <f t="shared" si="241"/>
        <v>36.765000000000001</v>
      </c>
      <c r="CY217" s="191">
        <v>1.32</v>
      </c>
      <c r="CZ217" s="197">
        <v>0.05</v>
      </c>
      <c r="DA217" s="175">
        <f t="shared" si="267"/>
        <v>9.0249010641182847E-2</v>
      </c>
      <c r="DB217" s="183">
        <f t="shared" si="268"/>
        <v>8.4778133143234968E-3</v>
      </c>
      <c r="DC217" s="172"/>
      <c r="DD217" s="172"/>
      <c r="DE217" s="172"/>
      <c r="DF217" s="172"/>
      <c r="DG217" s="175"/>
      <c r="DH217" s="172"/>
      <c r="DI217" s="172"/>
      <c r="DJ217" s="198">
        <v>25.78</v>
      </c>
      <c r="DK217" s="198">
        <v>23.79</v>
      </c>
      <c r="DL217" s="208">
        <f t="shared" si="275"/>
        <v>24.785</v>
      </c>
      <c r="DM217" s="191">
        <v>1</v>
      </c>
      <c r="DN217" s="197">
        <v>0.06</v>
      </c>
      <c r="DO217" s="175">
        <f t="shared" si="276"/>
        <v>0.10574081703876681</v>
      </c>
      <c r="DP217" s="183">
        <f t="shared" si="263"/>
        <v>5.9059030772862344E-3</v>
      </c>
      <c r="DQ217" s="198">
        <v>56.88</v>
      </c>
      <c r="DR217" s="198">
        <v>53.08</v>
      </c>
      <c r="DS217" s="208">
        <f t="shared" si="280"/>
        <v>54.980000000000004</v>
      </c>
      <c r="DT217" s="191">
        <v>1.62</v>
      </c>
      <c r="DU217" s="197">
        <v>0.04</v>
      </c>
      <c r="DV217" s="175"/>
      <c r="DW217" s="183"/>
      <c r="DX217" s="198">
        <v>37.020000000000003</v>
      </c>
      <c r="DY217" s="198">
        <v>34.130000000000003</v>
      </c>
      <c r="DZ217" s="208">
        <f t="shared" si="269"/>
        <v>35.575000000000003</v>
      </c>
      <c r="EA217" s="191">
        <v>0.91</v>
      </c>
      <c r="EB217" s="197">
        <v>6.4000000000000001E-2</v>
      </c>
      <c r="EC217" s="175">
        <f t="shared" si="273"/>
        <v>9.2939912939248748E-2</v>
      </c>
      <c r="ED217" s="183">
        <f t="shared" si="274"/>
        <v>1.8767892761389224E-2</v>
      </c>
      <c r="EE217" s="198">
        <v>56.65</v>
      </c>
      <c r="EF217" s="198">
        <v>53.27</v>
      </c>
      <c r="EG217" s="208">
        <f t="shared" si="219"/>
        <v>54.96</v>
      </c>
      <c r="EH217" s="191">
        <v>1.85</v>
      </c>
      <c r="EI217" s="197">
        <v>5.5E-2</v>
      </c>
      <c r="EJ217" s="175">
        <f t="shared" si="270"/>
        <v>9.2880884282053211E-2</v>
      </c>
      <c r="EK217" s="183">
        <f t="shared" si="271"/>
        <v>8.2314563859122551E-3</v>
      </c>
      <c r="EL217" s="198"/>
      <c r="EM217" s="198"/>
      <c r="EN217" s="208"/>
      <c r="EO217" s="191"/>
      <c r="EP217" s="197"/>
      <c r="EQ217" s="175"/>
      <c r="ER217" s="183"/>
      <c r="ES217" s="198"/>
      <c r="ET217" s="198"/>
      <c r="EU217" s="208"/>
      <c r="EV217" s="191"/>
      <c r="EW217" s="197"/>
      <c r="EX217" s="175"/>
      <c r="EY217" s="183"/>
      <c r="EZ217" s="172"/>
      <c r="FA217" s="191">
        <v>5.8719899999999994</v>
      </c>
      <c r="FB217" s="191">
        <v>5.5742099999999999</v>
      </c>
      <c r="FC217" s="179"/>
      <c r="FD217" s="191"/>
      <c r="FE217" s="198"/>
      <c r="FF217" s="179"/>
      <c r="FG217" s="179">
        <v>2.36307</v>
      </c>
      <c r="FH217" s="198">
        <v>2.5220799999999999</v>
      </c>
      <c r="FI217" s="198"/>
      <c r="FJ217" s="191"/>
      <c r="FK217" s="191">
        <v>1.21357</v>
      </c>
      <c r="FL217" s="179"/>
      <c r="FM217" s="191"/>
      <c r="FN217" s="177"/>
      <c r="FO217" s="191">
        <v>2.9449399999999999</v>
      </c>
      <c r="FP217" s="177"/>
      <c r="FQ217" s="191">
        <v>1.7509700000000001</v>
      </c>
      <c r="FR217" s="198"/>
      <c r="FS217" s="198">
        <v>6.3306499999999994</v>
      </c>
      <c r="FT217" s="191">
        <v>2.77834</v>
      </c>
      <c r="FU217" s="191"/>
      <c r="FV217" s="191"/>
      <c r="FW217" s="177">
        <f t="shared" si="285"/>
        <v>31.349819999999998</v>
      </c>
      <c r="FX217" s="175">
        <f t="shared" si="278"/>
        <v>9.7411620427205262E-2</v>
      </c>
      <c r="FY217" s="172"/>
      <c r="FZ217" s="172"/>
    </row>
    <row r="218" spans="1:182">
      <c r="A218" s="181">
        <v>42217</v>
      </c>
      <c r="B218" s="190">
        <v>63.37</v>
      </c>
      <c r="C218" s="190">
        <v>47.22</v>
      </c>
      <c r="D218" s="170">
        <f t="shared" si="249"/>
        <v>55.295000000000002</v>
      </c>
      <c r="E218" s="173">
        <v>2.04</v>
      </c>
      <c r="F218" s="171">
        <v>0.06</v>
      </c>
      <c r="G218" s="175"/>
      <c r="H218" s="183"/>
      <c r="I218" s="190">
        <v>57.96</v>
      </c>
      <c r="J218" s="190">
        <v>52.08</v>
      </c>
      <c r="K218" s="207">
        <f t="shared" si="261"/>
        <v>55.019999999999996</v>
      </c>
      <c r="L218" s="173">
        <v>1.56</v>
      </c>
      <c r="M218" s="171">
        <v>7.0000000000000007E-2</v>
      </c>
      <c r="N218" s="175">
        <f t="shared" si="265"/>
        <v>0.10229399757445812</v>
      </c>
      <c r="O218" s="183">
        <f t="shared" si="266"/>
        <v>2.2731995032172384E-2</v>
      </c>
      <c r="P218" s="174"/>
      <c r="Q218" s="174"/>
      <c r="R218" s="172"/>
      <c r="S218" s="172"/>
      <c r="T218" s="175"/>
      <c r="U218" s="172"/>
      <c r="V218" s="172"/>
      <c r="W218" s="190"/>
      <c r="X218" s="190"/>
      <c r="Y218" s="207"/>
      <c r="Z218" s="173"/>
      <c r="AA218" s="171"/>
      <c r="AB218" s="175"/>
      <c r="AC218" s="183"/>
      <c r="AD218" s="198"/>
      <c r="AE218" s="198"/>
      <c r="AF218" s="176"/>
      <c r="AG218" s="198"/>
      <c r="AH218" s="197"/>
      <c r="AI218" s="209"/>
      <c r="AJ218" s="209"/>
      <c r="AK218" s="176"/>
      <c r="AL218" s="176"/>
      <c r="AM218" s="177"/>
      <c r="AN218" s="177"/>
      <c r="AO218" s="178"/>
      <c r="AP218" s="172"/>
      <c r="AQ218" s="172"/>
      <c r="AR218" s="190">
        <v>56.31</v>
      </c>
      <c r="AS218" s="190">
        <v>51.52</v>
      </c>
      <c r="AT218" s="207">
        <f t="shared" si="252"/>
        <v>53.915000000000006</v>
      </c>
      <c r="AU218" s="173">
        <v>1.84</v>
      </c>
      <c r="AV218" s="171">
        <v>4.4200000000000003E-2</v>
      </c>
      <c r="AW218" s="171">
        <f t="shared" si="253"/>
        <v>8.2220206943111274E-2</v>
      </c>
      <c r="AX218" s="172">
        <f t="shared" si="254"/>
        <v>7.6323286288720845E-3</v>
      </c>
      <c r="AY218" s="198">
        <v>29.84</v>
      </c>
      <c r="AZ218" s="198">
        <v>27.74</v>
      </c>
      <c r="BA218" s="208">
        <f t="shared" si="284"/>
        <v>28.79</v>
      </c>
      <c r="BB218" s="191">
        <v>0.9</v>
      </c>
      <c r="BC218" s="197">
        <v>0.06</v>
      </c>
      <c r="BD218" s="175">
        <f t="shared" si="272"/>
        <v>9.5313316953119287E-2</v>
      </c>
      <c r="BE218" s="210">
        <f t="shared" si="279"/>
        <v>9.3204435634406477E-3</v>
      </c>
      <c r="BF218" s="198"/>
      <c r="BG218" s="198"/>
      <c r="BH218" s="176"/>
      <c r="BI218" s="198"/>
      <c r="BJ218" s="197"/>
      <c r="BK218" s="175"/>
      <c r="BL218" s="209"/>
      <c r="BM218" s="198">
        <v>18.184999999999999</v>
      </c>
      <c r="BN218" s="198">
        <v>16.2</v>
      </c>
      <c r="BO218" s="208">
        <f t="shared" si="238"/>
        <v>17.192499999999999</v>
      </c>
      <c r="BP218" s="191">
        <v>0.62</v>
      </c>
      <c r="BQ218" s="197">
        <v>-2.2700000000000001E-2</v>
      </c>
      <c r="BR218" s="175"/>
      <c r="BS218" s="183"/>
      <c r="BT218" s="198">
        <v>46.74</v>
      </c>
      <c r="BU218" s="198">
        <v>42</v>
      </c>
      <c r="BV218" s="208">
        <f t="shared" si="240"/>
        <v>44.370000000000005</v>
      </c>
      <c r="BW218" s="191">
        <v>1.86</v>
      </c>
      <c r="BX218" s="197">
        <v>0.04</v>
      </c>
      <c r="BY218" s="175">
        <f t="shared" si="248"/>
        <v>8.6656594773202977E-2</v>
      </c>
      <c r="BZ218" s="183">
        <f t="shared" si="260"/>
        <v>4.2778364609575795E-3</v>
      </c>
      <c r="CA218" s="174"/>
      <c r="CB218" s="174"/>
      <c r="CC218" s="172"/>
      <c r="CD218" s="172"/>
      <c r="CE218" s="178"/>
      <c r="CF218" s="172"/>
      <c r="CG218" s="172"/>
      <c r="CH218" s="198"/>
      <c r="CI218" s="198"/>
      <c r="CJ218" s="208"/>
      <c r="CK218" s="191"/>
      <c r="CL218" s="197"/>
      <c r="CM218" s="175"/>
      <c r="CN218" s="183"/>
      <c r="CO218" s="176"/>
      <c r="CP218" s="176"/>
      <c r="CQ218" s="172"/>
      <c r="CR218" s="172"/>
      <c r="CS218" s="178"/>
      <c r="CT218" s="172"/>
      <c r="CU218" s="172"/>
      <c r="CV218" s="198">
        <v>40.200000000000003</v>
      </c>
      <c r="CW218" s="198">
        <v>37.119999999999997</v>
      </c>
      <c r="CX218" s="208">
        <f t="shared" si="241"/>
        <v>38.659999999999997</v>
      </c>
      <c r="CY218" s="191">
        <v>1.32</v>
      </c>
      <c r="CZ218" s="197">
        <v>0.05</v>
      </c>
      <c r="DA218" s="175">
        <f t="shared" si="267"/>
        <v>8.8249582358634893E-2</v>
      </c>
      <c r="DB218" s="183">
        <f t="shared" si="268"/>
        <v>1.0748791174155716E-2</v>
      </c>
      <c r="DC218" s="172"/>
      <c r="DD218" s="172"/>
      <c r="DE218" s="172"/>
      <c r="DF218" s="172"/>
      <c r="DG218" s="175"/>
      <c r="DH218" s="172"/>
      <c r="DI218" s="172"/>
      <c r="DJ218" s="198">
        <v>26.09</v>
      </c>
      <c r="DK218" s="198">
        <v>23.555</v>
      </c>
      <c r="DL218" s="208">
        <f t="shared" si="275"/>
        <v>24.822499999999998</v>
      </c>
      <c r="DM218" s="191">
        <v>1</v>
      </c>
      <c r="DN218" s="197">
        <v>0.06</v>
      </c>
      <c r="DO218" s="175">
        <f t="shared" si="276"/>
        <v>0.10567061829302182</v>
      </c>
      <c r="DP218" s="183">
        <f t="shared" si="263"/>
        <v>7.2165095426534554E-3</v>
      </c>
      <c r="DQ218" s="198">
        <v>58.34</v>
      </c>
      <c r="DR218" s="198">
        <v>51.26</v>
      </c>
      <c r="DS218" s="208">
        <f t="shared" si="280"/>
        <v>54.8</v>
      </c>
      <c r="DT218" s="191">
        <v>1.62</v>
      </c>
      <c r="DU218" s="197">
        <v>0.04</v>
      </c>
      <c r="DV218" s="175"/>
      <c r="DW218" s="183"/>
      <c r="DX218" s="198">
        <v>36.86</v>
      </c>
      <c r="DY218" s="198">
        <v>32.799999999999997</v>
      </c>
      <c r="DZ218" s="208">
        <f t="shared" si="269"/>
        <v>34.83</v>
      </c>
      <c r="EA218" s="191">
        <v>0.91</v>
      </c>
      <c r="EB218" s="197">
        <v>6.6500000000000004E-2</v>
      </c>
      <c r="EC218" s="175">
        <f t="shared" si="273"/>
        <v>9.6134771058353552E-2</v>
      </c>
      <c r="ED218" s="183">
        <f t="shared" si="274"/>
        <v>2.2717248002663101E-2</v>
      </c>
      <c r="EE218" s="198">
        <v>58.55</v>
      </c>
      <c r="EF218" s="198">
        <v>53.58</v>
      </c>
      <c r="EG218" s="208">
        <f t="shared" si="219"/>
        <v>56.064999999999998</v>
      </c>
      <c r="EH218" s="191">
        <v>1.85</v>
      </c>
      <c r="EI218" s="197">
        <v>5.5E-2</v>
      </c>
      <c r="EJ218" s="175">
        <f t="shared" si="270"/>
        <v>9.2124570783730153E-2</v>
      </c>
      <c r="EK218" s="183">
        <f t="shared" si="271"/>
        <v>1.0262535313986165E-2</v>
      </c>
      <c r="EL218" s="198"/>
      <c r="EM218" s="198"/>
      <c r="EN218" s="208"/>
      <c r="EO218" s="191"/>
      <c r="EP218" s="197"/>
      <c r="EQ218" s="175"/>
      <c r="ER218" s="183"/>
      <c r="ES218" s="198"/>
      <c r="ET218" s="198"/>
      <c r="EU218" s="208"/>
      <c r="EV218" s="191"/>
      <c r="EW218" s="197"/>
      <c r="EX218" s="175"/>
      <c r="EY218" s="183"/>
      <c r="EZ218" s="172"/>
      <c r="FA218" s="191"/>
      <c r="FB218" s="191">
        <v>5.7030500000000002</v>
      </c>
      <c r="FC218" s="179"/>
      <c r="FD218" s="191"/>
      <c r="FE218" s="198"/>
      <c r="FF218" s="179"/>
      <c r="FG218" s="179">
        <v>2.3823099999999999</v>
      </c>
      <c r="FH218" s="198">
        <v>2.5095900000000002</v>
      </c>
      <c r="FI218" s="198"/>
      <c r="FJ218" s="191"/>
      <c r="FK218" s="191">
        <v>1.2669000000000001</v>
      </c>
      <c r="FL218" s="179"/>
      <c r="FM218" s="191"/>
      <c r="FN218" s="177"/>
      <c r="FO218" s="191">
        <v>3.1258400000000002</v>
      </c>
      <c r="FP218" s="177"/>
      <c r="FQ218" s="191">
        <v>1.7526400000000002</v>
      </c>
      <c r="FR218" s="191"/>
      <c r="FS218" s="198">
        <v>6.0644999999999998</v>
      </c>
      <c r="FT218" s="191">
        <v>2.8589000000000002</v>
      </c>
      <c r="FU218" s="191"/>
      <c r="FV218" s="191"/>
      <c r="FW218" s="177">
        <f t="shared" si="285"/>
        <v>25.663730000000001</v>
      </c>
      <c r="FX218" s="175">
        <f t="shared" si="278"/>
        <v>9.4907687718901124E-2</v>
      </c>
      <c r="FY218" s="172"/>
      <c r="FZ218" s="172"/>
    </row>
  </sheetData>
  <pageMargins left="0.7" right="0.7" top="0.75" bottom="0.75" header="0.3" footer="0.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List of Schedules</vt:lpstr>
      <vt:lpstr>Schedule 1</vt:lpstr>
      <vt:lpstr>Schedule 2</vt:lpstr>
      <vt:lpstr>Schedule 3 GasExAnte</vt:lpstr>
      <vt:lpstr>Gas ExAnte</vt:lpstr>
      <vt:lpstr>Gas 1st Regression</vt:lpstr>
      <vt:lpstr>Gas Multiple Regression</vt:lpstr>
      <vt:lpstr>Gas Adjusted Regression</vt:lpstr>
      <vt:lpstr>Gas Ex Ante DCF 2015</vt:lpstr>
      <vt:lpstr>Forecast Yields</vt:lpstr>
      <vt:lpstr> Schedule 4</vt:lpstr>
      <vt:lpstr>Schedule 5</vt:lpstr>
      <vt:lpstr>Ex Post Risk Premium</vt:lpstr>
      <vt:lpstr>Schedule 6</vt:lpstr>
      <vt:lpstr>Schedule 7</vt:lpstr>
      <vt:lpstr>Schedule 8</vt:lpstr>
      <vt:lpstr>Schedule 8 continued</vt:lpstr>
      <vt:lpstr>Schedule 9</vt:lpstr>
      <vt:lpstr>Model Results</vt:lpstr>
      <vt:lpstr>' Schedule 4'!Print_Area</vt:lpstr>
      <vt:lpstr>'Ex Post Risk Premium'!Print_Area</vt:lpstr>
      <vt:lpstr>'Forecast Yields'!Print_Area</vt:lpstr>
      <vt:lpstr>'Gas 1st Regression'!Print_Area</vt:lpstr>
      <vt:lpstr>'Gas Adjusted Regression'!Print_Area</vt:lpstr>
      <vt:lpstr>'Gas Ex Ante DCF 2015'!Print_Area</vt:lpstr>
      <vt:lpstr>'Gas ExAnte'!Print_Area</vt:lpstr>
      <vt:lpstr>'Gas Multiple Regression'!Print_Area</vt:lpstr>
      <vt:lpstr>'Model Results'!Print_Area</vt:lpstr>
      <vt:lpstr>'Schedule 1'!Print_Area</vt:lpstr>
      <vt:lpstr>'Schedule 2'!Print_Area</vt:lpstr>
      <vt:lpstr>'Schedule 3 GasExAnte'!Print_Area</vt:lpstr>
      <vt:lpstr>'Schedule 5'!Print_Area</vt:lpstr>
      <vt:lpstr>'Schedule 6'!Print_Area</vt:lpstr>
      <vt:lpstr>'Schedule 7'!Print_Area</vt:lpstr>
      <vt:lpstr>'Schedule 9'!Print_Area</vt:lpstr>
      <vt:lpstr>'Gas Ex Ante DCF 2015'!Print_Titles</vt:lpstr>
      <vt:lpstr>'Schedule 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2015-10-12T20:01:25Z</dcterms:created>
  <dcterms:modified xsi:type="dcterms:W3CDTF">2015-12-04T13:36:45Z</dcterms:modified>
</cp:coreProperties>
</file>