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6675" activeTab="0"/>
  </bookViews>
  <sheets>
    <sheet name="TGP Area" sheetId="1" r:id="rId1"/>
    <sheet name="Tennessee Gas, KY" sheetId="2" state="hidden" r:id="rId2"/>
  </sheets>
  <definedNames>
    <definedName name="_xlnm.Print_Area" localSheetId="0">'TGP Area'!$A$1:$L$29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<sst xmlns="http://schemas.openxmlformats.org/spreadsheetml/2006/main" count="179" uniqueCount="116">
  <si>
    <t>All Volumes MMBTU</t>
  </si>
  <si>
    <t>Monthly</t>
  </si>
  <si>
    <t>Daily</t>
  </si>
  <si>
    <t>Tennessee Gas</t>
  </si>
  <si>
    <t>Area</t>
  </si>
  <si>
    <t>Total Requirements</t>
  </si>
  <si>
    <t>90%  of MSQ</t>
  </si>
  <si>
    <t>FS-MA</t>
  </si>
  <si>
    <t>FS-PA</t>
  </si>
  <si>
    <t>TOTAL MSQ-FS-MA/FS-PA</t>
  </si>
  <si>
    <t>Atmos Energy Corporation</t>
  </si>
  <si>
    <t/>
  </si>
  <si>
    <t>Business Unit</t>
  </si>
  <si>
    <t>Kentucky Mid-States</t>
  </si>
  <si>
    <t>Design Day Dth @ 95 % Confidence Level</t>
  </si>
  <si>
    <t>Time Period</t>
  </si>
  <si>
    <t>Design Day HDD</t>
  </si>
  <si>
    <t>Date</t>
  </si>
  <si>
    <t>Design Day Forecast DTH</t>
  </si>
  <si>
    <t>Load Study Name</t>
  </si>
  <si>
    <t>Regression R-squared</t>
  </si>
  <si>
    <t>Coldest Day On Record</t>
  </si>
  <si>
    <t>Weather Station</t>
  </si>
  <si>
    <t>LEX - Lexington, KY</t>
  </si>
  <si>
    <t>Standard Error</t>
  </si>
  <si>
    <t>Day Before Coldest Day</t>
  </si>
  <si>
    <t>Design Day HDD Method</t>
  </si>
  <si>
    <t>Coldest Day On Record &gt; 1970</t>
  </si>
  <si>
    <t>Std Error Adj @ 95%</t>
  </si>
  <si>
    <t>Dataset Peak HDD</t>
  </si>
  <si>
    <t>Peak DTH</t>
  </si>
  <si>
    <t>Design Day Forecast Model</t>
  </si>
  <si>
    <t>Atmos Winter Only Model</t>
  </si>
  <si>
    <t>Forecast DTH</t>
  </si>
  <si>
    <t>Dataset Actual Peak Day</t>
  </si>
  <si>
    <t>Firm Sales Only</t>
  </si>
  <si>
    <t>Time Period Utilized</t>
  </si>
  <si>
    <t>Stability Model</t>
  </si>
  <si>
    <t>Third Party Obligations DTH</t>
  </si>
  <si>
    <t>Dataset 3 Year Peak Day</t>
  </si>
  <si>
    <t>Normal Weather</t>
  </si>
  <si>
    <t>10% Colder Weather</t>
  </si>
  <si>
    <t>20% Colder Weather</t>
  </si>
  <si>
    <t>10% Warmer Weather</t>
  </si>
  <si>
    <t>20% Warmer Weather</t>
  </si>
  <si>
    <t>Total Forecast DTH</t>
  </si>
  <si>
    <t>Normal Volumes</t>
  </si>
  <si>
    <t>Firm Sales</t>
  </si>
  <si>
    <t>Int Sales</t>
  </si>
  <si>
    <t>Total Sales</t>
  </si>
  <si>
    <t>Month</t>
  </si>
  <si>
    <t>HDD</t>
  </si>
  <si>
    <t>DTH</t>
  </si>
  <si>
    <t>Reserve Margin</t>
  </si>
  <si>
    <t>Annual Requirements DTH</t>
  </si>
  <si>
    <t>January</t>
  </si>
  <si>
    <t>Final Delivery Capacity DTH</t>
  </si>
  <si>
    <t>Winter Requirements DTH</t>
  </si>
  <si>
    <t>February</t>
  </si>
  <si>
    <t>Reserve Capacity DTH</t>
  </si>
  <si>
    <t>March</t>
  </si>
  <si>
    <t>Reserve Capacity %</t>
  </si>
  <si>
    <t>April</t>
  </si>
  <si>
    <t>May</t>
  </si>
  <si>
    <t>June</t>
  </si>
  <si>
    <t>Summary of Final Delivery Capacity</t>
  </si>
  <si>
    <t>July</t>
  </si>
  <si>
    <t>Pipeline</t>
  </si>
  <si>
    <t>Contract # &amp; Description</t>
  </si>
  <si>
    <t>MDQ Dth</t>
  </si>
  <si>
    <t>Notes</t>
  </si>
  <si>
    <t>August</t>
  </si>
  <si>
    <t>Tenn Gas</t>
  </si>
  <si>
    <t>FT-A 95033</t>
  </si>
  <si>
    <t>September</t>
  </si>
  <si>
    <t>FT-G 2546</t>
  </si>
  <si>
    <t>October</t>
  </si>
  <si>
    <t>November</t>
  </si>
  <si>
    <t>December</t>
  </si>
  <si>
    <t>Annual Firm Sales</t>
  </si>
  <si>
    <t>Winter Firm Sales</t>
  </si>
  <si>
    <t>Interruptible Sales Only</t>
  </si>
  <si>
    <t>Total Capacity</t>
  </si>
  <si>
    <t>Summary of Upstream and Storage Capacity</t>
  </si>
  <si>
    <t>Annual Int Sales</t>
  </si>
  <si>
    <t>Winter Int Sales</t>
  </si>
  <si>
    <t>Annual Total Sales</t>
  </si>
  <si>
    <t>Total Upstream and Storage Capacity</t>
  </si>
  <si>
    <t>Winter Total Sales</t>
  </si>
  <si>
    <t>FS-PA Storage w/d</t>
  </si>
  <si>
    <t>FS-PA   MDWQ 2,914</t>
  </si>
  <si>
    <t>amount to w/d from FS-MA</t>
  </si>
  <si>
    <t>amt to withdraw</t>
  </si>
  <si>
    <t>daily</t>
  </si>
  <si>
    <t>FS-MA MDWQ 19,784</t>
  </si>
  <si>
    <t>TOTAL</t>
  </si>
  <si>
    <t>prorata daily</t>
  </si>
  <si>
    <t>FS-MA Storage w/d</t>
  </si>
  <si>
    <t>TOTAL PURCHASES</t>
  </si>
  <si>
    <t>Total Withdrawals</t>
  </si>
  <si>
    <t>MSQ</t>
  </si>
  <si>
    <t>MDWQ</t>
  </si>
  <si>
    <t xml:space="preserve">TGP-KY Gas Supply Plan </t>
  </si>
  <si>
    <t>Winter Total</t>
  </si>
  <si>
    <t>Expires 3/31/19</t>
  </si>
  <si>
    <t>FT-A 300264-KY</t>
  </si>
  <si>
    <t>Expires 3/31/17</t>
  </si>
  <si>
    <t>Note :     Purchases reflect storage activities; Purchases are the delivered volumes net of transportation fuel.</t>
  </si>
  <si>
    <r>
      <rPr>
        <sz val="14"/>
        <color indexed="10"/>
        <rFont val="Arial"/>
        <family val="2"/>
      </rPr>
      <t>Projected</t>
    </r>
    <r>
      <rPr>
        <sz val="14"/>
        <rFont val="Arial"/>
        <family val="2"/>
      </rPr>
      <t xml:space="preserve"> Winter 2015-2016</t>
    </r>
  </si>
  <si>
    <t>2015 - 2016 Design Day and RFP Plan Summary</t>
  </si>
  <si>
    <t>2015 - 2016 Normalized Sales Requirements Summary Excluding Transportation</t>
  </si>
  <si>
    <t>File Last Updated:    May 18, 2015   3:14 PM</t>
  </si>
  <si>
    <t>Atmos Winter Only Model Used.  Data Sample: 03/02/2005 04/01/2005 10/31/2005 04/01/2006 10/31/2006 04/01/2007 10/31/2007 04/01/2008 10/31/2008 04/01/2009 10/31/2009 04/01/2010 10/31/2010 04/01/2011 10/31/2011 04/01/2012 10/31/2012 04/01/2013 10/31/2013 04/01/2014 10/31/2014 03/31/2015</t>
  </si>
  <si>
    <t>Tennessee Gas, KY</t>
  </si>
  <si>
    <t>Data Sample: 03/02/2005 04/01/2005 10/31/2005 04/01/2006 10/31/2006 04/01/2007 10/31/2007 04/01/2008 10/31/2008 04/01/2009 10/31/2009 04/01/2010 10/31/2010 04/01/2011 10/31/2011 04/01/2012 10/31/2012 04/01/2013 10/31/2013 04/01/2014 10/31/2014 03/31/2015</t>
  </si>
  <si>
    <t>Comments: 2014-2015 Des Day = 39,000 Stability; Ann Rqmts = 2,401,610 Dth; Wtr Rqmts = 1,845,410 Dth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</si>
</sst>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?_);_(@_)"/>
    <numFmt numFmtId="168" formatCode="0.0"/>
    <numFmt numFmtId="169" formatCode="_(* #,##0.0000_);_(* \(#,##0.0000\);_(* &quot;-&quot;??_);_(@_)"/>
    <numFmt numFmtId="170" formatCode="0.0%"/>
    <numFmt numFmtId="171" formatCode="_(* #,##0.0000_);_(* \(#,##0.0000\);_(* &quot;-&quot;????_);_(@_)"/>
    <numFmt numFmtId="172" formatCode="0.000%"/>
    <numFmt numFmtId="173" formatCode="0.0000%"/>
    <numFmt numFmtId="174" formatCode="0.00000%"/>
    <numFmt numFmtId="175" formatCode="0.000000%"/>
    <numFmt numFmtId="176" formatCode="mm/dd/yyyy"/>
    <numFmt numFmtId="177" formatCode="0.00%;[Red]\(0.00%\)"/>
    <numFmt numFmtId="178" formatCode="0.000"/>
  </numFmts>
  <fonts count="30">
    <font>
      <sz val="10"/>
      <name val="Arial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6" xfId="0" applyFont="1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165" fontId="0" fillId="0" borderId="0" xfId="42" applyNumberFormat="1" applyFont="1" applyAlignment="1">
      <alignment/>
    </xf>
    <xf numFmtId="41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165" fontId="6" fillId="0" borderId="0" xfId="42" applyNumberFormat="1" applyFont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0" fontId="25" fillId="0" borderId="0" xfId="0" applyFont="1" applyAlignment="1">
      <alignment/>
    </xf>
    <xf numFmtId="41" fontId="6" fillId="0" borderId="17" xfId="0" applyNumberFormat="1" applyFont="1" applyBorder="1" applyAlignment="1">
      <alignment horizontal="left"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29" fillId="0" borderId="0" xfId="60">
      <alignment/>
      <protection/>
    </xf>
    <xf numFmtId="0" fontId="0" fillId="0" borderId="0" xfId="60" applyFont="1">
      <alignment/>
      <protection/>
    </xf>
    <xf numFmtId="41" fontId="6" fillId="0" borderId="0" xfId="0" applyNumberFormat="1" applyFont="1" applyFill="1" applyBorder="1" applyAlignment="1">
      <alignment/>
    </xf>
    <xf numFmtId="12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9" fontId="0" fillId="0" borderId="0" xfId="64" applyFont="1" applyFill="1" applyAlignment="1">
      <alignment/>
    </xf>
    <xf numFmtId="43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2" fontId="0" fillId="0" borderId="0" xfId="0" applyNumberFormat="1" applyAlignment="1">
      <alignment horizontal="left"/>
    </xf>
    <xf numFmtId="41" fontId="6" fillId="0" borderId="0" xfId="0" applyNumberFormat="1" applyFont="1" applyBorder="1" applyAlignment="1">
      <alignment/>
    </xf>
    <xf numFmtId="41" fontId="6" fillId="0" borderId="18" xfId="0" applyNumberFormat="1" applyFont="1" applyFill="1" applyBorder="1" applyAlignment="1">
      <alignment/>
    </xf>
    <xf numFmtId="41" fontId="6" fillId="0" borderId="20" xfId="0" applyNumberFormat="1" applyFont="1" applyFill="1" applyBorder="1" applyAlignment="1">
      <alignment/>
    </xf>
    <xf numFmtId="41" fontId="6" fillId="0" borderId="19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38" fontId="0" fillId="0" borderId="21" xfId="45" applyNumberFormat="1" applyFont="1" applyBorder="1" applyAlignment="1">
      <alignment/>
    </xf>
    <xf numFmtId="38" fontId="0" fillId="0" borderId="22" xfId="45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8" borderId="21" xfId="0" applyFont="1" applyFill="1" applyBorder="1" applyAlignment="1">
      <alignment/>
    </xf>
    <xf numFmtId="0" fontId="6" fillId="8" borderId="18" xfId="0" applyFont="1" applyFill="1" applyBorder="1" applyAlignment="1">
      <alignment horizontal="centerContinuous"/>
    </xf>
    <xf numFmtId="0" fontId="6" fillId="8" borderId="20" xfId="0" applyFont="1" applyFill="1" applyBorder="1" applyAlignment="1">
      <alignment horizontal="centerContinuous"/>
    </xf>
    <xf numFmtId="0" fontId="6" fillId="8" borderId="19" xfId="0" applyFont="1" applyFill="1" applyBorder="1" applyAlignment="1">
      <alignment horizontal="centerContinuous"/>
    </xf>
    <xf numFmtId="0" fontId="6" fillId="8" borderId="19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24" xfId="0" applyFont="1" applyFill="1" applyBorder="1" applyAlignment="1">
      <alignment/>
    </xf>
    <xf numFmtId="0" fontId="6" fillId="8" borderId="15" xfId="0" applyFont="1" applyFill="1" applyBorder="1" applyAlignment="1">
      <alignment horizontal="left"/>
    </xf>
    <xf numFmtId="10" fontId="0" fillId="0" borderId="21" xfId="0" applyNumberFormat="1" applyFont="1" applyBorder="1" applyAlignment="1">
      <alignment/>
    </xf>
    <xf numFmtId="0" fontId="6" fillId="8" borderId="23" xfId="0" applyFont="1" applyFill="1" applyBorder="1" applyAlignment="1">
      <alignment/>
    </xf>
    <xf numFmtId="0" fontId="6" fillId="8" borderId="16" xfId="0" applyFont="1" applyFill="1" applyBorder="1" applyAlignment="1">
      <alignment/>
    </xf>
    <xf numFmtId="38" fontId="0" fillId="0" borderId="21" xfId="0" applyNumberFormat="1" applyFont="1" applyFill="1" applyBorder="1" applyAlignment="1">
      <alignment horizontal="center"/>
    </xf>
    <xf numFmtId="176" fontId="0" fillId="0" borderId="21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38" fontId="6" fillId="0" borderId="23" xfId="0" applyNumberFormat="1" applyFont="1" applyBorder="1" applyAlignment="1">
      <alignment horizontal="centerContinuous"/>
    </xf>
    <xf numFmtId="38" fontId="0" fillId="0" borderId="16" xfId="0" applyNumberFormat="1" applyBorder="1" applyAlignment="1">
      <alignment horizontal="centerContinuous"/>
    </xf>
    <xf numFmtId="0" fontId="6" fillId="8" borderId="23" xfId="0" applyFont="1" applyFill="1" applyBorder="1" applyAlignment="1">
      <alignment horizontal="left"/>
    </xf>
    <xf numFmtId="38" fontId="0" fillId="0" borderId="24" xfId="0" applyNumberFormat="1" applyFont="1" applyFill="1" applyBorder="1" applyAlignment="1">
      <alignment horizontal="right"/>
    </xf>
    <xf numFmtId="38" fontId="0" fillId="0" borderId="24" xfId="0" applyNumberFormat="1" applyFont="1" applyFill="1" applyBorder="1" applyAlignment="1">
      <alignment horizontal="center"/>
    </xf>
    <xf numFmtId="176" fontId="0" fillId="0" borderId="24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center"/>
    </xf>
    <xf numFmtId="0" fontId="6" fillId="8" borderId="22" xfId="0" applyFont="1" applyFill="1" applyBorder="1" applyAlignment="1">
      <alignment/>
    </xf>
    <xf numFmtId="176" fontId="6" fillId="8" borderId="17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8" fontId="0" fillId="0" borderId="24" xfId="0" applyNumberFormat="1" applyFont="1" applyBorder="1" applyAlignment="1">
      <alignment/>
    </xf>
    <xf numFmtId="176" fontId="0" fillId="0" borderId="21" xfId="0" applyNumberFormat="1" applyBorder="1" applyAlignment="1">
      <alignment horizontal="center"/>
    </xf>
    <xf numFmtId="0" fontId="6" fillId="8" borderId="13" xfId="0" applyFont="1" applyFill="1" applyBorder="1" applyAlignment="1">
      <alignment/>
    </xf>
    <xf numFmtId="0" fontId="6" fillId="8" borderId="11" xfId="0" applyFont="1" applyFill="1" applyBorder="1" applyAlignment="1">
      <alignment/>
    </xf>
    <xf numFmtId="38" fontId="0" fillId="0" borderId="22" xfId="0" applyNumberFormat="1" applyFont="1" applyFill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27" fillId="8" borderId="21" xfId="0" applyFont="1" applyFill="1" applyBorder="1" applyAlignment="1">
      <alignment horizontal="centerContinuous" vertical="center"/>
    </xf>
    <xf numFmtId="0" fontId="6" fillId="8" borderId="18" xfId="0" applyFont="1" applyFill="1" applyBorder="1" applyAlignment="1">
      <alignment horizontal="centerContinuous" vertical="center"/>
    </xf>
    <xf numFmtId="0" fontId="6" fillId="8" borderId="20" xfId="0" applyFont="1" applyFill="1" applyBorder="1" applyAlignment="1">
      <alignment horizontal="centerContinuous" vertical="center"/>
    </xf>
    <xf numFmtId="0" fontId="6" fillId="8" borderId="19" xfId="0" applyFont="1" applyFill="1" applyBorder="1" applyAlignment="1">
      <alignment horizontal="centerContinuous" vertical="center"/>
    </xf>
    <xf numFmtId="0" fontId="6" fillId="8" borderId="0" xfId="0" applyFont="1" applyFill="1" applyBorder="1" applyAlignment="1">
      <alignment horizontal="left"/>
    </xf>
    <xf numFmtId="38" fontId="6" fillId="0" borderId="22" xfId="0" applyNumberFormat="1" applyFont="1" applyFill="1" applyBorder="1" applyAlignment="1">
      <alignment horizontal="right"/>
    </xf>
    <xf numFmtId="0" fontId="6" fillId="8" borderId="22" xfId="0" applyFont="1" applyFill="1" applyBorder="1" applyAlignment="1">
      <alignment horizontal="center"/>
    </xf>
    <xf numFmtId="38" fontId="0" fillId="8" borderId="19" xfId="0" applyNumberFormat="1" applyFont="1" applyFill="1" applyBorder="1" applyAlignment="1">
      <alignment horizontal="centerContinuous"/>
    </xf>
    <xf numFmtId="38" fontId="0" fillId="0" borderId="21" xfId="0" applyNumberFormat="1" applyBorder="1" applyAlignment="1">
      <alignment/>
    </xf>
    <xf numFmtId="38" fontId="0" fillId="0" borderId="21" xfId="0" applyNumberFormat="1" applyFont="1" applyBorder="1" applyAlignment="1">
      <alignment/>
    </xf>
    <xf numFmtId="38" fontId="0" fillId="0" borderId="21" xfId="0" applyNumberFormat="1" applyFont="1" applyFill="1" applyBorder="1" applyAlignment="1">
      <alignment horizontal="right"/>
    </xf>
    <xf numFmtId="0" fontId="6" fillId="8" borderId="21" xfId="0" applyFont="1" applyFill="1" applyBorder="1" applyAlignment="1">
      <alignment horizontal="left"/>
    </xf>
    <xf numFmtId="38" fontId="0" fillId="0" borderId="24" xfId="0" applyNumberFormat="1" applyBorder="1" applyAlignment="1">
      <alignment/>
    </xf>
    <xf numFmtId="0" fontId="6" fillId="8" borderId="24" xfId="0" applyFont="1" applyFill="1" applyBorder="1" applyAlignment="1">
      <alignment horizontal="left"/>
    </xf>
    <xf numFmtId="177" fontId="6" fillId="0" borderId="24" xfId="0" applyNumberFormat="1" applyFont="1" applyBorder="1" applyAlignment="1">
      <alignment/>
    </xf>
    <xf numFmtId="0" fontId="6" fillId="8" borderId="22" xfId="0" applyFont="1" applyFill="1" applyBorder="1" applyAlignment="1">
      <alignment horizontal="left"/>
    </xf>
    <xf numFmtId="177" fontId="0" fillId="0" borderId="22" xfId="0" applyNumberFormat="1" applyFont="1" applyBorder="1" applyAlignment="1">
      <alignment/>
    </xf>
    <xf numFmtId="0" fontId="0" fillId="0" borderId="15" xfId="0" applyBorder="1" applyAlignment="1">
      <alignment/>
    </xf>
    <xf numFmtId="3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38" fontId="0" fillId="0" borderId="0" xfId="0" applyNumberFormat="1" applyFont="1" applyBorder="1" applyAlignment="1">
      <alignment/>
    </xf>
    <xf numFmtId="0" fontId="6" fillId="8" borderId="17" xfId="0" applyFont="1" applyFill="1" applyBorder="1" applyAlignment="1">
      <alignment horizontal="right"/>
    </xf>
    <xf numFmtId="41" fontId="6" fillId="8" borderId="17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1" fontId="6" fillId="0" borderId="10" xfId="0" applyNumberFormat="1" applyFont="1" applyFill="1" applyBorder="1" applyAlignment="1">
      <alignment/>
    </xf>
    <xf numFmtId="41" fontId="6" fillId="0" borderId="1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38" fontId="0" fillId="0" borderId="14" xfId="0" applyNumberFormat="1" applyFont="1" applyBorder="1" applyAlignment="1">
      <alignment/>
    </xf>
    <xf numFmtId="38" fontId="0" fillId="0" borderId="22" xfId="0" applyNumberFormat="1" applyFont="1" applyFill="1" applyBorder="1" applyAlignment="1">
      <alignment horizontal="right"/>
    </xf>
    <xf numFmtId="0" fontId="6" fillId="8" borderId="18" xfId="0" applyFont="1" applyFill="1" applyBorder="1" applyAlignment="1">
      <alignment horizontal="right"/>
    </xf>
    <xf numFmtId="0" fontId="6" fillId="8" borderId="20" xfId="0" applyFont="1" applyFill="1" applyBorder="1" applyAlignment="1">
      <alignment horizontal="right"/>
    </xf>
    <xf numFmtId="38" fontId="6" fillId="8" borderId="17" xfId="0" applyNumberFormat="1" applyFont="1" applyFill="1" applyBorder="1" applyAlignment="1">
      <alignment horizontal="right"/>
    </xf>
    <xf numFmtId="0" fontId="0" fillId="8" borderId="20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6" fillId="24" borderId="23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38" fontId="6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38" fontId="0" fillId="0" borderId="12" xfId="0" applyNumberFormat="1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38" fontId="0" fillId="0" borderId="16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17" fontId="0" fillId="0" borderId="23" xfId="0" applyNumberFormat="1" applyBorder="1" applyAlignment="1">
      <alignment horizontal="center"/>
    </xf>
    <xf numFmtId="17" fontId="0" fillId="0" borderId="16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23" xfId="0" applyNumberFormat="1" applyFont="1" applyBorder="1" applyAlignment="1">
      <alignment horizontal="center"/>
    </xf>
    <xf numFmtId="17" fontId="0" fillId="0" borderId="16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15" xfId="0" applyNumberFormat="1" applyFont="1" applyBorder="1" applyAlignment="1">
      <alignment vertical="top" wrapText="1"/>
    </xf>
    <xf numFmtId="38" fontId="6" fillId="0" borderId="10" xfId="0" applyNumberFormat="1" applyFont="1" applyBorder="1" applyAlignment="1">
      <alignment vertical="top" wrapText="1"/>
    </xf>
    <xf numFmtId="38" fontId="6" fillId="0" borderId="12" xfId="0" applyNumberFormat="1" applyFont="1" applyBorder="1" applyAlignment="1">
      <alignment vertical="top" wrapText="1"/>
    </xf>
    <xf numFmtId="38" fontId="6" fillId="0" borderId="23" xfId="0" applyNumberFormat="1" applyFont="1" applyBorder="1" applyAlignment="1">
      <alignment vertical="top" wrapText="1"/>
    </xf>
    <xf numFmtId="38" fontId="6" fillId="0" borderId="0" xfId="0" applyNumberFormat="1" applyFont="1" applyBorder="1" applyAlignment="1">
      <alignment vertical="top" wrapText="1"/>
    </xf>
    <xf numFmtId="38" fontId="6" fillId="0" borderId="16" xfId="0" applyNumberFormat="1" applyFont="1" applyBorder="1" applyAlignment="1">
      <alignment vertical="top" wrapText="1"/>
    </xf>
    <xf numFmtId="38" fontId="6" fillId="0" borderId="13" xfId="0" applyNumberFormat="1" applyFont="1" applyBorder="1" applyAlignment="1">
      <alignment vertical="top" wrapText="1"/>
    </xf>
    <xf numFmtId="38" fontId="6" fillId="0" borderId="14" xfId="0" applyNumberFormat="1" applyFont="1" applyBorder="1" applyAlignment="1">
      <alignment vertical="top" wrapText="1"/>
    </xf>
    <xf numFmtId="38" fontId="6" fillId="0" borderId="11" xfId="0" applyNumberFormat="1" applyFont="1" applyBorder="1" applyAlignment="1">
      <alignment vertical="top" wrapText="1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6" fillId="25" borderId="23" xfId="0" applyFont="1" applyFill="1" applyBorder="1" applyAlignment="1">
      <alignment horizontal="center" vertical="center"/>
    </xf>
    <xf numFmtId="0" fontId="26" fillId="25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5" xfId="61" applyFont="1" applyBorder="1" applyAlignment="1">
      <alignment vertical="top" wrapText="1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12" xfId="61" applyFont="1" applyBorder="1" applyAlignment="1">
      <alignment vertical="top" wrapText="1"/>
      <protection/>
    </xf>
    <xf numFmtId="0" fontId="6" fillId="0" borderId="23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0" fontId="6" fillId="0" borderId="16" xfId="61" applyFont="1" applyBorder="1" applyAlignment="1">
      <alignment vertical="top" wrapText="1"/>
      <protection/>
    </xf>
    <xf numFmtId="0" fontId="6" fillId="0" borderId="13" xfId="61" applyFont="1" applyBorder="1" applyAlignment="1">
      <alignment vertical="top" wrapText="1"/>
      <protection/>
    </xf>
    <xf numFmtId="0" fontId="6" fillId="0" borderId="14" xfId="61" applyFont="1" applyBorder="1" applyAlignment="1">
      <alignment vertical="top" wrapText="1"/>
      <protection/>
    </xf>
    <xf numFmtId="0" fontId="6" fillId="0" borderId="11" xfId="61" applyFont="1" applyBorder="1" applyAlignment="1">
      <alignment vertical="top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3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4"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81" zoomScaleNormal="81" zoomScalePageLayoutView="0" workbookViewId="0" topLeftCell="A1">
      <selection activeCell="H14" sqref="H14"/>
    </sheetView>
  </sheetViews>
  <sheetFormatPr defaultColWidth="9.140625" defaultRowHeight="12.75"/>
  <cols>
    <col min="1" max="1" width="24.7109375" style="0" customWidth="1"/>
    <col min="2" max="2" width="14.00390625" style="0" bestFit="1" customWidth="1"/>
    <col min="3" max="3" width="10.00390625" style="0" bestFit="1" customWidth="1"/>
    <col min="4" max="4" width="12.28125" style="0" bestFit="1" customWidth="1"/>
    <col min="5" max="5" width="12.140625" style="0" bestFit="1" customWidth="1"/>
    <col min="6" max="6" width="12.28125" style="0" bestFit="1" customWidth="1"/>
    <col min="7" max="7" width="11.140625" style="0" bestFit="1" customWidth="1"/>
    <col min="8" max="8" width="12.7109375" style="0" bestFit="1" customWidth="1"/>
    <col min="9" max="9" width="10.57421875" style="0" customWidth="1"/>
    <col min="10" max="10" width="13.00390625" style="0" customWidth="1"/>
    <col min="11" max="11" width="10.140625" style="0" bestFit="1" customWidth="1"/>
    <col min="12" max="12" width="14.421875" style="0" bestFit="1" customWidth="1"/>
    <col min="13" max="13" width="9.8515625" style="0" bestFit="1" customWidth="1"/>
    <col min="14" max="14" width="12.28125" style="0" bestFit="1" customWidth="1"/>
    <col min="15" max="18" width="12.140625" style="0" bestFit="1" customWidth="1"/>
    <col min="19" max="19" width="11.140625" style="0" bestFit="1" customWidth="1"/>
  </cols>
  <sheetData>
    <row r="1" ht="18">
      <c r="A1" s="27"/>
    </row>
    <row r="2" ht="18">
      <c r="A2" s="27"/>
    </row>
    <row r="3" ht="18">
      <c r="A3" s="1" t="s">
        <v>10</v>
      </c>
    </row>
    <row r="4" ht="18">
      <c r="A4" s="1" t="s">
        <v>102</v>
      </c>
    </row>
    <row r="5" spans="1:9" ht="18">
      <c r="A5" s="1" t="s">
        <v>108</v>
      </c>
      <c r="E5" s="20"/>
      <c r="F5" s="20"/>
      <c r="G5" s="20"/>
      <c r="H5" s="20"/>
      <c r="I5" s="20"/>
    </row>
    <row r="6" spans="1:9" ht="18">
      <c r="A6" s="1" t="s">
        <v>0</v>
      </c>
      <c r="C6" s="18"/>
      <c r="D6" s="25"/>
      <c r="E6" s="20"/>
      <c r="F6" s="20"/>
      <c r="G6" s="20"/>
      <c r="H6" s="20"/>
      <c r="I6" s="20"/>
    </row>
    <row r="7" spans="1:2" ht="18">
      <c r="A7" s="14"/>
      <c r="B7" s="19"/>
    </row>
    <row r="8" ht="18">
      <c r="A8" s="2"/>
    </row>
    <row r="9" spans="8:10" ht="15.75">
      <c r="H9" s="15"/>
      <c r="J9" s="18"/>
    </row>
    <row r="10" spans="1:12" ht="15.75">
      <c r="A10" s="10" t="s">
        <v>3</v>
      </c>
      <c r="B10" s="3"/>
      <c r="C10" s="5">
        <v>30</v>
      </c>
      <c r="D10" s="9"/>
      <c r="E10" s="5">
        <v>31</v>
      </c>
      <c r="F10" s="9"/>
      <c r="G10" s="5">
        <v>31</v>
      </c>
      <c r="H10" s="9"/>
      <c r="I10" s="5">
        <v>29</v>
      </c>
      <c r="J10" s="9"/>
      <c r="K10" s="5">
        <v>31</v>
      </c>
      <c r="L10" s="5">
        <f>+C10+E10+G10+I10+K10</f>
        <v>152</v>
      </c>
    </row>
    <row r="11" spans="1:12" ht="18">
      <c r="A11" s="11" t="s">
        <v>4</v>
      </c>
      <c r="B11" s="150">
        <v>42309</v>
      </c>
      <c r="C11" s="149"/>
      <c r="D11" s="148">
        <v>42339</v>
      </c>
      <c r="E11" s="149"/>
      <c r="F11" s="151">
        <v>42370</v>
      </c>
      <c r="G11" s="152"/>
      <c r="H11" s="148">
        <v>42401</v>
      </c>
      <c r="I11" s="149"/>
      <c r="J11" s="148">
        <v>42430</v>
      </c>
      <c r="K11" s="149"/>
      <c r="L11" s="48" t="s">
        <v>103</v>
      </c>
    </row>
    <row r="12" spans="1:12" ht="12.75">
      <c r="A12" s="4"/>
      <c r="B12" s="7" t="s">
        <v>1</v>
      </c>
      <c r="C12" s="8" t="s">
        <v>2</v>
      </c>
      <c r="D12" s="6" t="s">
        <v>1</v>
      </c>
      <c r="E12" s="8" t="s">
        <v>2</v>
      </c>
      <c r="F12" s="6" t="s">
        <v>1</v>
      </c>
      <c r="G12" s="8" t="s">
        <v>2</v>
      </c>
      <c r="H12" s="6" t="s">
        <v>1</v>
      </c>
      <c r="I12" s="8" t="s">
        <v>2</v>
      </c>
      <c r="J12" s="6" t="s">
        <v>1</v>
      </c>
      <c r="K12" s="8" t="s">
        <v>2</v>
      </c>
      <c r="L12" s="8"/>
    </row>
    <row r="13" spans="13:22" ht="12.75">
      <c r="M13" s="22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2.75">
      <c r="A14" s="31" t="s">
        <v>5</v>
      </c>
      <c r="B14" s="29">
        <f>+'Tennessee Gas, KY'!M22+'Tennessee Gas, KY'!M40</f>
        <v>249184.63330306084</v>
      </c>
      <c r="C14" s="30">
        <f>+B14/C10</f>
        <v>8306.154443435362</v>
      </c>
      <c r="D14" s="31">
        <f>+'Tennessee Gas, KY'!M23+'Tennessee Gas, KY'!M41</f>
        <v>421223.90195317235</v>
      </c>
      <c r="E14" s="31">
        <f>+D14/E10</f>
        <v>13587.867804941043</v>
      </c>
      <c r="F14" s="29">
        <f>+'Tennessee Gas, KY'!M12+'Tennessee Gas, KY'!M30</f>
        <v>497690.82716378215</v>
      </c>
      <c r="G14" s="30">
        <f>+F14/G10</f>
        <v>16054.542811734907</v>
      </c>
      <c r="H14" s="31">
        <f>+'Tennessee Gas, KY'!M13+'Tennessee Gas, KY'!M31</f>
        <v>404372.91253344476</v>
      </c>
      <c r="I14" s="31">
        <f>+H14/I10</f>
        <v>13943.893535636027</v>
      </c>
      <c r="J14" s="29">
        <f>+'Tennessee Gas, KY'!M14+'Tennessee Gas, KY'!M32</f>
        <v>292766.1868647843</v>
      </c>
      <c r="K14" s="30">
        <f>+J14/K10</f>
        <v>9444.070544025299</v>
      </c>
      <c r="L14" s="30">
        <f>+B14+D14+F14+H14+J14</f>
        <v>1865238.4618182443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12" s="24" customFormat="1" ht="12.75">
      <c r="A16" s="36" t="s">
        <v>97</v>
      </c>
      <c r="B16" s="33">
        <f>+C36</f>
        <v>99424.48999999999</v>
      </c>
      <c r="C16" s="33">
        <f>+B16/C10</f>
        <v>3314.1496666666662</v>
      </c>
      <c r="D16" s="33">
        <f>+D36</f>
        <v>180771.79999999993</v>
      </c>
      <c r="E16" s="33">
        <f>+D16/E10</f>
        <v>5831.348387096772</v>
      </c>
      <c r="F16" s="33">
        <f>+E36</f>
        <v>253080.52000000002</v>
      </c>
      <c r="G16" s="33">
        <f>+F16/G10</f>
        <v>8163.887741935485</v>
      </c>
      <c r="H16" s="33">
        <f>+F36</f>
        <v>180771.8</v>
      </c>
      <c r="I16" s="33">
        <f>+H16/I10</f>
        <v>6233.510344827586</v>
      </c>
      <c r="J16" s="33">
        <f>+G36</f>
        <v>99424.48999999999</v>
      </c>
      <c r="K16" s="33">
        <f>+J16/K10</f>
        <v>3207.2416129032254</v>
      </c>
      <c r="L16" s="33">
        <f>+B16+D16+F16+H16+J16</f>
        <v>813473.0999999999</v>
      </c>
    </row>
    <row r="17" spans="1:19" s="21" customFormat="1" ht="12.75">
      <c r="A17" s="36" t="s">
        <v>89</v>
      </c>
      <c r="B17" s="33">
        <f>+C42</f>
        <v>72771.92763157896</v>
      </c>
      <c r="C17" s="33">
        <f>+B17/C10</f>
        <v>2425.730921052632</v>
      </c>
      <c r="D17" s="33">
        <f>+D42</f>
        <v>75197.65855263159</v>
      </c>
      <c r="E17" s="33">
        <f>+D17/E10</f>
        <v>2425.730921052632</v>
      </c>
      <c r="F17" s="33">
        <f>+E42</f>
        <v>75197.65855263159</v>
      </c>
      <c r="G17" s="33">
        <f>+F17/G10</f>
        <v>2425.730921052632</v>
      </c>
      <c r="H17" s="33">
        <f>+F42</f>
        <v>70346.19671052632</v>
      </c>
      <c r="I17" s="33">
        <f>+H17/I10</f>
        <v>2425.730921052632</v>
      </c>
      <c r="J17" s="33">
        <f>+G42</f>
        <v>75197.65855263159</v>
      </c>
      <c r="K17" s="33">
        <f>+J17/K10</f>
        <v>2425.730921052632</v>
      </c>
      <c r="L17" s="33">
        <f>+B17+D17+F17+H17+J17</f>
        <v>368711.1000000001</v>
      </c>
      <c r="N17" s="26"/>
      <c r="O17" s="26"/>
      <c r="P17" s="26"/>
      <c r="Q17" s="26"/>
      <c r="R17" s="26"/>
      <c r="S17" s="25"/>
    </row>
    <row r="18" spans="1:19" s="21" customFormat="1" ht="12.75">
      <c r="A18" s="44" t="s">
        <v>99</v>
      </c>
      <c r="B18" s="44">
        <f>SUM(B16:B17)</f>
        <v>172196.41763157895</v>
      </c>
      <c r="C18" s="46">
        <f aca="true" t="shared" si="0" ref="C18:L18">SUM(C16:C17)</f>
        <v>5739.880587719298</v>
      </c>
      <c r="D18" s="45">
        <f t="shared" si="0"/>
        <v>255969.45855263152</v>
      </c>
      <c r="E18" s="45">
        <f t="shared" si="0"/>
        <v>8257.079308149405</v>
      </c>
      <c r="F18" s="44">
        <f t="shared" si="0"/>
        <v>328278.17855263164</v>
      </c>
      <c r="G18" s="46">
        <f t="shared" si="0"/>
        <v>10589.618662988116</v>
      </c>
      <c r="H18" s="45">
        <f t="shared" si="0"/>
        <v>251117.9967105263</v>
      </c>
      <c r="I18" s="45">
        <f t="shared" si="0"/>
        <v>8659.241265880217</v>
      </c>
      <c r="J18" s="44">
        <f t="shared" si="0"/>
        <v>174622.14855263158</v>
      </c>
      <c r="K18" s="46">
        <f t="shared" si="0"/>
        <v>5632.972533955857</v>
      </c>
      <c r="L18" s="46">
        <f t="shared" si="0"/>
        <v>1182184.2</v>
      </c>
      <c r="N18" s="26"/>
      <c r="O18" s="26"/>
      <c r="P18" s="26"/>
      <c r="Q18" s="26"/>
      <c r="R18" s="26"/>
      <c r="S18" s="25"/>
    </row>
    <row r="19" spans="1:19" s="21" customFormat="1" ht="12.75">
      <c r="A19" s="3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N19" s="26"/>
      <c r="O19" s="26"/>
      <c r="P19" s="26"/>
      <c r="Q19" s="26"/>
      <c r="R19" s="26"/>
      <c r="S19" s="25"/>
    </row>
    <row r="20" spans="13:22" ht="12.75"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2.75">
      <c r="A21" s="28" t="s">
        <v>98</v>
      </c>
      <c r="B21" s="29">
        <f>+B14-B16-B17</f>
        <v>76988.21567148188</v>
      </c>
      <c r="C21" s="30">
        <f>+B21/C10</f>
        <v>2566.273855716063</v>
      </c>
      <c r="D21" s="31">
        <f>+D14-D16-D17</f>
        <v>165254.44340054083</v>
      </c>
      <c r="E21" s="30">
        <f>+D21/E10</f>
        <v>5330.78849679164</v>
      </c>
      <c r="F21" s="31">
        <f>+F14-F16-F17</f>
        <v>169412.64861115054</v>
      </c>
      <c r="G21" s="30">
        <f>+F21/G10</f>
        <v>5464.924148746792</v>
      </c>
      <c r="H21" s="31">
        <f>+H14-H16-H17</f>
        <v>153254.91582291847</v>
      </c>
      <c r="I21" s="30">
        <f>+H21/I10</f>
        <v>5284.652269755809</v>
      </c>
      <c r="J21" s="31">
        <f>+J14-J16-J17</f>
        <v>118144.0383121527</v>
      </c>
      <c r="K21" s="30">
        <f>+J21/K10</f>
        <v>3811.098010069442</v>
      </c>
      <c r="L21" s="32">
        <f>+B21+D21+F21+H21+J21</f>
        <v>683054.2618182444</v>
      </c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.75">
      <c r="A23" s="12" t="s">
        <v>107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2:22" ht="12.75">
      <c r="B25" s="47" t="s">
        <v>100</v>
      </c>
      <c r="C25" s="13" t="s">
        <v>101</v>
      </c>
      <c r="D25" s="13"/>
      <c r="E25" s="13"/>
      <c r="F25" s="13"/>
      <c r="G25" s="13"/>
      <c r="H25" s="13"/>
      <c r="I25" s="13"/>
      <c r="J25" s="13"/>
      <c r="K25" s="13"/>
      <c r="L25" s="13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13" t="s">
        <v>7</v>
      </c>
      <c r="B26" s="13">
        <f>753859+150000</f>
        <v>903859</v>
      </c>
      <c r="C26" s="33">
        <v>19784</v>
      </c>
      <c r="D26" s="13"/>
      <c r="E26" s="13"/>
      <c r="F26" s="13"/>
      <c r="G26" s="13"/>
      <c r="H26" s="13"/>
      <c r="I26" s="13"/>
      <c r="J26" s="13"/>
      <c r="K26" s="13"/>
      <c r="L26" s="13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.75">
      <c r="A27" s="13" t="s">
        <v>8</v>
      </c>
      <c r="B27" s="13">
        <v>409679</v>
      </c>
      <c r="C27" s="33">
        <v>2914</v>
      </c>
      <c r="D27" s="13"/>
      <c r="E27" s="13"/>
      <c r="F27" s="13"/>
      <c r="G27" s="13"/>
      <c r="H27" s="13"/>
      <c r="I27" s="13"/>
      <c r="J27" s="13"/>
      <c r="K27" s="13"/>
      <c r="L27" s="13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3:22" ht="12.75"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2.75">
      <c r="A29" s="13"/>
      <c r="B29" s="13"/>
      <c r="C29" s="3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2.75">
      <c r="A30" s="13"/>
      <c r="B30" s="13"/>
      <c r="C30" s="33"/>
      <c r="D30" s="13"/>
      <c r="E30" s="13"/>
      <c r="F30" s="13"/>
      <c r="G30" s="13"/>
      <c r="H30" s="13"/>
      <c r="I30" s="13"/>
      <c r="J30" s="13"/>
      <c r="K30" s="13"/>
      <c r="L30" s="13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13"/>
      <c r="B31" s="13"/>
      <c r="C31" s="33"/>
      <c r="D31" s="13"/>
      <c r="E31" s="13"/>
      <c r="F31" s="13"/>
      <c r="G31" s="13"/>
      <c r="H31" s="13"/>
      <c r="I31" s="13"/>
      <c r="J31" s="13"/>
      <c r="K31" s="13"/>
      <c r="L31" s="13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13"/>
      <c r="B32" s="13"/>
      <c r="C32" s="3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13"/>
      <c r="B33" s="13"/>
      <c r="C33" s="13"/>
      <c r="D33" s="13"/>
      <c r="E33" s="13"/>
      <c r="F33" s="13"/>
      <c r="G33" s="13"/>
      <c r="H33" s="13" t="s">
        <v>95</v>
      </c>
      <c r="I33" s="13"/>
      <c r="J33" s="13"/>
      <c r="K33" s="13"/>
      <c r="L33" s="13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2.75">
      <c r="A34" s="43" t="s">
        <v>94</v>
      </c>
      <c r="B34" s="38">
        <v>0.95</v>
      </c>
      <c r="C34" s="39">
        <v>0.84</v>
      </c>
      <c r="D34" s="39">
        <v>0.64</v>
      </c>
      <c r="E34" s="39">
        <v>0.36</v>
      </c>
      <c r="F34" s="39">
        <v>0.16</v>
      </c>
      <c r="G34" s="39">
        <v>0.05</v>
      </c>
      <c r="H34" s="13"/>
      <c r="I34" s="13"/>
      <c r="J34" s="13"/>
      <c r="K34" s="13"/>
      <c r="L34" s="13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2.75">
      <c r="A35" s="13"/>
      <c r="B35" s="13">
        <f>+B26*B34</f>
        <v>858666.0499999999</v>
      </c>
      <c r="C35" s="13">
        <f>+B26*C34</f>
        <v>759241.5599999999</v>
      </c>
      <c r="D35" s="41">
        <f>+B26*D34</f>
        <v>578469.76</v>
      </c>
      <c r="E35" s="41">
        <f>+B26*E34</f>
        <v>325389.24</v>
      </c>
      <c r="F35" s="13">
        <f>+B26*F34</f>
        <v>144617.44</v>
      </c>
      <c r="G35" s="40">
        <f>+G34*B26</f>
        <v>45192.950000000004</v>
      </c>
      <c r="H35" s="13"/>
      <c r="I35" s="13"/>
      <c r="J35" s="13"/>
      <c r="K35" s="13"/>
      <c r="L35" s="13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2.75">
      <c r="A36" s="13" t="s">
        <v>92</v>
      </c>
      <c r="B36" s="13"/>
      <c r="C36" s="13">
        <f>+B35-C35</f>
        <v>99424.48999999999</v>
      </c>
      <c r="D36" s="13">
        <f>+C35-D35</f>
        <v>180771.79999999993</v>
      </c>
      <c r="E36" s="13">
        <f>+D35-E35</f>
        <v>253080.52000000002</v>
      </c>
      <c r="F36" s="13">
        <f>+E35-F35</f>
        <v>180771.8</v>
      </c>
      <c r="G36" s="13">
        <f>+F35-G35</f>
        <v>99424.48999999999</v>
      </c>
      <c r="H36" s="13">
        <f>SUM(C36:G36)</f>
        <v>813473.0999999999</v>
      </c>
      <c r="I36" s="13"/>
      <c r="J36" s="13"/>
      <c r="K36" s="13"/>
      <c r="L36" s="13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>
      <c r="A37" s="13" t="s">
        <v>93</v>
      </c>
      <c r="B37" s="13"/>
      <c r="C37" s="13">
        <f>+C36/C10</f>
        <v>3314.1496666666662</v>
      </c>
      <c r="D37" s="13">
        <f>+D36/E10</f>
        <v>5831.348387096772</v>
      </c>
      <c r="E37" s="13">
        <f>+E36/G10</f>
        <v>8163.887741935485</v>
      </c>
      <c r="F37" s="13">
        <f>+F36/I10</f>
        <v>6233.510344827586</v>
      </c>
      <c r="G37" s="13">
        <f>+G36/K10</f>
        <v>3207.2416129032254</v>
      </c>
      <c r="H37" s="13"/>
      <c r="I37" s="13"/>
      <c r="J37" s="13"/>
      <c r="K37" s="13"/>
      <c r="L37" s="13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12" ht="12.75">
      <c r="A38" s="1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s="21" customFormat="1" ht="12.75">
      <c r="A39" s="22"/>
      <c r="B39" s="38"/>
      <c r="C39" s="39"/>
      <c r="D39" s="39"/>
      <c r="E39" s="39"/>
      <c r="F39" s="39"/>
      <c r="G39" s="39"/>
      <c r="H39" s="22"/>
      <c r="I39" s="22"/>
      <c r="J39" s="22"/>
      <c r="K39" s="22"/>
      <c r="L39" s="22"/>
    </row>
    <row r="40" spans="1:13" s="21" customFormat="1" ht="12.75">
      <c r="A40" s="22"/>
      <c r="B40" s="33"/>
      <c r="C40" s="33"/>
      <c r="D40" s="22"/>
      <c r="E40" s="33"/>
      <c r="F40" s="22"/>
      <c r="G40" s="33"/>
      <c r="H40" s="36"/>
      <c r="I40" s="36"/>
      <c r="J40" s="36"/>
      <c r="K40" s="36"/>
      <c r="L40" s="36"/>
      <c r="M40" s="24"/>
    </row>
    <row r="41" spans="1:12" s="21" customFormat="1" ht="12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2.75">
      <c r="A42" s="17" t="s">
        <v>90</v>
      </c>
      <c r="B42" s="12"/>
      <c r="C42" s="22">
        <f>($B49/$L10)*C10</f>
        <v>72771.92763157896</v>
      </c>
      <c r="D42" s="22">
        <f>($B49/$L10)*E10</f>
        <v>75197.65855263159</v>
      </c>
      <c r="E42" s="22">
        <f>($B49/$L10)*G10</f>
        <v>75197.65855263159</v>
      </c>
      <c r="F42" s="22">
        <f>($B49/$L10)*I10</f>
        <v>70346.19671052632</v>
      </c>
      <c r="G42" s="22">
        <f>($B49/$L10)*K10</f>
        <v>75197.65855263159</v>
      </c>
      <c r="H42" s="12">
        <f>SUM(C42:G42)</f>
        <v>368711.1000000001</v>
      </c>
      <c r="I42" s="12"/>
      <c r="J42" s="12"/>
      <c r="K42" s="12"/>
      <c r="L42" s="12"/>
    </row>
    <row r="43" spans="2:12" ht="12.75">
      <c r="B43" s="37" t="s">
        <v>96</v>
      </c>
      <c r="C43" s="22">
        <f>+C42/C10</f>
        <v>2425.730921052632</v>
      </c>
      <c r="D43" s="26">
        <f>+D42/E10</f>
        <v>2425.730921052632</v>
      </c>
      <c r="E43" s="22">
        <f>+E42/G10</f>
        <v>2425.730921052632</v>
      </c>
      <c r="F43" s="22">
        <f>+F42/I10</f>
        <v>2425.730921052632</v>
      </c>
      <c r="G43" s="22">
        <f>+G42/K10</f>
        <v>2425.730921052632</v>
      </c>
      <c r="H43" s="12"/>
      <c r="I43" s="12"/>
      <c r="J43" s="12"/>
      <c r="K43" s="12"/>
      <c r="L43" s="12"/>
    </row>
    <row r="44" spans="1:12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 t="s">
        <v>9</v>
      </c>
      <c r="B46" s="12">
        <f>753859+409679+150000</f>
        <v>1313538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 t="s">
        <v>6</v>
      </c>
      <c r="B47" s="17">
        <f>+B46*0.9</f>
        <v>1182184.2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 t="s">
        <v>6</v>
      </c>
      <c r="B48" s="13">
        <f>+B26*0.9</f>
        <v>813473.1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2.75">
      <c r="A49" s="12" t="s">
        <v>6</v>
      </c>
      <c r="B49" s="12">
        <f>+B27*0.9</f>
        <v>368711.10000000003</v>
      </c>
      <c r="C49" s="12">
        <f>+B49/5</f>
        <v>73742.22</v>
      </c>
      <c r="D49" s="42">
        <v>0.2</v>
      </c>
      <c r="E49" s="12"/>
      <c r="F49" s="12"/>
      <c r="G49" s="12"/>
      <c r="H49" s="12"/>
      <c r="I49" s="12"/>
      <c r="J49" s="12"/>
      <c r="K49" s="12"/>
      <c r="L49" s="12"/>
    </row>
    <row r="50" ht="12.75">
      <c r="A50" s="12" t="s">
        <v>91</v>
      </c>
    </row>
    <row r="52" spans="2:12" ht="12.75">
      <c r="B52" s="16"/>
      <c r="C52" s="16"/>
      <c r="D52" s="16"/>
      <c r="E52" s="16"/>
      <c r="F52" s="16"/>
      <c r="G52" s="16"/>
      <c r="H52" s="16"/>
      <c r="I52" s="16"/>
      <c r="J52" s="16"/>
      <c r="L52" s="23"/>
    </row>
    <row r="53" spans="2:12" ht="12.75">
      <c r="B53" s="16"/>
      <c r="C53" s="16"/>
      <c r="D53" s="16"/>
      <c r="E53" s="16"/>
      <c r="F53" s="16"/>
      <c r="G53" s="16"/>
      <c r="H53" s="16"/>
      <c r="I53" s="16"/>
      <c r="J53" s="16"/>
      <c r="L53" s="23"/>
    </row>
  </sheetData>
  <sheetProtection/>
  <mergeCells count="5">
    <mergeCell ref="J11:K11"/>
    <mergeCell ref="B11:C11"/>
    <mergeCell ref="D11:E11"/>
    <mergeCell ref="F11:G11"/>
    <mergeCell ref="H11:I11"/>
  </mergeCells>
  <printOptions horizontalCentered="1"/>
  <pageMargins left="0.5" right="0.5" top="0.5" bottom="0.62" header="0.25" footer="0.84"/>
  <pageSetup horizontalDpi="300" verticalDpi="300" orientation="landscape" scale="82" r:id="rId1"/>
  <headerFooter alignWithMargins="0">
    <oddHeader>&amp;RCASE NO. 2015-00343
ATTACHMENT 46
TO STAFF DR NO. 1-59
</oddHeader>
    <oddFooter>&amp;C&amp;"Arial,Bold"Page 2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5"/>
  <sheetViews>
    <sheetView zoomScale="70" zoomScaleNormal="70" zoomScalePageLayoutView="0" workbookViewId="0" topLeftCell="A1">
      <selection activeCell="A1" sqref="A1:IV16384"/>
    </sheetView>
  </sheetViews>
  <sheetFormatPr defaultColWidth="9.140625" defaultRowHeight="12.75"/>
  <cols>
    <col min="1" max="1" width="26.7109375" style="35" customWidth="1"/>
    <col min="2" max="3" width="18.7109375" style="35" customWidth="1"/>
    <col min="4" max="4" width="27.7109375" style="35" customWidth="1"/>
    <col min="5" max="5" width="15.7109375" style="35" customWidth="1"/>
    <col min="6" max="7" width="12.7109375" style="35" customWidth="1"/>
    <col min="8" max="8" width="17.7109375" style="35" customWidth="1"/>
    <col min="9" max="10" width="15.7109375" style="35" customWidth="1"/>
    <col min="11" max="13" width="18.7109375" style="34" customWidth="1"/>
    <col min="14" max="21" width="15.8515625" style="34" customWidth="1"/>
    <col min="22" max="16384" width="9.140625" style="34" customWidth="1"/>
  </cols>
  <sheetData>
    <row r="1" spans="1:21" ht="18">
      <c r="A1" s="153" t="s">
        <v>10</v>
      </c>
      <c r="B1" s="154"/>
      <c r="C1" s="154"/>
      <c r="D1" s="154"/>
      <c r="E1" s="154"/>
      <c r="F1" s="154"/>
      <c r="G1" s="154"/>
      <c r="H1" s="154"/>
      <c r="I1" s="154"/>
      <c r="J1" s="155"/>
      <c r="K1" s="153" t="s">
        <v>10</v>
      </c>
      <c r="L1" s="154"/>
      <c r="M1" s="154"/>
      <c r="N1" s="154"/>
      <c r="O1" s="154"/>
      <c r="P1" s="154"/>
      <c r="Q1" s="154"/>
      <c r="R1" s="154"/>
      <c r="S1" s="154"/>
      <c r="T1" s="154"/>
      <c r="U1" s="155"/>
    </row>
    <row r="2" spans="1:21" ht="18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8"/>
      <c r="K2" s="156" t="s">
        <v>110</v>
      </c>
      <c r="L2" s="157"/>
      <c r="M2" s="157"/>
      <c r="N2" s="157"/>
      <c r="O2" s="157"/>
      <c r="P2" s="157"/>
      <c r="Q2" s="157"/>
      <c r="R2" s="157"/>
      <c r="S2" s="157"/>
      <c r="T2" s="157"/>
      <c r="U2" s="158"/>
    </row>
    <row r="3" spans="1:21" ht="15">
      <c r="A3" s="51"/>
      <c r="B3" s="52"/>
      <c r="C3"/>
      <c r="D3" s="159" t="s">
        <v>111</v>
      </c>
      <c r="E3" s="159"/>
      <c r="F3" s="159"/>
      <c r="G3"/>
      <c r="H3" s="52"/>
      <c r="I3" s="52"/>
      <c r="J3" s="53"/>
      <c r="K3" s="51"/>
      <c r="L3" s="52"/>
      <c r="M3"/>
      <c r="N3" s="159" t="s">
        <v>111</v>
      </c>
      <c r="O3" s="159"/>
      <c r="P3" s="159"/>
      <c r="Q3" s="159"/>
      <c r="R3"/>
      <c r="S3"/>
      <c r="T3" s="52"/>
      <c r="U3" s="53"/>
    </row>
    <row r="4" spans="1:21" ht="15">
      <c r="A4" s="54"/>
      <c r="B4" s="55"/>
      <c r="C4" s="55"/>
      <c r="D4" s="55"/>
      <c r="E4" s="55"/>
      <c r="F4" s="160" t="s">
        <v>11</v>
      </c>
      <c r="G4" s="160"/>
      <c r="H4" s="160"/>
      <c r="I4" s="160"/>
      <c r="J4" s="161"/>
      <c r="K4" s="56"/>
      <c r="L4" s="57"/>
      <c r="M4" s="57"/>
      <c r="N4" s="57"/>
      <c r="O4" s="57"/>
      <c r="P4" s="57"/>
      <c r="Q4" s="57"/>
      <c r="R4" s="57"/>
      <c r="S4" s="57"/>
      <c r="T4" s="57"/>
      <c r="U4" s="58"/>
    </row>
    <row r="5" spans="1:21" ht="15" customHeight="1">
      <c r="A5" s="59" t="s">
        <v>12</v>
      </c>
      <c r="B5" s="162" t="s">
        <v>13</v>
      </c>
      <c r="C5" s="163"/>
      <c r="D5" s="60" t="s">
        <v>14</v>
      </c>
      <c r="E5" s="61"/>
      <c r="F5" s="60" t="s">
        <v>15</v>
      </c>
      <c r="G5" s="62"/>
      <c r="H5" s="63" t="s">
        <v>16</v>
      </c>
      <c r="I5" s="64" t="s">
        <v>17</v>
      </c>
      <c r="J5" s="64"/>
      <c r="K5" s="59" t="s">
        <v>12</v>
      </c>
      <c r="L5" s="164" t="s">
        <v>13</v>
      </c>
      <c r="M5" s="165"/>
      <c r="N5" s="60" t="s">
        <v>18</v>
      </c>
      <c r="O5" s="62"/>
      <c r="P5" s="166" t="s">
        <v>112</v>
      </c>
      <c r="Q5" s="167"/>
      <c r="R5" s="167"/>
      <c r="S5" s="167"/>
      <c r="T5" s="167"/>
      <c r="U5" s="168"/>
    </row>
    <row r="6" spans="1:21" ht="15">
      <c r="A6" s="65" t="s">
        <v>19</v>
      </c>
      <c r="B6" s="175" t="s">
        <v>113</v>
      </c>
      <c r="C6" s="176"/>
      <c r="D6" s="66" t="s">
        <v>20</v>
      </c>
      <c r="E6" s="67">
        <v>0.977187673926679</v>
      </c>
      <c r="F6" s="68" t="s">
        <v>21</v>
      </c>
      <c r="G6" s="69"/>
      <c r="H6" s="70">
        <v>74.5</v>
      </c>
      <c r="I6" s="71">
        <v>32864</v>
      </c>
      <c r="J6" s="72"/>
      <c r="K6" s="65" t="s">
        <v>19</v>
      </c>
      <c r="L6" s="177" t="s">
        <v>113</v>
      </c>
      <c r="M6" s="178"/>
      <c r="N6" s="73">
        <v>38966</v>
      </c>
      <c r="O6" s="74"/>
      <c r="P6" s="169"/>
      <c r="Q6" s="170"/>
      <c r="R6" s="170"/>
      <c r="S6" s="170"/>
      <c r="T6" s="170"/>
      <c r="U6" s="171"/>
    </row>
    <row r="7" spans="1:21" ht="15">
      <c r="A7" s="65" t="s">
        <v>22</v>
      </c>
      <c r="B7" s="177" t="s">
        <v>23</v>
      </c>
      <c r="C7" s="178"/>
      <c r="D7" s="75" t="s">
        <v>24</v>
      </c>
      <c r="E7" s="76">
        <v>873.871191775548</v>
      </c>
      <c r="F7" s="68" t="s">
        <v>25</v>
      </c>
      <c r="G7" s="69"/>
      <c r="H7" s="77">
        <v>64</v>
      </c>
      <c r="I7" s="78">
        <v>32863</v>
      </c>
      <c r="J7" s="79"/>
      <c r="K7" s="80" t="s">
        <v>22</v>
      </c>
      <c r="L7" s="179" t="s">
        <v>23</v>
      </c>
      <c r="M7" s="180"/>
      <c r="N7" s="60"/>
      <c r="O7" s="62"/>
      <c r="P7" s="172"/>
      <c r="Q7" s="173"/>
      <c r="R7" s="173"/>
      <c r="S7" s="173"/>
      <c r="T7" s="173"/>
      <c r="U7" s="174"/>
    </row>
    <row r="8" spans="1:21" ht="15.75">
      <c r="A8" s="65" t="s">
        <v>26</v>
      </c>
      <c r="B8" s="181" t="s">
        <v>27</v>
      </c>
      <c r="C8" s="182"/>
      <c r="D8" s="75" t="s">
        <v>28</v>
      </c>
      <c r="E8" s="76">
        <v>1712.787535880074</v>
      </c>
      <c r="F8" s="68"/>
      <c r="G8" s="69"/>
      <c r="H8" s="64" t="s">
        <v>29</v>
      </c>
      <c r="I8" s="81" t="s">
        <v>17</v>
      </c>
      <c r="J8" s="64" t="s">
        <v>30</v>
      </c>
      <c r="K8" s="82"/>
      <c r="L8" s="83"/>
      <c r="M8" s="83"/>
      <c r="N8" s="83"/>
      <c r="O8" s="83"/>
      <c r="P8" s="83"/>
      <c r="Q8" s="83"/>
      <c r="R8" s="83"/>
      <c r="S8" s="83"/>
      <c r="T8" s="83"/>
      <c r="U8" s="84"/>
    </row>
    <row r="9" spans="1:21" ht="15.75">
      <c r="A9" s="65" t="s">
        <v>31</v>
      </c>
      <c r="B9" s="181" t="s">
        <v>32</v>
      </c>
      <c r="C9" s="182"/>
      <c r="D9" s="75" t="s">
        <v>33</v>
      </c>
      <c r="E9" s="85">
        <v>38966</v>
      </c>
      <c r="F9" s="68" t="s">
        <v>34</v>
      </c>
      <c r="G9" s="69"/>
      <c r="H9" s="77">
        <v>65.88</v>
      </c>
      <c r="I9" s="86">
        <v>41645</v>
      </c>
      <c r="J9" s="49">
        <v>34001</v>
      </c>
      <c r="K9" s="183" t="s">
        <v>35</v>
      </c>
      <c r="L9" s="184"/>
      <c r="M9" s="184"/>
      <c r="N9" s="184"/>
      <c r="O9" s="184"/>
      <c r="P9" s="184"/>
      <c r="Q9" s="184"/>
      <c r="R9" s="184"/>
      <c r="S9" s="184"/>
      <c r="T9" s="184"/>
      <c r="U9" s="185"/>
    </row>
    <row r="10" spans="1:21" ht="15">
      <c r="A10" s="65" t="s">
        <v>36</v>
      </c>
      <c r="B10" s="179" t="s">
        <v>37</v>
      </c>
      <c r="C10" s="180"/>
      <c r="D10" s="75" t="s">
        <v>38</v>
      </c>
      <c r="E10" s="76">
        <v>0</v>
      </c>
      <c r="F10" s="87" t="s">
        <v>39</v>
      </c>
      <c r="G10" s="88"/>
      <c r="H10" s="89">
        <v>65.88</v>
      </c>
      <c r="I10" s="90">
        <v>41645</v>
      </c>
      <c r="J10" s="50">
        <v>34001</v>
      </c>
      <c r="K10" s="91"/>
      <c r="L10" s="92" t="s">
        <v>40</v>
      </c>
      <c r="M10" s="93"/>
      <c r="N10" s="92" t="s">
        <v>41</v>
      </c>
      <c r="O10" s="93"/>
      <c r="P10" s="92" t="s">
        <v>42</v>
      </c>
      <c r="Q10" s="93"/>
      <c r="R10" s="92" t="s">
        <v>43</v>
      </c>
      <c r="S10" s="93"/>
      <c r="T10" s="92" t="s">
        <v>44</v>
      </c>
      <c r="U10" s="94"/>
    </row>
    <row r="11" spans="1:21" ht="15" customHeight="1">
      <c r="A11" s="186" t="s">
        <v>114</v>
      </c>
      <c r="B11" s="187"/>
      <c r="C11" s="188"/>
      <c r="D11" s="95" t="s">
        <v>45</v>
      </c>
      <c r="E11" s="96">
        <v>38966</v>
      </c>
      <c r="F11" s="60" t="s">
        <v>46</v>
      </c>
      <c r="G11" s="62"/>
      <c r="H11" s="63" t="s">
        <v>47</v>
      </c>
      <c r="I11" s="64" t="s">
        <v>48</v>
      </c>
      <c r="J11" s="64" t="s">
        <v>49</v>
      </c>
      <c r="K11" s="97" t="s">
        <v>50</v>
      </c>
      <c r="L11" s="63" t="s">
        <v>51</v>
      </c>
      <c r="M11" s="63" t="s">
        <v>52</v>
      </c>
      <c r="N11" s="63" t="s">
        <v>51</v>
      </c>
      <c r="O11" s="63" t="s">
        <v>52</v>
      </c>
      <c r="P11" s="63" t="s">
        <v>51</v>
      </c>
      <c r="Q11" s="63" t="s">
        <v>52</v>
      </c>
      <c r="R11" s="63" t="s">
        <v>51</v>
      </c>
      <c r="S11" s="63" t="s">
        <v>52</v>
      </c>
      <c r="T11" s="63" t="s">
        <v>51</v>
      </c>
      <c r="U11" s="63" t="s">
        <v>52</v>
      </c>
    </row>
    <row r="12" spans="1:21" ht="15">
      <c r="A12" s="189"/>
      <c r="B12" s="190"/>
      <c r="C12" s="191"/>
      <c r="D12" s="61" t="s">
        <v>53</v>
      </c>
      <c r="E12" s="98"/>
      <c r="F12" s="59" t="s">
        <v>54</v>
      </c>
      <c r="G12" s="59"/>
      <c r="H12" s="99">
        <v>2426235.6576843457</v>
      </c>
      <c r="I12" s="99">
        <v>796.749521596678</v>
      </c>
      <c r="J12" s="99">
        <v>2427032.4072059426</v>
      </c>
      <c r="K12" s="65" t="s">
        <v>55</v>
      </c>
      <c r="L12" s="100">
        <v>995.0000000000001</v>
      </c>
      <c r="M12" s="101">
        <v>497581.4156942528</v>
      </c>
      <c r="N12" s="100">
        <v>1094.4999999999995</v>
      </c>
      <c r="O12" s="101">
        <v>539929.3890409213</v>
      </c>
      <c r="P12" s="100">
        <v>1194.0000000000002</v>
      </c>
      <c r="Q12" s="101">
        <v>582277.3623875899</v>
      </c>
      <c r="R12" s="100">
        <v>895.5000000000005</v>
      </c>
      <c r="S12" s="101">
        <v>455233.4423475845</v>
      </c>
      <c r="T12" s="100">
        <v>795.9999999999997</v>
      </c>
      <c r="U12" s="101">
        <v>412885.46900091594</v>
      </c>
    </row>
    <row r="13" spans="1:21" ht="15">
      <c r="A13" s="189"/>
      <c r="B13" s="190"/>
      <c r="C13" s="191"/>
      <c r="D13" s="102" t="s">
        <v>56</v>
      </c>
      <c r="E13" s="101">
        <v>38500</v>
      </c>
      <c r="F13" s="69" t="s">
        <v>57</v>
      </c>
      <c r="G13" s="65"/>
      <c r="H13" s="103">
        <v>1864739.595235454</v>
      </c>
      <c r="I13" s="103">
        <v>498.86658279026074</v>
      </c>
      <c r="J13" s="103">
        <v>1865238.461818244</v>
      </c>
      <c r="K13" s="65" t="s">
        <v>58</v>
      </c>
      <c r="L13" s="85">
        <v>812.0304955527322</v>
      </c>
      <c r="M13" s="76">
        <v>404298.41137761966</v>
      </c>
      <c r="N13" s="85">
        <v>893.2335451080054</v>
      </c>
      <c r="O13" s="76">
        <v>439014.55789826694</v>
      </c>
      <c r="P13" s="85">
        <v>974.4365946632784</v>
      </c>
      <c r="Q13" s="76">
        <v>473730.7044189139</v>
      </c>
      <c r="R13" s="85">
        <v>730.8274459974587</v>
      </c>
      <c r="S13" s="76">
        <v>369582.26485697256</v>
      </c>
      <c r="T13" s="85">
        <v>649.6243964421858</v>
      </c>
      <c r="U13" s="76">
        <v>334866.1183363254</v>
      </c>
    </row>
    <row r="14" spans="1:21" ht="15" customHeight="1">
      <c r="A14" s="189"/>
      <c r="B14" s="190"/>
      <c r="C14" s="191"/>
      <c r="D14" s="104" t="s">
        <v>59</v>
      </c>
      <c r="E14" s="76">
        <v>-466</v>
      </c>
      <c r="F14" s="195" t="s">
        <v>115</v>
      </c>
      <c r="G14" s="196"/>
      <c r="H14" s="196"/>
      <c r="I14" s="196"/>
      <c r="J14" s="197"/>
      <c r="K14" s="65" t="s">
        <v>60</v>
      </c>
      <c r="L14" s="85">
        <v>605.0000000000001</v>
      </c>
      <c r="M14" s="76">
        <v>292642.15435404074</v>
      </c>
      <c r="N14" s="85">
        <v>665.5</v>
      </c>
      <c r="O14" s="76">
        <v>318595.62092655286</v>
      </c>
      <c r="P14" s="85">
        <v>725.9999999999998</v>
      </c>
      <c r="Q14" s="76">
        <v>344549.0874990651</v>
      </c>
      <c r="R14" s="85">
        <v>544.5000000000001</v>
      </c>
      <c r="S14" s="76">
        <v>266688.6877815285</v>
      </c>
      <c r="T14" s="85">
        <v>484</v>
      </c>
      <c r="U14" s="76">
        <v>240735.22120901628</v>
      </c>
    </row>
    <row r="15" spans="1:21" ht="15">
      <c r="A15" s="189"/>
      <c r="B15" s="190"/>
      <c r="C15" s="191"/>
      <c r="D15" s="104" t="s">
        <v>61</v>
      </c>
      <c r="E15" s="105">
        <v>-0.011959143869014012</v>
      </c>
      <c r="F15" s="198"/>
      <c r="G15" s="199"/>
      <c r="H15" s="199"/>
      <c r="I15" s="199"/>
      <c r="J15" s="200"/>
      <c r="K15" s="65" t="s">
        <v>62</v>
      </c>
      <c r="L15" s="85">
        <v>313.0000000000001</v>
      </c>
      <c r="M15" s="76">
        <v>155068.87103337536</v>
      </c>
      <c r="N15" s="85">
        <v>344.3000000000002</v>
      </c>
      <c r="O15" s="76">
        <v>169864.30190078993</v>
      </c>
      <c r="P15" s="85">
        <v>375.5999999999999</v>
      </c>
      <c r="Q15" s="76">
        <v>184659.73276820456</v>
      </c>
      <c r="R15" s="85">
        <v>281.70000000000005</v>
      </c>
      <c r="S15" s="76">
        <v>140273.44016596072</v>
      </c>
      <c r="T15" s="85">
        <v>250.39999999999992</v>
      </c>
      <c r="U15" s="76">
        <v>125478.00929854608</v>
      </c>
    </row>
    <row r="16" spans="1:21" ht="15">
      <c r="A16" s="192"/>
      <c r="B16" s="193"/>
      <c r="C16" s="194"/>
      <c r="D16" s="106"/>
      <c r="E16" s="107"/>
      <c r="F16" s="201"/>
      <c r="G16" s="202"/>
      <c r="H16" s="202"/>
      <c r="I16" s="202"/>
      <c r="J16" s="203"/>
      <c r="K16" s="65" t="s">
        <v>63</v>
      </c>
      <c r="L16" s="85">
        <v>111</v>
      </c>
      <c r="M16" s="76">
        <v>79053.0443808568</v>
      </c>
      <c r="N16" s="85">
        <v>122.10000000000001</v>
      </c>
      <c r="O16" s="76">
        <v>84408.90924472944</v>
      </c>
      <c r="P16" s="85">
        <v>133.19999999999993</v>
      </c>
      <c r="Q16" s="76">
        <v>89764.77410860211</v>
      </c>
      <c r="R16" s="85">
        <v>99.90000000000002</v>
      </c>
      <c r="S16" s="76">
        <v>73697.17951698415</v>
      </c>
      <c r="T16" s="85">
        <v>88.80000000000001</v>
      </c>
      <c r="U16" s="76">
        <v>68341.3146531115</v>
      </c>
    </row>
    <row r="17" spans="1:21" ht="15">
      <c r="A17" s="108"/>
      <c r="B17" s="3"/>
      <c r="C17" s="3"/>
      <c r="D17" s="3"/>
      <c r="E17" s="109"/>
      <c r="F17" s="110"/>
      <c r="G17" s="3"/>
      <c r="H17" s="3"/>
      <c r="I17" s="3"/>
      <c r="J17" s="111"/>
      <c r="K17" s="65" t="s">
        <v>64</v>
      </c>
      <c r="L17" s="85">
        <v>10.999999999999998</v>
      </c>
      <c r="M17" s="76">
        <v>54244.73568965171</v>
      </c>
      <c r="N17" s="85">
        <v>12.10000000000002</v>
      </c>
      <c r="O17" s="76">
        <v>54799.727102620905</v>
      </c>
      <c r="P17" s="85">
        <v>13.199999999999998</v>
      </c>
      <c r="Q17" s="76">
        <v>55354.71851559008</v>
      </c>
      <c r="R17" s="85">
        <v>9.900000000000016</v>
      </c>
      <c r="S17" s="76">
        <v>53689.74427668252</v>
      </c>
      <c r="T17" s="85">
        <v>8.799999999999999</v>
      </c>
      <c r="U17" s="76">
        <v>53134.75286371333</v>
      </c>
    </row>
    <row r="18" spans="1:21" ht="15.75">
      <c r="A18" s="204" t="s">
        <v>65</v>
      </c>
      <c r="B18" s="205"/>
      <c r="C18" s="205"/>
      <c r="D18" s="205"/>
      <c r="E18" s="205"/>
      <c r="F18" s="205"/>
      <c r="G18" s="205"/>
      <c r="H18" s="205"/>
      <c r="I18" s="205"/>
      <c r="J18" s="206"/>
      <c r="K18" s="65" t="s">
        <v>66</v>
      </c>
      <c r="L18" s="85">
        <v>0</v>
      </c>
      <c r="M18" s="76">
        <v>48531.657416305075</v>
      </c>
      <c r="N18" s="85">
        <v>0</v>
      </c>
      <c r="O18" s="76">
        <v>48535.11002613212</v>
      </c>
      <c r="P18" s="85">
        <v>0</v>
      </c>
      <c r="Q18" s="76">
        <v>48538.562635959126</v>
      </c>
      <c r="R18" s="85">
        <v>0</v>
      </c>
      <c r="S18" s="76">
        <v>48528.20480647807</v>
      </c>
      <c r="T18" s="85">
        <v>0</v>
      </c>
      <c r="U18" s="76">
        <v>48524.75219665106</v>
      </c>
    </row>
    <row r="19" spans="1:21" ht="15">
      <c r="A19" s="64" t="s">
        <v>67</v>
      </c>
      <c r="B19" s="207" t="s">
        <v>68</v>
      </c>
      <c r="C19" s="208"/>
      <c r="D19" s="209"/>
      <c r="E19" s="64" t="s">
        <v>69</v>
      </c>
      <c r="F19" s="207" t="s">
        <v>70</v>
      </c>
      <c r="G19" s="208"/>
      <c r="H19" s="208"/>
      <c r="I19" s="208"/>
      <c r="J19" s="209"/>
      <c r="K19" s="65" t="s">
        <v>71</v>
      </c>
      <c r="L19" s="85">
        <v>1.9999999999999984</v>
      </c>
      <c r="M19" s="76">
        <v>50803.63015919704</v>
      </c>
      <c r="N19" s="85">
        <v>2.2</v>
      </c>
      <c r="O19" s="76">
        <v>50894.98303594138</v>
      </c>
      <c r="P19" s="85">
        <v>2.3999999999999977</v>
      </c>
      <c r="Q19" s="76">
        <v>50986.33591268572</v>
      </c>
      <c r="R19" s="85">
        <v>1.7999999999999996</v>
      </c>
      <c r="S19" s="76">
        <v>50712.27728245272</v>
      </c>
      <c r="T19" s="85">
        <v>1.599999999999999</v>
      </c>
      <c r="U19" s="76">
        <v>50620.92440570837</v>
      </c>
    </row>
    <row r="20" spans="1:21" ht="15">
      <c r="A20" s="112" t="s">
        <v>72</v>
      </c>
      <c r="B20" s="113" t="s">
        <v>73</v>
      </c>
      <c r="C20" s="114"/>
      <c r="D20" s="115"/>
      <c r="E20" s="76">
        <v>12000</v>
      </c>
      <c r="F20" s="116" t="s">
        <v>104</v>
      </c>
      <c r="G20" s="116"/>
      <c r="H20" s="116"/>
      <c r="I20" s="116"/>
      <c r="J20" s="117"/>
      <c r="K20" s="65" t="s">
        <v>74</v>
      </c>
      <c r="L20" s="85">
        <v>52.000000000000014</v>
      </c>
      <c r="M20" s="76">
        <v>58323.43389962127</v>
      </c>
      <c r="N20" s="85">
        <v>57.2</v>
      </c>
      <c r="O20" s="76">
        <v>60616.54243564389</v>
      </c>
      <c r="P20" s="85">
        <v>62.39999999999998</v>
      </c>
      <c r="Q20" s="76">
        <v>62909.6509716665</v>
      </c>
      <c r="R20" s="85">
        <v>46.79999999999999</v>
      </c>
      <c r="S20" s="76">
        <v>56030.32536359867</v>
      </c>
      <c r="T20" s="85">
        <v>41.60000000000001</v>
      </c>
      <c r="U20" s="76">
        <v>53737.21682757606</v>
      </c>
    </row>
    <row r="21" spans="1:21" ht="15">
      <c r="A21" s="118" t="s">
        <v>72</v>
      </c>
      <c r="B21" s="119" t="s">
        <v>75</v>
      </c>
      <c r="C21" s="120"/>
      <c r="D21" s="121"/>
      <c r="E21" s="76">
        <v>24000</v>
      </c>
      <c r="F21" s="116" t="s">
        <v>104</v>
      </c>
      <c r="G21" s="116"/>
      <c r="H21" s="116"/>
      <c r="I21" s="116"/>
      <c r="J21" s="117"/>
      <c r="K21" s="65" t="s">
        <v>76</v>
      </c>
      <c r="L21" s="85">
        <v>272</v>
      </c>
      <c r="M21" s="76">
        <v>115470.68986988459</v>
      </c>
      <c r="N21" s="85">
        <v>299.2</v>
      </c>
      <c r="O21" s="76">
        <v>127910.98065196814</v>
      </c>
      <c r="P21" s="85">
        <v>327.96575645756457</v>
      </c>
      <c r="Q21" s="76">
        <v>140888.11955435693</v>
      </c>
      <c r="R21" s="85">
        <v>244.79999999999995</v>
      </c>
      <c r="S21" s="76">
        <v>103030.39908780114</v>
      </c>
      <c r="T21" s="85">
        <v>217.60000000000008</v>
      </c>
      <c r="U21" s="76">
        <v>90590.10830571767</v>
      </c>
    </row>
    <row r="22" spans="1:21" ht="15">
      <c r="A22" s="118" t="s">
        <v>72</v>
      </c>
      <c r="B22" s="119" t="s">
        <v>105</v>
      </c>
      <c r="C22" s="120"/>
      <c r="D22" s="121"/>
      <c r="E22" s="76">
        <v>2500</v>
      </c>
      <c r="F22" s="116" t="s">
        <v>106</v>
      </c>
      <c r="G22" s="116"/>
      <c r="H22" s="116"/>
      <c r="I22" s="116"/>
      <c r="J22" s="117"/>
      <c r="K22" s="65" t="s">
        <v>77</v>
      </c>
      <c r="L22" s="85">
        <v>560.9999999999999</v>
      </c>
      <c r="M22" s="76">
        <v>249104.76586649343</v>
      </c>
      <c r="N22" s="85">
        <v>617.0999999999999</v>
      </c>
      <c r="O22" s="76">
        <v>272793.5478666427</v>
      </c>
      <c r="P22" s="85">
        <v>673.2</v>
      </c>
      <c r="Q22" s="76">
        <v>297300.6165242452</v>
      </c>
      <c r="R22" s="85">
        <v>504.9</v>
      </c>
      <c r="S22" s="76">
        <v>225415.983866344</v>
      </c>
      <c r="T22" s="85">
        <v>448.80000000000007</v>
      </c>
      <c r="U22" s="76">
        <v>201727.20186619463</v>
      </c>
    </row>
    <row r="23" spans="1:21" ht="15">
      <c r="A23" s="118"/>
      <c r="B23" s="119"/>
      <c r="C23" s="120"/>
      <c r="D23" s="121"/>
      <c r="E23" s="76"/>
      <c r="F23" s="116"/>
      <c r="G23" s="116"/>
      <c r="H23" s="116"/>
      <c r="I23" s="116"/>
      <c r="J23" s="117"/>
      <c r="K23" s="65" t="s">
        <v>78</v>
      </c>
      <c r="L23" s="85">
        <v>901.0000000000002</v>
      </c>
      <c r="M23" s="76">
        <v>421112.8479430474</v>
      </c>
      <c r="N23" s="85">
        <v>991.1000000000004</v>
      </c>
      <c r="O23" s="76">
        <v>459276.83023767365</v>
      </c>
      <c r="P23" s="85">
        <v>1081.2</v>
      </c>
      <c r="Q23" s="76">
        <v>497440.8127513763</v>
      </c>
      <c r="R23" s="85">
        <v>810.9000000000002</v>
      </c>
      <c r="S23" s="76">
        <v>382948.8656484215</v>
      </c>
      <c r="T23" s="85">
        <v>720.8000000000001</v>
      </c>
      <c r="U23" s="76">
        <v>344784.88335379545</v>
      </c>
    </row>
    <row r="24" spans="1:21" ht="15">
      <c r="A24" s="118"/>
      <c r="B24" s="119"/>
      <c r="C24" s="120"/>
      <c r="D24" s="121"/>
      <c r="E24" s="76"/>
      <c r="F24" s="116"/>
      <c r="G24" s="116"/>
      <c r="H24" s="116"/>
      <c r="I24" s="116"/>
      <c r="J24" s="117"/>
      <c r="K24" s="122" t="s">
        <v>79</v>
      </c>
      <c r="L24" s="123">
        <v>4635.030495552733</v>
      </c>
      <c r="M24" s="123">
        <v>2426235.6576843457</v>
      </c>
      <c r="N24" s="123">
        <v>5098.533545108005</v>
      </c>
      <c r="O24" s="123">
        <v>2626640.5003678836</v>
      </c>
      <c r="P24" s="123">
        <v>5563.602351120843</v>
      </c>
      <c r="Q24" s="123">
        <v>2828400.4780482557</v>
      </c>
      <c r="R24" s="123">
        <v>4171.52744599746</v>
      </c>
      <c r="S24" s="123">
        <v>2225830.8150008093</v>
      </c>
      <c r="T24" s="123">
        <v>3708.024396442186</v>
      </c>
      <c r="U24" s="123">
        <v>2025425.9723172714</v>
      </c>
    </row>
    <row r="25" spans="1:21" ht="15">
      <c r="A25" s="118"/>
      <c r="B25" s="119"/>
      <c r="C25" s="120"/>
      <c r="D25" s="121"/>
      <c r="E25" s="76"/>
      <c r="F25" s="116"/>
      <c r="G25" s="116"/>
      <c r="H25" s="116"/>
      <c r="I25" s="116"/>
      <c r="J25" s="117"/>
      <c r="K25" s="122" t="s">
        <v>80</v>
      </c>
      <c r="L25" s="123">
        <v>3874.0304955527326</v>
      </c>
      <c r="M25" s="123">
        <v>1864739.595235454</v>
      </c>
      <c r="N25" s="123">
        <v>4261.433545108005</v>
      </c>
      <c r="O25" s="123">
        <v>2029609.9459700575</v>
      </c>
      <c r="P25" s="123">
        <v>4648.836594663278</v>
      </c>
      <c r="Q25" s="123">
        <v>2195298.5835811906</v>
      </c>
      <c r="R25" s="123">
        <v>3486.6274459974593</v>
      </c>
      <c r="S25" s="123">
        <v>1699869.244500851</v>
      </c>
      <c r="T25" s="123">
        <v>3099.224396442186</v>
      </c>
      <c r="U25" s="123">
        <v>1534998.8937662477</v>
      </c>
    </row>
    <row r="26" spans="1:21" ht="15">
      <c r="A26" s="118"/>
      <c r="B26" s="119"/>
      <c r="C26" s="120"/>
      <c r="D26" s="121"/>
      <c r="E26" s="76"/>
      <c r="F26" s="116"/>
      <c r="G26" s="116"/>
      <c r="H26" s="116"/>
      <c r="I26" s="116"/>
      <c r="J26" s="117"/>
      <c r="K26" s="124"/>
      <c r="L26" s="125"/>
      <c r="M26" s="125"/>
      <c r="N26" s="125"/>
      <c r="O26" s="125"/>
      <c r="P26" s="125"/>
      <c r="Q26" s="125"/>
      <c r="R26" s="125"/>
      <c r="S26" s="125"/>
      <c r="T26" s="125"/>
      <c r="U26" s="126"/>
    </row>
    <row r="27" spans="1:21" ht="15.75">
      <c r="A27" s="118"/>
      <c r="B27" s="119"/>
      <c r="C27" s="120"/>
      <c r="D27" s="121"/>
      <c r="E27" s="76"/>
      <c r="F27" s="116"/>
      <c r="G27" s="116"/>
      <c r="H27" s="116"/>
      <c r="I27" s="116"/>
      <c r="J27" s="117"/>
      <c r="K27" s="183" t="s">
        <v>81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5"/>
    </row>
    <row r="28" spans="1:21" ht="15">
      <c r="A28" s="118"/>
      <c r="B28" s="119"/>
      <c r="C28" s="120"/>
      <c r="D28" s="121"/>
      <c r="E28" s="76"/>
      <c r="F28" s="116"/>
      <c r="G28" s="116"/>
      <c r="H28" s="116"/>
      <c r="I28" s="116"/>
      <c r="J28" s="117"/>
      <c r="K28" s="91"/>
      <c r="L28" s="92" t="s">
        <v>40</v>
      </c>
      <c r="M28" s="93"/>
      <c r="N28" s="92" t="s">
        <v>41</v>
      </c>
      <c r="O28" s="93"/>
      <c r="P28" s="92" t="s">
        <v>42</v>
      </c>
      <c r="Q28" s="93"/>
      <c r="R28" s="92" t="s">
        <v>43</v>
      </c>
      <c r="S28" s="93"/>
      <c r="T28" s="92" t="s">
        <v>44</v>
      </c>
      <c r="U28" s="94"/>
    </row>
    <row r="29" spans="1:21" ht="15">
      <c r="A29" s="118"/>
      <c r="B29" s="119"/>
      <c r="C29" s="120"/>
      <c r="D29" s="121"/>
      <c r="E29" s="76"/>
      <c r="F29" s="116"/>
      <c r="G29" s="116"/>
      <c r="H29" s="116"/>
      <c r="I29" s="116"/>
      <c r="J29" s="117"/>
      <c r="K29" s="97" t="s">
        <v>50</v>
      </c>
      <c r="L29" s="63" t="s">
        <v>51</v>
      </c>
      <c r="M29" s="63" t="s">
        <v>52</v>
      </c>
      <c r="N29" s="63" t="s">
        <v>51</v>
      </c>
      <c r="O29" s="63" t="s">
        <v>52</v>
      </c>
      <c r="P29" s="63" t="s">
        <v>51</v>
      </c>
      <c r="Q29" s="63" t="s">
        <v>52</v>
      </c>
      <c r="R29" s="63" t="s">
        <v>51</v>
      </c>
      <c r="S29" s="63" t="s">
        <v>52</v>
      </c>
      <c r="T29" s="63" t="s">
        <v>51</v>
      </c>
      <c r="U29" s="63" t="s">
        <v>52</v>
      </c>
    </row>
    <row r="30" spans="1:21" ht="15">
      <c r="A30" s="127"/>
      <c r="B30" s="128"/>
      <c r="C30" s="129"/>
      <c r="D30" s="130"/>
      <c r="E30" s="131"/>
      <c r="F30" s="116"/>
      <c r="G30" s="116"/>
      <c r="H30" s="116"/>
      <c r="I30" s="116"/>
      <c r="J30" s="117"/>
      <c r="K30" s="65" t="s">
        <v>55</v>
      </c>
      <c r="L30" s="100">
        <v>995.0000000000001</v>
      </c>
      <c r="M30" s="101">
        <v>109.4114695293225</v>
      </c>
      <c r="N30" s="100">
        <v>1094.4999999999995</v>
      </c>
      <c r="O30" s="101">
        <v>122.61561274218526</v>
      </c>
      <c r="P30" s="100">
        <v>1194.0000000000002</v>
      </c>
      <c r="Q30" s="101">
        <v>135.81979564408383</v>
      </c>
      <c r="R30" s="100">
        <v>895.5000000000005</v>
      </c>
      <c r="S30" s="101">
        <v>96.20732631645987</v>
      </c>
      <c r="T30" s="100">
        <v>795.9999999999997</v>
      </c>
      <c r="U30" s="101">
        <v>83.00318310359721</v>
      </c>
    </row>
    <row r="31" spans="1:21" ht="15">
      <c r="A31" s="132"/>
      <c r="B31" s="133"/>
      <c r="C31" s="133"/>
      <c r="D31" s="133" t="s">
        <v>82</v>
      </c>
      <c r="E31" s="134">
        <v>38500</v>
      </c>
      <c r="F31" s="135"/>
      <c r="G31" s="135"/>
      <c r="H31" s="135"/>
      <c r="I31" s="135"/>
      <c r="J31" s="136"/>
      <c r="K31" s="65" t="s">
        <v>58</v>
      </c>
      <c r="L31" s="85">
        <v>812.0304955527322</v>
      </c>
      <c r="M31" s="76">
        <v>74.5011558250832</v>
      </c>
      <c r="N31" s="85">
        <v>893.2335451080054</v>
      </c>
      <c r="O31" s="76">
        <v>85.50094900652178</v>
      </c>
      <c r="P31" s="85">
        <v>974.4365946632784</v>
      </c>
      <c r="Q31" s="76">
        <v>96.50074245738391</v>
      </c>
      <c r="R31" s="85">
        <v>730.8274459974587</v>
      </c>
      <c r="S31" s="76">
        <v>63.50136264364464</v>
      </c>
      <c r="T31" s="85">
        <v>649.6243964421858</v>
      </c>
      <c r="U31" s="76">
        <v>52.5015694622061</v>
      </c>
    </row>
    <row r="32" spans="1:21" ht="15">
      <c r="A32" s="137"/>
      <c r="B32" s="138"/>
      <c r="C32" s="138"/>
      <c r="D32" s="139"/>
      <c r="E32" s="140"/>
      <c r="F32" s="141"/>
      <c r="G32" s="141"/>
      <c r="H32" s="141"/>
      <c r="I32" s="141"/>
      <c r="J32" s="142"/>
      <c r="K32" s="65" t="s">
        <v>60</v>
      </c>
      <c r="L32" s="85">
        <v>605.0000000000001</v>
      </c>
      <c r="M32" s="76">
        <v>124.0325107435068</v>
      </c>
      <c r="N32" s="85">
        <v>665.5</v>
      </c>
      <c r="O32" s="76">
        <v>132.37726513490108</v>
      </c>
      <c r="P32" s="85">
        <v>725.9999999999998</v>
      </c>
      <c r="Q32" s="76">
        <v>140.72201952883202</v>
      </c>
      <c r="R32" s="85">
        <v>544.5000000000001</v>
      </c>
      <c r="S32" s="76">
        <v>115.68775635211254</v>
      </c>
      <c r="T32" s="85">
        <v>484</v>
      </c>
      <c r="U32" s="76">
        <v>107.34300196071828</v>
      </c>
    </row>
    <row r="33" spans="1:21" ht="15.75">
      <c r="A33" s="204" t="s">
        <v>83</v>
      </c>
      <c r="B33" s="205"/>
      <c r="C33" s="205"/>
      <c r="D33" s="205"/>
      <c r="E33" s="205"/>
      <c r="F33" s="205"/>
      <c r="G33" s="205"/>
      <c r="H33" s="205"/>
      <c r="I33" s="205"/>
      <c r="J33" s="206"/>
      <c r="K33" s="65" t="s">
        <v>62</v>
      </c>
      <c r="L33" s="85">
        <v>313.0000000000001</v>
      </c>
      <c r="M33" s="76">
        <v>77.13777769670703</v>
      </c>
      <c r="N33" s="85">
        <v>344.3000000000002</v>
      </c>
      <c r="O33" s="76">
        <v>80.98352145149296</v>
      </c>
      <c r="P33" s="85">
        <v>375.5999999999999</v>
      </c>
      <c r="Q33" s="76">
        <v>84.82926520630035</v>
      </c>
      <c r="R33" s="85">
        <v>281.70000000000005</v>
      </c>
      <c r="S33" s="76">
        <v>73.2920339419211</v>
      </c>
      <c r="T33" s="85">
        <v>250.39999999999992</v>
      </c>
      <c r="U33" s="76">
        <v>69.44629018713519</v>
      </c>
    </row>
    <row r="34" spans="1:21" ht="15">
      <c r="A34" s="64" t="s">
        <v>67</v>
      </c>
      <c r="B34" s="207" t="s">
        <v>68</v>
      </c>
      <c r="C34" s="208"/>
      <c r="D34" s="209"/>
      <c r="E34" s="64" t="s">
        <v>69</v>
      </c>
      <c r="F34" s="207" t="s">
        <v>70</v>
      </c>
      <c r="G34" s="208"/>
      <c r="H34" s="208"/>
      <c r="I34" s="208"/>
      <c r="J34" s="209"/>
      <c r="K34" s="65" t="s">
        <v>63</v>
      </c>
      <c r="L34" s="85">
        <v>111</v>
      </c>
      <c r="M34" s="76">
        <v>43.535789944233045</v>
      </c>
      <c r="N34" s="85">
        <v>122.10000000000001</v>
      </c>
      <c r="O34" s="76">
        <v>44.86207301371898</v>
      </c>
      <c r="P34" s="85">
        <v>133.19999999999993</v>
      </c>
      <c r="Q34" s="76">
        <v>46.18835608320533</v>
      </c>
      <c r="R34" s="85">
        <v>99.90000000000002</v>
      </c>
      <c r="S34" s="76">
        <v>42.209506874747134</v>
      </c>
      <c r="T34" s="85">
        <v>88.80000000000001</v>
      </c>
      <c r="U34" s="76">
        <v>40.88322380526122</v>
      </c>
    </row>
    <row r="35" spans="1:21" ht="15">
      <c r="A35" s="112"/>
      <c r="B35" s="113"/>
      <c r="C35" s="114"/>
      <c r="D35" s="143"/>
      <c r="E35" s="101"/>
      <c r="F35" s="144"/>
      <c r="G35" s="144"/>
      <c r="H35" s="144"/>
      <c r="I35" s="144"/>
      <c r="J35" s="145"/>
      <c r="K35" s="65" t="s">
        <v>64</v>
      </c>
      <c r="L35" s="85">
        <v>10.999999999999998</v>
      </c>
      <c r="M35" s="76">
        <v>29.21592455204583</v>
      </c>
      <c r="N35" s="85">
        <v>12.10000000000002</v>
      </c>
      <c r="O35" s="76">
        <v>29.3809100958723</v>
      </c>
      <c r="P35" s="85">
        <v>13.199999999999998</v>
      </c>
      <c r="Q35" s="76">
        <v>29.54589563969877</v>
      </c>
      <c r="R35" s="85">
        <v>9.900000000000016</v>
      </c>
      <c r="S35" s="76">
        <v>29.05093900821938</v>
      </c>
      <c r="T35" s="85">
        <v>8.799999999999999</v>
      </c>
      <c r="U35" s="76">
        <v>28.885953464392916</v>
      </c>
    </row>
    <row r="36" spans="1:21" ht="15">
      <c r="A36" s="118"/>
      <c r="B36" s="119"/>
      <c r="C36" s="120"/>
      <c r="D36" s="146"/>
      <c r="E36" s="76"/>
      <c r="F36" s="116"/>
      <c r="G36" s="116"/>
      <c r="H36" s="116"/>
      <c r="I36" s="116"/>
      <c r="J36" s="117"/>
      <c r="K36" s="65" t="s">
        <v>66</v>
      </c>
      <c r="L36" s="85">
        <v>0</v>
      </c>
      <c r="M36" s="76">
        <v>23.537307810943528</v>
      </c>
      <c r="N36" s="85">
        <v>0</v>
      </c>
      <c r="O36" s="76">
        <v>23.541259032577834</v>
      </c>
      <c r="P36" s="85">
        <v>0</v>
      </c>
      <c r="Q36" s="76">
        <v>23.545210254212137</v>
      </c>
      <c r="R36" s="85">
        <v>0</v>
      </c>
      <c r="S36" s="76">
        <v>23.533356589309236</v>
      </c>
      <c r="T36" s="85">
        <v>0</v>
      </c>
      <c r="U36" s="76">
        <v>23.52940536767494</v>
      </c>
    </row>
    <row r="37" spans="1:21" ht="15">
      <c r="A37" s="118"/>
      <c r="B37" s="119"/>
      <c r="C37" s="120"/>
      <c r="D37" s="146"/>
      <c r="E37" s="76"/>
      <c r="F37" s="116"/>
      <c r="G37" s="116"/>
      <c r="H37" s="116"/>
      <c r="I37" s="116"/>
      <c r="J37" s="117"/>
      <c r="K37" s="65" t="s">
        <v>71</v>
      </c>
      <c r="L37" s="85">
        <v>1.9999999999999984</v>
      </c>
      <c r="M37" s="76">
        <v>27.42803139034944</v>
      </c>
      <c r="N37" s="85">
        <v>2.2</v>
      </c>
      <c r="O37" s="76">
        <v>27.448285479437736</v>
      </c>
      <c r="P37" s="85">
        <v>2.3999999999999977</v>
      </c>
      <c r="Q37" s="76">
        <v>27.468539568526037</v>
      </c>
      <c r="R37" s="85">
        <v>1.7999999999999996</v>
      </c>
      <c r="S37" s="76">
        <v>27.407777301261145</v>
      </c>
      <c r="T37" s="85">
        <v>1.599999999999999</v>
      </c>
      <c r="U37" s="76">
        <v>27.387523212172844</v>
      </c>
    </row>
    <row r="38" spans="1:21" ht="15">
      <c r="A38" s="118"/>
      <c r="B38" s="119"/>
      <c r="C38" s="120"/>
      <c r="D38" s="146"/>
      <c r="E38" s="76"/>
      <c r="F38" s="116"/>
      <c r="G38" s="116"/>
      <c r="H38" s="116"/>
      <c r="I38" s="116"/>
      <c r="J38" s="117"/>
      <c r="K38" s="65" t="s">
        <v>74</v>
      </c>
      <c r="L38" s="85">
        <v>52.000000000000014</v>
      </c>
      <c r="M38" s="76">
        <v>34.45063346414837</v>
      </c>
      <c r="N38" s="85">
        <v>57.2</v>
      </c>
      <c r="O38" s="76">
        <v>34.94640071012975</v>
      </c>
      <c r="P38" s="85">
        <v>62.39999999999998</v>
      </c>
      <c r="Q38" s="76">
        <v>35.44216795611114</v>
      </c>
      <c r="R38" s="85">
        <v>46.79999999999999</v>
      </c>
      <c r="S38" s="76">
        <v>33.954866218166984</v>
      </c>
      <c r="T38" s="85">
        <v>41.60000000000001</v>
      </c>
      <c r="U38" s="76">
        <v>33.459098972185586</v>
      </c>
    </row>
    <row r="39" spans="1:21" ht="15">
      <c r="A39" s="118"/>
      <c r="B39" s="119"/>
      <c r="C39" s="120"/>
      <c r="D39" s="146"/>
      <c r="E39" s="76"/>
      <c r="F39" s="116"/>
      <c r="G39" s="116"/>
      <c r="H39" s="116"/>
      <c r="I39" s="116"/>
      <c r="J39" s="117"/>
      <c r="K39" s="65" t="s">
        <v>76</v>
      </c>
      <c r="L39" s="85">
        <v>272</v>
      </c>
      <c r="M39" s="76">
        <v>62.57747394799021</v>
      </c>
      <c r="N39" s="85">
        <v>299.2</v>
      </c>
      <c r="O39" s="76">
        <v>65.338935628934</v>
      </c>
      <c r="P39" s="85">
        <v>327.96575645756457</v>
      </c>
      <c r="Q39" s="76">
        <v>68.22865752384469</v>
      </c>
      <c r="R39" s="85">
        <v>244.79999999999995</v>
      </c>
      <c r="S39" s="76">
        <v>59.81601226704643</v>
      </c>
      <c r="T39" s="85">
        <v>217.60000000000008</v>
      </c>
      <c r="U39" s="76">
        <v>57.05455058610263</v>
      </c>
    </row>
    <row r="40" spans="1:21" ht="15">
      <c r="A40" s="118"/>
      <c r="B40" s="119"/>
      <c r="C40" s="120"/>
      <c r="D40" s="146"/>
      <c r="E40" s="76"/>
      <c r="F40" s="116"/>
      <c r="G40" s="116"/>
      <c r="H40" s="116"/>
      <c r="I40" s="116"/>
      <c r="J40" s="117"/>
      <c r="K40" s="65" t="s">
        <v>77</v>
      </c>
      <c r="L40" s="85">
        <v>560.9999999999999</v>
      </c>
      <c r="M40" s="76">
        <v>79.86743656741356</v>
      </c>
      <c r="N40" s="85">
        <v>617.0999999999999</v>
      </c>
      <c r="O40" s="76">
        <v>86.80162094137795</v>
      </c>
      <c r="P40" s="85">
        <v>673.2</v>
      </c>
      <c r="Q40" s="76">
        <v>94.46434014938141</v>
      </c>
      <c r="R40" s="85">
        <v>504.9</v>
      </c>
      <c r="S40" s="76">
        <v>72.93325219344914</v>
      </c>
      <c r="T40" s="85">
        <v>448.80000000000007</v>
      </c>
      <c r="U40" s="76">
        <v>65.99906781948474</v>
      </c>
    </row>
    <row r="41" spans="1:21" ht="15">
      <c r="A41" s="118"/>
      <c r="B41" s="119"/>
      <c r="C41" s="120"/>
      <c r="D41" s="146"/>
      <c r="E41" s="76"/>
      <c r="F41" s="116"/>
      <c r="G41" s="116"/>
      <c r="H41" s="116"/>
      <c r="I41" s="116"/>
      <c r="J41" s="117"/>
      <c r="K41" s="65" t="s">
        <v>78</v>
      </c>
      <c r="L41" s="85">
        <v>901.0000000000002</v>
      </c>
      <c r="M41" s="76">
        <v>111.05401012493468</v>
      </c>
      <c r="N41" s="85">
        <v>991.1000000000004</v>
      </c>
      <c r="O41" s="76">
        <v>122.74788886360865</v>
      </c>
      <c r="P41" s="85">
        <v>1081.2</v>
      </c>
      <c r="Q41" s="76">
        <v>134.44759901458553</v>
      </c>
      <c r="R41" s="85">
        <v>810.9000000000002</v>
      </c>
      <c r="S41" s="76">
        <v>99.36013138626073</v>
      </c>
      <c r="T41" s="85">
        <v>720.8000000000001</v>
      </c>
      <c r="U41" s="76">
        <v>87.66625264758675</v>
      </c>
    </row>
    <row r="42" spans="1:21" ht="15">
      <c r="A42" s="118"/>
      <c r="B42" s="119"/>
      <c r="C42" s="120"/>
      <c r="D42" s="146"/>
      <c r="E42" s="76"/>
      <c r="F42" s="116"/>
      <c r="G42" s="116"/>
      <c r="H42" s="116"/>
      <c r="I42" s="116"/>
      <c r="J42" s="117"/>
      <c r="K42" s="122" t="s">
        <v>84</v>
      </c>
      <c r="L42" s="123">
        <v>4635.030495552733</v>
      </c>
      <c r="M42" s="123">
        <v>796.749521596678</v>
      </c>
      <c r="N42" s="123">
        <v>5098.533545108005</v>
      </c>
      <c r="O42" s="123">
        <v>856.5447221007581</v>
      </c>
      <c r="P42" s="123">
        <v>5563.602351120843</v>
      </c>
      <c r="Q42" s="123">
        <v>917.2025890261652</v>
      </c>
      <c r="R42" s="123">
        <v>4171.52744599746</v>
      </c>
      <c r="S42" s="123">
        <v>736.9543210925982</v>
      </c>
      <c r="T42" s="123">
        <v>3708.024396442186</v>
      </c>
      <c r="U42" s="123">
        <v>677.1591205885182</v>
      </c>
    </row>
    <row r="43" spans="1:21" ht="15">
      <c r="A43" s="118"/>
      <c r="B43" s="119"/>
      <c r="C43" s="120"/>
      <c r="D43" s="146"/>
      <c r="E43" s="76"/>
      <c r="F43" s="116"/>
      <c r="G43" s="116"/>
      <c r="H43" s="116"/>
      <c r="I43" s="116"/>
      <c r="J43" s="117"/>
      <c r="K43" s="122" t="s">
        <v>85</v>
      </c>
      <c r="L43" s="123">
        <v>3874.0304955527326</v>
      </c>
      <c r="M43" s="123">
        <v>498.86658279026074</v>
      </c>
      <c r="N43" s="123">
        <v>4261.433545108005</v>
      </c>
      <c r="O43" s="123">
        <v>550.0433366885948</v>
      </c>
      <c r="P43" s="123">
        <v>4648.836594663278</v>
      </c>
      <c r="Q43" s="123">
        <v>601.9544967942667</v>
      </c>
      <c r="R43" s="123">
        <v>3486.6274459974593</v>
      </c>
      <c r="S43" s="123">
        <v>447.68982889192694</v>
      </c>
      <c r="T43" s="123">
        <v>3099.224396442186</v>
      </c>
      <c r="U43" s="123">
        <v>396.5130749935931</v>
      </c>
    </row>
    <row r="44" spans="1:21" ht="15">
      <c r="A44" s="118"/>
      <c r="B44" s="128"/>
      <c r="C44" s="129"/>
      <c r="D44" s="147"/>
      <c r="E44" s="131"/>
      <c r="F44" s="116"/>
      <c r="G44" s="116"/>
      <c r="H44" s="116"/>
      <c r="I44" s="116"/>
      <c r="J44" s="117"/>
      <c r="K44" s="122" t="s">
        <v>86</v>
      </c>
      <c r="L44" s="123">
        <v>4635.030495552733</v>
      </c>
      <c r="M44" s="123">
        <v>2427032.4072059426</v>
      </c>
      <c r="N44" s="123">
        <v>5098.533545108005</v>
      </c>
      <c r="O44" s="123">
        <v>2627497.0450899843</v>
      </c>
      <c r="P44" s="123">
        <v>5563.602351120843</v>
      </c>
      <c r="Q44" s="123">
        <v>2829317.680637282</v>
      </c>
      <c r="R44" s="123">
        <v>4171.52744599746</v>
      </c>
      <c r="S44" s="123">
        <v>2226567.7693219017</v>
      </c>
      <c r="T44" s="123">
        <v>3708.024396442186</v>
      </c>
      <c r="U44" s="123">
        <v>2026103.13143786</v>
      </c>
    </row>
    <row r="45" spans="1:21" ht="15">
      <c r="A45" s="132"/>
      <c r="B45" s="133"/>
      <c r="C45" s="133"/>
      <c r="D45" s="133" t="s">
        <v>87</v>
      </c>
      <c r="E45" s="134">
        <v>0</v>
      </c>
      <c r="F45" s="135"/>
      <c r="G45" s="135"/>
      <c r="H45" s="135"/>
      <c r="I45" s="135"/>
      <c r="J45" s="136"/>
      <c r="K45" s="122" t="s">
        <v>88</v>
      </c>
      <c r="L45" s="123">
        <v>3874.0304955527326</v>
      </c>
      <c r="M45" s="123">
        <v>1865238.461818244</v>
      </c>
      <c r="N45" s="123">
        <v>4261.433545108005</v>
      </c>
      <c r="O45" s="123">
        <v>2030159.989306746</v>
      </c>
      <c r="P45" s="123">
        <v>4648.836594663278</v>
      </c>
      <c r="Q45" s="123">
        <v>2195900.538077985</v>
      </c>
      <c r="R45" s="123">
        <v>3486.6274459974593</v>
      </c>
      <c r="S45" s="123">
        <v>1700316.934329743</v>
      </c>
      <c r="T45" s="123">
        <v>3099.224396442186</v>
      </c>
      <c r="U45" s="123">
        <v>1535395.4068412413</v>
      </c>
    </row>
  </sheetData>
  <sheetProtection/>
  <mergeCells count="27">
    <mergeCell ref="A18:J18"/>
    <mergeCell ref="B19:D19"/>
    <mergeCell ref="F19:J19"/>
    <mergeCell ref="K27:U27"/>
    <mergeCell ref="A33:J33"/>
    <mergeCell ref="B34:D34"/>
    <mergeCell ref="F34:J34"/>
    <mergeCell ref="B8:C8"/>
    <mergeCell ref="B9:C9"/>
    <mergeCell ref="K9:U9"/>
    <mergeCell ref="B10:C10"/>
    <mergeCell ref="A11:C16"/>
    <mergeCell ref="F14:J16"/>
    <mergeCell ref="F4:J4"/>
    <mergeCell ref="B5:C5"/>
    <mergeCell ref="L5:M5"/>
    <mergeCell ref="P5:U7"/>
    <mergeCell ref="B6:C6"/>
    <mergeCell ref="L6:M6"/>
    <mergeCell ref="B7:C7"/>
    <mergeCell ref="L7:M7"/>
    <mergeCell ref="A1:J1"/>
    <mergeCell ref="K1:U1"/>
    <mergeCell ref="A2:J2"/>
    <mergeCell ref="K2:U2"/>
    <mergeCell ref="D3:F3"/>
    <mergeCell ref="N3:Q3"/>
  </mergeCells>
  <conditionalFormatting sqref="J9">
    <cfRule type="cellIs" priority="4" dxfId="0" operator="greaterThanOrEqual" stopIfTrue="1">
      <formula>$E$11</formula>
    </cfRule>
  </conditionalFormatting>
  <conditionalFormatting sqref="J10">
    <cfRule type="cellIs" priority="3" dxfId="0" operator="greaterThanOrEqual" stopIfTrue="1">
      <formula>$E$11</formula>
    </cfRule>
  </conditionalFormatting>
  <conditionalFormatting sqref="H9">
    <cfRule type="cellIs" priority="2" dxfId="0" operator="greaterThanOrEqual" stopIfTrue="1">
      <formula>$H$6</formula>
    </cfRule>
  </conditionalFormatting>
  <conditionalFormatting sqref="F4:J4">
    <cfRule type="containsText" priority="1" dxfId="0" operator="containsText" stopIfTrue="1" text="PEAK DAY">
      <formula>NOT(ISERROR(SEARCH("PEAK DAY",F4)))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Atmos Energy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Atmos Energy</dc:creator>
  <cp:keywords/>
  <dc:description/>
  <cp:lastModifiedBy>Eric  Wilen</cp:lastModifiedBy>
  <cp:lastPrinted>2015-12-03T20:15:31Z</cp:lastPrinted>
  <dcterms:created xsi:type="dcterms:W3CDTF">1999-08-29T23:56:55Z</dcterms:created>
  <dcterms:modified xsi:type="dcterms:W3CDTF">2015-12-03T20:15:41Z</dcterms:modified>
  <cp:category/>
  <cp:version/>
  <cp:contentType/>
  <cp:contentStatus/>
</cp:coreProperties>
</file>