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6105" firstSheet="1" activeTab="1"/>
  </bookViews>
  <sheets>
    <sheet name="_com.sap.ip.bi.xl.hiddensheet" sheetId="4" state="veryHidden" r:id="rId1"/>
    <sheet name="SAP" sheetId="1" r:id="rId2"/>
    <sheet name="FINREP" sheetId="2" r:id="rId3"/>
    <sheet name="Sheet3" sheetId="3" r:id="rId4"/>
  </sheets>
  <definedNames>
    <definedName name="EssfHasNonUnique" localSheetId="2">FALSE</definedName>
    <definedName name="SAPCrosstab1">SAP!$A$4:$S$23</definedName>
  </definedNames>
  <calcPr calcId="145621" iterate="1"/>
</workbook>
</file>

<file path=xl/calcChain.xml><?xml version="1.0" encoding="utf-8"?>
<calcChain xmlns="http://schemas.openxmlformats.org/spreadsheetml/2006/main">
  <c r="BH5" i="1" l="1"/>
  <c r="BG5" i="1"/>
  <c r="BF5" i="1"/>
  <c r="BE5" i="1"/>
  <c r="BD5" i="1"/>
  <c r="BC5" i="1"/>
  <c r="BB5" i="1"/>
  <c r="BA5" i="1"/>
  <c r="AZ5" i="1"/>
  <c r="AY5" i="1"/>
  <c r="AX5" i="1"/>
  <c r="AW5" i="1"/>
  <c r="AU5" i="1"/>
  <c r="AT5" i="1"/>
  <c r="AS5" i="1"/>
  <c r="AR5" i="1"/>
  <c r="AQ5" i="1"/>
  <c r="AP5" i="1"/>
  <c r="AO5" i="1"/>
  <c r="AN5" i="1"/>
  <c r="AM5" i="1"/>
  <c r="AL5" i="1"/>
  <c r="AK5" i="1"/>
  <c r="AJ5" i="1"/>
  <c r="AI59" i="1" l="1"/>
  <c r="AI56" i="1"/>
  <c r="AI53" i="1"/>
  <c r="AI50" i="1"/>
  <c r="AI47" i="1"/>
  <c r="AI44" i="1"/>
  <c r="AI41" i="1"/>
  <c r="AI38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W21" i="1" s="1"/>
  <c r="AJ21" i="1" s="1"/>
  <c r="U22" i="1"/>
  <c r="V22" i="1"/>
  <c r="W22" i="1" s="1"/>
  <c r="V6" i="1"/>
  <c r="X6" i="1" s="1"/>
  <c r="AK6" i="1" s="1"/>
  <c r="AX6" i="1" s="1"/>
  <c r="U6" i="1"/>
  <c r="I40" i="1"/>
  <c r="I41" i="1" s="1"/>
  <c r="J40" i="1"/>
  <c r="J41" i="1" s="1"/>
  <c r="K40" i="1"/>
  <c r="K41" i="1" s="1"/>
  <c r="L40" i="1"/>
  <c r="L41" i="1" s="1"/>
  <c r="M40" i="1"/>
  <c r="M41" i="1" s="1"/>
  <c r="N40" i="1"/>
  <c r="N41" i="1" s="1"/>
  <c r="O40" i="1"/>
  <c r="O41" i="1" s="1"/>
  <c r="P40" i="1"/>
  <c r="P41" i="1" s="1"/>
  <c r="Q40" i="1"/>
  <c r="Q41" i="1" s="1"/>
  <c r="R40" i="1"/>
  <c r="R41" i="1" s="1"/>
  <c r="S40" i="1"/>
  <c r="S41" i="1" s="1"/>
  <c r="H40" i="1"/>
  <c r="H41" i="1" s="1"/>
  <c r="T41" i="1" l="1"/>
  <c r="AK38" i="1"/>
  <c r="AM38" i="1"/>
  <c r="AO38" i="1"/>
  <c r="AQ38" i="1"/>
  <c r="AS38" i="1"/>
  <c r="AU38" i="1"/>
  <c r="AK41" i="1"/>
  <c r="AM41" i="1"/>
  <c r="AO41" i="1"/>
  <c r="AQ41" i="1"/>
  <c r="AS41" i="1"/>
  <c r="AU41" i="1"/>
  <c r="AK44" i="1"/>
  <c r="AM44" i="1"/>
  <c r="AO44" i="1"/>
  <c r="AQ44" i="1"/>
  <c r="AS44" i="1"/>
  <c r="AU44" i="1"/>
  <c r="AK47" i="1"/>
  <c r="AM47" i="1"/>
  <c r="AO47" i="1"/>
  <c r="AQ47" i="1"/>
  <c r="AS47" i="1"/>
  <c r="AU47" i="1"/>
  <c r="AK50" i="1"/>
  <c r="AM50" i="1"/>
  <c r="AO50" i="1"/>
  <c r="AQ50" i="1"/>
  <c r="AS50" i="1"/>
  <c r="AU50" i="1"/>
  <c r="AK52" i="1"/>
  <c r="AM52" i="1"/>
  <c r="AO52" i="1"/>
  <c r="AQ52" i="1"/>
  <c r="AS52" i="1"/>
  <c r="AU52" i="1"/>
  <c r="AK53" i="1"/>
  <c r="AM53" i="1"/>
  <c r="AO53" i="1"/>
  <c r="AQ53" i="1"/>
  <c r="AS53" i="1"/>
  <c r="AU53" i="1"/>
  <c r="AK55" i="1"/>
  <c r="AM55" i="1"/>
  <c r="AO55" i="1"/>
  <c r="AQ55" i="1"/>
  <c r="AS55" i="1"/>
  <c r="AU55" i="1"/>
  <c r="AK56" i="1"/>
  <c r="AM56" i="1"/>
  <c r="AO56" i="1"/>
  <c r="AQ56" i="1"/>
  <c r="AS56" i="1"/>
  <c r="AU56" i="1"/>
  <c r="AL38" i="1"/>
  <c r="AP38" i="1"/>
  <c r="AT38" i="1"/>
  <c r="AL41" i="1"/>
  <c r="AP41" i="1"/>
  <c r="AT41" i="1"/>
  <c r="AL44" i="1"/>
  <c r="AP44" i="1"/>
  <c r="AT44" i="1"/>
  <c r="AL47" i="1"/>
  <c r="AP47" i="1"/>
  <c r="AT47" i="1"/>
  <c r="AL50" i="1"/>
  <c r="AP50" i="1"/>
  <c r="AT50" i="1"/>
  <c r="AL52" i="1"/>
  <c r="AP52" i="1"/>
  <c r="AT52" i="1"/>
  <c r="AL53" i="1"/>
  <c r="AP53" i="1"/>
  <c r="AT53" i="1"/>
  <c r="AL55" i="1"/>
  <c r="AP55" i="1"/>
  <c r="AT55" i="1"/>
  <c r="AL56" i="1"/>
  <c r="AP56" i="1"/>
  <c r="AT56" i="1"/>
  <c r="AL59" i="1"/>
  <c r="AN59" i="1"/>
  <c r="AP59" i="1"/>
  <c r="AR59" i="1"/>
  <c r="AT59" i="1"/>
  <c r="AV59" i="1"/>
  <c r="AJ55" i="1"/>
  <c r="AJ52" i="1"/>
  <c r="AN38" i="1"/>
  <c r="AR38" i="1"/>
  <c r="AV38" i="1"/>
  <c r="AN41" i="1"/>
  <c r="AR41" i="1"/>
  <c r="AV41" i="1"/>
  <c r="AN44" i="1"/>
  <c r="AR44" i="1"/>
  <c r="AV44" i="1"/>
  <c r="AN47" i="1"/>
  <c r="AR47" i="1"/>
  <c r="AV47" i="1"/>
  <c r="AN50" i="1"/>
  <c r="AR50" i="1"/>
  <c r="AV50" i="1"/>
  <c r="AN52" i="1"/>
  <c r="AR52" i="1"/>
  <c r="AV52" i="1"/>
  <c r="AN53" i="1"/>
  <c r="AR53" i="1"/>
  <c r="AV53" i="1"/>
  <c r="AN55" i="1"/>
  <c r="AR55" i="1"/>
  <c r="AV55" i="1"/>
  <c r="AN56" i="1"/>
  <c r="AR56" i="1"/>
  <c r="AV56" i="1"/>
  <c r="AK59" i="1"/>
  <c r="AM59" i="1"/>
  <c r="AO59" i="1"/>
  <c r="AQ59" i="1"/>
  <c r="AS59" i="1"/>
  <c r="AU59" i="1"/>
  <c r="AJ59" i="1"/>
  <c r="AJ56" i="1"/>
  <c r="AJ53" i="1"/>
  <c r="AJ50" i="1"/>
  <c r="AJ47" i="1"/>
  <c r="AJ44" i="1"/>
  <c r="AJ41" i="1"/>
  <c r="AJ38" i="1"/>
  <c r="AW21" i="1"/>
  <c r="AJ22" i="1"/>
  <c r="W20" i="1"/>
  <c r="Y20" i="1"/>
  <c r="AL20" i="1" s="1"/>
  <c r="AY20" i="1" s="1"/>
  <c r="AA20" i="1"/>
  <c r="AN20" i="1" s="1"/>
  <c r="BA20" i="1" s="1"/>
  <c r="AC20" i="1"/>
  <c r="AP20" i="1" s="1"/>
  <c r="BC20" i="1" s="1"/>
  <c r="AE20" i="1"/>
  <c r="AR20" i="1" s="1"/>
  <c r="BE20" i="1" s="1"/>
  <c r="AG20" i="1"/>
  <c r="AT20" i="1" s="1"/>
  <c r="BG20" i="1" s="1"/>
  <c r="X20" i="1"/>
  <c r="AK20" i="1" s="1"/>
  <c r="AX20" i="1" s="1"/>
  <c r="W19" i="1"/>
  <c r="Y19" i="1"/>
  <c r="AL19" i="1" s="1"/>
  <c r="AY19" i="1" s="1"/>
  <c r="AA19" i="1"/>
  <c r="AN19" i="1" s="1"/>
  <c r="BA19" i="1" s="1"/>
  <c r="AC19" i="1"/>
  <c r="AP19" i="1" s="1"/>
  <c r="BC19" i="1" s="1"/>
  <c r="AE19" i="1"/>
  <c r="AR19" i="1" s="1"/>
  <c r="BE19" i="1" s="1"/>
  <c r="AG19" i="1"/>
  <c r="AT19" i="1" s="1"/>
  <c r="BG19" i="1" s="1"/>
  <c r="X19" i="1"/>
  <c r="AK19" i="1" s="1"/>
  <c r="AX19" i="1" s="1"/>
  <c r="Z19" i="1"/>
  <c r="AM19" i="1" s="1"/>
  <c r="AZ19" i="1" s="1"/>
  <c r="AB19" i="1"/>
  <c r="AO19" i="1" s="1"/>
  <c r="BB19" i="1" s="1"/>
  <c r="AD19" i="1"/>
  <c r="AQ19" i="1" s="1"/>
  <c r="BD19" i="1" s="1"/>
  <c r="AF19" i="1"/>
  <c r="AS19" i="1" s="1"/>
  <c r="BF19" i="1" s="1"/>
  <c r="AH19" i="1"/>
  <c r="AU19" i="1" s="1"/>
  <c r="BH19" i="1" s="1"/>
  <c r="W18" i="1"/>
  <c r="Y18" i="1"/>
  <c r="AL18" i="1" s="1"/>
  <c r="AY18" i="1" s="1"/>
  <c r="AA18" i="1"/>
  <c r="AN18" i="1" s="1"/>
  <c r="BA18" i="1" s="1"/>
  <c r="AC18" i="1"/>
  <c r="AP18" i="1" s="1"/>
  <c r="BC18" i="1" s="1"/>
  <c r="AE18" i="1"/>
  <c r="AR18" i="1" s="1"/>
  <c r="BE18" i="1" s="1"/>
  <c r="AG18" i="1"/>
  <c r="AT18" i="1" s="1"/>
  <c r="BG18" i="1" s="1"/>
  <c r="X18" i="1"/>
  <c r="AK18" i="1" s="1"/>
  <c r="AX18" i="1" s="1"/>
  <c r="Z18" i="1"/>
  <c r="AM18" i="1" s="1"/>
  <c r="AZ18" i="1" s="1"/>
  <c r="AB18" i="1"/>
  <c r="AO18" i="1" s="1"/>
  <c r="BB18" i="1" s="1"/>
  <c r="AD18" i="1"/>
  <c r="AQ18" i="1" s="1"/>
  <c r="BD18" i="1" s="1"/>
  <c r="AF18" i="1"/>
  <c r="AS18" i="1" s="1"/>
  <c r="BF18" i="1" s="1"/>
  <c r="AH18" i="1"/>
  <c r="AU18" i="1" s="1"/>
  <c r="BH18" i="1" s="1"/>
  <c r="W17" i="1"/>
  <c r="Y17" i="1"/>
  <c r="AL17" i="1" s="1"/>
  <c r="AY17" i="1" s="1"/>
  <c r="AA17" i="1"/>
  <c r="AN17" i="1" s="1"/>
  <c r="BA17" i="1" s="1"/>
  <c r="AC17" i="1"/>
  <c r="AP17" i="1" s="1"/>
  <c r="BC17" i="1" s="1"/>
  <c r="AE17" i="1"/>
  <c r="AR17" i="1" s="1"/>
  <c r="BE17" i="1" s="1"/>
  <c r="AG17" i="1"/>
  <c r="AT17" i="1" s="1"/>
  <c r="BG17" i="1" s="1"/>
  <c r="X17" i="1"/>
  <c r="AK17" i="1" s="1"/>
  <c r="AX17" i="1" s="1"/>
  <c r="Z17" i="1"/>
  <c r="AM17" i="1" s="1"/>
  <c r="AZ17" i="1" s="1"/>
  <c r="AB17" i="1"/>
  <c r="AO17" i="1" s="1"/>
  <c r="BB17" i="1" s="1"/>
  <c r="AD17" i="1"/>
  <c r="AQ17" i="1" s="1"/>
  <c r="BD17" i="1" s="1"/>
  <c r="AF17" i="1"/>
  <c r="AS17" i="1" s="1"/>
  <c r="BF17" i="1" s="1"/>
  <c r="AH17" i="1"/>
  <c r="AU17" i="1" s="1"/>
  <c r="BH17" i="1" s="1"/>
  <c r="W16" i="1"/>
  <c r="Y16" i="1"/>
  <c r="AL16" i="1" s="1"/>
  <c r="AY16" i="1" s="1"/>
  <c r="AA16" i="1"/>
  <c r="AN16" i="1" s="1"/>
  <c r="BA16" i="1" s="1"/>
  <c r="AC16" i="1"/>
  <c r="AP16" i="1" s="1"/>
  <c r="BC16" i="1" s="1"/>
  <c r="AE16" i="1"/>
  <c r="AR16" i="1" s="1"/>
  <c r="BE16" i="1" s="1"/>
  <c r="AG16" i="1"/>
  <c r="AT16" i="1" s="1"/>
  <c r="BG16" i="1" s="1"/>
  <c r="X16" i="1"/>
  <c r="AK16" i="1" s="1"/>
  <c r="AX16" i="1" s="1"/>
  <c r="Z16" i="1"/>
  <c r="AM16" i="1" s="1"/>
  <c r="AZ16" i="1" s="1"/>
  <c r="AB16" i="1"/>
  <c r="AO16" i="1" s="1"/>
  <c r="BB16" i="1" s="1"/>
  <c r="AD16" i="1"/>
  <c r="AQ16" i="1" s="1"/>
  <c r="BD16" i="1" s="1"/>
  <c r="AF16" i="1"/>
  <c r="AS16" i="1" s="1"/>
  <c r="BF16" i="1" s="1"/>
  <c r="AH16" i="1"/>
  <c r="AU16" i="1" s="1"/>
  <c r="BH16" i="1" s="1"/>
  <c r="W15" i="1"/>
  <c r="Y15" i="1"/>
  <c r="AL15" i="1" s="1"/>
  <c r="AY15" i="1" s="1"/>
  <c r="AA15" i="1"/>
  <c r="AN15" i="1" s="1"/>
  <c r="BA15" i="1" s="1"/>
  <c r="AC15" i="1"/>
  <c r="AP15" i="1" s="1"/>
  <c r="BC15" i="1" s="1"/>
  <c r="AE15" i="1"/>
  <c r="AR15" i="1" s="1"/>
  <c r="BE15" i="1" s="1"/>
  <c r="AG15" i="1"/>
  <c r="AT15" i="1" s="1"/>
  <c r="BG15" i="1" s="1"/>
  <c r="X15" i="1"/>
  <c r="AK15" i="1" s="1"/>
  <c r="AX15" i="1" s="1"/>
  <c r="Z15" i="1"/>
  <c r="AM15" i="1" s="1"/>
  <c r="AZ15" i="1" s="1"/>
  <c r="AB15" i="1"/>
  <c r="AO15" i="1" s="1"/>
  <c r="BB15" i="1" s="1"/>
  <c r="AD15" i="1"/>
  <c r="AQ15" i="1" s="1"/>
  <c r="BD15" i="1" s="1"/>
  <c r="AF15" i="1"/>
  <c r="AS15" i="1" s="1"/>
  <c r="BF15" i="1" s="1"/>
  <c r="AH15" i="1"/>
  <c r="AU15" i="1" s="1"/>
  <c r="BH15" i="1" s="1"/>
  <c r="W14" i="1"/>
  <c r="Y14" i="1"/>
  <c r="AL14" i="1" s="1"/>
  <c r="AY14" i="1" s="1"/>
  <c r="AA14" i="1"/>
  <c r="AN14" i="1" s="1"/>
  <c r="BA14" i="1" s="1"/>
  <c r="AC14" i="1"/>
  <c r="AP14" i="1" s="1"/>
  <c r="BC14" i="1" s="1"/>
  <c r="AE14" i="1"/>
  <c r="AR14" i="1" s="1"/>
  <c r="BE14" i="1" s="1"/>
  <c r="AG14" i="1"/>
  <c r="AT14" i="1" s="1"/>
  <c r="BG14" i="1" s="1"/>
  <c r="X14" i="1"/>
  <c r="AK14" i="1" s="1"/>
  <c r="AX14" i="1" s="1"/>
  <c r="Z14" i="1"/>
  <c r="AM14" i="1" s="1"/>
  <c r="AZ14" i="1" s="1"/>
  <c r="AB14" i="1"/>
  <c r="AO14" i="1" s="1"/>
  <c r="BB14" i="1" s="1"/>
  <c r="AD14" i="1"/>
  <c r="AQ14" i="1" s="1"/>
  <c r="BD14" i="1" s="1"/>
  <c r="AF14" i="1"/>
  <c r="AS14" i="1" s="1"/>
  <c r="BF14" i="1" s="1"/>
  <c r="AH14" i="1"/>
  <c r="AU14" i="1" s="1"/>
  <c r="BH14" i="1" s="1"/>
  <c r="W13" i="1"/>
  <c r="Y13" i="1"/>
  <c r="AL13" i="1" s="1"/>
  <c r="AY13" i="1" s="1"/>
  <c r="AA13" i="1"/>
  <c r="AN13" i="1" s="1"/>
  <c r="BA13" i="1" s="1"/>
  <c r="AC13" i="1"/>
  <c r="AP13" i="1" s="1"/>
  <c r="BC13" i="1" s="1"/>
  <c r="AE13" i="1"/>
  <c r="AR13" i="1" s="1"/>
  <c r="BE13" i="1" s="1"/>
  <c r="AG13" i="1"/>
  <c r="AT13" i="1" s="1"/>
  <c r="BG13" i="1" s="1"/>
  <c r="X13" i="1"/>
  <c r="AK13" i="1" s="1"/>
  <c r="AX13" i="1" s="1"/>
  <c r="Z13" i="1"/>
  <c r="AM13" i="1" s="1"/>
  <c r="AZ13" i="1" s="1"/>
  <c r="AB13" i="1"/>
  <c r="AO13" i="1" s="1"/>
  <c r="BB13" i="1" s="1"/>
  <c r="AD13" i="1"/>
  <c r="AQ13" i="1" s="1"/>
  <c r="BD13" i="1" s="1"/>
  <c r="AF13" i="1"/>
  <c r="AS13" i="1" s="1"/>
  <c r="BF13" i="1" s="1"/>
  <c r="AH13" i="1"/>
  <c r="AU13" i="1" s="1"/>
  <c r="BH13" i="1" s="1"/>
  <c r="W12" i="1"/>
  <c r="Y12" i="1"/>
  <c r="AL12" i="1" s="1"/>
  <c r="AY12" i="1" s="1"/>
  <c r="AA12" i="1"/>
  <c r="AN12" i="1" s="1"/>
  <c r="BA12" i="1" s="1"/>
  <c r="AC12" i="1"/>
  <c r="AP12" i="1" s="1"/>
  <c r="BC12" i="1" s="1"/>
  <c r="AE12" i="1"/>
  <c r="AR12" i="1" s="1"/>
  <c r="BE12" i="1" s="1"/>
  <c r="AG12" i="1"/>
  <c r="AT12" i="1" s="1"/>
  <c r="BG12" i="1" s="1"/>
  <c r="X12" i="1"/>
  <c r="AK12" i="1" s="1"/>
  <c r="AX12" i="1" s="1"/>
  <c r="Z12" i="1"/>
  <c r="AM12" i="1" s="1"/>
  <c r="AZ12" i="1" s="1"/>
  <c r="AB12" i="1"/>
  <c r="AO12" i="1" s="1"/>
  <c r="BB12" i="1" s="1"/>
  <c r="AD12" i="1"/>
  <c r="AQ12" i="1" s="1"/>
  <c r="BD12" i="1" s="1"/>
  <c r="AF12" i="1"/>
  <c r="AS12" i="1" s="1"/>
  <c r="BF12" i="1" s="1"/>
  <c r="AH12" i="1"/>
  <c r="AU12" i="1" s="1"/>
  <c r="BH12" i="1" s="1"/>
  <c r="W11" i="1"/>
  <c r="Y11" i="1"/>
  <c r="AL11" i="1" s="1"/>
  <c r="AY11" i="1" s="1"/>
  <c r="AA11" i="1"/>
  <c r="AN11" i="1" s="1"/>
  <c r="BA11" i="1" s="1"/>
  <c r="AC11" i="1"/>
  <c r="AP11" i="1" s="1"/>
  <c r="BC11" i="1" s="1"/>
  <c r="AE11" i="1"/>
  <c r="AR11" i="1" s="1"/>
  <c r="BE11" i="1" s="1"/>
  <c r="AG11" i="1"/>
  <c r="AT11" i="1" s="1"/>
  <c r="BG11" i="1" s="1"/>
  <c r="X11" i="1"/>
  <c r="AK11" i="1" s="1"/>
  <c r="AX11" i="1" s="1"/>
  <c r="Z11" i="1"/>
  <c r="AM11" i="1" s="1"/>
  <c r="AZ11" i="1" s="1"/>
  <c r="AB11" i="1"/>
  <c r="AO11" i="1" s="1"/>
  <c r="BB11" i="1" s="1"/>
  <c r="AD11" i="1"/>
  <c r="AQ11" i="1" s="1"/>
  <c r="BD11" i="1" s="1"/>
  <c r="AF11" i="1"/>
  <c r="AS11" i="1" s="1"/>
  <c r="BF11" i="1" s="1"/>
  <c r="AH11" i="1"/>
  <c r="AU11" i="1" s="1"/>
  <c r="BH11" i="1" s="1"/>
  <c r="W10" i="1"/>
  <c r="Y10" i="1"/>
  <c r="AL10" i="1" s="1"/>
  <c r="AY10" i="1" s="1"/>
  <c r="AA10" i="1"/>
  <c r="AN10" i="1" s="1"/>
  <c r="BA10" i="1" s="1"/>
  <c r="AC10" i="1"/>
  <c r="AP10" i="1" s="1"/>
  <c r="BC10" i="1" s="1"/>
  <c r="AE10" i="1"/>
  <c r="AR10" i="1" s="1"/>
  <c r="BE10" i="1" s="1"/>
  <c r="AG10" i="1"/>
  <c r="AT10" i="1" s="1"/>
  <c r="BG10" i="1" s="1"/>
  <c r="X10" i="1"/>
  <c r="AK10" i="1" s="1"/>
  <c r="AX10" i="1" s="1"/>
  <c r="Z10" i="1"/>
  <c r="AM10" i="1" s="1"/>
  <c r="AZ10" i="1" s="1"/>
  <c r="AB10" i="1"/>
  <c r="AO10" i="1" s="1"/>
  <c r="BB10" i="1" s="1"/>
  <c r="AD10" i="1"/>
  <c r="AQ10" i="1" s="1"/>
  <c r="BD10" i="1" s="1"/>
  <c r="AF10" i="1"/>
  <c r="AS10" i="1" s="1"/>
  <c r="BF10" i="1" s="1"/>
  <c r="AH10" i="1"/>
  <c r="AU10" i="1" s="1"/>
  <c r="BH10" i="1" s="1"/>
  <c r="W9" i="1"/>
  <c r="Y9" i="1"/>
  <c r="AL9" i="1" s="1"/>
  <c r="AY9" i="1" s="1"/>
  <c r="AA9" i="1"/>
  <c r="AN9" i="1" s="1"/>
  <c r="BA9" i="1" s="1"/>
  <c r="AC9" i="1"/>
  <c r="AP9" i="1" s="1"/>
  <c r="BC9" i="1" s="1"/>
  <c r="AE9" i="1"/>
  <c r="AR9" i="1" s="1"/>
  <c r="BE9" i="1" s="1"/>
  <c r="AG9" i="1"/>
  <c r="AT9" i="1" s="1"/>
  <c r="BG9" i="1" s="1"/>
  <c r="X9" i="1"/>
  <c r="AK9" i="1" s="1"/>
  <c r="AX9" i="1" s="1"/>
  <c r="Z9" i="1"/>
  <c r="AM9" i="1" s="1"/>
  <c r="AZ9" i="1" s="1"/>
  <c r="AB9" i="1"/>
  <c r="AO9" i="1" s="1"/>
  <c r="BB9" i="1" s="1"/>
  <c r="AD9" i="1"/>
  <c r="AQ9" i="1" s="1"/>
  <c r="BD9" i="1" s="1"/>
  <c r="AF9" i="1"/>
  <c r="AS9" i="1" s="1"/>
  <c r="BF9" i="1" s="1"/>
  <c r="AH9" i="1"/>
  <c r="AU9" i="1" s="1"/>
  <c r="BH9" i="1" s="1"/>
  <c r="W8" i="1"/>
  <c r="Y8" i="1"/>
  <c r="AL8" i="1" s="1"/>
  <c r="AY8" i="1" s="1"/>
  <c r="AA8" i="1"/>
  <c r="AN8" i="1" s="1"/>
  <c r="BA8" i="1" s="1"/>
  <c r="AC8" i="1"/>
  <c r="AP8" i="1" s="1"/>
  <c r="BC8" i="1" s="1"/>
  <c r="AE8" i="1"/>
  <c r="AR8" i="1" s="1"/>
  <c r="BE8" i="1" s="1"/>
  <c r="AG8" i="1"/>
  <c r="AT8" i="1" s="1"/>
  <c r="BG8" i="1" s="1"/>
  <c r="X8" i="1"/>
  <c r="AK8" i="1" s="1"/>
  <c r="AX8" i="1" s="1"/>
  <c r="Z8" i="1"/>
  <c r="AM8" i="1" s="1"/>
  <c r="AZ8" i="1" s="1"/>
  <c r="AB8" i="1"/>
  <c r="AO8" i="1" s="1"/>
  <c r="BB8" i="1" s="1"/>
  <c r="AD8" i="1"/>
  <c r="AQ8" i="1" s="1"/>
  <c r="BD8" i="1" s="1"/>
  <c r="AF8" i="1"/>
  <c r="AS8" i="1" s="1"/>
  <c r="BF8" i="1" s="1"/>
  <c r="AH8" i="1"/>
  <c r="AU8" i="1" s="1"/>
  <c r="BH8" i="1" s="1"/>
  <c r="W7" i="1"/>
  <c r="Y7" i="1"/>
  <c r="AL7" i="1" s="1"/>
  <c r="AY7" i="1" s="1"/>
  <c r="AA7" i="1"/>
  <c r="AN7" i="1" s="1"/>
  <c r="BA7" i="1" s="1"/>
  <c r="AC7" i="1"/>
  <c r="AP7" i="1" s="1"/>
  <c r="BC7" i="1" s="1"/>
  <c r="AE7" i="1"/>
  <c r="AR7" i="1" s="1"/>
  <c r="BE7" i="1" s="1"/>
  <c r="AG7" i="1"/>
  <c r="AT7" i="1" s="1"/>
  <c r="BG7" i="1" s="1"/>
  <c r="X7" i="1"/>
  <c r="AK7" i="1" s="1"/>
  <c r="AX7" i="1" s="1"/>
  <c r="Z7" i="1"/>
  <c r="AM7" i="1" s="1"/>
  <c r="AZ7" i="1" s="1"/>
  <c r="AB7" i="1"/>
  <c r="AO7" i="1" s="1"/>
  <c r="BB7" i="1" s="1"/>
  <c r="AD7" i="1"/>
  <c r="AQ7" i="1" s="1"/>
  <c r="BD7" i="1" s="1"/>
  <c r="AF7" i="1"/>
  <c r="AS7" i="1" s="1"/>
  <c r="BF7" i="1" s="1"/>
  <c r="AH7" i="1"/>
  <c r="AU7" i="1" s="1"/>
  <c r="BH7" i="1" s="1"/>
  <c r="W6" i="1"/>
  <c r="AG6" i="1"/>
  <c r="AT6" i="1" s="1"/>
  <c r="BG6" i="1" s="1"/>
  <c r="AE6" i="1"/>
  <c r="AR6" i="1" s="1"/>
  <c r="BE6" i="1" s="1"/>
  <c r="AC6" i="1"/>
  <c r="AP6" i="1" s="1"/>
  <c r="BC6" i="1" s="1"/>
  <c r="AA6" i="1"/>
  <c r="AN6" i="1" s="1"/>
  <c r="BA6" i="1" s="1"/>
  <c r="Y6" i="1"/>
  <c r="AL6" i="1" s="1"/>
  <c r="AY6" i="1" s="1"/>
  <c r="AH22" i="1"/>
  <c r="AU22" i="1" s="1"/>
  <c r="BH22" i="1" s="1"/>
  <c r="AF22" i="1"/>
  <c r="AS22" i="1" s="1"/>
  <c r="BF22" i="1" s="1"/>
  <c r="AD22" i="1"/>
  <c r="AQ22" i="1" s="1"/>
  <c r="BD22" i="1" s="1"/>
  <c r="AB22" i="1"/>
  <c r="AO22" i="1" s="1"/>
  <c r="BB22" i="1" s="1"/>
  <c r="Z22" i="1"/>
  <c r="AM22" i="1" s="1"/>
  <c r="AZ22" i="1" s="1"/>
  <c r="X22" i="1"/>
  <c r="AK22" i="1" s="1"/>
  <c r="AX22" i="1" s="1"/>
  <c r="AH21" i="1"/>
  <c r="AU21" i="1" s="1"/>
  <c r="BH21" i="1" s="1"/>
  <c r="AF21" i="1"/>
  <c r="AS21" i="1" s="1"/>
  <c r="BF21" i="1" s="1"/>
  <c r="AD21" i="1"/>
  <c r="AQ21" i="1" s="1"/>
  <c r="BD21" i="1" s="1"/>
  <c r="AB21" i="1"/>
  <c r="AO21" i="1" s="1"/>
  <c r="BB21" i="1" s="1"/>
  <c r="Z21" i="1"/>
  <c r="AM21" i="1" s="1"/>
  <c r="AZ21" i="1" s="1"/>
  <c r="X21" i="1"/>
  <c r="AK21" i="1" s="1"/>
  <c r="AX21" i="1" s="1"/>
  <c r="AF20" i="1"/>
  <c r="AS20" i="1" s="1"/>
  <c r="BF20" i="1" s="1"/>
  <c r="AB20" i="1"/>
  <c r="AO20" i="1" s="1"/>
  <c r="BB20" i="1" s="1"/>
  <c r="AH6" i="1"/>
  <c r="AU6" i="1" s="1"/>
  <c r="BH6" i="1" s="1"/>
  <c r="AF6" i="1"/>
  <c r="AS6" i="1" s="1"/>
  <c r="BF6" i="1" s="1"/>
  <c r="AD6" i="1"/>
  <c r="AQ6" i="1" s="1"/>
  <c r="BD6" i="1" s="1"/>
  <c r="AB6" i="1"/>
  <c r="AO6" i="1" s="1"/>
  <c r="BB6" i="1" s="1"/>
  <c r="Z6" i="1"/>
  <c r="AM6" i="1" s="1"/>
  <c r="AZ6" i="1" s="1"/>
  <c r="AG22" i="1"/>
  <c r="AT22" i="1" s="1"/>
  <c r="BG22" i="1" s="1"/>
  <c r="AE22" i="1"/>
  <c r="AR22" i="1" s="1"/>
  <c r="BE22" i="1" s="1"/>
  <c r="AC22" i="1"/>
  <c r="AP22" i="1" s="1"/>
  <c r="BC22" i="1" s="1"/>
  <c r="AA22" i="1"/>
  <c r="AN22" i="1" s="1"/>
  <c r="BA22" i="1" s="1"/>
  <c r="Y22" i="1"/>
  <c r="AL22" i="1" s="1"/>
  <c r="AY22" i="1" s="1"/>
  <c r="AG21" i="1"/>
  <c r="AT21" i="1" s="1"/>
  <c r="BG21" i="1" s="1"/>
  <c r="AE21" i="1"/>
  <c r="AR21" i="1" s="1"/>
  <c r="BE21" i="1" s="1"/>
  <c r="AC21" i="1"/>
  <c r="AP21" i="1" s="1"/>
  <c r="BC21" i="1" s="1"/>
  <c r="AA21" i="1"/>
  <c r="AN21" i="1" s="1"/>
  <c r="BA21" i="1" s="1"/>
  <c r="Y21" i="1"/>
  <c r="AL21" i="1" s="1"/>
  <c r="AY21" i="1" s="1"/>
  <c r="AH20" i="1"/>
  <c r="AU20" i="1" s="1"/>
  <c r="BH20" i="1" s="1"/>
  <c r="AD20" i="1"/>
  <c r="AQ20" i="1" s="1"/>
  <c r="BD20" i="1" s="1"/>
  <c r="Z20" i="1"/>
  <c r="AM20" i="1" s="1"/>
  <c r="AZ20" i="1" s="1"/>
  <c r="AU58" i="1" l="1"/>
  <c r="AM58" i="1"/>
  <c r="AT58" i="1"/>
  <c r="AL58" i="1"/>
  <c r="AT49" i="1"/>
  <c r="AL46" i="1"/>
  <c r="AT43" i="1"/>
  <c r="AT37" i="1"/>
  <c r="AU49" i="1"/>
  <c r="AM49" i="1"/>
  <c r="AQ46" i="1"/>
  <c r="AU43" i="1"/>
  <c r="AM43" i="1"/>
  <c r="AQ37" i="1"/>
  <c r="AQ58" i="1"/>
  <c r="AP58" i="1"/>
  <c r="AL49" i="1"/>
  <c r="AT46" i="1"/>
  <c r="AL43" i="1"/>
  <c r="AL37" i="1"/>
  <c r="AQ49" i="1"/>
  <c r="AU46" i="1"/>
  <c r="AM46" i="1"/>
  <c r="AQ43" i="1"/>
  <c r="AU37" i="1"/>
  <c r="AM37" i="1"/>
  <c r="AN49" i="1"/>
  <c r="AN46" i="1"/>
  <c r="AN43" i="1"/>
  <c r="AN40" i="1"/>
  <c r="AN37" i="1"/>
  <c r="AT40" i="1"/>
  <c r="AL40" i="1"/>
  <c r="AU40" i="1"/>
  <c r="AQ40" i="1"/>
  <c r="AM40" i="1"/>
  <c r="AS58" i="1"/>
  <c r="AO58" i="1"/>
  <c r="AR49" i="1"/>
  <c r="AR46" i="1"/>
  <c r="AR43" i="1"/>
  <c r="AR40" i="1"/>
  <c r="AR37" i="1"/>
  <c r="AR58" i="1"/>
  <c r="AN58" i="1"/>
  <c r="AP49" i="1"/>
  <c r="AP46" i="1"/>
  <c r="AP43" i="1"/>
  <c r="AP40" i="1"/>
  <c r="AP37" i="1"/>
  <c r="AK58" i="1"/>
  <c r="AS49" i="1"/>
  <c r="AO49" i="1"/>
  <c r="AK49" i="1"/>
  <c r="AS46" i="1"/>
  <c r="AO46" i="1"/>
  <c r="AK46" i="1"/>
  <c r="AS43" i="1"/>
  <c r="AO43" i="1"/>
  <c r="AK43" i="1"/>
  <c r="AS40" i="1"/>
  <c r="AO40" i="1"/>
  <c r="AK40" i="1"/>
  <c r="AS37" i="1"/>
  <c r="AO37" i="1"/>
  <c r="AK37" i="1"/>
  <c r="AI20" i="1"/>
  <c r="AJ20" i="1"/>
  <c r="AI21" i="1"/>
  <c r="AV21" i="1"/>
  <c r="AJ6" i="1"/>
  <c r="AI6" i="1"/>
  <c r="AJ7" i="1"/>
  <c r="AI7" i="1"/>
  <c r="AJ8" i="1"/>
  <c r="AI8" i="1"/>
  <c r="AJ9" i="1"/>
  <c r="AJ37" i="1" s="1"/>
  <c r="AI9" i="1"/>
  <c r="AJ10" i="1"/>
  <c r="AI10" i="1"/>
  <c r="AJ11" i="1"/>
  <c r="AI11" i="1"/>
  <c r="AJ12" i="1"/>
  <c r="AI12" i="1"/>
  <c r="AJ13" i="1"/>
  <c r="AI13" i="1"/>
  <c r="AJ14" i="1"/>
  <c r="AI14" i="1"/>
  <c r="AJ15" i="1"/>
  <c r="AI15" i="1"/>
  <c r="AI16" i="1"/>
  <c r="AJ16" i="1"/>
  <c r="AJ17" i="1"/>
  <c r="AI17" i="1"/>
  <c r="AI18" i="1"/>
  <c r="AJ18" i="1"/>
  <c r="AJ19" i="1"/>
  <c r="AJ46" i="1" s="1"/>
  <c r="AI19" i="1"/>
  <c r="AV22" i="1"/>
  <c r="AW22" i="1"/>
  <c r="BI22" i="1" s="1"/>
  <c r="BJ22" i="1" s="1"/>
  <c r="BI21" i="1"/>
  <c r="BJ21" i="1" s="1"/>
  <c r="AI22" i="1"/>
  <c r="AJ49" i="1" l="1"/>
  <c r="AJ58" i="1"/>
  <c r="AM61" i="1"/>
  <c r="AU61" i="1"/>
  <c r="AT61" i="1"/>
  <c r="AQ61" i="1"/>
  <c r="AL61" i="1"/>
  <c r="AK61" i="1"/>
  <c r="AS61" i="1"/>
  <c r="AO61" i="1"/>
  <c r="AP61" i="1"/>
  <c r="AN61" i="1"/>
  <c r="AR61" i="1"/>
  <c r="AJ43" i="1"/>
  <c r="AJ40" i="1"/>
  <c r="AV18" i="1"/>
  <c r="AW18" i="1"/>
  <c r="BI18" i="1" s="1"/>
  <c r="BJ18" i="1" s="1"/>
  <c r="AV16" i="1"/>
  <c r="AW16" i="1"/>
  <c r="BI16" i="1" s="1"/>
  <c r="BJ16" i="1" s="1"/>
  <c r="AV20" i="1"/>
  <c r="AW20" i="1"/>
  <c r="BI20" i="1" s="1"/>
  <c r="BJ20" i="1" s="1"/>
  <c r="AV19" i="1"/>
  <c r="AV46" i="1" s="1"/>
  <c r="AW19" i="1"/>
  <c r="BI19" i="1" s="1"/>
  <c r="BJ19" i="1" s="1"/>
  <c r="AV17" i="1"/>
  <c r="AW17" i="1"/>
  <c r="BI17" i="1" s="1"/>
  <c r="BJ17" i="1" s="1"/>
  <c r="AV15" i="1"/>
  <c r="AW15" i="1"/>
  <c r="BI15" i="1" s="1"/>
  <c r="BJ15" i="1" s="1"/>
  <c r="AV14" i="1"/>
  <c r="AW14" i="1"/>
  <c r="BI14" i="1" s="1"/>
  <c r="BJ14" i="1" s="1"/>
  <c r="AV13" i="1"/>
  <c r="AW13" i="1"/>
  <c r="BI13" i="1" s="1"/>
  <c r="BJ13" i="1" s="1"/>
  <c r="AV12" i="1"/>
  <c r="AW12" i="1"/>
  <c r="BI12" i="1" s="1"/>
  <c r="BJ12" i="1" s="1"/>
  <c r="AV11" i="1"/>
  <c r="AW11" i="1"/>
  <c r="BI11" i="1" s="1"/>
  <c r="BJ11" i="1" s="1"/>
  <c r="AV10" i="1"/>
  <c r="AW10" i="1"/>
  <c r="BI10" i="1" s="1"/>
  <c r="BJ10" i="1" s="1"/>
  <c r="AV9" i="1"/>
  <c r="AV37" i="1" s="1"/>
  <c r="AW9" i="1"/>
  <c r="BI9" i="1" s="1"/>
  <c r="BJ9" i="1" s="1"/>
  <c r="AV8" i="1"/>
  <c r="AW8" i="1"/>
  <c r="BI8" i="1" s="1"/>
  <c r="BJ8" i="1" s="1"/>
  <c r="AV7" i="1"/>
  <c r="AW7" i="1"/>
  <c r="BI7" i="1" s="1"/>
  <c r="BJ7" i="1" s="1"/>
  <c r="AV6" i="1"/>
  <c r="AW6" i="1"/>
  <c r="BI6" i="1" s="1"/>
  <c r="AJ61" i="1" l="1"/>
  <c r="AV43" i="1"/>
  <c r="AV58" i="1"/>
  <c r="AV49" i="1"/>
  <c r="AV40" i="1"/>
  <c r="BJ6" i="1"/>
  <c r="AV61" i="1" l="1"/>
</calcChain>
</file>

<file path=xl/sharedStrings.xml><?xml version="1.0" encoding="utf-8"?>
<sst xmlns="http://schemas.openxmlformats.org/spreadsheetml/2006/main" count="184" uniqueCount="110">
  <si>
    <t/>
  </si>
  <si>
    <t>Other Revenue</t>
  </si>
  <si>
    <t>Company code</t>
  </si>
  <si>
    <t>0050</t>
  </si>
  <si>
    <t>Kentucky / Mid States</t>
  </si>
  <si>
    <t>Overall Result</t>
  </si>
  <si>
    <t>Business area</t>
  </si>
  <si>
    <t>0009</t>
  </si>
  <si>
    <t>Kentucky</t>
  </si>
  <si>
    <t>G/L Account</t>
  </si>
  <si>
    <t>ATMS/488031301</t>
  </si>
  <si>
    <t>Miscellaneous servic</t>
  </si>
  <si>
    <t>Connect Fee - No tax</t>
  </si>
  <si>
    <t>Meter Read Fee - No tax</t>
  </si>
  <si>
    <t>Meter Set Fee - No tax</t>
  </si>
  <si>
    <t>Reconnect ChargeTempoff-No tax</t>
  </si>
  <si>
    <t>Reconnect chrge-tempoff-no tax</t>
  </si>
  <si>
    <t>Reconnect Fee - Tax</t>
  </si>
  <si>
    <t>Reconnect Fee-No tax</t>
  </si>
  <si>
    <t>Reconnect Fee-Seasonal - Notax</t>
  </si>
  <si>
    <t>Return Charge Receivable</t>
  </si>
  <si>
    <t>Return Fee Reversal</t>
  </si>
  <si>
    <t>Turn Off -Delinquent -Non-Tax</t>
  </si>
  <si>
    <t>Turn On Delinq - No tax</t>
  </si>
  <si>
    <t>Turn on Service Fee-No tax</t>
  </si>
  <si>
    <t>Turn on Service Fee-Tax</t>
  </si>
  <si>
    <t>Meter Read Fee-Taxable</t>
  </si>
  <si>
    <t>Not assigned/R/Not assigned</t>
  </si>
  <si>
    <t>Reconnect Fee - No tax</t>
  </si>
  <si>
    <t>Reconnect Fee-Seasonal-Taxable</t>
  </si>
  <si>
    <t>Turn on Service-After Hr-Notax</t>
  </si>
  <si>
    <t>View</t>
  </si>
  <si>
    <t>Type</t>
  </si>
  <si>
    <t>Atmos Energy Corporation</t>
  </si>
  <si>
    <t>Kentucky Division - 009DIV</t>
  </si>
  <si>
    <t>Cost Center</t>
  </si>
  <si>
    <t>Income Statements</t>
  </si>
  <si>
    <t>For the Month Ended January, 2015</t>
  </si>
  <si>
    <t>Company</t>
  </si>
  <si>
    <t>Fiscal 2014</t>
  </si>
  <si>
    <t>Fiscal 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</si>
  <si>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</si>
  <si>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</si>
  <si>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</si>
  <si>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</si>
  <si>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</si>
  <si>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</si>
  <si>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</si>
  <si>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</si>
  <si>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</si>
  <si>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</si>
  <si>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</si>
  <si>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</si>
  <si>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Miscellaneous service revenues - Misc Service Revenue 4880-31301</t>
  </si>
  <si>
    <t>Other gas revenues - Other Gas Revenues 4950-31309</t>
  </si>
  <si>
    <t>FinRep</t>
  </si>
  <si>
    <t>Meter Set</t>
  </si>
  <si>
    <t>Meter Set AH</t>
  </si>
  <si>
    <t>Turn-on</t>
  </si>
  <si>
    <t>Turn-on AH</t>
  </si>
  <si>
    <t>Read</t>
  </si>
  <si>
    <t>Read AH</t>
  </si>
  <si>
    <t>Delq Reconnect</t>
  </si>
  <si>
    <t>Delq Reconnect AH</t>
  </si>
  <si>
    <t>Seasonal Charge</t>
  </si>
  <si>
    <t>Seasonal Charge AH</t>
  </si>
  <si>
    <t>Special Meter Read</t>
  </si>
  <si>
    <t>Special Meter Read AH</t>
  </si>
  <si>
    <t>Meter Test Charge</t>
  </si>
  <si>
    <t>Meter Test Charge AH</t>
  </si>
  <si>
    <t>Returned Check</t>
  </si>
  <si>
    <t>Returned Check AH</t>
  </si>
  <si>
    <t>NA</t>
  </si>
  <si>
    <t>Other</t>
  </si>
  <si>
    <t>Rate</t>
  </si>
  <si>
    <t>Tariff Descr.</t>
  </si>
  <si>
    <t>Sub-Transaction|Fiscal year/period</t>
  </si>
  <si>
    <t>Total</t>
  </si>
  <si>
    <t>Actual Volume</t>
  </si>
  <si>
    <t>Rounded Volume</t>
  </si>
  <si>
    <t>Rounded Dollars</t>
  </si>
  <si>
    <t>Varianc</t>
  </si>
  <si>
    <t>A3/012/2014</t>
  </si>
  <si>
    <t>A3/001/2015</t>
  </si>
  <si>
    <t>A3/002/2015</t>
  </si>
  <si>
    <t>A3/003/2015</t>
  </si>
  <si>
    <t>A3/004/2015</t>
  </si>
  <si>
    <t>A3/005/2015</t>
  </si>
  <si>
    <t>A3/006/2015</t>
  </si>
  <si>
    <t>Misc Service Fee - No tax</t>
  </si>
  <si>
    <t>#/#/#</t>
  </si>
  <si>
    <t>Other Operating Revenue</t>
  </si>
  <si>
    <t>A3/007/2015</t>
  </si>
  <si>
    <t>A3/008/2015</t>
  </si>
  <si>
    <t>A3/009/2015</t>
  </si>
  <si>
    <t>A3/010/2015</t>
  </si>
  <si>
    <t>A3/011/2015</t>
  </si>
  <si>
    <t>Standard Utility Charges</t>
  </si>
  <si>
    <t>-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</si>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</sst>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,000"/>
    <numFmt numFmtId="165" formatCode="#,##0.00;\-#,##0.00;#,##0.00"/>
    <numFmt numFmtId="166" formatCode="&quot;     &quot;@"/>
    <numFmt numFmtId="167" formatCode="_(* #,##0_);_(* \(#,##0\);_(* &quot;-&quot;??_);_(@_)"/>
    <numFmt numFmtId="168" formatCode="&quot;$ &quot;#,##0.00;&quot;$ &quot;\-#,##0.00;&quot;$ &quot;#,##0.00"/>
    <numFmt numFmtId="169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>
      <alignment horizontal="left" vertical="center" indent="1"/>
    </xf>
    <xf numFmtId="164" fontId="3" fillId="0" borderId="2" applyNumberFormat="0" applyProtection="0">
      <alignment horizontal="right" vertical="center"/>
    </xf>
    <xf numFmtId="164" fontId="2" fillId="0" borderId="3" applyNumberFormat="0" applyProtection="0">
      <alignment horizontal="right" vertical="center"/>
    </xf>
    <xf numFmtId="0" fontId="4" fillId="0" borderId="4" applyNumberFormat="0" applyFill="0" applyBorder="0" applyAlignment="0" applyProtection="0"/>
    <xf numFmtId="0" fontId="5" fillId="3" borderId="3" applyNumberFormat="0" applyAlignment="0" applyProtection="0">
      <alignment horizontal="left" vertical="center" indent="1"/>
    </xf>
    <xf numFmtId="0" fontId="5" fillId="4" borderId="3" applyNumberFormat="0" applyAlignment="0" applyProtection="0">
      <alignment horizontal="left" vertical="center" indent="1"/>
    </xf>
    <xf numFmtId="164" fontId="3" fillId="5" borderId="2" applyNumberFormat="0" applyBorder="0" applyProtection="0">
      <alignment horizontal="right" vertical="center"/>
    </xf>
    <xf numFmtId="0" fontId="5" fillId="3" borderId="3" applyNumberFormat="0" applyAlignment="0" applyProtection="0">
      <alignment horizontal="left" vertical="center" indent="1"/>
    </xf>
    <xf numFmtId="164" fontId="2" fillId="4" borderId="3" applyNumberFormat="0" applyProtection="0">
      <alignment horizontal="right" vertical="center"/>
    </xf>
    <xf numFmtId="164" fontId="2" fillId="5" borderId="3" applyNumberFormat="0" applyBorder="0" applyProtection="0">
      <alignment horizontal="right" vertical="center"/>
    </xf>
    <xf numFmtId="164" fontId="6" fillId="6" borderId="5" applyNumberFormat="0" applyBorder="0" applyAlignment="0" applyProtection="0">
      <alignment horizontal="right" vertical="center" indent="1"/>
    </xf>
    <xf numFmtId="164" fontId="7" fillId="7" borderId="5" applyNumberFormat="0" applyBorder="0" applyAlignment="0" applyProtection="0">
      <alignment horizontal="right" vertical="center" indent="1"/>
    </xf>
    <xf numFmtId="164" fontId="7" fillId="8" borderId="5" applyNumberFormat="0" applyBorder="0" applyAlignment="0" applyProtection="0">
      <alignment horizontal="right" vertical="center" indent="1"/>
    </xf>
    <xf numFmtId="164" fontId="8" fillId="9" borderId="5" applyNumberFormat="0" applyBorder="0" applyAlignment="0" applyProtection="0">
      <alignment horizontal="right" vertical="center" indent="1"/>
    </xf>
    <xf numFmtId="164" fontId="8" fillId="10" borderId="5" applyNumberFormat="0" applyBorder="0" applyAlignment="0" applyProtection="0">
      <alignment horizontal="right" vertical="center" indent="1"/>
    </xf>
    <xf numFmtId="164" fontId="8" fillId="11" borderId="5" applyNumberFormat="0" applyBorder="0" applyAlignment="0" applyProtection="0">
      <alignment horizontal="right" vertical="center" indent="1"/>
    </xf>
    <xf numFmtId="164" fontId="9" fillId="12" borderId="5" applyNumberFormat="0" applyBorder="0" applyAlignment="0" applyProtection="0">
      <alignment horizontal="right" vertical="center" indent="1"/>
    </xf>
    <xf numFmtId="164" fontId="9" fillId="13" borderId="5" applyNumberFormat="0" applyBorder="0" applyAlignment="0" applyProtection="0">
      <alignment horizontal="right" vertical="center" indent="1"/>
    </xf>
    <xf numFmtId="164" fontId="9" fillId="14" borderId="5" applyNumberFormat="0" applyBorder="0" applyAlignment="0" applyProtection="0">
      <alignment horizontal="right" vertical="center" indent="1"/>
    </xf>
    <xf numFmtId="0" fontId="10" fillId="0" borderId="1" applyNumberFormat="0" applyFont="0" applyFill="0" applyAlignment="0" applyProtection="0"/>
    <xf numFmtId="164" fontId="3" fillId="15" borderId="1" applyNumberFormat="0" applyAlignment="0" applyProtection="0">
      <alignment horizontal="left" vertical="center" indent="1"/>
    </xf>
    <xf numFmtId="0" fontId="2" fillId="2" borderId="3" applyNumberFormat="0" applyAlignment="0" applyProtection="0">
      <alignment horizontal="left" vertical="center" indent="1"/>
    </xf>
    <xf numFmtId="0" fontId="5" fillId="16" borderId="1" applyNumberFormat="0" applyAlignment="0" applyProtection="0">
      <alignment horizontal="left" vertical="center" indent="1"/>
    </xf>
    <xf numFmtId="0" fontId="5" fillId="17" borderId="1" applyNumberFormat="0" applyAlignment="0" applyProtection="0">
      <alignment horizontal="left" vertical="center" indent="1"/>
    </xf>
    <xf numFmtId="0" fontId="5" fillId="18" borderId="1" applyNumberFormat="0" applyAlignment="0" applyProtection="0">
      <alignment horizontal="left" vertical="center" indent="1"/>
    </xf>
    <xf numFmtId="0" fontId="5" fillId="5" borderId="1" applyNumberFormat="0" applyAlignment="0" applyProtection="0">
      <alignment horizontal="left" vertical="center" indent="1"/>
    </xf>
    <xf numFmtId="0" fontId="5" fillId="4" borderId="3" applyNumberFormat="0" applyAlignment="0" applyProtection="0">
      <alignment horizontal="left" vertical="center" indent="1"/>
    </xf>
  </cellStyleXfs>
  <cellXfs count="37">
    <xf numFmtId="0" fontId="0" fillId="0" borderId="0" xfId="0"/>
    <xf numFmtId="0" fontId="3" fillId="15" borderId="1" xfId="22" quotePrefix="1" applyNumberFormat="1" applyAlignment="1"/>
    <xf numFmtId="0" fontId="3" fillId="15" borderId="1" xfId="22" quotePrefix="1" applyNumberFormat="1" applyBorder="1" applyAlignment="1"/>
    <xf numFmtId="0" fontId="2" fillId="2" borderId="1" xfId="2" quotePrefix="1" applyNumberFormat="1" applyBorder="1" applyAlignment="1"/>
    <xf numFmtId="0" fontId="2" fillId="2" borderId="7" xfId="23" quotePrefix="1" applyNumberFormat="1" applyBorder="1" applyAlignment="1"/>
    <xf numFmtId="0" fontId="2" fillId="2" borderId="9" xfId="23" applyNumberFormat="1" applyBorder="1" applyAlignment="1"/>
    <xf numFmtId="165" fontId="3" fillId="0" borderId="2" xfId="3" applyNumberFormat="1">
      <alignment horizontal="right" vertical="center"/>
    </xf>
    <xf numFmtId="0" fontId="3" fillId="15" borderId="1" xfId="22" applyNumberFormat="1" applyAlignment="1"/>
    <xf numFmtId="0" fontId="3" fillId="15" borderId="1" xfId="22" applyNumberFormat="1" applyBorder="1" applyAlignment="1"/>
    <xf numFmtId="0" fontId="2" fillId="2" borderId="1" xfId="2" applyNumberFormat="1" applyBorder="1" applyAlignment="1"/>
    <xf numFmtId="0" fontId="2" fillId="2" borderId="6" xfId="23" applyNumberFormat="1" applyBorder="1" applyAlignment="1"/>
    <xf numFmtId="165" fontId="3" fillId="0" borderId="8" xfId="3" applyNumberFormat="1" applyBorder="1">
      <alignment horizontal="right" vertical="center"/>
    </xf>
    <xf numFmtId="0" fontId="5" fillId="16" borderId="1" xfId="24" quotePrefix="1" applyNumberFormat="1" applyAlignment="1"/>
    <xf numFmtId="0" fontId="5" fillId="16" borderId="1" xfId="24" applyNumberFormat="1" applyAlignment="1"/>
    <xf numFmtId="166" fontId="5" fillId="16" borderId="1" xfId="24" quotePrefix="1" applyNumberFormat="1" applyAlignment="1"/>
    <xf numFmtId="0" fontId="3" fillId="15" borderId="0" xfId="22" applyNumberFormat="1" applyBorder="1" applyAlignment="1"/>
    <xf numFmtId="167" fontId="0" fillId="0" borderId="0" xfId="1" applyNumberFormat="1" applyFont="1"/>
    <xf numFmtId="0" fontId="0" fillId="0" borderId="0" xfId="0" applyAlignment="1">
      <alignment horizontal="right"/>
    </xf>
    <xf numFmtId="168" fontId="3" fillId="0" borderId="2" xfId="3" applyNumberFormat="1">
      <alignment horizontal="right" vertical="center"/>
    </xf>
    <xf numFmtId="168" fontId="3" fillId="0" borderId="8" xfId="3" applyNumberFormat="1" applyBorder="1">
      <alignment horizontal="right" vertical="center"/>
    </xf>
    <xf numFmtId="168" fontId="2" fillId="0" borderId="6" xfId="4" applyNumberFormat="1" applyBorder="1">
      <alignment horizontal="right" vertical="center"/>
    </xf>
    <xf numFmtId="168" fontId="2" fillId="0" borderId="9" xfId="4" applyNumberFormat="1" applyBorder="1">
      <alignment horizontal="right" vertical="center"/>
    </xf>
    <xf numFmtId="2" fontId="0" fillId="0" borderId="0" xfId="0" applyNumberFormat="1"/>
    <xf numFmtId="0" fontId="3" fillId="15" borderId="10" xfId="22" applyNumberFormat="1" applyBorder="1" applyAlignment="1"/>
    <xf numFmtId="0" fontId="3" fillId="15" borderId="0" xfId="22" applyNumberFormat="1" applyBorder="1" applyAlignment="1">
      <alignment horizontal="center"/>
    </xf>
    <xf numFmtId="167" fontId="0" fillId="0" borderId="0" xfId="0" applyNumberFormat="1"/>
    <xf numFmtId="0" fontId="0" fillId="0" borderId="11" xfId="0" applyBorder="1"/>
    <xf numFmtId="0" fontId="3" fillId="15" borderId="11" xfId="22" applyNumberFormat="1" applyBorder="1" applyAlignment="1">
      <alignment horizontal="center"/>
    </xf>
    <xf numFmtId="167" fontId="0" fillId="0" borderId="11" xfId="1" applyNumberFormat="1" applyFont="1" applyBorder="1"/>
    <xf numFmtId="43" fontId="0" fillId="0" borderId="0" xfId="0" applyNumberFormat="1"/>
    <xf numFmtId="0" fontId="3" fillId="15" borderId="10" xfId="22" quotePrefix="1" applyNumberFormat="1" applyBorder="1" applyAlignment="1"/>
    <xf numFmtId="168" fontId="3" fillId="0" borderId="0" xfId="3" applyNumberFormat="1" applyBorder="1">
      <alignment horizontal="right" vertical="center"/>
    </xf>
    <xf numFmtId="167" fontId="0" fillId="0" borderId="0" xfId="1" applyNumberFormat="1" applyFont="1" applyFill="1" applyBorder="1"/>
    <xf numFmtId="0" fontId="0" fillId="0" borderId="0" xfId="0" quotePrefix="1"/>
    <xf numFmtId="167" fontId="0" fillId="0" borderId="0" xfId="1" quotePrefix="1" applyNumberFormat="1" applyFont="1"/>
    <xf numFmtId="169" fontId="0" fillId="0" borderId="0" xfId="1" applyNumberFormat="1" applyFont="1"/>
    <xf numFmtId="169" fontId="0" fillId="0" borderId="0" xfId="0" applyNumberFormat="1"/>
  </cellXfs>
  <cellStyles count="29">
    <cellStyle name="Comma" xfId="1" builtinId="3"/>
    <cellStyle name="Normal" xfId="0" builtinId="0"/>
    <cellStyle name="SAPBorder" xfId="21"/>
    <cellStyle name="SAPDataCell" xfId="3"/>
    <cellStyle name="SAPDataTotalCell" xfId="4"/>
    <cellStyle name="SAPDimensionCell" xfId="2"/>
    <cellStyle name="SAPEditableDataCell" xfId="6"/>
    <cellStyle name="SAPEditableDataTotalCell" xfId="9"/>
    <cellStyle name="SAPEmphasized" xfId="5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HierarchyCell0" xfId="24"/>
    <cellStyle name="SAPHierarchyCell1" xfId="25"/>
    <cellStyle name="SAPHierarchyCell2" xfId="26"/>
    <cellStyle name="SAPHierarchyCell3" xfId="27"/>
    <cellStyle name="SAPHierarchyCell4" xfId="28"/>
    <cellStyle name="SAPLockedDataCell" xfId="8"/>
    <cellStyle name="SAPLockedDataTotalCell" xfId="11"/>
    <cellStyle name="SAPMemberCell" xfId="22"/>
    <cellStyle name="SAPMemberTotalCell" xfId="23"/>
    <cellStyle name="SAPReadonlyDataCell" xfId="7"/>
    <cellStyle name="SAPReadonlyDataTotalCell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serializedData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J61"/>
  <sheetViews>
    <sheetView tabSelected="1" workbookViewId="0">
      <selection activeCell="AJ58" sqref="AJ58"/>
    </sheetView>
  </sheetViews>
  <sheetFormatPr defaultRowHeight="15" outlineLevelRow="1" x14ac:dyDescent="0.25"/>
  <cols>
    <col min="1" max="1" width="14.7109375" bestFit="1" customWidth="1"/>
    <col min="2" max="2" width="19.140625" customWidth="1"/>
    <col min="3" max="3" width="14.140625" bestFit="1" customWidth="1"/>
    <col min="4" max="4" width="8.5703125" customWidth="1"/>
    <col min="5" max="5" width="18.42578125" customWidth="1"/>
    <col min="6" max="6" width="17.85546875" bestFit="1" customWidth="1"/>
    <col min="7" max="7" width="35.42578125" bestFit="1" customWidth="1"/>
    <col min="8" max="8" width="13.42578125" customWidth="1"/>
    <col min="9" max="10" width="13.140625" customWidth="1"/>
    <col min="11" max="18" width="11.85546875" customWidth="1"/>
    <col min="19" max="19" width="11.85546875" bestFit="1" customWidth="1"/>
    <col min="20" max="20" width="11.85546875" customWidth="1"/>
    <col min="21" max="21" width="15.5703125" bestFit="1" customWidth="1"/>
    <col min="23" max="34" width="9" customWidth="1"/>
    <col min="35" max="35" width="9.85546875" customWidth="1"/>
    <col min="36" max="47" width="9.5703125" bestFit="1" customWidth="1"/>
    <col min="48" max="48" width="10.42578125" customWidth="1"/>
    <col min="49" max="49" width="10.5703125" bestFit="1" customWidth="1"/>
  </cols>
  <sheetData>
    <row r="4" spans="1:62" x14ac:dyDescent="0.25">
      <c r="A4" s="3" t="s">
        <v>0</v>
      </c>
      <c r="B4" s="9"/>
      <c r="C4" s="9"/>
      <c r="D4" s="9"/>
      <c r="E4" s="9"/>
      <c r="F4" s="9"/>
      <c r="G4" s="3" t="s">
        <v>0</v>
      </c>
      <c r="H4" s="2" t="s">
        <v>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5"/>
      <c r="W4" t="s">
        <v>78</v>
      </c>
      <c r="AJ4" s="26" t="s">
        <v>79</v>
      </c>
      <c r="AW4" s="26" t="s">
        <v>80</v>
      </c>
    </row>
    <row r="5" spans="1:62" x14ac:dyDescent="0.25">
      <c r="A5" s="3" t="s">
        <v>2</v>
      </c>
      <c r="B5" s="9"/>
      <c r="C5" s="3" t="s">
        <v>6</v>
      </c>
      <c r="D5" s="9"/>
      <c r="E5" s="3" t="s">
        <v>9</v>
      </c>
      <c r="F5" s="9"/>
      <c r="G5" s="3" t="s">
        <v>76</v>
      </c>
      <c r="H5" s="2" t="s">
        <v>82</v>
      </c>
      <c r="I5" s="2" t="s">
        <v>83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92</v>
      </c>
      <c r="P5" s="2" t="s">
        <v>93</v>
      </c>
      <c r="Q5" s="2" t="s">
        <v>94</v>
      </c>
      <c r="R5" s="2" t="s">
        <v>95</v>
      </c>
      <c r="S5" s="2" t="s">
        <v>96</v>
      </c>
      <c r="T5" s="30" t="s">
        <v>77</v>
      </c>
      <c r="U5" s="23" t="s">
        <v>75</v>
      </c>
      <c r="V5" s="15" t="s">
        <v>74</v>
      </c>
      <c r="W5" s="24" t="s">
        <v>99</v>
      </c>
      <c r="X5" s="24" t="s">
        <v>100</v>
      </c>
      <c r="Y5" s="24" t="s">
        <v>101</v>
      </c>
      <c r="Z5" s="24" t="s">
        <v>102</v>
      </c>
      <c r="AA5" s="24" t="s">
        <v>103</v>
      </c>
      <c r="AB5" s="24" t="s">
        <v>104</v>
      </c>
      <c r="AC5" s="24" t="s">
        <v>105</v>
      </c>
      <c r="AD5" s="24" t="s">
        <v>106</v>
      </c>
      <c r="AE5" s="24" t="s">
        <v>45</v>
      </c>
      <c r="AF5" s="24" t="s">
        <v>107</v>
      </c>
      <c r="AG5" s="24" t="s">
        <v>108</v>
      </c>
      <c r="AH5" s="24" t="s">
        <v>109</v>
      </c>
      <c r="AI5" s="24" t="s">
        <v>77</v>
      </c>
      <c r="AJ5" s="27" t="str">
        <f>W5</f>
        <v>Sep</v>
      </c>
      <c r="AK5" s="24" t="str">
        <f t="shared" ref="AK5:AU5" si="0">X5</f>
        <v>Oct</v>
      </c>
      <c r="AL5" s="24" t="str">
        <f t="shared" si="0"/>
        <v>Nov</v>
      </c>
      <c r="AM5" s="24" t="str">
        <f t="shared" si="0"/>
        <v>Dec</v>
      </c>
      <c r="AN5" s="24" t="str">
        <f t="shared" si="0"/>
        <v>Jan</v>
      </c>
      <c r="AO5" s="24" t="str">
        <f t="shared" si="0"/>
        <v>Feb</v>
      </c>
      <c r="AP5" s="24" t="str">
        <f t="shared" si="0"/>
        <v>Mar</v>
      </c>
      <c r="AQ5" s="24" t="str">
        <f t="shared" si="0"/>
        <v>Apr</v>
      </c>
      <c r="AR5" s="24" t="str">
        <f t="shared" si="0"/>
        <v>May</v>
      </c>
      <c r="AS5" s="24" t="str">
        <f t="shared" si="0"/>
        <v>Jun</v>
      </c>
      <c r="AT5" s="24" t="str">
        <f t="shared" si="0"/>
        <v>Jul</v>
      </c>
      <c r="AU5" s="24" t="str">
        <f t="shared" si="0"/>
        <v>Aug</v>
      </c>
      <c r="AV5" s="24" t="s">
        <v>77</v>
      </c>
      <c r="AW5" s="27" t="str">
        <f>AJ5</f>
        <v>Sep</v>
      </c>
      <c r="AX5" s="24" t="str">
        <f t="shared" ref="AX5:BH5" si="1">AK5</f>
        <v>Oct</v>
      </c>
      <c r="AY5" s="24" t="str">
        <f t="shared" si="1"/>
        <v>Nov</v>
      </c>
      <c r="AZ5" s="24" t="str">
        <f t="shared" si="1"/>
        <v>Dec</v>
      </c>
      <c r="BA5" s="24" t="str">
        <f t="shared" si="1"/>
        <v>Jan</v>
      </c>
      <c r="BB5" s="24" t="str">
        <f t="shared" si="1"/>
        <v>Feb</v>
      </c>
      <c r="BC5" s="24" t="str">
        <f t="shared" si="1"/>
        <v>Mar</v>
      </c>
      <c r="BD5" s="24" t="str">
        <f t="shared" si="1"/>
        <v>Apr</v>
      </c>
      <c r="BE5" s="24" t="str">
        <f t="shared" si="1"/>
        <v>May</v>
      </c>
      <c r="BF5" s="24" t="str">
        <f t="shared" si="1"/>
        <v>Jun</v>
      </c>
      <c r="BG5" s="24" t="str">
        <f t="shared" si="1"/>
        <v>Jul</v>
      </c>
      <c r="BH5" s="24" t="str">
        <f t="shared" si="1"/>
        <v>Aug</v>
      </c>
      <c r="BI5" s="24" t="s">
        <v>77</v>
      </c>
      <c r="BJ5" s="24" t="s">
        <v>81</v>
      </c>
    </row>
    <row r="6" spans="1:62" x14ac:dyDescent="0.25">
      <c r="A6" s="2" t="s">
        <v>3</v>
      </c>
      <c r="B6" s="1" t="s">
        <v>4</v>
      </c>
      <c r="C6" s="1" t="s">
        <v>7</v>
      </c>
      <c r="D6" s="1" t="s">
        <v>8</v>
      </c>
      <c r="E6" s="14" t="s">
        <v>10</v>
      </c>
      <c r="F6" s="12" t="s">
        <v>11</v>
      </c>
      <c r="G6" s="2" t="s">
        <v>12</v>
      </c>
      <c r="H6" s="18">
        <v>-40</v>
      </c>
      <c r="I6" s="6"/>
      <c r="J6" s="18">
        <v>23</v>
      </c>
      <c r="K6" s="18">
        <v>-40</v>
      </c>
      <c r="L6" s="6"/>
      <c r="M6" s="6"/>
      <c r="N6" s="6"/>
      <c r="O6" s="6"/>
      <c r="P6" s="6"/>
      <c r="Q6" s="6"/>
      <c r="R6" s="6"/>
      <c r="S6" s="11"/>
      <c r="T6" s="31">
        <f>SUM(H6:S6)</f>
        <v>-57</v>
      </c>
      <c r="U6" t="str">
        <f>VLOOKUP($G6,Sheet3!$A:$C,2,0)</f>
        <v>Turn-on</v>
      </c>
      <c r="V6" s="22">
        <f>VLOOKUP($G6,Sheet3!$A:$C,3,0)</f>
        <v>23</v>
      </c>
      <c r="W6" s="35">
        <f t="shared" ref="W6:AH6" si="2">IFERROR(H6/$V6,0)</f>
        <v>-1.7391304347826086</v>
      </c>
      <c r="X6" s="35">
        <f t="shared" si="2"/>
        <v>0</v>
      </c>
      <c r="Y6" s="35">
        <f t="shared" si="2"/>
        <v>1</v>
      </c>
      <c r="Z6" s="35">
        <f t="shared" si="2"/>
        <v>-1.7391304347826086</v>
      </c>
      <c r="AA6" s="35">
        <f t="shared" si="2"/>
        <v>0</v>
      </c>
      <c r="AB6" s="35">
        <f t="shared" si="2"/>
        <v>0</v>
      </c>
      <c r="AC6" s="35">
        <f t="shared" si="2"/>
        <v>0</v>
      </c>
      <c r="AD6" s="35">
        <f t="shared" si="2"/>
        <v>0</v>
      </c>
      <c r="AE6" s="35">
        <f t="shared" si="2"/>
        <v>0</v>
      </c>
      <c r="AF6" s="35">
        <f t="shared" si="2"/>
        <v>0</v>
      </c>
      <c r="AG6" s="35">
        <f t="shared" si="2"/>
        <v>0</v>
      </c>
      <c r="AH6" s="35">
        <f t="shared" si="2"/>
        <v>0</v>
      </c>
      <c r="AI6" s="36">
        <f>SUM(W6:AH6)</f>
        <v>-2.4782608695652173</v>
      </c>
      <c r="AJ6" s="28">
        <f>ROUND(W6,0)</f>
        <v>-2</v>
      </c>
      <c r="AK6" s="16">
        <f t="shared" ref="AK6:AU6" si="3">ROUND(X6,0)</f>
        <v>0</v>
      </c>
      <c r="AL6" s="16">
        <f t="shared" si="3"/>
        <v>1</v>
      </c>
      <c r="AM6" s="16">
        <f t="shared" si="3"/>
        <v>-2</v>
      </c>
      <c r="AN6" s="16">
        <f t="shared" si="3"/>
        <v>0</v>
      </c>
      <c r="AO6" s="16">
        <f t="shared" si="3"/>
        <v>0</v>
      </c>
      <c r="AP6" s="16">
        <f t="shared" si="3"/>
        <v>0</v>
      </c>
      <c r="AQ6" s="16">
        <f t="shared" si="3"/>
        <v>0</v>
      </c>
      <c r="AR6" s="16">
        <f t="shared" si="3"/>
        <v>0</v>
      </c>
      <c r="AS6" s="16">
        <f t="shared" si="3"/>
        <v>0</v>
      </c>
      <c r="AT6" s="16">
        <f t="shared" si="3"/>
        <v>0</v>
      </c>
      <c r="AU6" s="16">
        <f t="shared" si="3"/>
        <v>0</v>
      </c>
      <c r="AV6" s="16">
        <f>SUM(AJ6:AU6)</f>
        <v>-3</v>
      </c>
      <c r="AW6" s="28">
        <f>AJ6*$V6</f>
        <v>-46</v>
      </c>
      <c r="AX6" s="16">
        <f t="shared" ref="AX6:BH21" si="4">AK6*$V6</f>
        <v>0</v>
      </c>
      <c r="AY6" s="16">
        <f t="shared" si="4"/>
        <v>23</v>
      </c>
      <c r="AZ6" s="16">
        <f t="shared" si="4"/>
        <v>-46</v>
      </c>
      <c r="BA6" s="16">
        <f t="shared" si="4"/>
        <v>0</v>
      </c>
      <c r="BB6" s="16">
        <f t="shared" si="4"/>
        <v>0</v>
      </c>
      <c r="BC6" s="16">
        <f t="shared" si="4"/>
        <v>0</v>
      </c>
      <c r="BD6" s="16">
        <f t="shared" si="4"/>
        <v>0</v>
      </c>
      <c r="BE6" s="16">
        <f t="shared" si="4"/>
        <v>0</v>
      </c>
      <c r="BF6" s="16">
        <f t="shared" si="4"/>
        <v>0</v>
      </c>
      <c r="BG6" s="16">
        <f t="shared" si="4"/>
        <v>0</v>
      </c>
      <c r="BH6" s="16">
        <f t="shared" si="4"/>
        <v>0</v>
      </c>
      <c r="BI6" s="25">
        <f>SUM(AW6:BH6)</f>
        <v>-69</v>
      </c>
      <c r="BJ6" s="29">
        <f>BI6-T6</f>
        <v>-12</v>
      </c>
    </row>
    <row r="7" spans="1:62" x14ac:dyDescent="0.25">
      <c r="A7" s="8"/>
      <c r="B7" s="7"/>
      <c r="C7" s="7"/>
      <c r="D7" s="7"/>
      <c r="E7" s="13"/>
      <c r="F7" s="13"/>
      <c r="G7" s="2" t="s">
        <v>13</v>
      </c>
      <c r="H7" s="18">
        <v>-12</v>
      </c>
      <c r="I7" s="6"/>
      <c r="J7" s="6"/>
      <c r="K7" s="6"/>
      <c r="L7" s="6"/>
      <c r="M7" s="6"/>
      <c r="N7" s="6"/>
      <c r="O7" s="6"/>
      <c r="P7" s="6"/>
      <c r="Q7" s="6"/>
      <c r="R7" s="6"/>
      <c r="S7" s="11"/>
      <c r="T7" s="31">
        <f t="shared" ref="T7:T23" si="5">SUM(H7:S7)</f>
        <v>-12</v>
      </c>
      <c r="U7" t="str">
        <f>VLOOKUP($G7,Sheet3!$A:$C,2,0)</f>
        <v>Read</v>
      </c>
      <c r="V7" s="22">
        <f>VLOOKUP($G7,Sheet3!$A:$C,3,0)</f>
        <v>12</v>
      </c>
      <c r="W7" s="35">
        <f t="shared" ref="W7:W22" si="6">IFERROR(H7/$V7,0)</f>
        <v>-1</v>
      </c>
      <c r="X7" s="35">
        <f t="shared" ref="X7:X22" si="7">IFERROR(I7/$V7,0)</f>
        <v>0</v>
      </c>
      <c r="Y7" s="35">
        <f t="shared" ref="Y7:Y22" si="8">IFERROR(J7/$V7,0)</f>
        <v>0</v>
      </c>
      <c r="Z7" s="35">
        <f t="shared" ref="Z7:Z22" si="9">IFERROR(K7/$V7,0)</f>
        <v>0</v>
      </c>
      <c r="AA7" s="35">
        <f t="shared" ref="AA7:AA22" si="10">IFERROR(L7/$V7,0)</f>
        <v>0</v>
      </c>
      <c r="AB7" s="35">
        <f t="shared" ref="AB7:AB22" si="11">IFERROR(M7/$V7,0)</f>
        <v>0</v>
      </c>
      <c r="AC7" s="35">
        <f t="shared" ref="AC7:AC22" si="12">IFERROR(N7/$V7,0)</f>
        <v>0</v>
      </c>
      <c r="AD7" s="35">
        <f t="shared" ref="AD7:AD22" si="13">IFERROR(O7/$V7,0)</f>
        <v>0</v>
      </c>
      <c r="AE7" s="35">
        <f t="shared" ref="AE7:AE22" si="14">IFERROR(P7/$V7,0)</f>
        <v>0</v>
      </c>
      <c r="AF7" s="35">
        <f t="shared" ref="AF7:AF22" si="15">IFERROR(Q7/$V7,0)</f>
        <v>0</v>
      </c>
      <c r="AG7" s="35">
        <f t="shared" ref="AG7:AG22" si="16">IFERROR(R7/$V7,0)</f>
        <v>0</v>
      </c>
      <c r="AH7" s="35">
        <f t="shared" ref="AH7:AH22" si="17">IFERROR(S7/$V7,0)</f>
        <v>0</v>
      </c>
      <c r="AI7" s="36">
        <f t="shared" ref="AI7:AI22" si="18">SUM(W7:AH7)</f>
        <v>-1</v>
      </c>
      <c r="AJ7" s="28">
        <f t="shared" ref="AJ7:AJ22" si="19">ROUND(W7,0)</f>
        <v>-1</v>
      </c>
      <c r="AK7" s="16">
        <f t="shared" ref="AK7:AK22" si="20">ROUND(X7,0)</f>
        <v>0</v>
      </c>
      <c r="AL7" s="16">
        <f t="shared" ref="AL7:AL22" si="21">ROUND(Y7,0)</f>
        <v>0</v>
      </c>
      <c r="AM7" s="16">
        <f t="shared" ref="AM7:AM22" si="22">ROUND(Z7,0)</f>
        <v>0</v>
      </c>
      <c r="AN7" s="16">
        <f t="shared" ref="AN7:AN22" si="23">ROUND(AA7,0)</f>
        <v>0</v>
      </c>
      <c r="AO7" s="16">
        <f t="shared" ref="AO7:AO22" si="24">ROUND(AB7,0)</f>
        <v>0</v>
      </c>
      <c r="AP7" s="16">
        <f t="shared" ref="AP7:AP22" si="25">ROUND(AC7,0)</f>
        <v>0</v>
      </c>
      <c r="AQ7" s="16">
        <f t="shared" ref="AQ7:AQ22" si="26">ROUND(AD7,0)</f>
        <v>0</v>
      </c>
      <c r="AR7" s="16">
        <f t="shared" ref="AR7:AR22" si="27">ROUND(AE7,0)</f>
        <v>0</v>
      </c>
      <c r="AS7" s="16">
        <f t="shared" ref="AS7:AS22" si="28">ROUND(AF7,0)</f>
        <v>0</v>
      </c>
      <c r="AT7" s="16">
        <f t="shared" ref="AT7:AT22" si="29">ROUND(AG7,0)</f>
        <v>0</v>
      </c>
      <c r="AU7" s="16">
        <f t="shared" ref="AU7:AU22" si="30">ROUND(AH7,0)</f>
        <v>0</v>
      </c>
      <c r="AV7" s="16">
        <f t="shared" ref="AV7:AV22" si="31">SUM(AJ7:AU7)</f>
        <v>-1</v>
      </c>
      <c r="AW7" s="28">
        <f t="shared" ref="AW7:AW22" si="32">AJ7*$V7</f>
        <v>-12</v>
      </c>
      <c r="AX7" s="16">
        <f t="shared" si="4"/>
        <v>0</v>
      </c>
      <c r="AY7" s="16">
        <f t="shared" si="4"/>
        <v>0</v>
      </c>
      <c r="AZ7" s="16">
        <f t="shared" si="4"/>
        <v>0</v>
      </c>
      <c r="BA7" s="16">
        <f t="shared" si="4"/>
        <v>0</v>
      </c>
      <c r="BB7" s="16">
        <f t="shared" si="4"/>
        <v>0</v>
      </c>
      <c r="BC7" s="16">
        <f t="shared" si="4"/>
        <v>0</v>
      </c>
      <c r="BD7" s="16">
        <f t="shared" si="4"/>
        <v>0</v>
      </c>
      <c r="BE7" s="16">
        <f t="shared" si="4"/>
        <v>0</v>
      </c>
      <c r="BF7" s="16">
        <f t="shared" si="4"/>
        <v>0</v>
      </c>
      <c r="BG7" s="16">
        <f t="shared" si="4"/>
        <v>0</v>
      </c>
      <c r="BH7" s="16">
        <f t="shared" si="4"/>
        <v>0</v>
      </c>
      <c r="BI7" s="25">
        <f t="shared" ref="BI7:BI22" si="33">SUM(AW7:BH7)</f>
        <v>-12</v>
      </c>
      <c r="BJ7" s="29">
        <f t="shared" ref="BJ7:BJ22" si="34">BI7-T7</f>
        <v>0</v>
      </c>
    </row>
    <row r="8" spans="1:62" x14ac:dyDescent="0.25">
      <c r="A8" s="8"/>
      <c r="B8" s="7"/>
      <c r="C8" s="7"/>
      <c r="D8" s="7"/>
      <c r="E8" s="13"/>
      <c r="F8" s="13"/>
      <c r="G8" s="2" t="s">
        <v>13</v>
      </c>
      <c r="H8" s="18">
        <v>15228</v>
      </c>
      <c r="I8" s="18">
        <v>20578</v>
      </c>
      <c r="J8" s="18">
        <v>19253</v>
      </c>
      <c r="K8" s="18">
        <v>20447</v>
      </c>
      <c r="L8" s="18">
        <v>20148</v>
      </c>
      <c r="M8" s="18">
        <v>21264</v>
      </c>
      <c r="N8" s="18">
        <v>20256</v>
      </c>
      <c r="O8" s="18">
        <v>14892</v>
      </c>
      <c r="P8" s="18">
        <v>15324</v>
      </c>
      <c r="Q8" s="18">
        <v>16152</v>
      </c>
      <c r="R8" s="18">
        <v>18672</v>
      </c>
      <c r="S8" s="19">
        <v>16740</v>
      </c>
      <c r="T8" s="31">
        <f t="shared" si="5"/>
        <v>218954</v>
      </c>
      <c r="U8" t="str">
        <f>VLOOKUP($G8,Sheet3!$A:$C,2,0)</f>
        <v>Read</v>
      </c>
      <c r="V8" s="22">
        <f>VLOOKUP($G8,Sheet3!$A:$C,3,0)</f>
        <v>12</v>
      </c>
      <c r="W8" s="35">
        <f t="shared" si="6"/>
        <v>1269</v>
      </c>
      <c r="X8" s="35">
        <f t="shared" si="7"/>
        <v>1714.8333333333333</v>
      </c>
      <c r="Y8" s="35">
        <f t="shared" si="8"/>
        <v>1604.4166666666667</v>
      </c>
      <c r="Z8" s="35">
        <f t="shared" si="9"/>
        <v>1703.9166666666667</v>
      </c>
      <c r="AA8" s="35">
        <f t="shared" si="10"/>
        <v>1679</v>
      </c>
      <c r="AB8" s="35">
        <f t="shared" si="11"/>
        <v>1772</v>
      </c>
      <c r="AC8" s="35">
        <f t="shared" si="12"/>
        <v>1688</v>
      </c>
      <c r="AD8" s="35">
        <f t="shared" si="13"/>
        <v>1241</v>
      </c>
      <c r="AE8" s="35">
        <f t="shared" si="14"/>
        <v>1277</v>
      </c>
      <c r="AF8" s="35">
        <f t="shared" si="15"/>
        <v>1346</v>
      </c>
      <c r="AG8" s="35">
        <f t="shared" si="16"/>
        <v>1556</v>
      </c>
      <c r="AH8" s="35">
        <f t="shared" si="17"/>
        <v>1395</v>
      </c>
      <c r="AI8" s="36">
        <f t="shared" si="18"/>
        <v>18246.166666666668</v>
      </c>
      <c r="AJ8" s="28">
        <f t="shared" si="19"/>
        <v>1269</v>
      </c>
      <c r="AK8" s="16">
        <f t="shared" si="20"/>
        <v>1715</v>
      </c>
      <c r="AL8" s="16">
        <f t="shared" si="21"/>
        <v>1604</v>
      </c>
      <c r="AM8" s="16">
        <f t="shared" si="22"/>
        <v>1704</v>
      </c>
      <c r="AN8" s="16">
        <f t="shared" si="23"/>
        <v>1679</v>
      </c>
      <c r="AO8" s="16">
        <f t="shared" si="24"/>
        <v>1772</v>
      </c>
      <c r="AP8" s="16">
        <f t="shared" si="25"/>
        <v>1688</v>
      </c>
      <c r="AQ8" s="16">
        <f t="shared" si="26"/>
        <v>1241</v>
      </c>
      <c r="AR8" s="16">
        <f t="shared" si="27"/>
        <v>1277</v>
      </c>
      <c r="AS8" s="16">
        <f t="shared" si="28"/>
        <v>1346</v>
      </c>
      <c r="AT8" s="16">
        <f t="shared" si="29"/>
        <v>1556</v>
      </c>
      <c r="AU8" s="16">
        <f t="shared" si="30"/>
        <v>1395</v>
      </c>
      <c r="AV8" s="16">
        <f t="shared" si="31"/>
        <v>18246</v>
      </c>
      <c r="AW8" s="28">
        <f t="shared" si="32"/>
        <v>15228</v>
      </c>
      <c r="AX8" s="16">
        <f t="shared" si="4"/>
        <v>20580</v>
      </c>
      <c r="AY8" s="16">
        <f t="shared" si="4"/>
        <v>19248</v>
      </c>
      <c r="AZ8" s="16">
        <f t="shared" si="4"/>
        <v>20448</v>
      </c>
      <c r="BA8" s="16">
        <f t="shared" si="4"/>
        <v>20148</v>
      </c>
      <c r="BB8" s="16">
        <f t="shared" si="4"/>
        <v>21264</v>
      </c>
      <c r="BC8" s="16">
        <f t="shared" si="4"/>
        <v>20256</v>
      </c>
      <c r="BD8" s="16">
        <f t="shared" si="4"/>
        <v>14892</v>
      </c>
      <c r="BE8" s="16">
        <f t="shared" si="4"/>
        <v>15324</v>
      </c>
      <c r="BF8" s="16">
        <f t="shared" si="4"/>
        <v>16152</v>
      </c>
      <c r="BG8" s="16">
        <f t="shared" si="4"/>
        <v>18672</v>
      </c>
      <c r="BH8" s="16">
        <f t="shared" si="4"/>
        <v>16740</v>
      </c>
      <c r="BI8" s="25">
        <f t="shared" si="33"/>
        <v>218952</v>
      </c>
      <c r="BJ8" s="29">
        <f t="shared" si="34"/>
        <v>-2</v>
      </c>
    </row>
    <row r="9" spans="1:62" x14ac:dyDescent="0.25">
      <c r="A9" s="8"/>
      <c r="B9" s="7"/>
      <c r="C9" s="7"/>
      <c r="D9" s="7"/>
      <c r="E9" s="13"/>
      <c r="F9" s="13"/>
      <c r="G9" s="2" t="s">
        <v>14</v>
      </c>
      <c r="H9" s="18">
        <v>7514</v>
      </c>
      <c r="I9" s="18">
        <v>17986</v>
      </c>
      <c r="J9" s="18">
        <v>21930</v>
      </c>
      <c r="K9" s="18">
        <v>7990</v>
      </c>
      <c r="L9" s="18">
        <v>6834</v>
      </c>
      <c r="M9" s="18">
        <v>5066</v>
      </c>
      <c r="N9" s="18">
        <v>2584</v>
      </c>
      <c r="O9" s="18">
        <v>2074</v>
      </c>
      <c r="P9" s="18">
        <v>2108</v>
      </c>
      <c r="Q9" s="18">
        <v>2788</v>
      </c>
      <c r="R9" s="18">
        <v>2788</v>
      </c>
      <c r="S9" s="19">
        <v>3706</v>
      </c>
      <c r="T9" s="31">
        <f t="shared" si="5"/>
        <v>83368</v>
      </c>
      <c r="U9" t="str">
        <f>VLOOKUP($G9,Sheet3!$A:$C,2,0)</f>
        <v>Meter Set</v>
      </c>
      <c r="V9" s="22">
        <f>VLOOKUP($G9,Sheet3!$A:$C,3,0)</f>
        <v>34</v>
      </c>
      <c r="W9" s="35">
        <f t="shared" si="6"/>
        <v>221</v>
      </c>
      <c r="X9" s="35">
        <f t="shared" si="7"/>
        <v>529</v>
      </c>
      <c r="Y9" s="35">
        <f t="shared" si="8"/>
        <v>645</v>
      </c>
      <c r="Z9" s="35">
        <f t="shared" si="9"/>
        <v>235</v>
      </c>
      <c r="AA9" s="35">
        <f t="shared" si="10"/>
        <v>201</v>
      </c>
      <c r="AB9" s="35">
        <f t="shared" si="11"/>
        <v>149</v>
      </c>
      <c r="AC9" s="35">
        <f t="shared" si="12"/>
        <v>76</v>
      </c>
      <c r="AD9" s="35">
        <f t="shared" si="13"/>
        <v>61</v>
      </c>
      <c r="AE9" s="35">
        <f t="shared" si="14"/>
        <v>62</v>
      </c>
      <c r="AF9" s="35">
        <f t="shared" si="15"/>
        <v>82</v>
      </c>
      <c r="AG9" s="35">
        <f t="shared" si="16"/>
        <v>82</v>
      </c>
      <c r="AH9" s="35">
        <f t="shared" si="17"/>
        <v>109</v>
      </c>
      <c r="AI9" s="36">
        <f t="shared" si="18"/>
        <v>2452</v>
      </c>
      <c r="AJ9" s="28">
        <f t="shared" si="19"/>
        <v>221</v>
      </c>
      <c r="AK9" s="16">
        <f t="shared" si="20"/>
        <v>529</v>
      </c>
      <c r="AL9" s="16">
        <f t="shared" si="21"/>
        <v>645</v>
      </c>
      <c r="AM9" s="16">
        <f t="shared" si="22"/>
        <v>235</v>
      </c>
      <c r="AN9" s="16">
        <f t="shared" si="23"/>
        <v>201</v>
      </c>
      <c r="AO9" s="16">
        <f t="shared" si="24"/>
        <v>149</v>
      </c>
      <c r="AP9" s="16">
        <f t="shared" si="25"/>
        <v>76</v>
      </c>
      <c r="AQ9" s="16">
        <f t="shared" si="26"/>
        <v>61</v>
      </c>
      <c r="AR9" s="16">
        <f t="shared" si="27"/>
        <v>62</v>
      </c>
      <c r="AS9" s="16">
        <f t="shared" si="28"/>
        <v>82</v>
      </c>
      <c r="AT9" s="16">
        <f t="shared" si="29"/>
        <v>82</v>
      </c>
      <c r="AU9" s="16">
        <f t="shared" si="30"/>
        <v>109</v>
      </c>
      <c r="AV9" s="16">
        <f t="shared" si="31"/>
        <v>2452</v>
      </c>
      <c r="AW9" s="28">
        <f t="shared" si="32"/>
        <v>7514</v>
      </c>
      <c r="AX9" s="16">
        <f t="shared" si="4"/>
        <v>17986</v>
      </c>
      <c r="AY9" s="16">
        <f t="shared" si="4"/>
        <v>21930</v>
      </c>
      <c r="AZ9" s="16">
        <f t="shared" si="4"/>
        <v>7990</v>
      </c>
      <c r="BA9" s="16">
        <f t="shared" si="4"/>
        <v>6834</v>
      </c>
      <c r="BB9" s="16">
        <f t="shared" si="4"/>
        <v>5066</v>
      </c>
      <c r="BC9" s="16">
        <f t="shared" si="4"/>
        <v>2584</v>
      </c>
      <c r="BD9" s="16">
        <f t="shared" si="4"/>
        <v>2074</v>
      </c>
      <c r="BE9" s="16">
        <f t="shared" si="4"/>
        <v>2108</v>
      </c>
      <c r="BF9" s="16">
        <f t="shared" si="4"/>
        <v>2788</v>
      </c>
      <c r="BG9" s="16">
        <f t="shared" si="4"/>
        <v>2788</v>
      </c>
      <c r="BH9" s="16">
        <f t="shared" si="4"/>
        <v>3706</v>
      </c>
      <c r="BI9" s="25">
        <f t="shared" si="33"/>
        <v>83368</v>
      </c>
      <c r="BJ9" s="29">
        <f t="shared" si="34"/>
        <v>0</v>
      </c>
    </row>
    <row r="10" spans="1:62" x14ac:dyDescent="0.25">
      <c r="A10" s="8"/>
      <c r="B10" s="7"/>
      <c r="C10" s="7"/>
      <c r="D10" s="7"/>
      <c r="E10" s="13"/>
      <c r="F10" s="13"/>
      <c r="G10" s="2" t="s">
        <v>89</v>
      </c>
      <c r="H10" s="6"/>
      <c r="I10" s="6"/>
      <c r="J10" s="6"/>
      <c r="K10" s="6"/>
      <c r="L10" s="6"/>
      <c r="M10" s="18">
        <v>-114.53</v>
      </c>
      <c r="N10" s="18">
        <v>-77.91</v>
      </c>
      <c r="O10" s="6"/>
      <c r="P10" s="6"/>
      <c r="Q10" s="6"/>
      <c r="R10" s="6"/>
      <c r="S10" s="11"/>
      <c r="T10" s="31">
        <f t="shared" si="5"/>
        <v>-192.44</v>
      </c>
      <c r="U10" t="str">
        <f>VLOOKUP($G10,Sheet3!$A:$C,2,0)</f>
        <v>Other</v>
      </c>
      <c r="V10" s="22">
        <f>VLOOKUP($G10,Sheet3!$A:$C,3,0)</f>
        <v>0</v>
      </c>
      <c r="W10" s="35">
        <f t="shared" si="6"/>
        <v>0</v>
      </c>
      <c r="X10" s="35">
        <f t="shared" si="7"/>
        <v>0</v>
      </c>
      <c r="Y10" s="35">
        <f t="shared" si="8"/>
        <v>0</v>
      </c>
      <c r="Z10" s="35">
        <f t="shared" si="9"/>
        <v>0</v>
      </c>
      <c r="AA10" s="35">
        <f t="shared" si="10"/>
        <v>0</v>
      </c>
      <c r="AB10" s="35">
        <f t="shared" si="11"/>
        <v>0</v>
      </c>
      <c r="AC10" s="35">
        <f t="shared" si="12"/>
        <v>0</v>
      </c>
      <c r="AD10" s="35">
        <f t="shared" si="13"/>
        <v>0</v>
      </c>
      <c r="AE10" s="35">
        <f t="shared" si="14"/>
        <v>0</v>
      </c>
      <c r="AF10" s="35">
        <f t="shared" si="15"/>
        <v>0</v>
      </c>
      <c r="AG10" s="35">
        <f t="shared" si="16"/>
        <v>0</v>
      </c>
      <c r="AH10" s="35">
        <f t="shared" si="17"/>
        <v>0</v>
      </c>
      <c r="AI10" s="36">
        <f t="shared" si="18"/>
        <v>0</v>
      </c>
      <c r="AJ10" s="28">
        <f t="shared" si="19"/>
        <v>0</v>
      </c>
      <c r="AK10" s="16">
        <f t="shared" si="20"/>
        <v>0</v>
      </c>
      <c r="AL10" s="16">
        <f t="shared" si="21"/>
        <v>0</v>
      </c>
      <c r="AM10" s="16">
        <f t="shared" si="22"/>
        <v>0</v>
      </c>
      <c r="AN10" s="16">
        <f t="shared" si="23"/>
        <v>0</v>
      </c>
      <c r="AO10" s="16">
        <f t="shared" si="24"/>
        <v>0</v>
      </c>
      <c r="AP10" s="16">
        <f t="shared" si="25"/>
        <v>0</v>
      </c>
      <c r="AQ10" s="16">
        <f t="shared" si="26"/>
        <v>0</v>
      </c>
      <c r="AR10" s="16">
        <f t="shared" si="27"/>
        <v>0</v>
      </c>
      <c r="AS10" s="16">
        <f t="shared" si="28"/>
        <v>0</v>
      </c>
      <c r="AT10" s="16">
        <f t="shared" si="29"/>
        <v>0</v>
      </c>
      <c r="AU10" s="16">
        <f t="shared" si="30"/>
        <v>0</v>
      </c>
      <c r="AV10" s="16">
        <f t="shared" si="31"/>
        <v>0</v>
      </c>
      <c r="AW10" s="28">
        <f t="shared" si="32"/>
        <v>0</v>
      </c>
      <c r="AX10" s="16">
        <f t="shared" si="4"/>
        <v>0</v>
      </c>
      <c r="AY10" s="16">
        <f t="shared" si="4"/>
        <v>0</v>
      </c>
      <c r="AZ10" s="16">
        <f t="shared" si="4"/>
        <v>0</v>
      </c>
      <c r="BA10" s="16">
        <f t="shared" si="4"/>
        <v>0</v>
      </c>
      <c r="BB10" s="16">
        <f t="shared" si="4"/>
        <v>0</v>
      </c>
      <c r="BC10" s="16">
        <f t="shared" si="4"/>
        <v>0</v>
      </c>
      <c r="BD10" s="16">
        <f t="shared" si="4"/>
        <v>0</v>
      </c>
      <c r="BE10" s="16">
        <f t="shared" si="4"/>
        <v>0</v>
      </c>
      <c r="BF10" s="16">
        <f t="shared" si="4"/>
        <v>0</v>
      </c>
      <c r="BG10" s="16">
        <f t="shared" si="4"/>
        <v>0</v>
      </c>
      <c r="BH10" s="16">
        <f t="shared" si="4"/>
        <v>0</v>
      </c>
      <c r="BI10" s="25">
        <f t="shared" si="33"/>
        <v>0</v>
      </c>
      <c r="BJ10" s="29">
        <f t="shared" si="34"/>
        <v>192.44</v>
      </c>
    </row>
    <row r="11" spans="1:62" x14ac:dyDescent="0.25">
      <c r="A11" s="8"/>
      <c r="B11" s="7"/>
      <c r="C11" s="7"/>
      <c r="D11" s="7"/>
      <c r="E11" s="13"/>
      <c r="F11" s="13"/>
      <c r="G11" s="2" t="s">
        <v>89</v>
      </c>
      <c r="H11" s="6"/>
      <c r="I11" s="6"/>
      <c r="J11" s="6"/>
      <c r="K11" s="6"/>
      <c r="L11" s="6"/>
      <c r="M11" s="18">
        <v>114.53</v>
      </c>
      <c r="N11" s="18">
        <v>95.86</v>
      </c>
      <c r="O11" s="6"/>
      <c r="P11" s="6"/>
      <c r="Q11" s="6"/>
      <c r="R11" s="6"/>
      <c r="S11" s="11"/>
      <c r="T11" s="31">
        <f t="shared" si="5"/>
        <v>210.39</v>
      </c>
      <c r="U11" t="str">
        <f>VLOOKUP($G11,Sheet3!$A:$C,2,0)</f>
        <v>Other</v>
      </c>
      <c r="V11" s="22">
        <f>VLOOKUP($G11,Sheet3!$A:$C,3,0)</f>
        <v>0</v>
      </c>
      <c r="W11" s="35">
        <f t="shared" si="6"/>
        <v>0</v>
      </c>
      <c r="X11" s="35">
        <f t="shared" si="7"/>
        <v>0</v>
      </c>
      <c r="Y11" s="35">
        <f t="shared" si="8"/>
        <v>0</v>
      </c>
      <c r="Z11" s="35">
        <f t="shared" si="9"/>
        <v>0</v>
      </c>
      <c r="AA11" s="35">
        <f t="shared" si="10"/>
        <v>0</v>
      </c>
      <c r="AB11" s="35">
        <f t="shared" si="11"/>
        <v>0</v>
      </c>
      <c r="AC11" s="35">
        <f t="shared" si="12"/>
        <v>0</v>
      </c>
      <c r="AD11" s="35">
        <f t="shared" si="13"/>
        <v>0</v>
      </c>
      <c r="AE11" s="35">
        <f t="shared" si="14"/>
        <v>0</v>
      </c>
      <c r="AF11" s="35">
        <f t="shared" si="15"/>
        <v>0</v>
      </c>
      <c r="AG11" s="35">
        <f t="shared" si="16"/>
        <v>0</v>
      </c>
      <c r="AH11" s="35">
        <f t="shared" si="17"/>
        <v>0</v>
      </c>
      <c r="AI11" s="36">
        <f t="shared" si="18"/>
        <v>0</v>
      </c>
      <c r="AJ11" s="28">
        <f t="shared" si="19"/>
        <v>0</v>
      </c>
      <c r="AK11" s="16">
        <f t="shared" si="20"/>
        <v>0</v>
      </c>
      <c r="AL11" s="16">
        <f t="shared" si="21"/>
        <v>0</v>
      </c>
      <c r="AM11" s="16">
        <f t="shared" si="22"/>
        <v>0</v>
      </c>
      <c r="AN11" s="16">
        <f t="shared" si="23"/>
        <v>0</v>
      </c>
      <c r="AO11" s="16">
        <f t="shared" si="24"/>
        <v>0</v>
      </c>
      <c r="AP11" s="16">
        <f t="shared" si="25"/>
        <v>0</v>
      </c>
      <c r="AQ11" s="16">
        <f t="shared" si="26"/>
        <v>0</v>
      </c>
      <c r="AR11" s="16">
        <f t="shared" si="27"/>
        <v>0</v>
      </c>
      <c r="AS11" s="16">
        <f t="shared" si="28"/>
        <v>0</v>
      </c>
      <c r="AT11" s="16">
        <f t="shared" si="29"/>
        <v>0</v>
      </c>
      <c r="AU11" s="16">
        <f t="shared" si="30"/>
        <v>0</v>
      </c>
      <c r="AV11" s="16">
        <f t="shared" si="31"/>
        <v>0</v>
      </c>
      <c r="AW11" s="28">
        <f t="shared" si="32"/>
        <v>0</v>
      </c>
      <c r="AX11" s="16">
        <f t="shared" si="4"/>
        <v>0</v>
      </c>
      <c r="AY11" s="16">
        <f t="shared" si="4"/>
        <v>0</v>
      </c>
      <c r="AZ11" s="16">
        <f t="shared" si="4"/>
        <v>0</v>
      </c>
      <c r="BA11" s="16">
        <f t="shared" si="4"/>
        <v>0</v>
      </c>
      <c r="BB11" s="16">
        <f t="shared" si="4"/>
        <v>0</v>
      </c>
      <c r="BC11" s="16">
        <f t="shared" si="4"/>
        <v>0</v>
      </c>
      <c r="BD11" s="16">
        <f t="shared" si="4"/>
        <v>0</v>
      </c>
      <c r="BE11" s="16">
        <f t="shared" si="4"/>
        <v>0</v>
      </c>
      <c r="BF11" s="16">
        <f t="shared" si="4"/>
        <v>0</v>
      </c>
      <c r="BG11" s="16">
        <f t="shared" si="4"/>
        <v>0</v>
      </c>
      <c r="BH11" s="16">
        <f t="shared" si="4"/>
        <v>0</v>
      </c>
      <c r="BI11" s="25">
        <f t="shared" si="33"/>
        <v>0</v>
      </c>
      <c r="BJ11" s="29">
        <f t="shared" si="34"/>
        <v>-210.39</v>
      </c>
    </row>
    <row r="12" spans="1:62" x14ac:dyDescent="0.25">
      <c r="A12" s="8"/>
      <c r="B12" s="7"/>
      <c r="C12" s="7"/>
      <c r="D12" s="7"/>
      <c r="E12" s="13"/>
      <c r="F12" s="13"/>
      <c r="G12" s="2" t="s">
        <v>27</v>
      </c>
      <c r="H12" s="6"/>
      <c r="I12" s="18">
        <v>-26</v>
      </c>
      <c r="J12" s="6"/>
      <c r="K12" s="6"/>
      <c r="L12" s="6"/>
      <c r="M12" s="6"/>
      <c r="N12" s="6"/>
      <c r="O12" s="6"/>
      <c r="P12" s="6"/>
      <c r="Q12" s="6"/>
      <c r="R12" s="18">
        <v>20</v>
      </c>
      <c r="S12" s="11"/>
      <c r="T12" s="31">
        <f t="shared" si="5"/>
        <v>-6</v>
      </c>
      <c r="U12" t="str">
        <f>VLOOKUP($G12,Sheet3!$A:$C,2,0)</f>
        <v>Other</v>
      </c>
      <c r="V12" s="22">
        <f>VLOOKUP($G12,Sheet3!$A:$C,3,0)</f>
        <v>0</v>
      </c>
      <c r="W12" s="35">
        <f t="shared" si="6"/>
        <v>0</v>
      </c>
      <c r="X12" s="35">
        <f t="shared" si="7"/>
        <v>0</v>
      </c>
      <c r="Y12" s="35">
        <f t="shared" si="8"/>
        <v>0</v>
      </c>
      <c r="Z12" s="35">
        <f t="shared" si="9"/>
        <v>0</v>
      </c>
      <c r="AA12" s="35">
        <f t="shared" si="10"/>
        <v>0</v>
      </c>
      <c r="AB12" s="35">
        <f t="shared" si="11"/>
        <v>0</v>
      </c>
      <c r="AC12" s="35">
        <f t="shared" si="12"/>
        <v>0</v>
      </c>
      <c r="AD12" s="35">
        <f t="shared" si="13"/>
        <v>0</v>
      </c>
      <c r="AE12" s="35">
        <f t="shared" si="14"/>
        <v>0</v>
      </c>
      <c r="AF12" s="35">
        <f t="shared" si="15"/>
        <v>0</v>
      </c>
      <c r="AG12" s="35">
        <f t="shared" si="16"/>
        <v>0</v>
      </c>
      <c r="AH12" s="35">
        <f t="shared" si="17"/>
        <v>0</v>
      </c>
      <c r="AI12" s="36">
        <f t="shared" si="18"/>
        <v>0</v>
      </c>
      <c r="AJ12" s="28">
        <f t="shared" si="19"/>
        <v>0</v>
      </c>
      <c r="AK12" s="16">
        <f t="shared" si="20"/>
        <v>0</v>
      </c>
      <c r="AL12" s="16">
        <f t="shared" si="21"/>
        <v>0</v>
      </c>
      <c r="AM12" s="16">
        <f t="shared" si="22"/>
        <v>0</v>
      </c>
      <c r="AN12" s="16">
        <f t="shared" si="23"/>
        <v>0</v>
      </c>
      <c r="AO12" s="16">
        <f t="shared" si="24"/>
        <v>0</v>
      </c>
      <c r="AP12" s="16">
        <f t="shared" si="25"/>
        <v>0</v>
      </c>
      <c r="AQ12" s="16">
        <f t="shared" si="26"/>
        <v>0</v>
      </c>
      <c r="AR12" s="16">
        <f t="shared" si="27"/>
        <v>0</v>
      </c>
      <c r="AS12" s="16">
        <f t="shared" si="28"/>
        <v>0</v>
      </c>
      <c r="AT12" s="16">
        <f t="shared" si="29"/>
        <v>0</v>
      </c>
      <c r="AU12" s="16">
        <f t="shared" si="30"/>
        <v>0</v>
      </c>
      <c r="AV12" s="16">
        <f t="shared" si="31"/>
        <v>0</v>
      </c>
      <c r="AW12" s="28">
        <f t="shared" si="32"/>
        <v>0</v>
      </c>
      <c r="AX12" s="16">
        <f t="shared" si="4"/>
        <v>0</v>
      </c>
      <c r="AY12" s="16">
        <f t="shared" si="4"/>
        <v>0</v>
      </c>
      <c r="AZ12" s="16">
        <f t="shared" si="4"/>
        <v>0</v>
      </c>
      <c r="BA12" s="16">
        <f t="shared" si="4"/>
        <v>0</v>
      </c>
      <c r="BB12" s="16">
        <f t="shared" si="4"/>
        <v>0</v>
      </c>
      <c r="BC12" s="16">
        <f t="shared" si="4"/>
        <v>0</v>
      </c>
      <c r="BD12" s="16">
        <f t="shared" si="4"/>
        <v>0</v>
      </c>
      <c r="BE12" s="16">
        <f t="shared" si="4"/>
        <v>0</v>
      </c>
      <c r="BF12" s="16">
        <f t="shared" si="4"/>
        <v>0</v>
      </c>
      <c r="BG12" s="16">
        <f t="shared" si="4"/>
        <v>0</v>
      </c>
      <c r="BH12" s="16">
        <f t="shared" si="4"/>
        <v>0</v>
      </c>
      <c r="BI12" s="25">
        <f t="shared" si="33"/>
        <v>0</v>
      </c>
      <c r="BJ12" s="29">
        <f t="shared" si="34"/>
        <v>6</v>
      </c>
    </row>
    <row r="13" spans="1:62" x14ac:dyDescent="0.25">
      <c r="A13" s="8"/>
      <c r="B13" s="7"/>
      <c r="C13" s="7"/>
      <c r="D13" s="7"/>
      <c r="E13" s="13"/>
      <c r="F13" s="13"/>
      <c r="G13" s="2" t="s">
        <v>16</v>
      </c>
      <c r="H13" s="18">
        <v>183</v>
      </c>
      <c r="I13" s="18">
        <v>196</v>
      </c>
      <c r="J13" s="18">
        <v>100</v>
      </c>
      <c r="K13" s="18">
        <v>20</v>
      </c>
      <c r="L13" s="18">
        <v>40</v>
      </c>
      <c r="M13" s="18">
        <v>20</v>
      </c>
      <c r="N13" s="18">
        <v>40</v>
      </c>
      <c r="O13" s="18">
        <v>17</v>
      </c>
      <c r="P13" s="18">
        <v>60</v>
      </c>
      <c r="Q13" s="18">
        <v>20</v>
      </c>
      <c r="R13" s="6"/>
      <c r="S13" s="11"/>
      <c r="T13" s="31">
        <f t="shared" si="5"/>
        <v>696</v>
      </c>
      <c r="U13" t="str">
        <f>VLOOKUP($G13,Sheet3!$A:$C,2,0)</f>
        <v>Turn-on</v>
      </c>
      <c r="V13" s="22">
        <f>VLOOKUP($G13,Sheet3!$A:$C,3,0)</f>
        <v>23</v>
      </c>
      <c r="W13" s="35">
        <f t="shared" si="6"/>
        <v>7.9565217391304346</v>
      </c>
      <c r="X13" s="35">
        <f t="shared" si="7"/>
        <v>8.5217391304347831</v>
      </c>
      <c r="Y13" s="35">
        <f t="shared" si="8"/>
        <v>4.3478260869565215</v>
      </c>
      <c r="Z13" s="35">
        <f t="shared" si="9"/>
        <v>0.86956521739130432</v>
      </c>
      <c r="AA13" s="35">
        <f t="shared" si="10"/>
        <v>1.7391304347826086</v>
      </c>
      <c r="AB13" s="35">
        <f t="shared" si="11"/>
        <v>0.86956521739130432</v>
      </c>
      <c r="AC13" s="35">
        <f t="shared" si="12"/>
        <v>1.7391304347826086</v>
      </c>
      <c r="AD13" s="35">
        <f t="shared" si="13"/>
        <v>0.73913043478260865</v>
      </c>
      <c r="AE13" s="35">
        <f t="shared" si="14"/>
        <v>2.6086956521739131</v>
      </c>
      <c r="AF13" s="35">
        <f t="shared" si="15"/>
        <v>0.86956521739130432</v>
      </c>
      <c r="AG13" s="35">
        <f t="shared" si="16"/>
        <v>0</v>
      </c>
      <c r="AH13" s="35">
        <f t="shared" si="17"/>
        <v>0</v>
      </c>
      <c r="AI13" s="36">
        <f t="shared" si="18"/>
        <v>30.260869565217398</v>
      </c>
      <c r="AJ13" s="28">
        <f t="shared" si="19"/>
        <v>8</v>
      </c>
      <c r="AK13" s="16">
        <f t="shared" si="20"/>
        <v>9</v>
      </c>
      <c r="AL13" s="16">
        <f t="shared" si="21"/>
        <v>4</v>
      </c>
      <c r="AM13" s="16">
        <f t="shared" si="22"/>
        <v>1</v>
      </c>
      <c r="AN13" s="16">
        <f t="shared" si="23"/>
        <v>2</v>
      </c>
      <c r="AO13" s="16">
        <f t="shared" si="24"/>
        <v>1</v>
      </c>
      <c r="AP13" s="16">
        <f t="shared" si="25"/>
        <v>2</v>
      </c>
      <c r="AQ13" s="16">
        <f t="shared" si="26"/>
        <v>1</v>
      </c>
      <c r="AR13" s="16">
        <f t="shared" si="27"/>
        <v>3</v>
      </c>
      <c r="AS13" s="16">
        <f t="shared" si="28"/>
        <v>1</v>
      </c>
      <c r="AT13" s="16">
        <f t="shared" si="29"/>
        <v>0</v>
      </c>
      <c r="AU13" s="16">
        <f t="shared" si="30"/>
        <v>0</v>
      </c>
      <c r="AV13" s="16">
        <f t="shared" si="31"/>
        <v>32</v>
      </c>
      <c r="AW13" s="28">
        <f t="shared" si="32"/>
        <v>184</v>
      </c>
      <c r="AX13" s="16">
        <f t="shared" si="4"/>
        <v>207</v>
      </c>
      <c r="AY13" s="16">
        <f t="shared" si="4"/>
        <v>92</v>
      </c>
      <c r="AZ13" s="16">
        <f t="shared" si="4"/>
        <v>23</v>
      </c>
      <c r="BA13" s="16">
        <f t="shared" si="4"/>
        <v>46</v>
      </c>
      <c r="BB13" s="16">
        <f t="shared" si="4"/>
        <v>23</v>
      </c>
      <c r="BC13" s="16">
        <f t="shared" si="4"/>
        <v>46</v>
      </c>
      <c r="BD13" s="16">
        <f t="shared" si="4"/>
        <v>23</v>
      </c>
      <c r="BE13" s="16">
        <f t="shared" si="4"/>
        <v>69</v>
      </c>
      <c r="BF13" s="16">
        <f t="shared" si="4"/>
        <v>23</v>
      </c>
      <c r="BG13" s="16">
        <f t="shared" si="4"/>
        <v>0</v>
      </c>
      <c r="BH13" s="16">
        <f t="shared" si="4"/>
        <v>0</v>
      </c>
      <c r="BI13" s="25">
        <f t="shared" si="33"/>
        <v>736</v>
      </c>
      <c r="BJ13" s="29">
        <f t="shared" si="34"/>
        <v>40</v>
      </c>
    </row>
    <row r="14" spans="1:62" x14ac:dyDescent="0.25">
      <c r="A14" s="8"/>
      <c r="B14" s="7"/>
      <c r="C14" s="7"/>
      <c r="D14" s="7"/>
      <c r="E14" s="13"/>
      <c r="F14" s="13"/>
      <c r="G14" s="2" t="s">
        <v>17</v>
      </c>
      <c r="H14" s="6"/>
      <c r="I14" s="6"/>
      <c r="J14" s="18">
        <v>-20</v>
      </c>
      <c r="K14" s="6"/>
      <c r="L14" s="6"/>
      <c r="M14" s="6"/>
      <c r="N14" s="6"/>
      <c r="O14" s="6"/>
      <c r="P14" s="6"/>
      <c r="Q14" s="6"/>
      <c r="R14" s="6"/>
      <c r="S14" s="11"/>
      <c r="T14" s="31">
        <f t="shared" si="5"/>
        <v>-20</v>
      </c>
      <c r="U14" t="str">
        <f>VLOOKUP($G14,Sheet3!$A:$C,2,0)</f>
        <v>Turn-on</v>
      </c>
      <c r="V14" s="22">
        <f>VLOOKUP($G14,Sheet3!$A:$C,3,0)</f>
        <v>23</v>
      </c>
      <c r="W14" s="35">
        <f t="shared" si="6"/>
        <v>0</v>
      </c>
      <c r="X14" s="35">
        <f t="shared" si="7"/>
        <v>0</v>
      </c>
      <c r="Y14" s="35">
        <f t="shared" si="8"/>
        <v>-0.86956521739130432</v>
      </c>
      <c r="Z14" s="35">
        <f t="shared" si="9"/>
        <v>0</v>
      </c>
      <c r="AA14" s="35">
        <f t="shared" si="10"/>
        <v>0</v>
      </c>
      <c r="AB14" s="35">
        <f t="shared" si="11"/>
        <v>0</v>
      </c>
      <c r="AC14" s="35">
        <f t="shared" si="12"/>
        <v>0</v>
      </c>
      <c r="AD14" s="35">
        <f t="shared" si="13"/>
        <v>0</v>
      </c>
      <c r="AE14" s="35">
        <f t="shared" si="14"/>
        <v>0</v>
      </c>
      <c r="AF14" s="35">
        <f t="shared" si="15"/>
        <v>0</v>
      </c>
      <c r="AG14" s="35">
        <f t="shared" si="16"/>
        <v>0</v>
      </c>
      <c r="AH14" s="35">
        <f t="shared" si="17"/>
        <v>0</v>
      </c>
      <c r="AI14" s="36">
        <f t="shared" si="18"/>
        <v>-0.86956521739130432</v>
      </c>
      <c r="AJ14" s="28">
        <f t="shared" si="19"/>
        <v>0</v>
      </c>
      <c r="AK14" s="16">
        <f t="shared" si="20"/>
        <v>0</v>
      </c>
      <c r="AL14" s="16">
        <f t="shared" si="21"/>
        <v>-1</v>
      </c>
      <c r="AM14" s="16">
        <f t="shared" si="22"/>
        <v>0</v>
      </c>
      <c r="AN14" s="16">
        <f t="shared" si="23"/>
        <v>0</v>
      </c>
      <c r="AO14" s="16">
        <f t="shared" si="24"/>
        <v>0</v>
      </c>
      <c r="AP14" s="16">
        <f t="shared" si="25"/>
        <v>0</v>
      </c>
      <c r="AQ14" s="16">
        <f t="shared" si="26"/>
        <v>0</v>
      </c>
      <c r="AR14" s="16">
        <f t="shared" si="27"/>
        <v>0</v>
      </c>
      <c r="AS14" s="16">
        <f t="shared" si="28"/>
        <v>0</v>
      </c>
      <c r="AT14" s="16">
        <f t="shared" si="29"/>
        <v>0</v>
      </c>
      <c r="AU14" s="16">
        <f t="shared" si="30"/>
        <v>0</v>
      </c>
      <c r="AV14" s="16">
        <f t="shared" si="31"/>
        <v>-1</v>
      </c>
      <c r="AW14" s="28">
        <f t="shared" si="32"/>
        <v>0</v>
      </c>
      <c r="AX14" s="16">
        <f t="shared" si="4"/>
        <v>0</v>
      </c>
      <c r="AY14" s="16">
        <f t="shared" si="4"/>
        <v>-23</v>
      </c>
      <c r="AZ14" s="16">
        <f t="shared" si="4"/>
        <v>0</v>
      </c>
      <c r="BA14" s="16">
        <f t="shared" si="4"/>
        <v>0</v>
      </c>
      <c r="BB14" s="16">
        <f t="shared" si="4"/>
        <v>0</v>
      </c>
      <c r="BC14" s="16">
        <f t="shared" si="4"/>
        <v>0</v>
      </c>
      <c r="BD14" s="16">
        <f t="shared" si="4"/>
        <v>0</v>
      </c>
      <c r="BE14" s="16">
        <f t="shared" si="4"/>
        <v>0</v>
      </c>
      <c r="BF14" s="16">
        <f t="shared" si="4"/>
        <v>0</v>
      </c>
      <c r="BG14" s="16">
        <f t="shared" si="4"/>
        <v>0</v>
      </c>
      <c r="BH14" s="16">
        <f t="shared" si="4"/>
        <v>0</v>
      </c>
      <c r="BI14" s="25">
        <f t="shared" si="33"/>
        <v>-23</v>
      </c>
      <c r="BJ14" s="29">
        <f t="shared" si="34"/>
        <v>-3</v>
      </c>
    </row>
    <row r="15" spans="1:62" x14ac:dyDescent="0.25">
      <c r="A15" s="8"/>
      <c r="B15" s="7"/>
      <c r="C15" s="7"/>
      <c r="D15" s="7"/>
      <c r="E15" s="13"/>
      <c r="F15" s="13"/>
      <c r="G15" s="2" t="s">
        <v>19</v>
      </c>
      <c r="H15" s="18">
        <v>975</v>
      </c>
      <c r="I15" s="18">
        <v>7453</v>
      </c>
      <c r="J15" s="18">
        <v>6565</v>
      </c>
      <c r="K15" s="18">
        <v>-110</v>
      </c>
      <c r="L15" s="18">
        <v>-260</v>
      </c>
      <c r="M15" s="18">
        <v>65</v>
      </c>
      <c r="N15" s="6"/>
      <c r="O15" s="6"/>
      <c r="P15" s="18">
        <v>-65</v>
      </c>
      <c r="Q15" s="6"/>
      <c r="R15" s="6"/>
      <c r="S15" s="11"/>
      <c r="T15" s="31">
        <f t="shared" si="5"/>
        <v>14623</v>
      </c>
      <c r="U15" t="str">
        <f>VLOOKUP($G15,Sheet3!$A:$C,2,0)</f>
        <v>Seasonal Charge</v>
      </c>
      <c r="V15" s="22">
        <f>VLOOKUP($G15,Sheet3!$A:$C,3,0)</f>
        <v>65</v>
      </c>
      <c r="W15" s="35">
        <f t="shared" si="6"/>
        <v>15</v>
      </c>
      <c r="X15" s="35">
        <f t="shared" si="7"/>
        <v>114.66153846153846</v>
      </c>
      <c r="Y15" s="35">
        <f t="shared" si="8"/>
        <v>101</v>
      </c>
      <c r="Z15" s="35">
        <f t="shared" si="9"/>
        <v>-1.6923076923076923</v>
      </c>
      <c r="AA15" s="35">
        <f t="shared" si="10"/>
        <v>-4</v>
      </c>
      <c r="AB15" s="35">
        <f t="shared" si="11"/>
        <v>1</v>
      </c>
      <c r="AC15" s="35">
        <f t="shared" si="12"/>
        <v>0</v>
      </c>
      <c r="AD15" s="35">
        <f t="shared" si="13"/>
        <v>0</v>
      </c>
      <c r="AE15" s="35">
        <f t="shared" si="14"/>
        <v>-1</v>
      </c>
      <c r="AF15" s="35">
        <f t="shared" si="15"/>
        <v>0</v>
      </c>
      <c r="AG15" s="35">
        <f t="shared" si="16"/>
        <v>0</v>
      </c>
      <c r="AH15" s="35">
        <f t="shared" si="17"/>
        <v>0</v>
      </c>
      <c r="AI15" s="36">
        <f t="shared" si="18"/>
        <v>224.96923076923076</v>
      </c>
      <c r="AJ15" s="28">
        <f t="shared" si="19"/>
        <v>15</v>
      </c>
      <c r="AK15" s="16">
        <f t="shared" si="20"/>
        <v>115</v>
      </c>
      <c r="AL15" s="16">
        <f t="shared" si="21"/>
        <v>101</v>
      </c>
      <c r="AM15" s="16">
        <f t="shared" si="22"/>
        <v>-2</v>
      </c>
      <c r="AN15" s="16">
        <f t="shared" si="23"/>
        <v>-4</v>
      </c>
      <c r="AO15" s="16">
        <f t="shared" si="24"/>
        <v>1</v>
      </c>
      <c r="AP15" s="16">
        <f t="shared" si="25"/>
        <v>0</v>
      </c>
      <c r="AQ15" s="16">
        <f t="shared" si="26"/>
        <v>0</v>
      </c>
      <c r="AR15" s="16">
        <f t="shared" si="27"/>
        <v>-1</v>
      </c>
      <c r="AS15" s="16">
        <f t="shared" si="28"/>
        <v>0</v>
      </c>
      <c r="AT15" s="16">
        <f t="shared" si="29"/>
        <v>0</v>
      </c>
      <c r="AU15" s="16">
        <f t="shared" si="30"/>
        <v>0</v>
      </c>
      <c r="AV15" s="16">
        <f t="shared" si="31"/>
        <v>225</v>
      </c>
      <c r="AW15" s="28">
        <f t="shared" si="32"/>
        <v>975</v>
      </c>
      <c r="AX15" s="16">
        <f t="shared" si="4"/>
        <v>7475</v>
      </c>
      <c r="AY15" s="16">
        <f t="shared" si="4"/>
        <v>6565</v>
      </c>
      <c r="AZ15" s="16">
        <f t="shared" si="4"/>
        <v>-130</v>
      </c>
      <c r="BA15" s="16">
        <f t="shared" si="4"/>
        <v>-260</v>
      </c>
      <c r="BB15" s="16">
        <f t="shared" si="4"/>
        <v>65</v>
      </c>
      <c r="BC15" s="16">
        <f t="shared" si="4"/>
        <v>0</v>
      </c>
      <c r="BD15" s="16">
        <f t="shared" si="4"/>
        <v>0</v>
      </c>
      <c r="BE15" s="16">
        <f t="shared" si="4"/>
        <v>-65</v>
      </c>
      <c r="BF15" s="16">
        <f t="shared" si="4"/>
        <v>0</v>
      </c>
      <c r="BG15" s="16">
        <f t="shared" si="4"/>
        <v>0</v>
      </c>
      <c r="BH15" s="16">
        <f t="shared" si="4"/>
        <v>0</v>
      </c>
      <c r="BI15" s="25">
        <f t="shared" si="33"/>
        <v>14625</v>
      </c>
      <c r="BJ15" s="29">
        <f t="shared" si="34"/>
        <v>2</v>
      </c>
    </row>
    <row r="16" spans="1:62" x14ac:dyDescent="0.25">
      <c r="A16" s="8"/>
      <c r="B16" s="7"/>
      <c r="C16" s="7"/>
      <c r="D16" s="7"/>
      <c r="E16" s="13"/>
      <c r="F16" s="13"/>
      <c r="G16" s="2" t="s">
        <v>20</v>
      </c>
      <c r="H16" s="18">
        <v>3385</v>
      </c>
      <c r="I16" s="18">
        <v>4640</v>
      </c>
      <c r="J16" s="18">
        <v>4429.33</v>
      </c>
      <c r="K16" s="18">
        <v>6100</v>
      </c>
      <c r="L16" s="18">
        <v>6620</v>
      </c>
      <c r="M16" s="18">
        <v>6600</v>
      </c>
      <c r="N16" s="18">
        <v>7015</v>
      </c>
      <c r="O16" s="18">
        <v>5820</v>
      </c>
      <c r="P16" s="18">
        <v>5600</v>
      </c>
      <c r="Q16" s="18">
        <v>5485</v>
      </c>
      <c r="R16" s="18">
        <v>4280</v>
      </c>
      <c r="S16" s="19">
        <v>3965</v>
      </c>
      <c r="T16" s="31">
        <f t="shared" si="5"/>
        <v>63939.33</v>
      </c>
      <c r="U16" t="str">
        <f>VLOOKUP($G16,Sheet3!$A:$C,2,0)</f>
        <v>Returned Check</v>
      </c>
      <c r="V16" s="22">
        <f>VLOOKUP($G16,Sheet3!$A:$C,3,0)</f>
        <v>25</v>
      </c>
      <c r="W16" s="35">
        <f t="shared" si="6"/>
        <v>135.4</v>
      </c>
      <c r="X16" s="35">
        <f t="shared" si="7"/>
        <v>185.6</v>
      </c>
      <c r="Y16" s="35">
        <f t="shared" si="8"/>
        <v>177.17320000000001</v>
      </c>
      <c r="Z16" s="35">
        <f t="shared" si="9"/>
        <v>244</v>
      </c>
      <c r="AA16" s="35">
        <f t="shared" si="10"/>
        <v>264.8</v>
      </c>
      <c r="AB16" s="35">
        <f t="shared" si="11"/>
        <v>264</v>
      </c>
      <c r="AC16" s="35">
        <f t="shared" si="12"/>
        <v>280.60000000000002</v>
      </c>
      <c r="AD16" s="35">
        <f t="shared" si="13"/>
        <v>232.8</v>
      </c>
      <c r="AE16" s="35">
        <f t="shared" si="14"/>
        <v>224</v>
      </c>
      <c r="AF16" s="35">
        <f t="shared" si="15"/>
        <v>219.4</v>
      </c>
      <c r="AG16" s="35">
        <f t="shared" si="16"/>
        <v>171.2</v>
      </c>
      <c r="AH16" s="35">
        <f t="shared" si="17"/>
        <v>158.6</v>
      </c>
      <c r="AI16" s="36">
        <f t="shared" si="18"/>
        <v>2557.5731999999994</v>
      </c>
      <c r="AJ16" s="28">
        <f t="shared" si="19"/>
        <v>135</v>
      </c>
      <c r="AK16" s="16">
        <f t="shared" si="20"/>
        <v>186</v>
      </c>
      <c r="AL16" s="16">
        <f t="shared" si="21"/>
        <v>177</v>
      </c>
      <c r="AM16" s="16">
        <f t="shared" si="22"/>
        <v>244</v>
      </c>
      <c r="AN16" s="16">
        <f t="shared" si="23"/>
        <v>265</v>
      </c>
      <c r="AO16" s="16">
        <f t="shared" si="24"/>
        <v>264</v>
      </c>
      <c r="AP16" s="16">
        <f t="shared" si="25"/>
        <v>281</v>
      </c>
      <c r="AQ16" s="16">
        <f t="shared" si="26"/>
        <v>233</v>
      </c>
      <c r="AR16" s="16">
        <f t="shared" si="27"/>
        <v>224</v>
      </c>
      <c r="AS16" s="16">
        <f t="shared" si="28"/>
        <v>219</v>
      </c>
      <c r="AT16" s="16">
        <f t="shared" si="29"/>
        <v>171</v>
      </c>
      <c r="AU16" s="16">
        <f t="shared" si="30"/>
        <v>159</v>
      </c>
      <c r="AV16" s="16">
        <f t="shared" si="31"/>
        <v>2558</v>
      </c>
      <c r="AW16" s="28">
        <f t="shared" si="32"/>
        <v>3375</v>
      </c>
      <c r="AX16" s="16">
        <f t="shared" si="4"/>
        <v>4650</v>
      </c>
      <c r="AY16" s="16">
        <f t="shared" si="4"/>
        <v>4425</v>
      </c>
      <c r="AZ16" s="16">
        <f t="shared" si="4"/>
        <v>6100</v>
      </c>
      <c r="BA16" s="16">
        <f t="shared" si="4"/>
        <v>6625</v>
      </c>
      <c r="BB16" s="16">
        <f t="shared" si="4"/>
        <v>6600</v>
      </c>
      <c r="BC16" s="16">
        <f t="shared" si="4"/>
        <v>7025</v>
      </c>
      <c r="BD16" s="16">
        <f t="shared" si="4"/>
        <v>5825</v>
      </c>
      <c r="BE16" s="16">
        <f t="shared" si="4"/>
        <v>5600</v>
      </c>
      <c r="BF16" s="16">
        <f t="shared" si="4"/>
        <v>5475</v>
      </c>
      <c r="BG16" s="16">
        <f t="shared" si="4"/>
        <v>4275</v>
      </c>
      <c r="BH16" s="16">
        <f t="shared" si="4"/>
        <v>3975</v>
      </c>
      <c r="BI16" s="25">
        <f t="shared" si="33"/>
        <v>63950</v>
      </c>
      <c r="BJ16" s="29">
        <f t="shared" si="34"/>
        <v>10.669999999998254</v>
      </c>
    </row>
    <row r="17" spans="1:62" x14ac:dyDescent="0.25">
      <c r="A17" s="8"/>
      <c r="B17" s="7"/>
      <c r="C17" s="7"/>
      <c r="D17" s="7"/>
      <c r="E17" s="13"/>
      <c r="F17" s="13"/>
      <c r="G17" s="2" t="s">
        <v>21</v>
      </c>
      <c r="H17" s="6"/>
      <c r="I17" s="6"/>
      <c r="J17" s="6"/>
      <c r="K17" s="18">
        <v>-25</v>
      </c>
      <c r="L17" s="6"/>
      <c r="M17" s="6"/>
      <c r="N17" s="6"/>
      <c r="O17" s="6"/>
      <c r="P17" s="6"/>
      <c r="Q17" s="6"/>
      <c r="R17" s="6"/>
      <c r="S17" s="11"/>
      <c r="T17" s="31">
        <f t="shared" si="5"/>
        <v>-25</v>
      </c>
      <c r="U17" t="str">
        <f>VLOOKUP($G17,Sheet3!$A:$C,2,0)</f>
        <v>Returned Check</v>
      </c>
      <c r="V17" s="22">
        <f>VLOOKUP($G17,Sheet3!$A:$C,3,0)</f>
        <v>25</v>
      </c>
      <c r="W17" s="35">
        <f t="shared" si="6"/>
        <v>0</v>
      </c>
      <c r="X17" s="35">
        <f t="shared" si="7"/>
        <v>0</v>
      </c>
      <c r="Y17" s="35">
        <f t="shared" si="8"/>
        <v>0</v>
      </c>
      <c r="Z17" s="35">
        <f t="shared" si="9"/>
        <v>-1</v>
      </c>
      <c r="AA17" s="35">
        <f t="shared" si="10"/>
        <v>0</v>
      </c>
      <c r="AB17" s="35">
        <f t="shared" si="11"/>
        <v>0</v>
      </c>
      <c r="AC17" s="35">
        <f t="shared" si="12"/>
        <v>0</v>
      </c>
      <c r="AD17" s="35">
        <f t="shared" si="13"/>
        <v>0</v>
      </c>
      <c r="AE17" s="35">
        <f t="shared" si="14"/>
        <v>0</v>
      </c>
      <c r="AF17" s="35">
        <f t="shared" si="15"/>
        <v>0</v>
      </c>
      <c r="AG17" s="35">
        <f t="shared" si="16"/>
        <v>0</v>
      </c>
      <c r="AH17" s="35">
        <f t="shared" si="17"/>
        <v>0</v>
      </c>
      <c r="AI17" s="36">
        <f t="shared" si="18"/>
        <v>-1</v>
      </c>
      <c r="AJ17" s="28">
        <f t="shared" si="19"/>
        <v>0</v>
      </c>
      <c r="AK17" s="16">
        <f t="shared" si="20"/>
        <v>0</v>
      </c>
      <c r="AL17" s="16">
        <f t="shared" si="21"/>
        <v>0</v>
      </c>
      <c r="AM17" s="16">
        <f t="shared" si="22"/>
        <v>-1</v>
      </c>
      <c r="AN17" s="16">
        <f t="shared" si="23"/>
        <v>0</v>
      </c>
      <c r="AO17" s="16">
        <f t="shared" si="24"/>
        <v>0</v>
      </c>
      <c r="AP17" s="16">
        <f t="shared" si="25"/>
        <v>0</v>
      </c>
      <c r="AQ17" s="16">
        <f t="shared" si="26"/>
        <v>0</v>
      </c>
      <c r="AR17" s="16">
        <f t="shared" si="27"/>
        <v>0</v>
      </c>
      <c r="AS17" s="16">
        <f t="shared" si="28"/>
        <v>0</v>
      </c>
      <c r="AT17" s="16">
        <f t="shared" si="29"/>
        <v>0</v>
      </c>
      <c r="AU17" s="16">
        <f t="shared" si="30"/>
        <v>0</v>
      </c>
      <c r="AV17" s="16">
        <f t="shared" si="31"/>
        <v>-1</v>
      </c>
      <c r="AW17" s="28">
        <f t="shared" si="32"/>
        <v>0</v>
      </c>
      <c r="AX17" s="16">
        <f t="shared" si="4"/>
        <v>0</v>
      </c>
      <c r="AY17" s="16">
        <f t="shared" si="4"/>
        <v>0</v>
      </c>
      <c r="AZ17" s="16">
        <f t="shared" si="4"/>
        <v>-25</v>
      </c>
      <c r="BA17" s="16">
        <f t="shared" si="4"/>
        <v>0</v>
      </c>
      <c r="BB17" s="16">
        <f t="shared" si="4"/>
        <v>0</v>
      </c>
      <c r="BC17" s="16">
        <f t="shared" si="4"/>
        <v>0</v>
      </c>
      <c r="BD17" s="16">
        <f t="shared" si="4"/>
        <v>0</v>
      </c>
      <c r="BE17" s="16">
        <f t="shared" si="4"/>
        <v>0</v>
      </c>
      <c r="BF17" s="16">
        <f t="shared" si="4"/>
        <v>0</v>
      </c>
      <c r="BG17" s="16">
        <f t="shared" si="4"/>
        <v>0</v>
      </c>
      <c r="BH17" s="16">
        <f t="shared" si="4"/>
        <v>0</v>
      </c>
      <c r="BI17" s="25">
        <f t="shared" si="33"/>
        <v>-25</v>
      </c>
      <c r="BJ17" s="29">
        <f t="shared" si="34"/>
        <v>0</v>
      </c>
    </row>
    <row r="18" spans="1:62" x14ac:dyDescent="0.25">
      <c r="A18" s="8"/>
      <c r="B18" s="7"/>
      <c r="C18" s="7"/>
      <c r="D18" s="7"/>
      <c r="E18" s="13"/>
      <c r="F18" s="13"/>
      <c r="G18" s="2" t="s">
        <v>97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9">
        <v>-54.86</v>
      </c>
      <c r="T18" s="31">
        <f t="shared" si="5"/>
        <v>-54.86</v>
      </c>
      <c r="U18" t="str">
        <f>VLOOKUP($G18,Sheet3!$A:$C,2,0)</f>
        <v>Other</v>
      </c>
      <c r="V18" s="22">
        <f>VLOOKUP($G18,Sheet3!$A:$C,3,0)</f>
        <v>0</v>
      </c>
      <c r="W18" s="35">
        <f t="shared" si="6"/>
        <v>0</v>
      </c>
      <c r="X18" s="35">
        <f t="shared" si="7"/>
        <v>0</v>
      </c>
      <c r="Y18" s="35">
        <f t="shared" si="8"/>
        <v>0</v>
      </c>
      <c r="Z18" s="35">
        <f t="shared" si="9"/>
        <v>0</v>
      </c>
      <c r="AA18" s="35">
        <f t="shared" si="10"/>
        <v>0</v>
      </c>
      <c r="AB18" s="35">
        <f t="shared" si="11"/>
        <v>0</v>
      </c>
      <c r="AC18" s="35">
        <f t="shared" si="12"/>
        <v>0</v>
      </c>
      <c r="AD18" s="35">
        <f t="shared" si="13"/>
        <v>0</v>
      </c>
      <c r="AE18" s="35">
        <f t="shared" si="14"/>
        <v>0</v>
      </c>
      <c r="AF18" s="35">
        <f t="shared" si="15"/>
        <v>0</v>
      </c>
      <c r="AG18" s="35">
        <f t="shared" si="16"/>
        <v>0</v>
      </c>
      <c r="AH18" s="35">
        <f t="shared" si="17"/>
        <v>0</v>
      </c>
      <c r="AI18" s="36">
        <f t="shared" si="18"/>
        <v>0</v>
      </c>
      <c r="AJ18" s="28">
        <f t="shared" si="19"/>
        <v>0</v>
      </c>
      <c r="AK18" s="16">
        <f t="shared" si="20"/>
        <v>0</v>
      </c>
      <c r="AL18" s="16">
        <f t="shared" si="21"/>
        <v>0</v>
      </c>
      <c r="AM18" s="16">
        <f t="shared" si="22"/>
        <v>0</v>
      </c>
      <c r="AN18" s="16">
        <f t="shared" si="23"/>
        <v>0</v>
      </c>
      <c r="AO18" s="16">
        <f t="shared" si="24"/>
        <v>0</v>
      </c>
      <c r="AP18" s="16">
        <f t="shared" si="25"/>
        <v>0</v>
      </c>
      <c r="AQ18" s="16">
        <f t="shared" si="26"/>
        <v>0</v>
      </c>
      <c r="AR18" s="16">
        <f t="shared" si="27"/>
        <v>0</v>
      </c>
      <c r="AS18" s="16">
        <f t="shared" si="28"/>
        <v>0</v>
      </c>
      <c r="AT18" s="16">
        <f t="shared" si="29"/>
        <v>0</v>
      </c>
      <c r="AU18" s="16">
        <f t="shared" si="30"/>
        <v>0</v>
      </c>
      <c r="AV18" s="16">
        <f t="shared" si="31"/>
        <v>0</v>
      </c>
      <c r="AW18" s="28">
        <f t="shared" si="32"/>
        <v>0</v>
      </c>
      <c r="AX18" s="16">
        <f t="shared" si="4"/>
        <v>0</v>
      </c>
      <c r="AY18" s="16">
        <f t="shared" si="4"/>
        <v>0</v>
      </c>
      <c r="AZ18" s="16">
        <f t="shared" si="4"/>
        <v>0</v>
      </c>
      <c r="BA18" s="16">
        <f t="shared" si="4"/>
        <v>0</v>
      </c>
      <c r="BB18" s="16">
        <f t="shared" si="4"/>
        <v>0</v>
      </c>
      <c r="BC18" s="16">
        <f t="shared" si="4"/>
        <v>0</v>
      </c>
      <c r="BD18" s="16">
        <f t="shared" si="4"/>
        <v>0</v>
      </c>
      <c r="BE18" s="16">
        <f t="shared" si="4"/>
        <v>0</v>
      </c>
      <c r="BF18" s="16">
        <f t="shared" si="4"/>
        <v>0</v>
      </c>
      <c r="BG18" s="16">
        <f t="shared" si="4"/>
        <v>0</v>
      </c>
      <c r="BH18" s="16">
        <f t="shared" si="4"/>
        <v>0</v>
      </c>
      <c r="BI18" s="25">
        <f t="shared" si="33"/>
        <v>0</v>
      </c>
      <c r="BJ18" s="29">
        <f t="shared" si="34"/>
        <v>54.86</v>
      </c>
    </row>
    <row r="19" spans="1:62" x14ac:dyDescent="0.25">
      <c r="A19" s="8"/>
      <c r="B19" s="7"/>
      <c r="C19" s="7"/>
      <c r="D19" s="7"/>
      <c r="E19" s="13"/>
      <c r="F19" s="13"/>
      <c r="G19" s="2" t="s">
        <v>23</v>
      </c>
      <c r="H19" s="18">
        <v>10479</v>
      </c>
      <c r="I19" s="18">
        <v>12558</v>
      </c>
      <c r="J19" s="18">
        <v>6046</v>
      </c>
      <c r="K19" s="18">
        <v>3003</v>
      </c>
      <c r="L19" s="18">
        <v>2574</v>
      </c>
      <c r="M19" s="18">
        <v>819</v>
      </c>
      <c r="N19" s="18">
        <v>21450</v>
      </c>
      <c r="O19" s="18">
        <v>22503</v>
      </c>
      <c r="P19" s="18">
        <v>21294</v>
      </c>
      <c r="Q19" s="18">
        <v>14196</v>
      </c>
      <c r="R19" s="18">
        <v>10218</v>
      </c>
      <c r="S19" s="19">
        <v>6318</v>
      </c>
      <c r="T19" s="31">
        <f t="shared" si="5"/>
        <v>131458</v>
      </c>
      <c r="U19" t="str">
        <f>VLOOKUP($G19,Sheet3!$A:$C,2,0)</f>
        <v>Delq Reconnect</v>
      </c>
      <c r="V19" s="22">
        <f>VLOOKUP($G19,Sheet3!$A:$C,3,0)</f>
        <v>39</v>
      </c>
      <c r="W19" s="35">
        <f t="shared" si="6"/>
        <v>268.69230769230768</v>
      </c>
      <c r="X19" s="35">
        <f t="shared" si="7"/>
        <v>322</v>
      </c>
      <c r="Y19" s="35">
        <f t="shared" si="8"/>
        <v>155.02564102564102</v>
      </c>
      <c r="Z19" s="35">
        <f t="shared" si="9"/>
        <v>77</v>
      </c>
      <c r="AA19" s="35">
        <f t="shared" si="10"/>
        <v>66</v>
      </c>
      <c r="AB19" s="35">
        <f t="shared" si="11"/>
        <v>21</v>
      </c>
      <c r="AC19" s="35">
        <f t="shared" si="12"/>
        <v>550</v>
      </c>
      <c r="AD19" s="35">
        <f t="shared" si="13"/>
        <v>577</v>
      </c>
      <c r="AE19" s="35">
        <f t="shared" si="14"/>
        <v>546</v>
      </c>
      <c r="AF19" s="35">
        <f t="shared" si="15"/>
        <v>364</v>
      </c>
      <c r="AG19" s="35">
        <f t="shared" si="16"/>
        <v>262</v>
      </c>
      <c r="AH19" s="35">
        <f t="shared" si="17"/>
        <v>162</v>
      </c>
      <c r="AI19" s="36">
        <f t="shared" si="18"/>
        <v>3370.7179487179487</v>
      </c>
      <c r="AJ19" s="28">
        <f t="shared" si="19"/>
        <v>269</v>
      </c>
      <c r="AK19" s="16">
        <f t="shared" si="20"/>
        <v>322</v>
      </c>
      <c r="AL19" s="16">
        <f t="shared" si="21"/>
        <v>155</v>
      </c>
      <c r="AM19" s="16">
        <f t="shared" si="22"/>
        <v>77</v>
      </c>
      <c r="AN19" s="16">
        <f t="shared" si="23"/>
        <v>66</v>
      </c>
      <c r="AO19" s="16">
        <f t="shared" si="24"/>
        <v>21</v>
      </c>
      <c r="AP19" s="16">
        <f t="shared" si="25"/>
        <v>550</v>
      </c>
      <c r="AQ19" s="16">
        <f t="shared" si="26"/>
        <v>577</v>
      </c>
      <c r="AR19" s="16">
        <f t="shared" si="27"/>
        <v>546</v>
      </c>
      <c r="AS19" s="16">
        <f t="shared" si="28"/>
        <v>364</v>
      </c>
      <c r="AT19" s="16">
        <f t="shared" si="29"/>
        <v>262</v>
      </c>
      <c r="AU19" s="16">
        <f t="shared" si="30"/>
        <v>162</v>
      </c>
      <c r="AV19" s="16">
        <f t="shared" si="31"/>
        <v>3371</v>
      </c>
      <c r="AW19" s="28">
        <f t="shared" si="32"/>
        <v>10491</v>
      </c>
      <c r="AX19" s="16">
        <f t="shared" si="4"/>
        <v>12558</v>
      </c>
      <c r="AY19" s="16">
        <f t="shared" si="4"/>
        <v>6045</v>
      </c>
      <c r="AZ19" s="16">
        <f t="shared" si="4"/>
        <v>3003</v>
      </c>
      <c r="BA19" s="16">
        <f t="shared" si="4"/>
        <v>2574</v>
      </c>
      <c r="BB19" s="16">
        <f t="shared" si="4"/>
        <v>819</v>
      </c>
      <c r="BC19" s="16">
        <f t="shared" si="4"/>
        <v>21450</v>
      </c>
      <c r="BD19" s="16">
        <f t="shared" si="4"/>
        <v>22503</v>
      </c>
      <c r="BE19" s="16">
        <f t="shared" si="4"/>
        <v>21294</v>
      </c>
      <c r="BF19" s="16">
        <f t="shared" si="4"/>
        <v>14196</v>
      </c>
      <c r="BG19" s="16">
        <f t="shared" si="4"/>
        <v>10218</v>
      </c>
      <c r="BH19" s="16">
        <f t="shared" si="4"/>
        <v>6318</v>
      </c>
      <c r="BI19" s="25">
        <f t="shared" si="33"/>
        <v>131469</v>
      </c>
      <c r="BJ19" s="29">
        <f t="shared" si="34"/>
        <v>11</v>
      </c>
    </row>
    <row r="20" spans="1:62" x14ac:dyDescent="0.25">
      <c r="A20" s="8"/>
      <c r="B20" s="7"/>
      <c r="C20" s="7"/>
      <c r="D20" s="7"/>
      <c r="E20" s="13"/>
      <c r="F20" s="13"/>
      <c r="G20" s="2" t="s">
        <v>24</v>
      </c>
      <c r="H20" s="18">
        <v>23683</v>
      </c>
      <c r="I20" s="18">
        <v>57243</v>
      </c>
      <c r="J20" s="18">
        <v>67241</v>
      </c>
      <c r="K20" s="18">
        <v>19435</v>
      </c>
      <c r="L20" s="18">
        <v>17756</v>
      </c>
      <c r="M20" s="18">
        <v>14789</v>
      </c>
      <c r="N20" s="18">
        <v>9906</v>
      </c>
      <c r="O20" s="18">
        <v>9706</v>
      </c>
      <c r="P20" s="18">
        <v>12420</v>
      </c>
      <c r="Q20" s="18">
        <v>14467</v>
      </c>
      <c r="R20" s="18">
        <v>16353</v>
      </c>
      <c r="S20" s="19">
        <v>18860</v>
      </c>
      <c r="T20" s="31">
        <f t="shared" si="5"/>
        <v>281859</v>
      </c>
      <c r="U20" t="str">
        <f>VLOOKUP($G20,Sheet3!$A:$C,2,0)</f>
        <v>Turn-on</v>
      </c>
      <c r="V20" s="22">
        <f>VLOOKUP($G20,Sheet3!$A:$C,3,0)</f>
        <v>23</v>
      </c>
      <c r="W20" s="35">
        <f t="shared" si="6"/>
        <v>1029.695652173913</v>
      </c>
      <c r="X20" s="35">
        <f t="shared" si="7"/>
        <v>2488.8260869565215</v>
      </c>
      <c r="Y20" s="35">
        <f t="shared" si="8"/>
        <v>2923.521739130435</v>
      </c>
      <c r="Z20" s="35">
        <f t="shared" si="9"/>
        <v>845</v>
      </c>
      <c r="AA20" s="35">
        <f t="shared" si="10"/>
        <v>772</v>
      </c>
      <c r="AB20" s="35">
        <f t="shared" si="11"/>
        <v>643</v>
      </c>
      <c r="AC20" s="35">
        <f t="shared" si="12"/>
        <v>430.69565217391306</v>
      </c>
      <c r="AD20" s="35">
        <f t="shared" si="13"/>
        <v>422</v>
      </c>
      <c r="AE20" s="35">
        <f t="shared" si="14"/>
        <v>540</v>
      </c>
      <c r="AF20" s="35">
        <f t="shared" si="15"/>
        <v>629</v>
      </c>
      <c r="AG20" s="35">
        <f t="shared" si="16"/>
        <v>711</v>
      </c>
      <c r="AH20" s="35">
        <f t="shared" si="17"/>
        <v>820</v>
      </c>
      <c r="AI20" s="36">
        <f t="shared" si="18"/>
        <v>12254.739130434784</v>
      </c>
      <c r="AJ20" s="28">
        <f t="shared" si="19"/>
        <v>1030</v>
      </c>
      <c r="AK20" s="16">
        <f t="shared" si="20"/>
        <v>2489</v>
      </c>
      <c r="AL20" s="16">
        <f t="shared" si="21"/>
        <v>2924</v>
      </c>
      <c r="AM20" s="16">
        <f t="shared" si="22"/>
        <v>845</v>
      </c>
      <c r="AN20" s="16">
        <f t="shared" si="23"/>
        <v>772</v>
      </c>
      <c r="AO20" s="16">
        <f t="shared" si="24"/>
        <v>643</v>
      </c>
      <c r="AP20" s="16">
        <f t="shared" si="25"/>
        <v>431</v>
      </c>
      <c r="AQ20" s="16">
        <f t="shared" si="26"/>
        <v>422</v>
      </c>
      <c r="AR20" s="16">
        <f t="shared" si="27"/>
        <v>540</v>
      </c>
      <c r="AS20" s="16">
        <f t="shared" si="28"/>
        <v>629</v>
      </c>
      <c r="AT20" s="16">
        <f t="shared" si="29"/>
        <v>711</v>
      </c>
      <c r="AU20" s="16">
        <f t="shared" si="30"/>
        <v>820</v>
      </c>
      <c r="AV20" s="16">
        <f t="shared" si="31"/>
        <v>12256</v>
      </c>
      <c r="AW20" s="28">
        <f t="shared" si="32"/>
        <v>23690</v>
      </c>
      <c r="AX20" s="16">
        <f t="shared" si="4"/>
        <v>57247</v>
      </c>
      <c r="AY20" s="16">
        <f t="shared" si="4"/>
        <v>67252</v>
      </c>
      <c r="AZ20" s="16">
        <f t="shared" si="4"/>
        <v>19435</v>
      </c>
      <c r="BA20" s="16">
        <f t="shared" si="4"/>
        <v>17756</v>
      </c>
      <c r="BB20" s="16">
        <f t="shared" si="4"/>
        <v>14789</v>
      </c>
      <c r="BC20" s="16">
        <f t="shared" si="4"/>
        <v>9913</v>
      </c>
      <c r="BD20" s="16">
        <f t="shared" si="4"/>
        <v>9706</v>
      </c>
      <c r="BE20" s="16">
        <f t="shared" si="4"/>
        <v>12420</v>
      </c>
      <c r="BF20" s="16">
        <f t="shared" si="4"/>
        <v>14467</v>
      </c>
      <c r="BG20" s="16">
        <f t="shared" si="4"/>
        <v>16353</v>
      </c>
      <c r="BH20" s="16">
        <f t="shared" si="4"/>
        <v>18860</v>
      </c>
      <c r="BI20" s="25">
        <f t="shared" si="33"/>
        <v>281888</v>
      </c>
      <c r="BJ20" s="29">
        <f t="shared" si="34"/>
        <v>29</v>
      </c>
    </row>
    <row r="21" spans="1:62" x14ac:dyDescent="0.25">
      <c r="A21" s="8"/>
      <c r="B21" s="7"/>
      <c r="C21" s="7"/>
      <c r="D21" s="7"/>
      <c r="E21" s="13"/>
      <c r="F21" s="13"/>
      <c r="G21" s="2" t="s">
        <v>25</v>
      </c>
      <c r="H21" s="18">
        <v>45</v>
      </c>
      <c r="I21" s="18">
        <v>45</v>
      </c>
      <c r="J21" s="18">
        <v>135</v>
      </c>
      <c r="K21" s="18"/>
      <c r="L21" s="18">
        <v>135</v>
      </c>
      <c r="M21" s="18">
        <v>135</v>
      </c>
      <c r="N21" s="6"/>
      <c r="O21" s="18">
        <v>90</v>
      </c>
      <c r="P21" s="6"/>
      <c r="Q21" s="18">
        <v>45</v>
      </c>
      <c r="R21" s="18">
        <v>45</v>
      </c>
      <c r="S21" s="19">
        <v>270</v>
      </c>
      <c r="T21" s="31">
        <f t="shared" si="5"/>
        <v>945</v>
      </c>
      <c r="U21" t="str">
        <f>VLOOKUP($G21,Sheet3!$A:$C,2,0)</f>
        <v>Turn-on</v>
      </c>
      <c r="V21" s="22">
        <f>VLOOKUP($G21,Sheet3!$A:$C,3,0)</f>
        <v>23</v>
      </c>
      <c r="W21" s="35">
        <f t="shared" si="6"/>
        <v>1.9565217391304348</v>
      </c>
      <c r="X21" s="35">
        <f t="shared" si="7"/>
        <v>1.9565217391304348</v>
      </c>
      <c r="Y21" s="35">
        <f t="shared" si="8"/>
        <v>5.8695652173913047</v>
      </c>
      <c r="Z21" s="35">
        <f t="shared" si="9"/>
        <v>0</v>
      </c>
      <c r="AA21" s="35">
        <f t="shared" si="10"/>
        <v>5.8695652173913047</v>
      </c>
      <c r="AB21" s="35">
        <f t="shared" si="11"/>
        <v>5.8695652173913047</v>
      </c>
      <c r="AC21" s="35">
        <f t="shared" si="12"/>
        <v>0</v>
      </c>
      <c r="AD21" s="35">
        <f t="shared" si="13"/>
        <v>3.9130434782608696</v>
      </c>
      <c r="AE21" s="35">
        <f t="shared" si="14"/>
        <v>0</v>
      </c>
      <c r="AF21" s="35">
        <f t="shared" si="15"/>
        <v>1.9565217391304348</v>
      </c>
      <c r="AG21" s="35">
        <f t="shared" si="16"/>
        <v>1.9565217391304348</v>
      </c>
      <c r="AH21" s="35">
        <f t="shared" si="17"/>
        <v>11.739130434782609</v>
      </c>
      <c r="AI21" s="36">
        <f t="shared" si="18"/>
        <v>41.086956521739125</v>
      </c>
      <c r="AJ21" s="28">
        <f t="shared" si="19"/>
        <v>2</v>
      </c>
      <c r="AK21" s="16">
        <f t="shared" si="20"/>
        <v>2</v>
      </c>
      <c r="AL21" s="16">
        <f t="shared" si="21"/>
        <v>6</v>
      </c>
      <c r="AM21" s="16">
        <f t="shared" si="22"/>
        <v>0</v>
      </c>
      <c r="AN21" s="16">
        <f t="shared" si="23"/>
        <v>6</v>
      </c>
      <c r="AO21" s="16">
        <f t="shared" si="24"/>
        <v>6</v>
      </c>
      <c r="AP21" s="16">
        <f t="shared" si="25"/>
        <v>0</v>
      </c>
      <c r="AQ21" s="16">
        <f t="shared" si="26"/>
        <v>4</v>
      </c>
      <c r="AR21" s="16">
        <f t="shared" si="27"/>
        <v>0</v>
      </c>
      <c r="AS21" s="16">
        <f t="shared" si="28"/>
        <v>2</v>
      </c>
      <c r="AT21" s="16">
        <f t="shared" si="29"/>
        <v>2</v>
      </c>
      <c r="AU21" s="16">
        <f t="shared" si="30"/>
        <v>12</v>
      </c>
      <c r="AV21" s="16">
        <f t="shared" si="31"/>
        <v>42</v>
      </c>
      <c r="AW21" s="28">
        <f t="shared" si="32"/>
        <v>46</v>
      </c>
      <c r="AX21" s="16">
        <f t="shared" si="4"/>
        <v>46</v>
      </c>
      <c r="AY21" s="16">
        <f t="shared" si="4"/>
        <v>138</v>
      </c>
      <c r="AZ21" s="16">
        <f t="shared" si="4"/>
        <v>0</v>
      </c>
      <c r="BA21" s="16">
        <f t="shared" si="4"/>
        <v>138</v>
      </c>
      <c r="BB21" s="16">
        <f t="shared" si="4"/>
        <v>138</v>
      </c>
      <c r="BC21" s="16">
        <f t="shared" si="4"/>
        <v>0</v>
      </c>
      <c r="BD21" s="16">
        <f t="shared" si="4"/>
        <v>92</v>
      </c>
      <c r="BE21" s="16">
        <f t="shared" si="4"/>
        <v>0</v>
      </c>
      <c r="BF21" s="16">
        <f t="shared" si="4"/>
        <v>46</v>
      </c>
      <c r="BG21" s="16">
        <f t="shared" si="4"/>
        <v>46</v>
      </c>
      <c r="BH21" s="16">
        <f t="shared" si="4"/>
        <v>276</v>
      </c>
      <c r="BI21" s="25">
        <f t="shared" si="33"/>
        <v>966</v>
      </c>
      <c r="BJ21" s="29">
        <f t="shared" si="34"/>
        <v>21</v>
      </c>
    </row>
    <row r="22" spans="1:62" x14ac:dyDescent="0.25">
      <c r="A22" s="8"/>
      <c r="B22" s="7"/>
      <c r="C22" s="7"/>
      <c r="D22" s="7"/>
      <c r="E22" s="13"/>
      <c r="F22" s="13"/>
      <c r="G22" s="2" t="s">
        <v>90</v>
      </c>
      <c r="H22" s="6"/>
      <c r="I22" s="6"/>
      <c r="J22" s="6"/>
      <c r="K22" s="6"/>
      <c r="L22" s="6"/>
      <c r="M22" s="6"/>
      <c r="N22" s="18">
        <v>713.92</v>
      </c>
      <c r="O22" s="6"/>
      <c r="P22" s="6"/>
      <c r="Q22" s="6"/>
      <c r="R22" s="6"/>
      <c r="S22" s="11"/>
      <c r="T22" s="31">
        <f t="shared" si="5"/>
        <v>713.92</v>
      </c>
      <c r="U22" t="str">
        <f>VLOOKUP($G22,Sheet3!$A:$C,2,0)</f>
        <v>Other</v>
      </c>
      <c r="V22" s="22">
        <f>VLOOKUP($G22,Sheet3!$A:$C,3,0)</f>
        <v>0</v>
      </c>
      <c r="W22" s="35">
        <f t="shared" si="6"/>
        <v>0</v>
      </c>
      <c r="X22" s="35">
        <f t="shared" si="7"/>
        <v>0</v>
      </c>
      <c r="Y22" s="35">
        <f t="shared" si="8"/>
        <v>0</v>
      </c>
      <c r="Z22" s="35">
        <f t="shared" si="9"/>
        <v>0</v>
      </c>
      <c r="AA22" s="35">
        <f t="shared" si="10"/>
        <v>0</v>
      </c>
      <c r="AB22" s="35">
        <f t="shared" si="11"/>
        <v>0</v>
      </c>
      <c r="AC22" s="35">
        <f t="shared" si="12"/>
        <v>0</v>
      </c>
      <c r="AD22" s="35">
        <f t="shared" si="13"/>
        <v>0</v>
      </c>
      <c r="AE22" s="35">
        <f t="shared" si="14"/>
        <v>0</v>
      </c>
      <c r="AF22" s="35">
        <f t="shared" si="15"/>
        <v>0</v>
      </c>
      <c r="AG22" s="35">
        <f t="shared" si="16"/>
        <v>0</v>
      </c>
      <c r="AH22" s="35">
        <f t="shared" si="17"/>
        <v>0</v>
      </c>
      <c r="AI22" s="36">
        <f t="shared" si="18"/>
        <v>0</v>
      </c>
      <c r="AJ22" s="28">
        <f t="shared" si="19"/>
        <v>0</v>
      </c>
      <c r="AK22" s="16">
        <f t="shared" si="20"/>
        <v>0</v>
      </c>
      <c r="AL22" s="16">
        <f t="shared" si="21"/>
        <v>0</v>
      </c>
      <c r="AM22" s="16">
        <f t="shared" si="22"/>
        <v>0</v>
      </c>
      <c r="AN22" s="16">
        <f t="shared" si="23"/>
        <v>0</v>
      </c>
      <c r="AO22" s="16">
        <f t="shared" si="24"/>
        <v>0</v>
      </c>
      <c r="AP22" s="16">
        <f t="shared" si="25"/>
        <v>0</v>
      </c>
      <c r="AQ22" s="16">
        <f t="shared" si="26"/>
        <v>0</v>
      </c>
      <c r="AR22" s="16">
        <f t="shared" si="27"/>
        <v>0</v>
      </c>
      <c r="AS22" s="16">
        <f t="shared" si="28"/>
        <v>0</v>
      </c>
      <c r="AT22" s="16">
        <f t="shared" si="29"/>
        <v>0</v>
      </c>
      <c r="AU22" s="16">
        <f t="shared" si="30"/>
        <v>0</v>
      </c>
      <c r="AV22" s="16">
        <f t="shared" si="31"/>
        <v>0</v>
      </c>
      <c r="AW22" s="28">
        <f t="shared" si="32"/>
        <v>0</v>
      </c>
      <c r="AX22" s="16">
        <f t="shared" ref="AX22" si="35">AK22*$V22</f>
        <v>0</v>
      </c>
      <c r="AY22" s="16">
        <f t="shared" ref="AY22" si="36">AL22*$V22</f>
        <v>0</v>
      </c>
      <c r="AZ22" s="16">
        <f t="shared" ref="AZ22" si="37">AM22*$V22</f>
        <v>0</v>
      </c>
      <c r="BA22" s="16">
        <f t="shared" ref="BA22" si="38">AN22*$V22</f>
        <v>0</v>
      </c>
      <c r="BB22" s="16">
        <f t="shared" ref="BB22" si="39">AO22*$V22</f>
        <v>0</v>
      </c>
      <c r="BC22" s="16">
        <f t="shared" ref="BC22" si="40">AP22*$V22</f>
        <v>0</v>
      </c>
      <c r="BD22" s="16">
        <f t="shared" ref="BD22" si="41">AQ22*$V22</f>
        <v>0</v>
      </c>
      <c r="BE22" s="16">
        <f t="shared" ref="BE22" si="42">AR22*$V22</f>
        <v>0</v>
      </c>
      <c r="BF22" s="16">
        <f t="shared" ref="BF22" si="43">AS22*$V22</f>
        <v>0</v>
      </c>
      <c r="BG22" s="16">
        <f t="shared" ref="BG22" si="44">AT22*$V22</f>
        <v>0</v>
      </c>
      <c r="BH22" s="16">
        <f t="shared" ref="BH22" si="45">AU22*$V22</f>
        <v>0</v>
      </c>
      <c r="BI22" s="25">
        <f t="shared" si="33"/>
        <v>0</v>
      </c>
      <c r="BJ22" s="29">
        <f t="shared" si="34"/>
        <v>-713.92</v>
      </c>
    </row>
    <row r="23" spans="1:62" x14ac:dyDescent="0.25">
      <c r="A23" s="4" t="s">
        <v>5</v>
      </c>
      <c r="B23" s="10"/>
      <c r="C23" s="10"/>
      <c r="D23" s="10"/>
      <c r="E23" s="10"/>
      <c r="F23" s="10"/>
      <c r="G23" s="5"/>
      <c r="H23" s="20">
        <v>61440</v>
      </c>
      <c r="I23" s="20">
        <v>120673</v>
      </c>
      <c r="J23" s="20">
        <v>125702.33</v>
      </c>
      <c r="K23" s="20">
        <v>56820</v>
      </c>
      <c r="L23" s="20">
        <v>53847</v>
      </c>
      <c r="M23" s="20">
        <v>48758</v>
      </c>
      <c r="N23" s="20">
        <v>61982.87</v>
      </c>
      <c r="O23" s="20">
        <v>55102</v>
      </c>
      <c r="P23" s="20">
        <v>56741</v>
      </c>
      <c r="Q23" s="20">
        <v>53153</v>
      </c>
      <c r="R23" s="20">
        <v>52376</v>
      </c>
      <c r="S23" s="21">
        <v>49804.14</v>
      </c>
      <c r="T23" s="31">
        <f t="shared" si="5"/>
        <v>796399.34000000008</v>
      </c>
    </row>
    <row r="24" spans="1:62" x14ac:dyDescent="0.25">
      <c r="T24" s="31"/>
      <c r="V24" s="2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25"/>
      <c r="BJ24" s="29"/>
    </row>
    <row r="25" spans="1:62" outlineLevel="1" x14ac:dyDescent="0.25">
      <c r="T25" s="31"/>
      <c r="V25" s="2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25"/>
      <c r="BJ25" s="29"/>
    </row>
    <row r="26" spans="1:62" outlineLevel="1" x14ac:dyDescent="0.25">
      <c r="T26" s="31"/>
      <c r="V26" s="2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25"/>
      <c r="BJ26" s="29"/>
    </row>
    <row r="27" spans="1:62" outlineLevel="1" x14ac:dyDescent="0.25">
      <c r="T27" s="31"/>
      <c r="V27" s="22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25"/>
      <c r="BJ27" s="29"/>
    </row>
    <row r="28" spans="1:62" outlineLevel="1" x14ac:dyDescent="0.25">
      <c r="T28" s="31"/>
      <c r="V28" s="22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25"/>
      <c r="BJ28" s="29"/>
    </row>
    <row r="29" spans="1:62" outlineLevel="1" x14ac:dyDescent="0.25">
      <c r="T29" s="31"/>
      <c r="V29" s="2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25"/>
      <c r="BJ29" s="29"/>
    </row>
    <row r="30" spans="1:62" outlineLevel="1" x14ac:dyDescent="0.25">
      <c r="T30" s="31"/>
      <c r="V30" s="22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25"/>
      <c r="BJ30" s="29"/>
    </row>
    <row r="31" spans="1:62" outlineLevel="1" x14ac:dyDescent="0.25">
      <c r="T31" s="31"/>
      <c r="V31" s="2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25"/>
      <c r="BJ31" s="29"/>
    </row>
    <row r="32" spans="1:62" outlineLevel="1" x14ac:dyDescent="0.25">
      <c r="T32" s="31"/>
      <c r="V32" s="2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25"/>
      <c r="BJ32" s="29"/>
    </row>
    <row r="33" spans="7:62" outlineLevel="1" x14ac:dyDescent="0.25">
      <c r="T33" s="31"/>
      <c r="V33" s="2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25"/>
      <c r="BJ33" s="29"/>
    </row>
    <row r="34" spans="7:62" outlineLevel="1" x14ac:dyDescent="0.25">
      <c r="T34" s="31"/>
      <c r="V34" s="22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25"/>
      <c r="BJ34" s="29"/>
    </row>
    <row r="35" spans="7:62" outlineLevel="1" x14ac:dyDescent="0.25">
      <c r="T35" s="31"/>
      <c r="V35" s="22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25"/>
      <c r="BJ35" s="29"/>
    </row>
    <row r="36" spans="7:62" outlineLevel="1" x14ac:dyDescent="0.25">
      <c r="T36" s="31"/>
      <c r="V36" s="22"/>
      <c r="BI36" s="25"/>
      <c r="BJ36" s="29"/>
    </row>
    <row r="37" spans="7:62" x14ac:dyDescent="0.25">
      <c r="AI37" s="17" t="s">
        <v>56</v>
      </c>
      <c r="AJ37" s="32">
        <f t="shared" ref="AJ37:AV38" ca="1" si="46">SUMIF($U$6:$U$36,$AI37,AJ$6:AJ$35)</f>
        <v>221</v>
      </c>
      <c r="AK37" s="32">
        <f t="shared" ca="1" si="46"/>
        <v>529</v>
      </c>
      <c r="AL37" s="32">
        <f t="shared" ca="1" si="46"/>
        <v>645</v>
      </c>
      <c r="AM37" s="32">
        <f t="shared" ca="1" si="46"/>
        <v>235</v>
      </c>
      <c r="AN37" s="32">
        <f t="shared" ca="1" si="46"/>
        <v>201</v>
      </c>
      <c r="AO37" s="32">
        <f t="shared" ca="1" si="46"/>
        <v>149</v>
      </c>
      <c r="AP37" s="32">
        <f t="shared" ca="1" si="46"/>
        <v>76</v>
      </c>
      <c r="AQ37" s="32">
        <f t="shared" ca="1" si="46"/>
        <v>61</v>
      </c>
      <c r="AR37" s="32">
        <f t="shared" ca="1" si="46"/>
        <v>62</v>
      </c>
      <c r="AS37" s="32">
        <f t="shared" ca="1" si="46"/>
        <v>82</v>
      </c>
      <c r="AT37" s="32">
        <f t="shared" ca="1" si="46"/>
        <v>82</v>
      </c>
      <c r="AU37" s="32">
        <f t="shared" ca="1" si="46"/>
        <v>109</v>
      </c>
      <c r="AV37" s="32">
        <f t="shared" ca="1" si="46"/>
        <v>2452</v>
      </c>
    </row>
    <row r="38" spans="7:62" x14ac:dyDescent="0.25">
      <c r="AI38" s="17" t="str">
        <f>AI37&amp;" AH"</f>
        <v>Meter Set AH</v>
      </c>
      <c r="AJ38" s="32">
        <f t="shared" ca="1" si="46"/>
        <v>0</v>
      </c>
      <c r="AK38" s="32">
        <f t="shared" ca="1" si="46"/>
        <v>0</v>
      </c>
      <c r="AL38" s="32">
        <f t="shared" ca="1" si="46"/>
        <v>0</v>
      </c>
      <c r="AM38" s="32">
        <f t="shared" ca="1" si="46"/>
        <v>0</v>
      </c>
      <c r="AN38" s="32">
        <f t="shared" ca="1" si="46"/>
        <v>0</v>
      </c>
      <c r="AO38" s="32">
        <f t="shared" ca="1" si="46"/>
        <v>0</v>
      </c>
      <c r="AP38" s="32">
        <f t="shared" ca="1" si="46"/>
        <v>0</v>
      </c>
      <c r="AQ38" s="32">
        <f t="shared" ca="1" si="46"/>
        <v>0</v>
      </c>
      <c r="AR38" s="32">
        <f t="shared" ca="1" si="46"/>
        <v>0</v>
      </c>
      <c r="AS38" s="32">
        <f t="shared" ca="1" si="46"/>
        <v>0</v>
      </c>
      <c r="AT38" s="32">
        <f t="shared" ca="1" si="46"/>
        <v>0</v>
      </c>
      <c r="AU38" s="32">
        <f t="shared" ca="1" si="46"/>
        <v>0</v>
      </c>
      <c r="AV38" s="32">
        <f t="shared" ca="1" si="46"/>
        <v>0</v>
      </c>
    </row>
    <row r="39" spans="7:62" x14ac:dyDescent="0.25">
      <c r="AI39" s="17"/>
    </row>
    <row r="40" spans="7:62" x14ac:dyDescent="0.25">
      <c r="G40" s="15" t="s">
        <v>55</v>
      </c>
      <c r="H40" s="16">
        <f>FINREP!B14</f>
        <v>59024</v>
      </c>
      <c r="I40" s="16">
        <f>FINREP!C14</f>
        <v>122663</v>
      </c>
      <c r="J40" s="16">
        <f>FINREP!D14</f>
        <v>125415.33</v>
      </c>
      <c r="K40" s="16">
        <f>FINREP!E14</f>
        <v>56717</v>
      </c>
      <c r="L40" s="16">
        <f>FINREP!F14</f>
        <v>53905</v>
      </c>
      <c r="M40" s="16">
        <f>FINREP!G14</f>
        <v>48805</v>
      </c>
      <c r="N40" s="16">
        <f>FINREP!H14</f>
        <v>61994.87</v>
      </c>
      <c r="O40" s="16">
        <f>FINREP!I14</f>
        <v>55114</v>
      </c>
      <c r="P40" s="16">
        <f>FINREP!J14</f>
        <v>56775</v>
      </c>
      <c r="Q40" s="16">
        <f>FINREP!K14</f>
        <v>53153</v>
      </c>
      <c r="R40" s="16">
        <f>FINREP!L14</f>
        <v>52376</v>
      </c>
      <c r="S40" s="16">
        <f>FINREP!M14</f>
        <v>49804.14</v>
      </c>
      <c r="T40" s="16"/>
      <c r="AI40" s="17" t="s">
        <v>58</v>
      </c>
      <c r="AJ40" s="32">
        <f t="shared" ref="AJ40:AV41" ca="1" si="47">SUMIF($U$6:$U$36,$AI40,AJ$6:AJ$35)</f>
        <v>1038</v>
      </c>
      <c r="AK40" s="32">
        <f t="shared" ca="1" si="47"/>
        <v>2500</v>
      </c>
      <c r="AL40" s="32">
        <f t="shared" ca="1" si="47"/>
        <v>2934</v>
      </c>
      <c r="AM40" s="32">
        <f t="shared" ca="1" si="47"/>
        <v>844</v>
      </c>
      <c r="AN40" s="32">
        <f t="shared" ca="1" si="47"/>
        <v>780</v>
      </c>
      <c r="AO40" s="32">
        <f t="shared" ca="1" si="47"/>
        <v>650</v>
      </c>
      <c r="AP40" s="32">
        <f t="shared" ca="1" si="47"/>
        <v>433</v>
      </c>
      <c r="AQ40" s="32">
        <f t="shared" ca="1" si="47"/>
        <v>427</v>
      </c>
      <c r="AR40" s="32">
        <f t="shared" ca="1" si="47"/>
        <v>543</v>
      </c>
      <c r="AS40" s="32">
        <f t="shared" ca="1" si="47"/>
        <v>632</v>
      </c>
      <c r="AT40" s="32">
        <f t="shared" ca="1" si="47"/>
        <v>713</v>
      </c>
      <c r="AU40" s="32">
        <f t="shared" ca="1" si="47"/>
        <v>832</v>
      </c>
      <c r="AV40" s="32">
        <f t="shared" ca="1" si="47"/>
        <v>12326</v>
      </c>
    </row>
    <row r="41" spans="7:62" x14ac:dyDescent="0.25">
      <c r="H41" s="16">
        <f>H40-H23</f>
        <v>-2416</v>
      </c>
      <c r="I41" s="16">
        <f t="shared" ref="I41:S41" si="48">I40-I23</f>
        <v>1990</v>
      </c>
      <c r="J41" s="16">
        <f t="shared" si="48"/>
        <v>-287</v>
      </c>
      <c r="K41" s="16">
        <f t="shared" si="48"/>
        <v>-103</v>
      </c>
      <c r="L41" s="16">
        <f t="shared" si="48"/>
        <v>58</v>
      </c>
      <c r="M41" s="16">
        <f t="shared" si="48"/>
        <v>47</v>
      </c>
      <c r="N41" s="16">
        <f t="shared" si="48"/>
        <v>12</v>
      </c>
      <c r="O41" s="16">
        <f t="shared" si="48"/>
        <v>12</v>
      </c>
      <c r="P41" s="16">
        <f t="shared" si="48"/>
        <v>34</v>
      </c>
      <c r="Q41" s="16">
        <f t="shared" si="48"/>
        <v>0</v>
      </c>
      <c r="R41" s="16">
        <f t="shared" si="48"/>
        <v>0</v>
      </c>
      <c r="S41" s="16">
        <f t="shared" si="48"/>
        <v>0</v>
      </c>
      <c r="T41" s="16">
        <f>SUM(H41:S41)</f>
        <v>-653</v>
      </c>
      <c r="AI41" s="17" t="str">
        <f>AI40&amp;" AH"</f>
        <v>Turn-on AH</v>
      </c>
      <c r="AJ41" s="32">
        <f t="shared" ca="1" si="47"/>
        <v>0</v>
      </c>
      <c r="AK41" s="32">
        <f t="shared" ca="1" si="47"/>
        <v>0</v>
      </c>
      <c r="AL41" s="32">
        <f t="shared" ca="1" si="47"/>
        <v>0</v>
      </c>
      <c r="AM41" s="32">
        <f t="shared" ca="1" si="47"/>
        <v>0</v>
      </c>
      <c r="AN41" s="32">
        <f t="shared" ca="1" si="47"/>
        <v>0</v>
      </c>
      <c r="AO41" s="32">
        <f t="shared" ca="1" si="47"/>
        <v>0</v>
      </c>
      <c r="AP41" s="32">
        <f t="shared" ca="1" si="47"/>
        <v>0</v>
      </c>
      <c r="AQ41" s="32">
        <f t="shared" ca="1" si="47"/>
        <v>0</v>
      </c>
      <c r="AR41" s="32">
        <f t="shared" ca="1" si="47"/>
        <v>0</v>
      </c>
      <c r="AS41" s="32">
        <f t="shared" ca="1" si="47"/>
        <v>0</v>
      </c>
      <c r="AT41" s="32">
        <f t="shared" ca="1" si="47"/>
        <v>0</v>
      </c>
      <c r="AU41" s="32">
        <f t="shared" ca="1" si="47"/>
        <v>0</v>
      </c>
      <c r="AV41" s="32">
        <f t="shared" ca="1" si="47"/>
        <v>0</v>
      </c>
    </row>
    <row r="42" spans="7:62" x14ac:dyDescent="0.2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AI42" s="17"/>
    </row>
    <row r="43" spans="7:62" x14ac:dyDescent="0.25">
      <c r="AI43" s="17" t="s">
        <v>60</v>
      </c>
      <c r="AJ43" s="32">
        <f t="shared" ref="AJ43:AV44" ca="1" si="49">SUMIF($U$6:$U$36,$AI43,AJ$6:AJ$35)</f>
        <v>1268</v>
      </c>
      <c r="AK43" s="32">
        <f t="shared" ca="1" si="49"/>
        <v>1715</v>
      </c>
      <c r="AL43" s="32">
        <f t="shared" ca="1" si="49"/>
        <v>1604</v>
      </c>
      <c r="AM43" s="32">
        <f t="shared" ca="1" si="49"/>
        <v>1704</v>
      </c>
      <c r="AN43" s="32">
        <f t="shared" ca="1" si="49"/>
        <v>1679</v>
      </c>
      <c r="AO43" s="32">
        <f t="shared" ca="1" si="49"/>
        <v>1772</v>
      </c>
      <c r="AP43" s="32">
        <f t="shared" ca="1" si="49"/>
        <v>1688</v>
      </c>
      <c r="AQ43" s="32">
        <f t="shared" ca="1" si="49"/>
        <v>1241</v>
      </c>
      <c r="AR43" s="32">
        <f t="shared" ca="1" si="49"/>
        <v>1277</v>
      </c>
      <c r="AS43" s="32">
        <f t="shared" ca="1" si="49"/>
        <v>1346</v>
      </c>
      <c r="AT43" s="32">
        <f t="shared" ca="1" si="49"/>
        <v>1556</v>
      </c>
      <c r="AU43" s="32">
        <f t="shared" ca="1" si="49"/>
        <v>1395</v>
      </c>
      <c r="AV43" s="32">
        <f t="shared" ca="1" si="49"/>
        <v>18245</v>
      </c>
    </row>
    <row r="44" spans="7:62" x14ac:dyDescent="0.25">
      <c r="AI44" s="17" t="str">
        <f>AI43&amp;" AH"</f>
        <v>Read AH</v>
      </c>
      <c r="AJ44" s="32">
        <f t="shared" ca="1" si="49"/>
        <v>0</v>
      </c>
      <c r="AK44" s="32">
        <f t="shared" ca="1" si="49"/>
        <v>0</v>
      </c>
      <c r="AL44" s="32">
        <f t="shared" ca="1" si="49"/>
        <v>0</v>
      </c>
      <c r="AM44" s="32">
        <f t="shared" ca="1" si="49"/>
        <v>0</v>
      </c>
      <c r="AN44" s="32">
        <f t="shared" ca="1" si="49"/>
        <v>0</v>
      </c>
      <c r="AO44" s="32">
        <f t="shared" ca="1" si="49"/>
        <v>0</v>
      </c>
      <c r="AP44" s="32">
        <f t="shared" ca="1" si="49"/>
        <v>0</v>
      </c>
      <c r="AQ44" s="32">
        <f t="shared" ca="1" si="49"/>
        <v>0</v>
      </c>
      <c r="AR44" s="32">
        <f t="shared" ca="1" si="49"/>
        <v>0</v>
      </c>
      <c r="AS44" s="32">
        <f t="shared" ca="1" si="49"/>
        <v>0</v>
      </c>
      <c r="AT44" s="32">
        <f t="shared" ca="1" si="49"/>
        <v>0</v>
      </c>
      <c r="AU44" s="32">
        <f t="shared" ca="1" si="49"/>
        <v>0</v>
      </c>
      <c r="AV44" s="32">
        <f t="shared" ca="1" si="49"/>
        <v>0</v>
      </c>
    </row>
    <row r="45" spans="7:62" x14ac:dyDescent="0.25">
      <c r="AI45" s="17"/>
    </row>
    <row r="46" spans="7:62" x14ac:dyDescent="0.25">
      <c r="AI46" s="17" t="s">
        <v>62</v>
      </c>
      <c r="AJ46" s="32">
        <f t="shared" ref="AJ46:AV47" ca="1" si="50">SUMIF($U$6:$U$36,$AI46,AJ$6:AJ$35)</f>
        <v>269</v>
      </c>
      <c r="AK46" s="32">
        <f t="shared" ca="1" si="50"/>
        <v>322</v>
      </c>
      <c r="AL46" s="32">
        <f t="shared" ca="1" si="50"/>
        <v>155</v>
      </c>
      <c r="AM46" s="32">
        <f t="shared" ca="1" si="50"/>
        <v>77</v>
      </c>
      <c r="AN46" s="32">
        <f t="shared" ca="1" si="50"/>
        <v>66</v>
      </c>
      <c r="AO46" s="32">
        <f t="shared" ca="1" si="50"/>
        <v>21</v>
      </c>
      <c r="AP46" s="32">
        <f t="shared" ca="1" si="50"/>
        <v>550</v>
      </c>
      <c r="AQ46" s="32">
        <f t="shared" ca="1" si="50"/>
        <v>577</v>
      </c>
      <c r="AR46" s="32">
        <f t="shared" ca="1" si="50"/>
        <v>546</v>
      </c>
      <c r="AS46" s="32">
        <f t="shared" ca="1" si="50"/>
        <v>364</v>
      </c>
      <c r="AT46" s="32">
        <f t="shared" ca="1" si="50"/>
        <v>262</v>
      </c>
      <c r="AU46" s="32">
        <f t="shared" ca="1" si="50"/>
        <v>162</v>
      </c>
      <c r="AV46" s="32">
        <f t="shared" ca="1" si="50"/>
        <v>3371</v>
      </c>
    </row>
    <row r="47" spans="7:62" x14ac:dyDescent="0.25">
      <c r="AI47" s="17" t="str">
        <f>AI46&amp;" AH"</f>
        <v>Delq Reconnect AH</v>
      </c>
      <c r="AJ47" s="32">
        <f t="shared" ca="1" si="50"/>
        <v>0</v>
      </c>
      <c r="AK47" s="32">
        <f t="shared" ca="1" si="50"/>
        <v>0</v>
      </c>
      <c r="AL47" s="32">
        <f t="shared" ca="1" si="50"/>
        <v>0</v>
      </c>
      <c r="AM47" s="32">
        <f t="shared" ca="1" si="50"/>
        <v>0</v>
      </c>
      <c r="AN47" s="32">
        <f t="shared" ca="1" si="50"/>
        <v>0</v>
      </c>
      <c r="AO47" s="32">
        <f t="shared" ca="1" si="50"/>
        <v>0</v>
      </c>
      <c r="AP47" s="32">
        <f t="shared" ca="1" si="50"/>
        <v>0</v>
      </c>
      <c r="AQ47" s="32">
        <f t="shared" ca="1" si="50"/>
        <v>0</v>
      </c>
      <c r="AR47" s="32">
        <f t="shared" ca="1" si="50"/>
        <v>0</v>
      </c>
      <c r="AS47" s="32">
        <f t="shared" ca="1" si="50"/>
        <v>0</v>
      </c>
      <c r="AT47" s="32">
        <f t="shared" ca="1" si="50"/>
        <v>0</v>
      </c>
      <c r="AU47" s="32">
        <f t="shared" ca="1" si="50"/>
        <v>0</v>
      </c>
      <c r="AV47" s="32">
        <f t="shared" ca="1" si="50"/>
        <v>0</v>
      </c>
    </row>
    <row r="48" spans="7:62" x14ac:dyDescent="0.25">
      <c r="AI48" s="17"/>
    </row>
    <row r="49" spans="35:48" x14ac:dyDescent="0.25">
      <c r="AI49" s="17" t="s">
        <v>64</v>
      </c>
      <c r="AJ49" s="32">
        <f t="shared" ref="AJ49:AV50" ca="1" si="51">SUMIF($U$6:$U$36,$AI49,AJ$6:AJ$35)</f>
        <v>15</v>
      </c>
      <c r="AK49" s="32">
        <f t="shared" ca="1" si="51"/>
        <v>115</v>
      </c>
      <c r="AL49" s="32">
        <f t="shared" ca="1" si="51"/>
        <v>101</v>
      </c>
      <c r="AM49" s="32">
        <f t="shared" ca="1" si="51"/>
        <v>-2</v>
      </c>
      <c r="AN49" s="32">
        <f t="shared" ca="1" si="51"/>
        <v>-4</v>
      </c>
      <c r="AO49" s="32">
        <f t="shared" ca="1" si="51"/>
        <v>1</v>
      </c>
      <c r="AP49" s="32">
        <f t="shared" ca="1" si="51"/>
        <v>0</v>
      </c>
      <c r="AQ49" s="32">
        <f t="shared" ca="1" si="51"/>
        <v>0</v>
      </c>
      <c r="AR49" s="32">
        <f t="shared" ca="1" si="51"/>
        <v>-1</v>
      </c>
      <c r="AS49" s="32">
        <f t="shared" ca="1" si="51"/>
        <v>0</v>
      </c>
      <c r="AT49" s="32">
        <f t="shared" ca="1" si="51"/>
        <v>0</v>
      </c>
      <c r="AU49" s="32">
        <f t="shared" ca="1" si="51"/>
        <v>0</v>
      </c>
      <c r="AV49" s="32">
        <f t="shared" ca="1" si="51"/>
        <v>225</v>
      </c>
    </row>
    <row r="50" spans="35:48" x14ac:dyDescent="0.25">
      <c r="AI50" s="17" t="str">
        <f>AI49&amp;" AH"</f>
        <v>Seasonal Charge AH</v>
      </c>
      <c r="AJ50" s="32">
        <f t="shared" ca="1" si="51"/>
        <v>0</v>
      </c>
      <c r="AK50" s="32">
        <f t="shared" ca="1" si="51"/>
        <v>0</v>
      </c>
      <c r="AL50" s="32">
        <f t="shared" ca="1" si="51"/>
        <v>0</v>
      </c>
      <c r="AM50" s="32">
        <f t="shared" ca="1" si="51"/>
        <v>0</v>
      </c>
      <c r="AN50" s="32">
        <f t="shared" ca="1" si="51"/>
        <v>0</v>
      </c>
      <c r="AO50" s="32">
        <f t="shared" ca="1" si="51"/>
        <v>0</v>
      </c>
      <c r="AP50" s="32">
        <f t="shared" ca="1" si="51"/>
        <v>0</v>
      </c>
      <c r="AQ50" s="32">
        <f t="shared" ca="1" si="51"/>
        <v>0</v>
      </c>
      <c r="AR50" s="32">
        <f t="shared" ca="1" si="51"/>
        <v>0</v>
      </c>
      <c r="AS50" s="32">
        <f t="shared" ca="1" si="51"/>
        <v>0</v>
      </c>
      <c r="AT50" s="32">
        <f t="shared" ca="1" si="51"/>
        <v>0</v>
      </c>
      <c r="AU50" s="32">
        <f t="shared" ca="1" si="51"/>
        <v>0</v>
      </c>
      <c r="AV50" s="32">
        <f t="shared" ca="1" si="51"/>
        <v>0</v>
      </c>
    </row>
    <row r="51" spans="35:48" x14ac:dyDescent="0.25">
      <c r="AI51" s="17"/>
    </row>
    <row r="52" spans="35:48" x14ac:dyDescent="0.25">
      <c r="AI52" s="17" t="s">
        <v>66</v>
      </c>
      <c r="AJ52" s="32">
        <f t="shared" ref="AJ52:AV53" ca="1" si="52">SUMIF($U$6:$U$36,$AI52,AJ$6:AJ$35)</f>
        <v>0</v>
      </c>
      <c r="AK52" s="32">
        <f t="shared" ca="1" si="52"/>
        <v>0</v>
      </c>
      <c r="AL52" s="32">
        <f t="shared" ca="1" si="52"/>
        <v>0</v>
      </c>
      <c r="AM52" s="32">
        <f t="shared" ca="1" si="52"/>
        <v>0</v>
      </c>
      <c r="AN52" s="32">
        <f t="shared" ca="1" si="52"/>
        <v>0</v>
      </c>
      <c r="AO52" s="32">
        <f t="shared" ca="1" si="52"/>
        <v>0</v>
      </c>
      <c r="AP52" s="32">
        <f t="shared" ca="1" si="52"/>
        <v>0</v>
      </c>
      <c r="AQ52" s="32">
        <f t="shared" ca="1" si="52"/>
        <v>0</v>
      </c>
      <c r="AR52" s="32">
        <f t="shared" ca="1" si="52"/>
        <v>0</v>
      </c>
      <c r="AS52" s="32">
        <f t="shared" ca="1" si="52"/>
        <v>0</v>
      </c>
      <c r="AT52" s="32">
        <f t="shared" ca="1" si="52"/>
        <v>0</v>
      </c>
      <c r="AU52" s="32">
        <f t="shared" ca="1" si="52"/>
        <v>0</v>
      </c>
      <c r="AV52" s="32">
        <f t="shared" ca="1" si="52"/>
        <v>0</v>
      </c>
    </row>
    <row r="53" spans="35:48" x14ac:dyDescent="0.25">
      <c r="AI53" s="17" t="str">
        <f>AI52&amp;" AH"</f>
        <v>Special Meter Read AH</v>
      </c>
      <c r="AJ53" s="32">
        <f t="shared" ca="1" si="52"/>
        <v>0</v>
      </c>
      <c r="AK53" s="32">
        <f t="shared" ca="1" si="52"/>
        <v>0</v>
      </c>
      <c r="AL53" s="32">
        <f t="shared" ca="1" si="52"/>
        <v>0</v>
      </c>
      <c r="AM53" s="32">
        <f t="shared" ca="1" si="52"/>
        <v>0</v>
      </c>
      <c r="AN53" s="32">
        <f t="shared" ca="1" si="52"/>
        <v>0</v>
      </c>
      <c r="AO53" s="32">
        <f t="shared" ca="1" si="52"/>
        <v>0</v>
      </c>
      <c r="AP53" s="32">
        <f t="shared" ca="1" si="52"/>
        <v>0</v>
      </c>
      <c r="AQ53" s="32">
        <f t="shared" ca="1" si="52"/>
        <v>0</v>
      </c>
      <c r="AR53" s="32">
        <f t="shared" ca="1" si="52"/>
        <v>0</v>
      </c>
      <c r="AS53" s="32">
        <f t="shared" ca="1" si="52"/>
        <v>0</v>
      </c>
      <c r="AT53" s="32">
        <f t="shared" ca="1" si="52"/>
        <v>0</v>
      </c>
      <c r="AU53" s="32">
        <f t="shared" ca="1" si="52"/>
        <v>0</v>
      </c>
      <c r="AV53" s="32">
        <f t="shared" ca="1" si="52"/>
        <v>0</v>
      </c>
    </row>
    <row r="54" spans="35:48" x14ac:dyDescent="0.25">
      <c r="AI54" s="17"/>
    </row>
    <row r="55" spans="35:48" x14ac:dyDescent="0.25">
      <c r="AI55" s="17" t="s">
        <v>68</v>
      </c>
      <c r="AJ55" s="32">
        <f t="shared" ref="AJ55:AV56" ca="1" si="53">SUMIF($U$6:$U$36,$AI55,AJ$6:AJ$35)</f>
        <v>0</v>
      </c>
      <c r="AK55" s="32">
        <f t="shared" ca="1" si="53"/>
        <v>0</v>
      </c>
      <c r="AL55" s="32">
        <f t="shared" ca="1" si="53"/>
        <v>0</v>
      </c>
      <c r="AM55" s="32">
        <f t="shared" ca="1" si="53"/>
        <v>0</v>
      </c>
      <c r="AN55" s="32">
        <f t="shared" ca="1" si="53"/>
        <v>0</v>
      </c>
      <c r="AO55" s="32">
        <f t="shared" ca="1" si="53"/>
        <v>0</v>
      </c>
      <c r="AP55" s="32">
        <f t="shared" ca="1" si="53"/>
        <v>0</v>
      </c>
      <c r="AQ55" s="32">
        <f t="shared" ca="1" si="53"/>
        <v>0</v>
      </c>
      <c r="AR55" s="32">
        <f t="shared" ca="1" si="53"/>
        <v>0</v>
      </c>
      <c r="AS55" s="32">
        <f t="shared" ca="1" si="53"/>
        <v>0</v>
      </c>
      <c r="AT55" s="32">
        <f t="shared" ca="1" si="53"/>
        <v>0</v>
      </c>
      <c r="AU55" s="32">
        <f t="shared" ca="1" si="53"/>
        <v>0</v>
      </c>
      <c r="AV55" s="32">
        <f t="shared" ca="1" si="53"/>
        <v>0</v>
      </c>
    </row>
    <row r="56" spans="35:48" x14ac:dyDescent="0.25">
      <c r="AI56" s="17" t="str">
        <f>AI55&amp;" AH"</f>
        <v>Meter Test Charge AH</v>
      </c>
      <c r="AJ56" s="32">
        <f t="shared" ca="1" si="53"/>
        <v>0</v>
      </c>
      <c r="AK56" s="32">
        <f t="shared" ca="1" si="53"/>
        <v>0</v>
      </c>
      <c r="AL56" s="32">
        <f t="shared" ca="1" si="53"/>
        <v>0</v>
      </c>
      <c r="AM56" s="32">
        <f t="shared" ca="1" si="53"/>
        <v>0</v>
      </c>
      <c r="AN56" s="32">
        <f t="shared" ca="1" si="53"/>
        <v>0</v>
      </c>
      <c r="AO56" s="32">
        <f t="shared" ca="1" si="53"/>
        <v>0</v>
      </c>
      <c r="AP56" s="32">
        <f t="shared" ca="1" si="53"/>
        <v>0</v>
      </c>
      <c r="AQ56" s="32">
        <f t="shared" ca="1" si="53"/>
        <v>0</v>
      </c>
      <c r="AR56" s="32">
        <f t="shared" ca="1" si="53"/>
        <v>0</v>
      </c>
      <c r="AS56" s="32">
        <f t="shared" ca="1" si="53"/>
        <v>0</v>
      </c>
      <c r="AT56" s="32">
        <f t="shared" ca="1" si="53"/>
        <v>0</v>
      </c>
      <c r="AU56" s="32">
        <f t="shared" ca="1" si="53"/>
        <v>0</v>
      </c>
      <c r="AV56" s="32">
        <f t="shared" ca="1" si="53"/>
        <v>0</v>
      </c>
    </row>
    <row r="57" spans="35:48" x14ac:dyDescent="0.25">
      <c r="AI57" s="17"/>
    </row>
    <row r="58" spans="35:48" x14ac:dyDescent="0.25">
      <c r="AI58" s="17" t="s">
        <v>70</v>
      </c>
      <c r="AJ58" s="32">
        <f t="shared" ref="AJ58:AV59" ca="1" si="54">SUMIF($U$6:$U$36,$AI58,AJ$6:AJ$35)</f>
        <v>135</v>
      </c>
      <c r="AK58" s="32">
        <f t="shared" ca="1" si="54"/>
        <v>186</v>
      </c>
      <c r="AL58" s="32">
        <f t="shared" ca="1" si="54"/>
        <v>177</v>
      </c>
      <c r="AM58" s="32">
        <f t="shared" ca="1" si="54"/>
        <v>243</v>
      </c>
      <c r="AN58" s="32">
        <f t="shared" ca="1" si="54"/>
        <v>265</v>
      </c>
      <c r="AO58" s="32">
        <f t="shared" ca="1" si="54"/>
        <v>264</v>
      </c>
      <c r="AP58" s="32">
        <f t="shared" ca="1" si="54"/>
        <v>281</v>
      </c>
      <c r="AQ58" s="32">
        <f t="shared" ca="1" si="54"/>
        <v>233</v>
      </c>
      <c r="AR58" s="32">
        <f t="shared" ca="1" si="54"/>
        <v>224</v>
      </c>
      <c r="AS58" s="32">
        <f t="shared" ca="1" si="54"/>
        <v>219</v>
      </c>
      <c r="AT58" s="32">
        <f t="shared" ca="1" si="54"/>
        <v>171</v>
      </c>
      <c r="AU58" s="32">
        <f t="shared" ca="1" si="54"/>
        <v>159</v>
      </c>
      <c r="AV58" s="32">
        <f t="shared" ca="1" si="54"/>
        <v>2557</v>
      </c>
    </row>
    <row r="59" spans="35:48" x14ac:dyDescent="0.25">
      <c r="AI59" s="17" t="str">
        <f>AI58&amp;" AH"</f>
        <v>Returned Check AH</v>
      </c>
      <c r="AJ59" s="32">
        <f t="shared" ca="1" si="54"/>
        <v>0</v>
      </c>
      <c r="AK59" s="32">
        <f t="shared" ca="1" si="54"/>
        <v>0</v>
      </c>
      <c r="AL59" s="32">
        <f t="shared" ca="1" si="54"/>
        <v>0</v>
      </c>
      <c r="AM59" s="32">
        <f t="shared" ca="1" si="54"/>
        <v>0</v>
      </c>
      <c r="AN59" s="32">
        <f t="shared" ca="1" si="54"/>
        <v>0</v>
      </c>
      <c r="AO59" s="32">
        <f t="shared" ca="1" si="54"/>
        <v>0</v>
      </c>
      <c r="AP59" s="32">
        <f t="shared" ca="1" si="54"/>
        <v>0</v>
      </c>
      <c r="AQ59" s="32">
        <f t="shared" ca="1" si="54"/>
        <v>0</v>
      </c>
      <c r="AR59" s="32">
        <f t="shared" ca="1" si="54"/>
        <v>0</v>
      </c>
      <c r="AS59" s="32">
        <f t="shared" ca="1" si="54"/>
        <v>0</v>
      </c>
      <c r="AT59" s="32">
        <f t="shared" ca="1" si="54"/>
        <v>0</v>
      </c>
      <c r="AU59" s="32">
        <f t="shared" ca="1" si="54"/>
        <v>0</v>
      </c>
      <c r="AV59" s="32">
        <f t="shared" ca="1" si="54"/>
        <v>0</v>
      </c>
    </row>
    <row r="61" spans="35:48" x14ac:dyDescent="0.25">
      <c r="AJ61" s="25">
        <f ca="1">SUM(AJ37:AJ59)-SUM(AJ6:AJ35)</f>
        <v>0</v>
      </c>
      <c r="AK61" s="25">
        <f t="shared" ref="AK61:AV61" ca="1" si="55">SUM(AK37:AK59)-SUM(AK6:AK35)</f>
        <v>0</v>
      </c>
      <c r="AL61" s="25">
        <f t="shared" ca="1" si="55"/>
        <v>0</v>
      </c>
      <c r="AM61" s="25">
        <f t="shared" ca="1" si="55"/>
        <v>0</v>
      </c>
      <c r="AN61" s="25">
        <f t="shared" ca="1" si="55"/>
        <v>0</v>
      </c>
      <c r="AO61" s="25">
        <f t="shared" ca="1" si="55"/>
        <v>0</v>
      </c>
      <c r="AP61" s="25">
        <f t="shared" ca="1" si="55"/>
        <v>0</v>
      </c>
      <c r="AQ61" s="25">
        <f t="shared" ca="1" si="55"/>
        <v>0</v>
      </c>
      <c r="AR61" s="25">
        <f t="shared" ca="1" si="55"/>
        <v>0</v>
      </c>
      <c r="AS61" s="25">
        <f t="shared" ca="1" si="55"/>
        <v>0</v>
      </c>
      <c r="AT61" s="25">
        <f t="shared" ca="1" si="55"/>
        <v>0</v>
      </c>
      <c r="AU61" s="25">
        <f t="shared" ca="1" si="55"/>
        <v>0</v>
      </c>
      <c r="AV61" s="25">
        <f t="shared" ca="1" si="55"/>
        <v>0</v>
      </c>
    </row>
  </sheetData>
  <pageMargins left="0.7" right="0.7" top="0.75" bottom="0.75" header="0.3" footer="0.3"/>
  <pageSetup scale="50" orientation="landscape" r:id="rId1"/>
  <headerFooter>
    <oddHeader xml:space="preserve">&amp;R&amp;14CASE NO. 2015-00343
ATTACHMENT 45
TO STAFF DR NO. 1-59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6"/>
  <sheetViews>
    <sheetView workbookViewId="0">
      <selection activeCell="A16" sqref="A16"/>
    </sheetView>
  </sheetViews>
  <sheetFormatPr defaultRowHeight="15" x14ac:dyDescent="0.25"/>
  <cols>
    <col min="1" max="1" width="61.7109375" bestFit="1" customWidth="1"/>
    <col min="2" max="10" width="10.5703125" bestFit="1" customWidth="1"/>
    <col min="11" max="12" width="11.5703125" bestFit="1" customWidth="1"/>
    <col min="13" max="13" width="10.5703125" bestFit="1" customWidth="1"/>
  </cols>
  <sheetData>
    <row r="3" spans="1:14" x14ac:dyDescent="0.25">
      <c r="N3" s="33" t="s">
        <v>31</v>
      </c>
    </row>
    <row r="4" spans="1:14" x14ac:dyDescent="0.25">
      <c r="N4" s="33" t="s">
        <v>32</v>
      </c>
    </row>
    <row r="5" spans="1:14" x14ac:dyDescent="0.25">
      <c r="A5" s="33" t="s">
        <v>33</v>
      </c>
      <c r="N5" s="33" t="s">
        <v>34</v>
      </c>
    </row>
    <row r="6" spans="1:14" x14ac:dyDescent="0.25">
      <c r="N6" s="33" t="s">
        <v>35</v>
      </c>
    </row>
    <row r="7" spans="1:14" x14ac:dyDescent="0.25">
      <c r="A7" s="33" t="s">
        <v>36</v>
      </c>
    </row>
    <row r="8" spans="1:14" x14ac:dyDescent="0.25">
      <c r="A8" s="33" t="s">
        <v>37</v>
      </c>
    </row>
    <row r="9" spans="1:14" x14ac:dyDescent="0.25">
      <c r="A9" s="33" t="s">
        <v>38</v>
      </c>
    </row>
    <row r="11" spans="1:14" x14ac:dyDescent="0.25">
      <c r="B11" s="33" t="s">
        <v>39</v>
      </c>
      <c r="C11" s="33" t="s">
        <v>40</v>
      </c>
      <c r="D11" s="33" t="s">
        <v>40</v>
      </c>
      <c r="E11" s="33" t="s">
        <v>40</v>
      </c>
      <c r="F11" s="33" t="s">
        <v>40</v>
      </c>
      <c r="G11" s="33" t="s">
        <v>40</v>
      </c>
      <c r="H11" s="33" t="s">
        <v>40</v>
      </c>
      <c r="I11" s="33" t="s">
        <v>40</v>
      </c>
      <c r="J11" s="33" t="s">
        <v>40</v>
      </c>
      <c r="K11" s="33" t="s">
        <v>40</v>
      </c>
      <c r="L11" s="33" t="s">
        <v>40</v>
      </c>
      <c r="M11" s="33" t="s">
        <v>40</v>
      </c>
    </row>
    <row r="12" spans="1:14" x14ac:dyDescent="0.25">
      <c r="B12" s="33" t="s">
        <v>49</v>
      </c>
      <c r="C12" s="33" t="s">
        <v>50</v>
      </c>
      <c r="D12" s="33" t="s">
        <v>51</v>
      </c>
      <c r="E12" s="33" t="s">
        <v>52</v>
      </c>
      <c r="F12" s="33" t="s">
        <v>41</v>
      </c>
      <c r="G12" s="33" t="s">
        <v>42</v>
      </c>
      <c r="H12" s="33" t="s">
        <v>43</v>
      </c>
      <c r="I12" s="33" t="s">
        <v>44</v>
      </c>
      <c r="J12" s="33" t="s">
        <v>45</v>
      </c>
      <c r="K12" s="33" t="s">
        <v>46</v>
      </c>
      <c r="L12" s="33" t="s">
        <v>47</v>
      </c>
      <c r="M12" s="33" t="s">
        <v>48</v>
      </c>
    </row>
    <row r="14" spans="1:14" x14ac:dyDescent="0.25">
      <c r="A14" s="33" t="s">
        <v>53</v>
      </c>
      <c r="B14" s="16">
        <v>59024</v>
      </c>
      <c r="C14" s="16">
        <v>122663</v>
      </c>
      <c r="D14" s="16">
        <v>125415.33</v>
      </c>
      <c r="E14" s="16">
        <v>56717</v>
      </c>
      <c r="F14" s="16">
        <v>53905</v>
      </c>
      <c r="G14" s="16">
        <v>48805</v>
      </c>
      <c r="H14" s="16">
        <v>61994.87</v>
      </c>
      <c r="I14" s="16">
        <v>55114</v>
      </c>
      <c r="J14" s="16">
        <v>56775</v>
      </c>
      <c r="K14" s="16">
        <v>53153</v>
      </c>
      <c r="L14" s="16">
        <v>52376</v>
      </c>
      <c r="M14" s="16">
        <v>49804.14</v>
      </c>
    </row>
    <row r="15" spans="1:14" x14ac:dyDescent="0.25">
      <c r="A15" s="33" t="s">
        <v>54</v>
      </c>
      <c r="B15" s="16">
        <v>0</v>
      </c>
      <c r="C15" s="16" t="s">
        <v>98</v>
      </c>
      <c r="D15" s="16" t="s">
        <v>98</v>
      </c>
      <c r="E15" s="16" t="s">
        <v>98</v>
      </c>
      <c r="F15" s="16" t="s">
        <v>98</v>
      </c>
      <c r="G15" s="16" t="s">
        <v>98</v>
      </c>
      <c r="H15" s="34" t="s">
        <v>98</v>
      </c>
      <c r="I15" s="34" t="s">
        <v>98</v>
      </c>
      <c r="J15" s="34" t="s">
        <v>98</v>
      </c>
      <c r="K15" s="34" t="s">
        <v>98</v>
      </c>
      <c r="L15" s="34" t="s">
        <v>98</v>
      </c>
      <c r="M15" s="34" t="s">
        <v>98</v>
      </c>
    </row>
    <row r="16" spans="1:14" x14ac:dyDescent="0.25">
      <c r="A16" s="33" t="s">
        <v>91</v>
      </c>
      <c r="B16" s="16">
        <v>59024</v>
      </c>
      <c r="C16" s="16">
        <v>122663</v>
      </c>
      <c r="D16" s="16">
        <v>125415.33</v>
      </c>
      <c r="E16" s="16">
        <v>56717</v>
      </c>
      <c r="F16" s="16">
        <v>53905</v>
      </c>
      <c r="G16" s="16">
        <v>48805</v>
      </c>
      <c r="H16" s="16">
        <v>61994.87</v>
      </c>
      <c r="I16" s="16">
        <v>55114</v>
      </c>
      <c r="J16" s="16">
        <v>56775</v>
      </c>
      <c r="K16" s="16">
        <v>53153</v>
      </c>
      <c r="L16" s="16">
        <v>52376</v>
      </c>
      <c r="M16" s="16">
        <v>49804.14</v>
      </c>
    </row>
  </sheetData>
  <pageMargins left="0.7" right="0.7" top="0.75" bottom="0.75" header="0.3" footer="0.3"/>
  <pageSetup scale="56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5"/>
  <sheetViews>
    <sheetView workbookViewId="0">
      <selection activeCell="B26" sqref="B26"/>
    </sheetView>
  </sheetViews>
  <sheetFormatPr defaultRowHeight="15" x14ac:dyDescent="0.25"/>
  <cols>
    <col min="1" max="1" width="31.5703125" bestFit="1" customWidth="1"/>
    <col min="2" max="2" width="12.7109375" customWidth="1"/>
    <col min="4" max="4" width="31.5703125" bestFit="1" customWidth="1"/>
    <col min="5" max="5" width="23" customWidth="1"/>
  </cols>
  <sheetData>
    <row r="4" spans="1:6" x14ac:dyDescent="0.25">
      <c r="A4" t="s">
        <v>12</v>
      </c>
      <c r="B4" t="s">
        <v>58</v>
      </c>
      <c r="C4">
        <v>23</v>
      </c>
    </row>
    <row r="5" spans="1:6" x14ac:dyDescent="0.25">
      <c r="A5" t="s">
        <v>13</v>
      </c>
      <c r="B5" t="s">
        <v>60</v>
      </c>
      <c r="C5">
        <v>12</v>
      </c>
    </row>
    <row r="6" spans="1:6" x14ac:dyDescent="0.25">
      <c r="A6" t="s">
        <v>26</v>
      </c>
      <c r="B6" t="s">
        <v>60</v>
      </c>
      <c r="C6">
        <v>12</v>
      </c>
      <c r="E6" t="s">
        <v>56</v>
      </c>
      <c r="F6">
        <v>34</v>
      </c>
    </row>
    <row r="7" spans="1:6" x14ac:dyDescent="0.25">
      <c r="A7" t="s">
        <v>14</v>
      </c>
      <c r="B7" t="s">
        <v>56</v>
      </c>
      <c r="C7">
        <v>34</v>
      </c>
      <c r="E7" t="s">
        <v>58</v>
      </c>
      <c r="F7">
        <v>23</v>
      </c>
    </row>
    <row r="8" spans="1:6" x14ac:dyDescent="0.25">
      <c r="A8" t="s">
        <v>27</v>
      </c>
      <c r="B8" t="s">
        <v>73</v>
      </c>
      <c r="E8" t="s">
        <v>60</v>
      </c>
      <c r="F8">
        <v>12</v>
      </c>
    </row>
    <row r="9" spans="1:6" x14ac:dyDescent="0.25">
      <c r="A9" t="s">
        <v>15</v>
      </c>
      <c r="B9" t="s">
        <v>58</v>
      </c>
      <c r="C9">
        <v>23</v>
      </c>
      <c r="E9" t="s">
        <v>62</v>
      </c>
      <c r="F9">
        <v>39</v>
      </c>
    </row>
    <row r="10" spans="1:6" x14ac:dyDescent="0.25">
      <c r="A10" t="s">
        <v>16</v>
      </c>
      <c r="B10" t="s">
        <v>58</v>
      </c>
      <c r="C10">
        <v>23</v>
      </c>
      <c r="E10" t="s">
        <v>64</v>
      </c>
      <c r="F10">
        <v>65</v>
      </c>
    </row>
    <row r="11" spans="1:6" x14ac:dyDescent="0.25">
      <c r="A11" t="s">
        <v>28</v>
      </c>
      <c r="B11" t="s">
        <v>58</v>
      </c>
      <c r="C11">
        <v>23</v>
      </c>
      <c r="E11" t="s">
        <v>66</v>
      </c>
      <c r="F11" s="17" t="s">
        <v>72</v>
      </c>
    </row>
    <row r="12" spans="1:6" x14ac:dyDescent="0.25">
      <c r="A12" t="s">
        <v>17</v>
      </c>
      <c r="B12" t="s">
        <v>58</v>
      </c>
      <c r="C12">
        <v>23</v>
      </c>
      <c r="E12" t="s">
        <v>68</v>
      </c>
      <c r="F12">
        <v>20</v>
      </c>
    </row>
    <row r="13" spans="1:6" x14ac:dyDescent="0.25">
      <c r="A13" t="s">
        <v>18</v>
      </c>
      <c r="B13" t="s">
        <v>58</v>
      </c>
      <c r="C13">
        <v>23</v>
      </c>
      <c r="E13" t="s">
        <v>70</v>
      </c>
      <c r="F13">
        <v>25</v>
      </c>
    </row>
    <row r="14" spans="1:6" x14ac:dyDescent="0.25">
      <c r="A14" t="s">
        <v>19</v>
      </c>
      <c r="B14" t="s">
        <v>64</v>
      </c>
      <c r="C14">
        <v>65</v>
      </c>
      <c r="E14" t="s">
        <v>57</v>
      </c>
      <c r="F14">
        <v>44</v>
      </c>
    </row>
    <row r="15" spans="1:6" x14ac:dyDescent="0.25">
      <c r="A15" t="s">
        <v>29</v>
      </c>
      <c r="B15" t="s">
        <v>64</v>
      </c>
      <c r="C15">
        <v>65</v>
      </c>
      <c r="E15" t="s">
        <v>59</v>
      </c>
      <c r="F15">
        <v>28</v>
      </c>
    </row>
    <row r="16" spans="1:6" x14ac:dyDescent="0.25">
      <c r="A16" t="s">
        <v>20</v>
      </c>
      <c r="B16" t="s">
        <v>70</v>
      </c>
      <c r="C16">
        <v>25</v>
      </c>
      <c r="E16" t="s">
        <v>61</v>
      </c>
      <c r="F16">
        <v>14</v>
      </c>
    </row>
    <row r="17" spans="1:6" x14ac:dyDescent="0.25">
      <c r="A17" t="s">
        <v>21</v>
      </c>
      <c r="B17" t="s">
        <v>70</v>
      </c>
      <c r="C17">
        <v>25</v>
      </c>
      <c r="E17" t="s">
        <v>63</v>
      </c>
      <c r="F17">
        <v>47</v>
      </c>
    </row>
    <row r="18" spans="1:6" x14ac:dyDescent="0.25">
      <c r="A18" t="s">
        <v>22</v>
      </c>
      <c r="B18" t="s">
        <v>62</v>
      </c>
      <c r="C18">
        <v>39</v>
      </c>
      <c r="E18" t="s">
        <v>65</v>
      </c>
      <c r="F18">
        <v>73</v>
      </c>
    </row>
    <row r="19" spans="1:6" x14ac:dyDescent="0.25">
      <c r="A19" t="s">
        <v>23</v>
      </c>
      <c r="B19" t="s">
        <v>62</v>
      </c>
      <c r="C19">
        <v>39</v>
      </c>
      <c r="E19" t="s">
        <v>67</v>
      </c>
      <c r="F19" s="17" t="s">
        <v>72</v>
      </c>
    </row>
    <row r="20" spans="1:6" x14ac:dyDescent="0.25">
      <c r="A20" t="s">
        <v>24</v>
      </c>
      <c r="B20" t="s">
        <v>58</v>
      </c>
      <c r="C20">
        <v>23</v>
      </c>
      <c r="E20" t="s">
        <v>69</v>
      </c>
      <c r="F20" s="17" t="s">
        <v>72</v>
      </c>
    </row>
    <row r="21" spans="1:6" x14ac:dyDescent="0.25">
      <c r="A21" t="s">
        <v>25</v>
      </c>
      <c r="B21" t="s">
        <v>58</v>
      </c>
      <c r="C21">
        <v>23</v>
      </c>
      <c r="E21" t="s">
        <v>71</v>
      </c>
      <c r="F21" s="17" t="s">
        <v>72</v>
      </c>
    </row>
    <row r="22" spans="1:6" x14ac:dyDescent="0.25">
      <c r="A22" t="s">
        <v>30</v>
      </c>
      <c r="B22" t="s">
        <v>59</v>
      </c>
      <c r="C22">
        <v>28</v>
      </c>
    </row>
    <row r="23" spans="1:6" x14ac:dyDescent="0.25">
      <c r="A23" t="s">
        <v>90</v>
      </c>
      <c r="B23" t="s">
        <v>73</v>
      </c>
    </row>
    <row r="24" spans="1:6" x14ac:dyDescent="0.25">
      <c r="A24" t="s">
        <v>89</v>
      </c>
      <c r="B24" t="s">
        <v>73</v>
      </c>
    </row>
    <row r="25" spans="1:6" x14ac:dyDescent="0.25">
      <c r="A25" t="s">
        <v>97</v>
      </c>
      <c r="B25" t="s">
        <v>73</v>
      </c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SAP</vt:lpstr>
      <vt:lpstr>FINREP</vt:lpstr>
      <vt:lpstr>Sheet3</vt:lpstr>
      <vt:lpstr>SAPCrosstab1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Roach, Christopher Eugene</dc:creator>
  <cp:lastModifiedBy>Eric  Wilen</cp:lastModifiedBy>
  <cp:lastPrinted>2015-12-03T20:17:43Z</cp:lastPrinted>
  <dcterms:created xsi:type="dcterms:W3CDTF">2015-03-04T04:26:50Z</dcterms:created>
  <dcterms:modified xsi:type="dcterms:W3CDTF">2015-12-03T20:17:48Z</dcterms:modified>
</cp:coreProperties>
</file>