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ivotTables/pivotTable1.xml" ContentType="application/vnd.openxmlformats-officedocument.spreadsheetml.pivotTable+xml"/>
  <Override PartName="/xl/printerSettings/printerSettings2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3.bin" ContentType="application/vnd.openxmlformats-officedocument.spreadsheetml.printerSettings"/>
  <Override PartName="/xl/comments2.xml" ContentType="application/vnd.openxmlformats-officedocument.spreadsheetml.comments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drawings/drawing1.xml" ContentType="application/vnd.openxmlformats-officedocument.drawing+xml"/>
  <Override PartName="/xl/printerSettings/printerSettings8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6135" windowWidth="15375" windowHeight="2595" firstSheet="1" activeTab="1"/>
  </bookViews>
  <sheets>
    <sheet name="_com.sap.ip.bi.xl.hiddensheet" sheetId="4" state="veryHidden" r:id="rId1"/>
    <sheet name="Summary" sheetId="7" r:id="rId2"/>
    <sheet name="Customers" sheetId="6" r:id="rId3"/>
    <sheet name="Volumes" sheetId="2" r:id="rId4"/>
    <sheet name="IND-Inter Adj" sheetId="3" r:id="rId5"/>
    <sheet name="Not Assigned Volume" sheetId="10" r:id="rId6"/>
    <sheet name="LookupTbl" sheetId="8" r:id="rId7"/>
    <sheet name="FinRep" sheetId="9" r:id="rId8"/>
    <sheet name="E19AEBE0CFBB45F59F329A2CDE2CB0A" sheetId="11" state="hidden" r:id="rId9"/>
    <sheet name="Sheet1" sheetId="12" r:id="rId10"/>
  </sheets>
  <definedNames>
    <definedName name="_xlnm._FilterDatabase" localSheetId="2" hidden="1">Customers!$C$6:$X$485</definedName>
    <definedName name="_xlnm._FilterDatabase" localSheetId="4" hidden="1">'IND-Inter Adj'!$F$6:$AB$40</definedName>
    <definedName name="_xlnm._FilterDatabase" localSheetId="6" hidden="1">LookupTbl!#REF!</definedName>
    <definedName name="_xlnm._FilterDatabase" localSheetId="9" hidden="1">Sheet1!$F$6:$X$634</definedName>
    <definedName name="_xlnm._FilterDatabase" localSheetId="3" hidden="1">Volumes!$F$6:$AL$59</definedName>
    <definedName name="EssfHasNonUnique" localSheetId="7">FALSE</definedName>
    <definedName name="_xlnm.Print_Area" localSheetId="2">Customers!$C$5:$AI$504</definedName>
    <definedName name="_xlnm.Print_Area" localSheetId="4">'IND-Inter Adj'!$F$1:$AB$55</definedName>
    <definedName name="_xlnm.Print_Area" localSheetId="5">'Not Assigned Volume'!$F$1:$X$41</definedName>
    <definedName name="_xlnm.Print_Area" localSheetId="9">Sheet1!$F$6:$X$634</definedName>
    <definedName name="_xlnm.Print_Area" localSheetId="1">Summary!$B$1:$V$50</definedName>
    <definedName name="_xlnm.Print_Area" localSheetId="3">Volumes!$F$1:$AL$52,Volumes!$U$157:$AZ$217</definedName>
    <definedName name="SAPCrosstab1">'IND-Inter Adj'!$F$6:$AB$40</definedName>
    <definedName name="SAPCrosstab2">Volumes!$F$6:$W$53</definedName>
    <definedName name="SAPCrosstab3">Customers!$F$6:$W$481</definedName>
    <definedName name="SAPCrosstab4">Summary!$F$6:$U$39</definedName>
    <definedName name="SAPCrosstab5">'Not Assigned Volume'!$F$6:$X$41</definedName>
    <definedName name="SAPCrosstab6">Sheet1!$F$6:$X$634</definedName>
  </definedNames>
  <calcPr calcId="145621" iterate="1"/>
  <pivotCaches>
    <pivotCache cacheId="0" r:id="rId11"/>
  </pivotCaches>
</workbook>
</file>

<file path=xl/calcChain.xml><?xml version="1.0" encoding="utf-8"?>
<calcChain xmlns="http://schemas.openxmlformats.org/spreadsheetml/2006/main">
  <c r="U48" i="7" l="1"/>
  <c r="T48" i="7"/>
  <c r="S48" i="7"/>
  <c r="R48" i="7"/>
  <c r="Q48" i="7"/>
  <c r="P48" i="7"/>
  <c r="O48" i="7"/>
  <c r="N48" i="7"/>
  <c r="M48" i="7"/>
  <c r="L48" i="7"/>
  <c r="K48" i="7"/>
  <c r="M497" i="6" l="1"/>
  <c r="N497" i="6"/>
  <c r="O497" i="6"/>
  <c r="P497" i="6"/>
  <c r="Q497" i="6"/>
  <c r="R497" i="6"/>
  <c r="S497" i="6"/>
  <c r="T497" i="6"/>
  <c r="U497" i="6"/>
  <c r="V497" i="6"/>
  <c r="W497" i="6"/>
  <c r="L497" i="6"/>
  <c r="R54" i="3"/>
  <c r="S54" i="3"/>
  <c r="T54" i="3"/>
  <c r="U54" i="3"/>
  <c r="V54" i="3"/>
  <c r="W54" i="3"/>
  <c r="X54" i="3"/>
  <c r="Y54" i="3"/>
  <c r="Z54" i="3"/>
  <c r="AA54" i="3"/>
  <c r="AB54" i="3"/>
  <c r="R55" i="3"/>
  <c r="S55" i="3"/>
  <c r="T55" i="3"/>
  <c r="U55" i="3"/>
  <c r="V55" i="3"/>
  <c r="W55" i="3"/>
  <c r="X55" i="3"/>
  <c r="Y55" i="3"/>
  <c r="Z55" i="3"/>
  <c r="AA55" i="3"/>
  <c r="AB55" i="3"/>
  <c r="Q55" i="3"/>
  <c r="Q54" i="3"/>
  <c r="Q51" i="3"/>
  <c r="Q48" i="3"/>
  <c r="R48" i="3"/>
  <c r="S48" i="3"/>
  <c r="T48" i="3"/>
  <c r="U48" i="3"/>
  <c r="V48" i="3"/>
  <c r="W48" i="3"/>
  <c r="X48" i="3"/>
  <c r="Y48" i="3"/>
  <c r="Z48" i="3"/>
  <c r="AA48" i="3"/>
  <c r="AB48" i="3"/>
  <c r="Q49" i="3"/>
  <c r="R49" i="3"/>
  <c r="S49" i="3"/>
  <c r="T49" i="3"/>
  <c r="U49" i="3"/>
  <c r="V49" i="3"/>
  <c r="W49" i="3"/>
  <c r="X49" i="3"/>
  <c r="Y49" i="3"/>
  <c r="Z49" i="3"/>
  <c r="AA49" i="3"/>
  <c r="AB49" i="3"/>
  <c r="J49" i="7"/>
  <c r="K49" i="7"/>
  <c r="L49" i="7"/>
  <c r="M49" i="7"/>
  <c r="N49" i="7"/>
  <c r="O49" i="7"/>
  <c r="P49" i="7"/>
  <c r="Q49" i="7"/>
  <c r="R49" i="7"/>
  <c r="S49" i="7"/>
  <c r="T49" i="7"/>
  <c r="U49" i="7"/>
  <c r="N34" i="9" l="1"/>
  <c r="N32" i="9"/>
  <c r="N31" i="9"/>
  <c r="N30" i="9"/>
  <c r="N28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A6" i="9"/>
  <c r="J48" i="7" l="1"/>
  <c r="V37" i="7"/>
  <c r="V38" i="7"/>
  <c r="V39" i="7"/>
  <c r="K44" i="7"/>
  <c r="L44" i="7"/>
  <c r="M44" i="7"/>
  <c r="N44" i="7"/>
  <c r="O44" i="7"/>
  <c r="P44" i="7"/>
  <c r="Q44" i="7"/>
  <c r="R44" i="7"/>
  <c r="S44" i="7"/>
  <c r="T44" i="7"/>
  <c r="U44" i="7"/>
  <c r="K45" i="7"/>
  <c r="L45" i="7"/>
  <c r="M45" i="7"/>
  <c r="N45" i="7"/>
  <c r="O45" i="7"/>
  <c r="P45" i="7"/>
  <c r="Q45" i="7"/>
  <c r="R45" i="7"/>
  <c r="S45" i="7"/>
  <c r="T45" i="7"/>
  <c r="U45" i="7"/>
  <c r="J45" i="7"/>
  <c r="J44" i="7"/>
  <c r="AZ203" i="2" l="1"/>
  <c r="AZ197" i="2"/>
  <c r="AZ191" i="2"/>
  <c r="AZ185" i="2"/>
  <c r="AZ179" i="2"/>
  <c r="AZ167" i="2"/>
  <c r="AZ161" i="2"/>
  <c r="V45" i="7"/>
  <c r="C481" i="6"/>
  <c r="D481" i="6"/>
  <c r="E481" i="6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7" i="7"/>
  <c r="J50" i="7"/>
  <c r="K50" i="7"/>
  <c r="M50" i="7"/>
  <c r="O50" i="7"/>
  <c r="Q50" i="7"/>
  <c r="S50" i="7"/>
  <c r="U50" i="7"/>
  <c r="R50" i="7" l="1"/>
  <c r="N50" i="7"/>
  <c r="T50" i="7"/>
  <c r="P50" i="7"/>
  <c r="L50" i="7"/>
  <c r="V44" i="7"/>
  <c r="V48" i="7"/>
  <c r="V49" i="7"/>
  <c r="M491" i="6"/>
  <c r="N491" i="6"/>
  <c r="O491" i="6"/>
  <c r="P491" i="6"/>
  <c r="Q491" i="6"/>
  <c r="R491" i="6"/>
  <c r="S491" i="6"/>
  <c r="T491" i="6"/>
  <c r="U491" i="6"/>
  <c r="V491" i="6"/>
  <c r="W491" i="6"/>
  <c r="M492" i="6"/>
  <c r="N492" i="6"/>
  <c r="O492" i="6"/>
  <c r="P492" i="6"/>
  <c r="Q492" i="6"/>
  <c r="R492" i="6"/>
  <c r="S492" i="6"/>
  <c r="T492" i="6"/>
  <c r="U492" i="6"/>
  <c r="V492" i="6"/>
  <c r="W492" i="6"/>
  <c r="M493" i="6"/>
  <c r="N493" i="6"/>
  <c r="O493" i="6"/>
  <c r="P493" i="6"/>
  <c r="Q493" i="6"/>
  <c r="R493" i="6"/>
  <c r="S493" i="6"/>
  <c r="T493" i="6"/>
  <c r="U493" i="6"/>
  <c r="V493" i="6"/>
  <c r="W493" i="6"/>
  <c r="M494" i="6"/>
  <c r="N494" i="6"/>
  <c r="O494" i="6"/>
  <c r="P494" i="6"/>
  <c r="Q494" i="6"/>
  <c r="R494" i="6"/>
  <c r="S494" i="6"/>
  <c r="T494" i="6"/>
  <c r="U494" i="6"/>
  <c r="V494" i="6"/>
  <c r="W494" i="6"/>
  <c r="M495" i="6"/>
  <c r="N495" i="6"/>
  <c r="O495" i="6"/>
  <c r="P495" i="6"/>
  <c r="Q495" i="6"/>
  <c r="R495" i="6"/>
  <c r="S495" i="6"/>
  <c r="T495" i="6"/>
  <c r="U495" i="6"/>
  <c r="V495" i="6"/>
  <c r="W495" i="6"/>
  <c r="M496" i="6"/>
  <c r="N496" i="6"/>
  <c r="O496" i="6"/>
  <c r="P496" i="6"/>
  <c r="Q496" i="6"/>
  <c r="R496" i="6"/>
  <c r="S496" i="6"/>
  <c r="T496" i="6"/>
  <c r="U496" i="6"/>
  <c r="V496" i="6"/>
  <c r="W496" i="6"/>
  <c r="M498" i="6"/>
  <c r="N498" i="6"/>
  <c r="O498" i="6"/>
  <c r="P498" i="6"/>
  <c r="Q498" i="6"/>
  <c r="R498" i="6"/>
  <c r="S498" i="6"/>
  <c r="T498" i="6"/>
  <c r="U498" i="6"/>
  <c r="V498" i="6"/>
  <c r="W498" i="6"/>
  <c r="M499" i="6"/>
  <c r="N499" i="6"/>
  <c r="O499" i="6"/>
  <c r="P499" i="6"/>
  <c r="Q499" i="6"/>
  <c r="R499" i="6"/>
  <c r="S499" i="6"/>
  <c r="T499" i="6"/>
  <c r="U499" i="6"/>
  <c r="V499" i="6"/>
  <c r="W499" i="6"/>
  <c r="M500" i="6"/>
  <c r="N500" i="6"/>
  <c r="O500" i="6"/>
  <c r="P500" i="6"/>
  <c r="Q500" i="6"/>
  <c r="R500" i="6"/>
  <c r="S500" i="6"/>
  <c r="T500" i="6"/>
  <c r="U500" i="6"/>
  <c r="V500" i="6"/>
  <c r="W500" i="6"/>
  <c r="M501" i="6"/>
  <c r="N501" i="6"/>
  <c r="O501" i="6"/>
  <c r="P501" i="6"/>
  <c r="Q501" i="6"/>
  <c r="R501" i="6"/>
  <c r="S501" i="6"/>
  <c r="T501" i="6"/>
  <c r="U501" i="6"/>
  <c r="V501" i="6"/>
  <c r="W501" i="6"/>
  <c r="L492" i="6"/>
  <c r="L493" i="6"/>
  <c r="L494" i="6"/>
  <c r="L495" i="6"/>
  <c r="L496" i="6"/>
  <c r="L498" i="6"/>
  <c r="L499" i="6"/>
  <c r="L500" i="6"/>
  <c r="L501" i="6"/>
  <c r="L491" i="6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V50" i="7" l="1"/>
  <c r="W503" i="6"/>
  <c r="W504" i="6" s="1"/>
  <c r="O503" i="6"/>
  <c r="O504" i="6" s="1"/>
  <c r="Y496" i="6"/>
  <c r="V503" i="6"/>
  <c r="V504" i="6" s="1"/>
  <c r="R503" i="6"/>
  <c r="R504" i="6" s="1"/>
  <c r="N503" i="6"/>
  <c r="N504" i="6" s="1"/>
  <c r="U503" i="6"/>
  <c r="U504" i="6" s="1"/>
  <c r="Q503" i="6"/>
  <c r="Q504" i="6" s="1"/>
  <c r="M503" i="6"/>
  <c r="M504" i="6" s="1"/>
  <c r="S503" i="6"/>
  <c r="S504" i="6" s="1"/>
  <c r="Y500" i="6"/>
  <c r="Y492" i="6"/>
  <c r="Y491" i="6"/>
  <c r="L503" i="6"/>
  <c r="L504" i="6" s="1"/>
  <c r="Y498" i="6"/>
  <c r="Y494" i="6"/>
  <c r="T503" i="6"/>
  <c r="T504" i="6" s="1"/>
  <c r="P503" i="6"/>
  <c r="P504" i="6" s="1"/>
  <c r="X501" i="6"/>
  <c r="X499" i="6"/>
  <c r="X497" i="6"/>
  <c r="X495" i="6"/>
  <c r="X493" i="6"/>
  <c r="X491" i="6"/>
  <c r="X500" i="6"/>
  <c r="X498" i="6"/>
  <c r="X496" i="6"/>
  <c r="X494" i="6"/>
  <c r="X492" i="6"/>
  <c r="Y501" i="6"/>
  <c r="Y499" i="6"/>
  <c r="Y497" i="6"/>
  <c r="Y495" i="6"/>
  <c r="Y493" i="6"/>
  <c r="AD15" i="6"/>
  <c r="AE15" i="6"/>
  <c r="AF15" i="6"/>
  <c r="AG15" i="6"/>
  <c r="AH15" i="6"/>
  <c r="X503" i="6" l="1"/>
  <c r="Y503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97" i="6"/>
  <c r="X398" i="6"/>
  <c r="X399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3" i="6"/>
  <c r="X424" i="6"/>
  <c r="X425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2" i="6"/>
  <c r="C483" i="6"/>
  <c r="C484" i="6"/>
  <c r="C7" i="6"/>
  <c r="D8" i="6" l="1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2" i="6"/>
  <c r="D483" i="6"/>
  <c r="D484" i="6"/>
  <c r="D7" i="6"/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2" i="6"/>
  <c r="E483" i="6"/>
  <c r="E484" i="6"/>
  <c r="E7" i="6"/>
  <c r="AA216" i="2" l="1"/>
  <c r="AB216" i="2"/>
  <c r="AC216" i="2"/>
  <c r="AD216" i="2"/>
  <c r="AE216" i="2"/>
  <c r="AF216" i="2"/>
  <c r="AG216" i="2"/>
  <c r="AH216" i="2"/>
  <c r="AI216" i="2"/>
  <c r="AJ216" i="2"/>
  <c r="AK216" i="2"/>
  <c r="Z216" i="2"/>
  <c r="Z8" i="2" l="1"/>
  <c r="AA8" i="2"/>
  <c r="AB8" i="2"/>
  <c r="AC8" i="2"/>
  <c r="AD8" i="2"/>
  <c r="AE8" i="2"/>
  <c r="AF8" i="2"/>
  <c r="AG8" i="2"/>
  <c r="AH8" i="2"/>
  <c r="AI8" i="2"/>
  <c r="AJ8" i="2"/>
  <c r="AK8" i="2"/>
  <c r="Z9" i="2"/>
  <c r="AA9" i="2"/>
  <c r="AB9" i="2"/>
  <c r="AC9" i="2"/>
  <c r="AD9" i="2"/>
  <c r="AE9" i="2"/>
  <c r="AF9" i="2"/>
  <c r="AG9" i="2"/>
  <c r="AH9" i="2"/>
  <c r="AI9" i="2"/>
  <c r="AJ9" i="2"/>
  <c r="AK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K7" i="2"/>
  <c r="AJ7" i="2"/>
  <c r="AI7" i="2"/>
  <c r="AH7" i="2"/>
  <c r="AG7" i="2"/>
  <c r="AF7" i="2"/>
  <c r="AE7" i="2"/>
  <c r="AD7" i="2"/>
  <c r="AC7" i="2"/>
  <c r="AB7" i="2"/>
  <c r="AA7" i="2"/>
  <c r="Z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7" i="2"/>
  <c r="AA6" i="2"/>
  <c r="AB6" i="2"/>
  <c r="AC6" i="2"/>
  <c r="AD6" i="2"/>
  <c r="AE6" i="2"/>
  <c r="AF6" i="2"/>
  <c r="AG6" i="2"/>
  <c r="AH6" i="2"/>
  <c r="AI6" i="2"/>
  <c r="AJ6" i="2"/>
  <c r="AK6" i="2"/>
  <c r="Z6" i="2"/>
  <c r="AA203" i="2" l="1"/>
  <c r="AE203" i="2"/>
  <c r="AI203" i="2"/>
  <c r="AG203" i="2"/>
  <c r="AD203" i="2"/>
  <c r="Z203" i="2"/>
  <c r="AB203" i="2"/>
  <c r="AF203" i="2"/>
  <c r="AJ203" i="2"/>
  <c r="AC203" i="2"/>
  <c r="AK203" i="2"/>
  <c r="AH203" i="2"/>
  <c r="AH212" i="2"/>
  <c r="AD212" i="2"/>
  <c r="Z212" i="2"/>
  <c r="AK212" i="2"/>
  <c r="AG212" i="2"/>
  <c r="AJ212" i="2"/>
  <c r="AF212" i="2"/>
  <c r="AB212" i="2"/>
  <c r="AI212" i="2"/>
  <c r="AE212" i="2"/>
  <c r="AA212" i="2"/>
  <c r="AC212" i="2"/>
  <c r="AB204" i="2"/>
  <c r="AD204" i="2"/>
  <c r="AF204" i="2"/>
  <c r="AH204" i="2"/>
  <c r="AJ204" i="2"/>
  <c r="Z204" i="2"/>
  <c r="AA204" i="2"/>
  <c r="AC204" i="2"/>
  <c r="AE204" i="2"/>
  <c r="AG204" i="2"/>
  <c r="AI204" i="2"/>
  <c r="AK204" i="2"/>
  <c r="AA185" i="2"/>
  <c r="AE185" i="2"/>
  <c r="AI185" i="2"/>
  <c r="AG185" i="2"/>
  <c r="AH185" i="2"/>
  <c r="AB185" i="2"/>
  <c r="AF185" i="2"/>
  <c r="AJ185" i="2"/>
  <c r="AC185" i="2"/>
  <c r="AK185" i="2"/>
  <c r="AD185" i="2"/>
  <c r="Z185" i="2"/>
  <c r="AA161" i="2"/>
  <c r="AE161" i="2"/>
  <c r="AI161" i="2"/>
  <c r="AC161" i="2"/>
  <c r="AK161" i="2"/>
  <c r="AH161" i="2"/>
  <c r="AB161" i="2"/>
  <c r="AF161" i="2"/>
  <c r="AJ161" i="2"/>
  <c r="AG161" i="2"/>
  <c r="AD161" i="2"/>
  <c r="Z161" i="2"/>
  <c r="AA179" i="2"/>
  <c r="AE179" i="2"/>
  <c r="AI179" i="2"/>
  <c r="AC179" i="2"/>
  <c r="AK179" i="2"/>
  <c r="AD179" i="2"/>
  <c r="AH179" i="2"/>
  <c r="AB179" i="2"/>
  <c r="AF179" i="2"/>
  <c r="AJ179" i="2"/>
  <c r="AG179" i="2"/>
  <c r="Z179" i="2"/>
  <c r="AA167" i="2"/>
  <c r="AE167" i="2"/>
  <c r="AI167" i="2"/>
  <c r="AG167" i="2"/>
  <c r="AD167" i="2"/>
  <c r="Z167" i="2"/>
  <c r="AB167" i="2"/>
  <c r="AF167" i="2"/>
  <c r="AJ167" i="2"/>
  <c r="AC167" i="2"/>
  <c r="AK167" i="2"/>
  <c r="AH167" i="2"/>
  <c r="AA191" i="2"/>
  <c r="AE191" i="2"/>
  <c r="AI191" i="2"/>
  <c r="AK191" i="2"/>
  <c r="AD191" i="2"/>
  <c r="AH191" i="2"/>
  <c r="Z191" i="2"/>
  <c r="AB191" i="2"/>
  <c r="AF191" i="2"/>
  <c r="AJ191" i="2"/>
  <c r="AC191" i="2"/>
  <c r="AG191" i="2"/>
  <c r="AA197" i="2"/>
  <c r="AE197" i="2"/>
  <c r="AI197" i="2"/>
  <c r="AK197" i="2"/>
  <c r="AH197" i="2"/>
  <c r="AB197" i="2"/>
  <c r="AF197" i="2"/>
  <c r="AJ197" i="2"/>
  <c r="AC197" i="2"/>
  <c r="AG197" i="2"/>
  <c r="AD197" i="2"/>
  <c r="Z197" i="2"/>
  <c r="AL216" i="2"/>
  <c r="Z209" i="2"/>
  <c r="AD209" i="2"/>
  <c r="AH209" i="2"/>
  <c r="AE209" i="2"/>
  <c r="AI209" i="2"/>
  <c r="AB209" i="2"/>
  <c r="AF209" i="2"/>
  <c r="AJ209" i="2"/>
  <c r="AC209" i="2"/>
  <c r="AG209" i="2"/>
  <c r="AK209" i="2"/>
  <c r="AA209" i="2"/>
  <c r="AL24" i="2"/>
  <c r="AL33" i="2"/>
  <c r="AL51" i="2"/>
  <c r="AL26" i="2"/>
  <c r="AL38" i="2"/>
  <c r="AL23" i="2"/>
  <c r="AL12" i="2"/>
  <c r="AL48" i="2"/>
  <c r="AL45" i="2"/>
  <c r="AL41" i="2"/>
  <c r="AL19" i="2"/>
  <c r="AB162" i="2"/>
  <c r="AF162" i="2"/>
  <c r="AJ162" i="2"/>
  <c r="AC163" i="2"/>
  <c r="AG163" i="2"/>
  <c r="AK163" i="2"/>
  <c r="AA162" i="2"/>
  <c r="AE162" i="2"/>
  <c r="AI162" i="2"/>
  <c r="AB163" i="2"/>
  <c r="AF163" i="2"/>
  <c r="AJ163" i="2"/>
  <c r="AC162" i="2"/>
  <c r="AK162" i="2"/>
  <c r="AH163" i="2"/>
  <c r="Z163" i="2"/>
  <c r="AA163" i="2"/>
  <c r="AD163" i="2"/>
  <c r="AH162" i="2"/>
  <c r="AE163" i="2"/>
  <c r="AD162" i="2"/>
  <c r="AI163" i="2"/>
  <c r="Z162" i="2"/>
  <c r="AG162" i="2"/>
  <c r="AK205" i="2"/>
  <c r="AG205" i="2"/>
  <c r="AC205" i="2"/>
  <c r="AH205" i="2"/>
  <c r="AD205" i="2"/>
  <c r="Z205" i="2"/>
  <c r="AF205" i="2"/>
  <c r="AB205" i="2"/>
  <c r="AI205" i="2"/>
  <c r="AA205" i="2"/>
  <c r="AE205" i="2"/>
  <c r="AJ205" i="2"/>
  <c r="AL44" i="2"/>
  <c r="AL40" i="2"/>
  <c r="AL39" i="2"/>
  <c r="AL37" i="2"/>
  <c r="AL30" i="2"/>
  <c r="AL15" i="2"/>
  <c r="AL8" i="2"/>
  <c r="AA213" i="2"/>
  <c r="AE213" i="2"/>
  <c r="AI213" i="2"/>
  <c r="AB213" i="2"/>
  <c r="AJ213" i="2"/>
  <c r="Z213" i="2"/>
  <c r="AD213" i="2"/>
  <c r="AH213" i="2"/>
  <c r="AF213" i="2"/>
  <c r="AK213" i="2"/>
  <c r="AC213" i="2"/>
  <c r="AG213" i="2"/>
  <c r="AK199" i="2"/>
  <c r="AG199" i="2"/>
  <c r="AC199" i="2"/>
  <c r="AK198" i="2"/>
  <c r="AG198" i="2"/>
  <c r="AC198" i="2"/>
  <c r="AH199" i="2"/>
  <c r="AD199" i="2"/>
  <c r="Z199" i="2"/>
  <c r="AH198" i="2"/>
  <c r="AD198" i="2"/>
  <c r="Z198" i="2"/>
  <c r="AJ199" i="2"/>
  <c r="AB199" i="2"/>
  <c r="AF198" i="2"/>
  <c r="AA199" i="2"/>
  <c r="AJ198" i="2"/>
  <c r="AE199" i="2"/>
  <c r="AI198" i="2"/>
  <c r="AA198" i="2"/>
  <c r="AI199" i="2"/>
  <c r="AE198" i="2"/>
  <c r="AF199" i="2"/>
  <c r="AB198" i="2"/>
  <c r="AI193" i="2"/>
  <c r="AE193" i="2"/>
  <c r="AA193" i="2"/>
  <c r="AI192" i="2"/>
  <c r="AE192" i="2"/>
  <c r="AA192" i="2"/>
  <c r="AJ193" i="2"/>
  <c r="AF193" i="2"/>
  <c r="AB193" i="2"/>
  <c r="AJ192" i="2"/>
  <c r="AF192" i="2"/>
  <c r="AB192" i="2"/>
  <c r="AH193" i="2"/>
  <c r="Z193" i="2"/>
  <c r="AD192" i="2"/>
  <c r="AG193" i="2"/>
  <c r="AK192" i="2"/>
  <c r="Z192" i="2"/>
  <c r="AK193" i="2"/>
  <c r="AC193" i="2"/>
  <c r="AG192" i="2"/>
  <c r="AC192" i="2"/>
  <c r="AD193" i="2"/>
  <c r="AH192" i="2"/>
  <c r="AL53" i="2"/>
  <c r="AL52" i="2"/>
  <c r="AL49" i="2"/>
  <c r="AL46" i="2"/>
  <c r="AL42" i="2"/>
  <c r="AL31" i="2"/>
  <c r="AL28" i="2"/>
  <c r="AL16" i="2"/>
  <c r="AL14" i="2"/>
  <c r="AL10" i="2"/>
  <c r="AI187" i="2"/>
  <c r="AE187" i="2"/>
  <c r="AA187" i="2"/>
  <c r="AI186" i="2"/>
  <c r="AE186" i="2"/>
  <c r="AA186" i="2"/>
  <c r="AH187" i="2"/>
  <c r="Z187" i="2"/>
  <c r="AD186" i="2"/>
  <c r="AJ187" i="2"/>
  <c r="AF187" i="2"/>
  <c r="AB187" i="2"/>
  <c r="AJ186" i="2"/>
  <c r="AF186" i="2"/>
  <c r="AB186" i="2"/>
  <c r="AD187" i="2"/>
  <c r="AH186" i="2"/>
  <c r="AK187" i="2"/>
  <c r="AG186" i="2"/>
  <c r="AC186" i="2"/>
  <c r="AC187" i="2"/>
  <c r="AK186" i="2"/>
  <c r="AG187" i="2"/>
  <c r="Z186" i="2"/>
  <c r="AI181" i="2"/>
  <c r="AE181" i="2"/>
  <c r="AA181" i="2"/>
  <c r="AI180" i="2"/>
  <c r="AE180" i="2"/>
  <c r="AA180" i="2"/>
  <c r="AJ181" i="2"/>
  <c r="AF181" i="2"/>
  <c r="AB181" i="2"/>
  <c r="AJ180" i="2"/>
  <c r="AF180" i="2"/>
  <c r="AB180" i="2"/>
  <c r="AD181" i="2"/>
  <c r="AH180" i="2"/>
  <c r="Z180" i="2"/>
  <c r="AK181" i="2"/>
  <c r="AG180" i="2"/>
  <c r="AH181" i="2"/>
  <c r="AD180" i="2"/>
  <c r="AG181" i="2"/>
  <c r="AK180" i="2"/>
  <c r="AC180" i="2"/>
  <c r="AC181" i="2"/>
  <c r="Z181" i="2"/>
  <c r="AL50" i="2"/>
  <c r="AL25" i="2"/>
  <c r="AL20" i="2"/>
  <c r="AL18" i="2"/>
  <c r="AL11" i="2"/>
  <c r="AL9" i="2"/>
  <c r="AA211" i="2"/>
  <c r="AE211" i="2"/>
  <c r="AI211" i="2"/>
  <c r="AF211" i="2"/>
  <c r="Z211" i="2"/>
  <c r="AD211" i="2"/>
  <c r="AH211" i="2"/>
  <c r="AB211" i="2"/>
  <c r="AJ211" i="2"/>
  <c r="AG211" i="2"/>
  <c r="AK211" i="2"/>
  <c r="AC211" i="2"/>
  <c r="AL47" i="2"/>
  <c r="AL43" i="2"/>
  <c r="AL36" i="2"/>
  <c r="AL35" i="2"/>
  <c r="AL34" i="2"/>
  <c r="AL32" i="2"/>
  <c r="AL29" i="2"/>
  <c r="AL27" i="2"/>
  <c r="AL22" i="2"/>
  <c r="AL21" i="2"/>
  <c r="AL17" i="2"/>
  <c r="AL13" i="2"/>
  <c r="AJ210" i="2"/>
  <c r="AF210" i="2"/>
  <c r="AB210" i="2"/>
  <c r="AE210" i="2"/>
  <c r="AK210" i="2"/>
  <c r="AG210" i="2"/>
  <c r="AC210" i="2"/>
  <c r="AI210" i="2"/>
  <c r="AA210" i="2"/>
  <c r="Z210" i="2"/>
  <c r="AH210" i="2"/>
  <c r="AD210" i="2"/>
  <c r="AK169" i="2"/>
  <c r="AG169" i="2"/>
  <c r="AC169" i="2"/>
  <c r="AK168" i="2"/>
  <c r="AG168" i="2"/>
  <c r="AC168" i="2"/>
  <c r="AH169" i="2"/>
  <c r="AD169" i="2"/>
  <c r="Z169" i="2"/>
  <c r="AH168" i="2"/>
  <c r="AD168" i="2"/>
  <c r="Z168" i="2"/>
  <c r="AF169" i="2"/>
  <c r="AJ168" i="2"/>
  <c r="AB168" i="2"/>
  <c r="AI168" i="2"/>
  <c r="AJ169" i="2"/>
  <c r="AF168" i="2"/>
  <c r="AI169" i="2"/>
  <c r="AA169" i="2"/>
  <c r="AE168" i="2"/>
  <c r="AE169" i="2"/>
  <c r="AA168" i="2"/>
  <c r="AB169" i="2"/>
  <c r="AL7" i="2"/>
  <c r="AL212" i="2" l="1"/>
  <c r="AD170" i="2"/>
  <c r="AC170" i="2"/>
  <c r="AA194" i="2"/>
  <c r="AD200" i="2"/>
  <c r="AC200" i="2"/>
  <c r="AD206" i="2"/>
  <c r="AC206" i="2"/>
  <c r="AF173" i="2"/>
  <c r="AG174" i="2"/>
  <c r="AD174" i="2"/>
  <c r="AC173" i="2"/>
  <c r="AC174" i="2"/>
  <c r="AF175" i="2"/>
  <c r="AF215" i="2" s="1"/>
  <c r="AF217" i="2" s="1"/>
  <c r="AA174" i="2"/>
  <c r="AG175" i="2"/>
  <c r="AG215" i="2" s="1"/>
  <c r="AG217" i="2" s="1"/>
  <c r="AB174" i="2"/>
  <c r="AL209" i="2"/>
  <c r="AB173" i="2"/>
  <c r="AD175" i="2"/>
  <c r="AD215" i="2" s="1"/>
  <c r="AD217" i="2" s="1"/>
  <c r="AH164" i="2"/>
  <c r="AH173" i="2"/>
  <c r="AC175" i="2"/>
  <c r="AC215" i="2" s="1"/>
  <c r="AC217" i="2" s="1"/>
  <c r="AI173" i="2"/>
  <c r="Z174" i="2"/>
  <c r="AH174" i="2"/>
  <c r="AJ173" i="2"/>
  <c r="AH175" i="2"/>
  <c r="Z173" i="2"/>
  <c r="AI174" i="2"/>
  <c r="AD173" i="2"/>
  <c r="AJ174" i="2"/>
  <c r="AE173" i="2"/>
  <c r="AG173" i="2"/>
  <c r="AE164" i="2"/>
  <c r="AE175" i="2"/>
  <c r="AE215" i="2" s="1"/>
  <c r="AE217" i="2" s="1"/>
  <c r="Z175" i="2"/>
  <c r="Z215" i="2" s="1"/>
  <c r="Z217" i="2" s="1"/>
  <c r="AB175" i="2"/>
  <c r="AB215" i="2" s="1"/>
  <c r="AB217" i="2" s="1"/>
  <c r="AI175" i="2"/>
  <c r="AK164" i="2"/>
  <c r="AK173" i="2"/>
  <c r="AA175" i="2"/>
  <c r="AA215" i="2" s="1"/>
  <c r="AA217" i="2" s="1"/>
  <c r="AK174" i="2"/>
  <c r="AJ175" i="2"/>
  <c r="AJ215" i="2" s="1"/>
  <c r="AJ217" i="2" s="1"/>
  <c r="AE174" i="2"/>
  <c r="AK175" i="2"/>
  <c r="AK215" i="2" s="1"/>
  <c r="AK217" i="2" s="1"/>
  <c r="AF174" i="2"/>
  <c r="AA173" i="2"/>
  <c r="AJ170" i="2"/>
  <c r="AI200" i="2"/>
  <c r="AI170" i="2"/>
  <c r="AC182" i="2"/>
  <c r="AG182" i="2"/>
  <c r="AL180" i="2"/>
  <c r="AF182" i="2"/>
  <c r="AI182" i="2"/>
  <c r="AJ188" i="2"/>
  <c r="AA188" i="2"/>
  <c r="AK194" i="2"/>
  <c r="AG194" i="2"/>
  <c r="AJ194" i="2"/>
  <c r="AE200" i="2"/>
  <c r="AA200" i="2"/>
  <c r="AC164" i="2"/>
  <c r="AF164" i="2"/>
  <c r="Z194" i="2"/>
  <c r="AL193" i="2"/>
  <c r="AB206" i="2"/>
  <c r="AB170" i="2"/>
  <c r="AL179" i="2"/>
  <c r="AK188" i="2"/>
  <c r="AE188" i="2"/>
  <c r="AL191" i="2"/>
  <c r="AF200" i="2"/>
  <c r="AL198" i="2"/>
  <c r="AL204" i="2"/>
  <c r="AL163" i="2"/>
  <c r="AB164" i="2"/>
  <c r="AF170" i="2"/>
  <c r="AL167" i="2"/>
  <c r="AH170" i="2"/>
  <c r="AG170" i="2"/>
  <c r="AL210" i="2"/>
  <c r="AL211" i="2"/>
  <c r="Z182" i="2"/>
  <c r="AL181" i="2"/>
  <c r="AK182" i="2"/>
  <c r="AD182" i="2"/>
  <c r="AA182" i="2"/>
  <c r="AG188" i="2"/>
  <c r="AL185" i="2"/>
  <c r="AB188" i="2"/>
  <c r="Z188" i="2"/>
  <c r="AL187" i="2"/>
  <c r="AI188" i="2"/>
  <c r="AD194" i="2"/>
  <c r="AB194" i="2"/>
  <c r="AE194" i="2"/>
  <c r="AJ200" i="2"/>
  <c r="AL197" i="2"/>
  <c r="AH200" i="2"/>
  <c r="AG200" i="2"/>
  <c r="AJ206" i="2"/>
  <c r="AA206" i="2"/>
  <c r="AL203" i="2"/>
  <c r="AH206" i="2"/>
  <c r="AG206" i="2"/>
  <c r="AL162" i="2"/>
  <c r="Z164" i="2"/>
  <c r="AL161" i="2"/>
  <c r="AD164" i="2"/>
  <c r="Z170" i="2"/>
  <c r="AL169" i="2"/>
  <c r="Z200" i="2"/>
  <c r="AL199" i="2"/>
  <c r="Z206" i="2"/>
  <c r="AL205" i="2"/>
  <c r="AG164" i="2"/>
  <c r="AL168" i="2"/>
  <c r="AJ182" i="2"/>
  <c r="AL186" i="2"/>
  <c r="AL192" i="2"/>
  <c r="AH194" i="2"/>
  <c r="AB200" i="2"/>
  <c r="AF206" i="2"/>
  <c r="AE170" i="2"/>
  <c r="AA170" i="2"/>
  <c r="AK170" i="2"/>
  <c r="AH182" i="2"/>
  <c r="AB182" i="2"/>
  <c r="AE182" i="2"/>
  <c r="AC188" i="2"/>
  <c r="AD188" i="2"/>
  <c r="AF188" i="2"/>
  <c r="AH188" i="2"/>
  <c r="AC194" i="2"/>
  <c r="AF194" i="2"/>
  <c r="AI194" i="2"/>
  <c r="AK200" i="2"/>
  <c r="AL213" i="2"/>
  <c r="AE206" i="2"/>
  <c r="AI206" i="2"/>
  <c r="AK206" i="2"/>
  <c r="AI164" i="2"/>
  <c r="AA164" i="2"/>
  <c r="AJ164" i="2"/>
  <c r="AG176" i="2" l="1"/>
  <c r="AH176" i="2"/>
  <c r="AH215" i="2"/>
  <c r="AH217" i="2" s="1"/>
  <c r="AI176" i="2"/>
  <c r="AI215" i="2"/>
  <c r="AI217" i="2" s="1"/>
  <c r="AF176" i="2"/>
  <c r="AA176" i="2"/>
  <c r="AC176" i="2"/>
  <c r="AJ176" i="2"/>
  <c r="AD176" i="2"/>
  <c r="AL175" i="2"/>
  <c r="AL215" i="2" s="1"/>
  <c r="AL217" i="2" s="1"/>
  <c r="AB176" i="2"/>
  <c r="AE176" i="2"/>
  <c r="AL173" i="2"/>
  <c r="Z176" i="2"/>
  <c r="AL174" i="2"/>
  <c r="AK176" i="2"/>
  <c r="AL206" i="2"/>
  <c r="AL170" i="2"/>
  <c r="AL200" i="2"/>
  <c r="AL194" i="2"/>
  <c r="AL164" i="2"/>
  <c r="AL188" i="2"/>
  <c r="AL182" i="2"/>
  <c r="AL176" i="2" l="1"/>
</calcChain>
</file>

<file path=xl/comments1.xml><?xml version="1.0" encoding="utf-8"?>
<comments xmlns="http://schemas.openxmlformats.org/spreadsheetml/2006/main">
  <authors>
    <author>Christopher E Roach</author>
  </authors>
  <commentList>
    <comment ref="L497" authorId="0">
      <text>
        <r>
          <rPr>
            <b/>
            <sz val="9"/>
            <color indexed="81"/>
            <rFont val="Tahoma"/>
            <family val="2"/>
          </rPr>
          <t>Christopher E Roach:</t>
        </r>
        <r>
          <rPr>
            <sz val="9"/>
            <color indexed="81"/>
            <rFont val="Tahoma"/>
            <family val="2"/>
          </rPr>
          <t xml:space="preserve">
Adjustment see IND-Inter Adj</t>
        </r>
      </text>
    </comment>
  </commentList>
</comments>
</file>

<file path=xl/comments2.xml><?xml version="1.0" encoding="utf-8"?>
<comments xmlns="http://schemas.openxmlformats.org/spreadsheetml/2006/main">
  <authors>
    <author>Christopher E Roach</author>
  </authors>
  <commentList>
    <comment ref="Z203" authorId="0">
      <text>
        <r>
          <rPr>
            <b/>
            <sz val="9"/>
            <color indexed="81"/>
            <rFont val="Tahoma"/>
            <family val="2"/>
          </rPr>
          <t>Christopher E Roach:</t>
        </r>
        <r>
          <rPr>
            <sz val="9"/>
            <color indexed="81"/>
            <rFont val="Tahoma"/>
            <family val="2"/>
          </rPr>
          <t xml:space="preserve">
Reversal of Out of Period Adjustment</t>
        </r>
      </text>
    </comment>
  </commentList>
</comments>
</file>

<file path=xl/sharedStrings.xml><?xml version="1.0" encoding="utf-8"?>
<sst xmlns="http://schemas.openxmlformats.org/spreadsheetml/2006/main" count="10872" uniqueCount="1225">
  <si>
    <t>Commodity Charge</t>
  </si>
  <si>
    <t>Margin</t>
  </si>
  <si>
    <t>Total Vol@MCF</t>
  </si>
  <si>
    <t>Company code</t>
  </si>
  <si>
    <t>0050</t>
  </si>
  <si>
    <t>Business area</t>
  </si>
  <si>
    <t>0009</t>
  </si>
  <si>
    <t>#</t>
  </si>
  <si>
    <t>Not assigned</t>
  </si>
  <si>
    <t>Rate Category</t>
  </si>
  <si>
    <t>KY- P A- GEN SERVICE FIRM</t>
  </si>
  <si>
    <t>KY- TRANSPORTATION</t>
  </si>
  <si>
    <t>KY-COM - GEN SERVICE INTERRUPTIBLE</t>
  </si>
  <si>
    <t>KY-COM-GEN SERVICE FIRM</t>
  </si>
  <si>
    <t>KY-COMPANY USE GEN SERVICE FIRM</t>
  </si>
  <si>
    <t>KY-IND -GEN SERVICE INTERRUPTIBLE</t>
  </si>
  <si>
    <t>KY-IND-GEN SERVICE FIRM</t>
  </si>
  <si>
    <t>KY-RES - GEN SERVICE FIRM</t>
  </si>
  <si>
    <t>KY-RES - GEN SERVICE PUBLIC HOUSING</t>
  </si>
  <si>
    <t>TN- COMMERCIAL</t>
  </si>
  <si>
    <t>Fiscal year/period</t>
  </si>
  <si>
    <t>Price Block-Number</t>
  </si>
  <si>
    <t>1</t>
  </si>
  <si>
    <t>2</t>
  </si>
  <si>
    <t xml:space="preserve">      0.11000000</t>
  </si>
  <si>
    <t xml:space="preserve">      0.16320000</t>
  </si>
  <si>
    <t xml:space="preserve">      0.07700000</t>
  </si>
  <si>
    <t xml:space="preserve">      0.08800000</t>
  </si>
  <si>
    <t xml:space="preserve">      0.00000000</t>
  </si>
  <si>
    <t xml:space="preserve">      0.07920000</t>
  </si>
  <si>
    <t xml:space="preserve">      0.23320000</t>
  </si>
  <si>
    <t>Price|Fiscal year/period</t>
  </si>
  <si>
    <t xml:space="preserve">      0.13180000</t>
  </si>
  <si>
    <t xml:space="preserve">      0.07900000</t>
  </si>
  <si>
    <t>Tiered Commodity Converted to Volume &gt;&gt;&gt;&gt;</t>
  </si>
  <si>
    <t>Total</t>
  </si>
  <si>
    <t>Tier</t>
  </si>
  <si>
    <t>check</t>
  </si>
  <si>
    <t>Total Residential</t>
  </si>
  <si>
    <t>&lt;&lt;&lt;SAP Data</t>
  </si>
  <si>
    <t/>
  </si>
  <si>
    <t>Base Charge Count</t>
  </si>
  <si>
    <t xml:space="preserve">    350.00000000</t>
  </si>
  <si>
    <t>Business Partner</t>
  </si>
  <si>
    <t>1000641966</t>
  </si>
  <si>
    <t>NEST A WAY</t>
  </si>
  <si>
    <t>1000659593</t>
  </si>
  <si>
    <t>OLD HICKORY CLAY CO</t>
  </si>
  <si>
    <t>1000728726</t>
  </si>
  <si>
    <t>BOYLE BLOCK CO #2</t>
  </si>
  <si>
    <t>1000847384</t>
  </si>
  <si>
    <t>O M U</t>
  </si>
  <si>
    <t>1000962241</t>
  </si>
  <si>
    <t>TOYOTETSU MID</t>
  </si>
  <si>
    <t>1001009321</t>
  </si>
  <si>
    <t>UNITED STATES</t>
  </si>
  <si>
    <t>1001161769</t>
  </si>
  <si>
    <t>BIG RIVERS ELECTRIC</t>
  </si>
  <si>
    <t>1001165242</t>
  </si>
  <si>
    <t>SWIFT AND STALEY INC</t>
  </si>
  <si>
    <t>2000673118</t>
  </si>
  <si>
    <t>FLUOR FEDERAL</t>
  </si>
  <si>
    <t>Tax Jurisdiction Code</t>
  </si>
  <si>
    <t>KY, ANDERSON, LAWRENCEBURG, ANDERSON COUNTY SCHOOL DISTRICT</t>
  </si>
  <si>
    <t>KY, ANDERSON, UNINCORP, ANDERSON COUNTY SCHOOL DISTRICT</t>
  </si>
  <si>
    <t>KY, BARREN, CAVE CITY, CAVERNA INDEPENDENT SCHOOL DISTRICT</t>
  </si>
  <si>
    <t>KY, BARREN, GLASGOW, BARREN COUNTY SCHOOL DISTRICT</t>
  </si>
  <si>
    <t>KY, BARREN, GLASGOW, GLASGOW INDEPENDENT SCHOOL DISTRICT</t>
  </si>
  <si>
    <t>KY, BARREN, PARK CITY, BARREN COUNTY SCHOOL DISTRICT</t>
  </si>
  <si>
    <t>KY, BARREN, UNINCORP, BARREN COUNTY SCHOOL DISTRICT</t>
  </si>
  <si>
    <t>KY, BOYLE, DANVILLE, BOYLE COUNTY SCHOOL DISTRICT</t>
  </si>
  <si>
    <t>KY, BOYLE, DANVILLE, DANVILLE INDEPENDENT SCHOOL DISTRICT</t>
  </si>
  <si>
    <t>KY, BOYLE, JUNCTION CITY, BOYLE COUNTY SCHOOL DISTRICT</t>
  </si>
  <si>
    <t>KY, BOYLE, PERRYVILLE, BOYLE COUNTY SCHOOL DISTRICT</t>
  </si>
  <si>
    <t>KY, BOYLE, UNINCORP, BOYLE COUNTY SCHOOL DISTRICT</t>
  </si>
  <si>
    <t>KY, BRECKINRIDGE, CLOVERPORT, CLOVERPORT INDEPENDENT SCHOOL</t>
  </si>
  <si>
    <t>KY, BRECKINRIDGE, HARDINSBURG, BRECKINRIDGE COUNTY SCHOOL DI</t>
  </si>
  <si>
    <t>KY, BRECKINRIDGE, UNINCORP, BRECKINRIDGE COUNTY SCHOOL DISTR</t>
  </si>
  <si>
    <t>KY, CALDWELL, FREDONIA, CALDWELL COUNTY SCHOOL DISTRICT</t>
  </si>
  <si>
    <t>KY, CALDWELL, PRINCETON, CALDWELL COUNTY SCHOOL DISTRICT</t>
  </si>
  <si>
    <t>KY, CALDWELL, UNINCORP, CALDWELL COUNTY SCHOOL DISTRICT</t>
  </si>
  <si>
    <t>KY, CHRISTIAN, CROFTON, CHRISTIAN COUNTY SCHOOL DISTRICT</t>
  </si>
  <si>
    <t>KY, CHRISTIAN, HOPKINSVILLE, CHRISTIAN COUNTY SCHOOL DISTRIC</t>
  </si>
  <si>
    <t>KY, CHRISTIAN, UNINCORP, CHRISTIAN COUNTY SCHOOL DISTRICT</t>
  </si>
  <si>
    <t>KY, CRITTENDEN, MARION, CRITTENDEN COUNTY SCHOOL DISTRICT</t>
  </si>
  <si>
    <t>KY, CRITTENDEN, UNINCORP, CRITTENDEN COUNTY SCHOOL DISTRICT</t>
  </si>
  <si>
    <t>KY, DAVIESS, MASONVILLE, DAVIESS COUNTY SCHOOL DISTRICT</t>
  </si>
  <si>
    <t>KY, DAVIESS, OWENSBORO, DAVIESS COUNTY SCHOOL DISTRICT</t>
  </si>
  <si>
    <t>KY, DAVIESS, OWENSBORO, OWENSBORO INDEPENDENT SCHOOL DISTRIC</t>
  </si>
  <si>
    <t>KY, DAVIESS, UNINCORP, DAVIESS COUNTY SCHOOL DISTRICT</t>
  </si>
  <si>
    <t>KY, DAVIESS, UNINCORP, OWENSBORO INDEPENDENT SCHOOL DISTRICT</t>
  </si>
  <si>
    <t>KY, DAVIESS, WHITESVILLE, DAVIESS COUNTY SCHOOL DISTRICT</t>
  </si>
  <si>
    <t>KY, EDMONSON, UNINCORP, EDMONSON COUNTY SCHOOL DISTRICT</t>
  </si>
  <si>
    <t>KY, FRANKLIN, FRANKFORT, FRANKLIN COUNTY SCHOOL DISTRICT</t>
  </si>
  <si>
    <t>KY, FRANKLIN, UNINCORP, FRANKLIN COUNTY SCHOOL DISTRICT</t>
  </si>
  <si>
    <t>KY, GARRARD, LANCASTER, GARRARD COUNTY SCHOOL DISTRICT</t>
  </si>
  <si>
    <t>KY, GARRARD, UNINCORP, GARRARD COUNTY SCHOOL DISTRICT</t>
  </si>
  <si>
    <t>KY, GRAVES, MAYFIELD, GRAVES COUNTY SCHOOL DISTRICT</t>
  </si>
  <si>
    <t>KY, GRAVES, MAYFIELD, MAYFIELD INDEPENDENT SCHOOL DISTRICT</t>
  </si>
  <si>
    <t>KY, GRAVES, UNINCORP, GRAVES COUNTY SCHOOL DISTRICT</t>
  </si>
  <si>
    <t>KY, GRAVES, WATER VALLEY, GRAVES COUNTY SCHOOL DISTRICT</t>
  </si>
  <si>
    <t>KY, GRAVES, WINGO, GRAVES COUNTY SCHOOL DISTRICT</t>
  </si>
  <si>
    <t>KY, GREEN, GREENSBURG, GREEN COUNTY SCHOOL DISTRICT</t>
  </si>
  <si>
    <t>KY, GREEN, UNINCORP, GREEN COUNTY SCHOOL DISTRICT</t>
  </si>
  <si>
    <t>KY, HANCOCK, HAWESVILLE, HANCOCK COUNTY SCHOOL DISTRICT</t>
  </si>
  <si>
    <t>KY, HANCOCK, UNINCORP, HANCOCK COUNTY SCHOOL DISTRICT</t>
  </si>
  <si>
    <t>KY, HART, HORSE CAVE, CAVERNA INDEPENDENT SCHOOL DISTRICT</t>
  </si>
  <si>
    <t>KY, HART, MUNFORDVILLE, HART COUNTY SCHOOL DISTRICT</t>
  </si>
  <si>
    <t>KY, HART, UNINCORP, CAVERNA INDEPENDENT SCHOOL DISTRICT</t>
  </si>
  <si>
    <t>KY, HART, UNINCORP, HART COUNTY SCHOOL DISTRICT</t>
  </si>
  <si>
    <t>KY, HENDERSON, ROBARDS, HENDERSON COUNTY SCHOOL DISTRICT</t>
  </si>
  <si>
    <t>KY, HENDERSON, UNINCORP, HENDERSON COUNTY SCHOOL DISTRICT</t>
  </si>
  <si>
    <t>KY, HOPKINS, DAWSON SPRINGS, DAWSON SPRINGS INDEPENDENT SCHO</t>
  </si>
  <si>
    <t>KY, HOPKINS, EARLINGTON, HOPKINS COUNTY SCHOOL DISTRICT</t>
  </si>
  <si>
    <t>KY, HOPKINS, HANSON, HOPKINS COUNTY SCHOOL DISTRICT</t>
  </si>
  <si>
    <t>KY, HOPKINS, MADISONVILLE, HOPKINS COUNTY SCHOOL DISTRICT</t>
  </si>
  <si>
    <t>KY, HOPKINS, MORTONS GAP, HOPKINS COUNTY SCHOOL DISTRICT</t>
  </si>
  <si>
    <t>KY, HOPKINS, NORTONVILLE, HOPKINS COUNTY SCHOOL DISTRICT</t>
  </si>
  <si>
    <t>KY, HOPKINS, SAINT CHARLES, HOPKINS COUNTY SCHOOL DISTRICT</t>
  </si>
  <si>
    <t>KY, HOPKINS, UNINCORP, HOPKINS COUNTY SCHOOL DISTRICT</t>
  </si>
  <si>
    <t>KY, LINCOLN, HUSTONVILLE, LINCOLN COUNTY SCHOOL DISTRICT</t>
  </si>
  <si>
    <t>KY, LINCOLN, STANFORD, LINCOLN COUNTY SCHOOL DISTRICT</t>
  </si>
  <si>
    <t>KY, LINCOLN, UNINCORP, LINCOLN COUNTY SCHOOL DISTRICT</t>
  </si>
  <si>
    <t>KY, LIVINGSTON, GRAND RIVERS, LIVINGSTON COUNTY SCHOOL DISTR</t>
  </si>
  <si>
    <t>KY, LIVINGSTON, UNINCORP, LIVINGSTON COUNTY SCHOOL DISTRICT</t>
  </si>
  <si>
    <t>KY, LOGAN, ADAIRVILLE, LOGAN COUNTY SCHOOL DISTRICT</t>
  </si>
  <si>
    <t>KY, LOGAN, AUBURN, LOGAN COUNTY SCHOOL DISTRICT</t>
  </si>
  <si>
    <t>KY, LOGAN, RUSSELLVILLE, RUSSELLVILLE INDEPENDENT SCHOOL DIS</t>
  </si>
  <si>
    <t>KY, LOGAN, UNINCORP, LOGAN COUNTY SCHOOL DISTRICT</t>
  </si>
  <si>
    <t>KY, LYON, EDDYVILLE, LYON COUNTY SCHOOL DISTRICT</t>
  </si>
  <si>
    <t>KY, LYON, UNINCORP, LYON COUNTY SCHOOL DISTRICT</t>
  </si>
  <si>
    <t>KY, MARION, LEBANON, MARION COUNTY SCHOOL DISTRICT</t>
  </si>
  <si>
    <t>KY, MARION, UNINCORP, MARION COUNTY SCHOOL DISTRICT</t>
  </si>
  <si>
    <t>KY, MARSHALL, CALVERT CITY, MARSHALL COUNTY SCHOOL DISTRICT</t>
  </si>
  <si>
    <t>KY, MARSHALL, UNINCORP, MARSHALL COUNTY SCHOOL DISTRICT</t>
  </si>
  <si>
    <t>KY, MCCRACKEN, PADUCAH, MCCRACKEN COUNTY SCHOOL DISTRICT</t>
  </si>
  <si>
    <t>KY, MCCRACKEN, PADUCAH, PADUCAH INDEPENDENT SCHOOL DISTRICT</t>
  </si>
  <si>
    <t>KY, MCCRACKEN, REIDLAND, MCCRACKEN COUNTY SCHOOL DISTRICT</t>
  </si>
  <si>
    <t>KY, MCCRACKEN, UNINCORP, MCCRACKEN COUNTY SCHOOL DISTRICT</t>
  </si>
  <si>
    <t>KY, MCLEAN, CALHOUN, MCLEAN COUNTY SCHOOL DISTRICT</t>
  </si>
  <si>
    <t>KY, MCLEAN, LIVERMORE, MCLEAN COUNTY SCHOOL DISTRICT</t>
  </si>
  <si>
    <t>KY, MCLEAN, SACRAMENTO, MCLEAN COUNTY SCHOOL DISTRICT</t>
  </si>
  <si>
    <t>KY, MCLEAN, UNINCORP, MCLEAN COUNTY SCHOOL DISTRICT</t>
  </si>
  <si>
    <t>KY, MERCER, BURGIN, BURGIN INDEPENDENT SCHOOL DISTRICT</t>
  </si>
  <si>
    <t>KY, MERCER, HARRODSBURG, MERCER COUNTY SCHOOL DISTRICT</t>
  </si>
  <si>
    <t>KY, MERCER, UNINCORP, MERCER COUNTY SCHOOL DISTRICT</t>
  </si>
  <si>
    <t>KY, MUHLENBERG, BREMEN, MUHLENBERG COUNTY SCHOOL DISTRICT</t>
  </si>
  <si>
    <t>KY, MUHLENBERG, CENTRAL CITY, MUHLENBERG COUNTY SCHOOL DISTR</t>
  </si>
  <si>
    <t>KY, MUHLENBERG, GREENVILLE, MUHLENBERG COUNTY SCHOOL DISTRIC</t>
  </si>
  <si>
    <t>KY, MUHLENBERG, POWDERLY, MUHLENBERG COUNTY SCHOOL DISTRICT</t>
  </si>
  <si>
    <t>KY, MUHLENBERG, UNINCORP, MUHLENBERG COUNTY SCHOOL DISTRICT</t>
  </si>
  <si>
    <t>KY, OHIO, BEAVER DAM, OHIO COUNTY SCHOOL DISTRICT</t>
  </si>
  <si>
    <t>KY, OHIO, FORDSVILLE, OHIO COUNTY SCHOOL DISTRICT</t>
  </si>
  <si>
    <t>KY, OHIO, HARTFORD, OHIO COUNTY SCHOOL DISTRICT</t>
  </si>
  <si>
    <t>KY, OHIO, UNINCORP, OHIO COUNTY SCHOOL DISTRICT</t>
  </si>
  <si>
    <t>KY, SHELBY, SHELBYVILLE, SHELBY COUNTY SCHOOL DISTRICT</t>
  </si>
  <si>
    <t>KY, SHELBY, UNINCORP, SHELBY COUNTY SCHOOL DISTRICT</t>
  </si>
  <si>
    <t>KY, SIMPSON, FRANKLIN, SIMPSON COUNTY SCHOOL DISTRICT</t>
  </si>
  <si>
    <t>KY, SIMPSON, UNINCORP, SIMPSON COUNTY SCHOOL DISTRICT</t>
  </si>
  <si>
    <t>KY, TAYLOR, CAMPBELLSVILLE, CAMPBELLSVILLE INDEPENDENT SCHOO</t>
  </si>
  <si>
    <t>KY, TAYLOR, CAMPBELLSVILLE, TAYLOR COUNTY SCHOOL DISTRICT</t>
  </si>
  <si>
    <t>KY, TAYLOR, UNINCORP, CAMPBELLSVILLE INDEPENDENT SCHOOL DIST</t>
  </si>
  <si>
    <t>KY, TAYLOR, UNINCORP, TAYLOR COUNTY SCHOOL DISTRICT</t>
  </si>
  <si>
    <t>KY, TODD, ELKTON, TODD COUNTY SCHOOL DISTRICT</t>
  </si>
  <si>
    <t>KY, TODD, UNINCORP, TODD COUNTY SCHOOL DISTRICT</t>
  </si>
  <si>
    <t>KY, TRIGG, CADIZ, TRIGG COUNTY SCHOOL DISTRICT</t>
  </si>
  <si>
    <t>KY, TRIGG, UNINCORP, TRIGG COUNTY SCHOOL DISTRICT</t>
  </si>
  <si>
    <t>KY, WARREN, BOWLING GREEN, BOWLING GREEN INDEPENDENT SCHOOL</t>
  </si>
  <si>
    <t>KY, WARREN, BOWLING GREEN, WARREN COUNTY SCHOOL DISTRICT</t>
  </si>
  <si>
    <t>KY, WARREN, OAKLAND, WARREN COUNTY SCHOOL DISTRICT</t>
  </si>
  <si>
    <t>KY, WARREN, PLUM SPRINGS, WARREN COUNTY SCHOOL DISTRICT</t>
  </si>
  <si>
    <t>KY, WARREN, SMITHS GROVE, WARREN COUNTY SCHOOL DISTRICT</t>
  </si>
  <si>
    <t>KY, WARREN, UNINCORP, WARREN COUNTY SCHOOL DISTRICT</t>
  </si>
  <si>
    <t>KY, WARREN, WOODBURN, WARREN COUNTY SCHOOL DISTRICT</t>
  </si>
  <si>
    <t>KY, WASHINGTON, SPRINGFIELD, WASHINGTON COUNTY SCHOOL DISTRI</t>
  </si>
  <si>
    <t>KY, WASHINGTON, UNINCORP, WASHINGTON COUNTY SCHOOL DISTRICT</t>
  </si>
  <si>
    <t>KY, WEBSTER, DIXON, WEBSTER COUNTY SCHOOL DISTRICT</t>
  </si>
  <si>
    <t>KY, WEBSTER, SEBREE, WEBSTER COUNTY SCHOOL DISTRICT</t>
  </si>
  <si>
    <t>KY, WEBSTER, SLAUGHTERS, WEBSTER COUNTY SCHOOL DISTRICT</t>
  </si>
  <si>
    <t>KY, WEBSTER, UNINCORP, WEBSTER COUNTY SCHOOL DISTRICT</t>
  </si>
  <si>
    <t>KY, BARREN, UNINCORP, CAVERNA INDEPENDENT SCHOOL DISTRICT</t>
  </si>
  <si>
    <t>KY, BARREN, UNINCORP, GLASGOW INDEPENDENT SCHOOL DISTRICT</t>
  </si>
  <si>
    <t>KY, CASEY, UNINCORP, CASEY COUNTY SCHOOL DISTRICT</t>
  </si>
  <si>
    <t>KY, GREEN, UNINCORP, TAYLOR COUNTY SCHOOL DISTRICT</t>
  </si>
  <si>
    <t>KY, HENDERSON, HENDERSON, HENDERSON COUNTY SCHOOL DISTRICT</t>
  </si>
  <si>
    <t>KY, HOPKINS, DAWSON SPRINGS, HOPKINS COUNTY SCHOOL DISTRICT</t>
  </si>
  <si>
    <t>KY, HOPKINS, WHITE PLAINS, HOPKINS COUNTY SCHOOL DISTRICT</t>
  </si>
  <si>
    <t>KY, JEFFERSON, LOUISVILLE/JEFFERSON COUNTY, JEFFERSON COUNTY</t>
  </si>
  <si>
    <t>KY, JEFFERSON, UNINCORP, JEFFERSON COUNTY SCHOOL DISTRICT</t>
  </si>
  <si>
    <t>KY, LOGAN, RUSSELLVILLE, LOGAN COUNTY SCHOOL DISTRICT</t>
  </si>
  <si>
    <t>KY, LOGAN, UNINCORP, RUSSELLVILLE INDEPENDENT SCHOOL DISTRIC</t>
  </si>
  <si>
    <t>KY, MCCRACKEN, HENDRON, MCCRACKEN COUNTY SCHOOL DISTRICT</t>
  </si>
  <si>
    <t>KY, MCCRACKEN, LONE OAK, MCCRACKEN COUNTY SCHOOL DISTRICT</t>
  </si>
  <si>
    <t>KY, MCCRACKEN, MASSAC, MCCRACKEN COUNTY SCHOOL DISTRICT</t>
  </si>
  <si>
    <t>KY, MCCRACKEN, UNINCORP, PADUCAH INDEPENDENT SCHOOL DISTRICT</t>
  </si>
  <si>
    <t>KY, MCCRACKEN, WOODLAWN OAKDALE, MCCRACKEN COUNTY SCHOOL DIS</t>
  </si>
  <si>
    <t>KY, MERCER, UNINCORP, BURGIN INDEPENDENT SCHOOL DISTRICT</t>
  </si>
  <si>
    <t>KY, SHELBY, SIMPSONVILLE, SHELBY COUNTY SCHOOL DISTRICT</t>
  </si>
  <si>
    <t>KY, BOYLE, UNINCORP, DANVILLE INDEPENDENT SCHOOL DISTRICT</t>
  </si>
  <si>
    <t>KY, BRECKINRIDGE, UNINCORP, CLOVERPORT INDEPENDENT SCHOOL DI</t>
  </si>
  <si>
    <t>KY, CRITTENDEN, UNINCORP, CALDWELL COUNTY SCHOOL DISTRICT</t>
  </si>
  <si>
    <t>KY, DAVIESS, UNINCORP, MCLEAN COUNTY SCHOOL DISTRICT</t>
  </si>
  <si>
    <t>KY, DAVIESS, UNINCORP, OHIO COUNTY SCHOOL DISTRICT</t>
  </si>
  <si>
    <t>KY, FRANKLIN, FRANKFORT, FRANKFORT INDEPENDENT SCHOOL DISTRI</t>
  </si>
  <si>
    <t>KY, JACKSON, UNINCORP, JACKSON COUNTY SCHOOL DISTRICT</t>
  </si>
  <si>
    <t>KY, JEFFERSON, MIDDLETOWN, JEFFERSON COUNTY SCHOOL DISTRICT</t>
  </si>
  <si>
    <t>KY, MARSHALL, UNINCORP, MCCRACKEN COUNTY SCHOOL DISTRICT</t>
  </si>
  <si>
    <t>TN, WILLIAMSON, BRENTWOOD</t>
  </si>
  <si>
    <t>EVANSVILLE</t>
  </si>
  <si>
    <t>42PR</t>
  </si>
  <si>
    <t>Residential</t>
  </si>
  <si>
    <t>42WR</t>
  </si>
  <si>
    <t>11WC</t>
  </si>
  <si>
    <t>Interruptible Commercial</t>
  </si>
  <si>
    <t>52WC</t>
  </si>
  <si>
    <t>Commercial</t>
  </si>
  <si>
    <t>52WP</t>
  </si>
  <si>
    <t>Public Authority</t>
  </si>
  <si>
    <t>22WD</t>
  </si>
  <si>
    <t>Industrial</t>
  </si>
  <si>
    <t>11WD</t>
  </si>
  <si>
    <t>Interruptible Industrial</t>
  </si>
  <si>
    <t>PADUCAH</t>
  </si>
  <si>
    <t>NASHVILLE</t>
  </si>
  <si>
    <t>LEXINGTON</t>
  </si>
  <si>
    <t>LOUISVILLE</t>
  </si>
  <si>
    <t>Town</t>
  </si>
  <si>
    <t>WS</t>
  </si>
  <si>
    <t>MORTONS GAP</t>
  </si>
  <si>
    <t>SAINT CHARLES</t>
  </si>
  <si>
    <t>SMITHS GROVE</t>
  </si>
  <si>
    <t>MASONVILLE</t>
  </si>
  <si>
    <t>FRANKFORT</t>
  </si>
  <si>
    <t>ROBARDS</t>
  </si>
  <si>
    <t>REIDLAND</t>
  </si>
  <si>
    <t>PLUM SPRINGS</t>
  </si>
  <si>
    <t>WHITE PLAINS</t>
  </si>
  <si>
    <t>LOUISVILLE/JEFFERSON COUNTY</t>
  </si>
  <si>
    <t>HENDRON</t>
  </si>
  <si>
    <t>LONE OAK</t>
  </si>
  <si>
    <t>MASSAC</t>
  </si>
  <si>
    <t>WOODLAWN OAKDALE</t>
  </si>
  <si>
    <t>SIMPSONVILLE</t>
  </si>
  <si>
    <t>MIDDLETOWN</t>
  </si>
  <si>
    <t>UNINCORP</t>
  </si>
  <si>
    <t>District</t>
  </si>
  <si>
    <t>ANDERSON COUNTY SCHOOL DISTRICT</t>
  </si>
  <si>
    <t>LAWRENCEBURG</t>
  </si>
  <si>
    <t>CAVERNA INDEPENDENT SCHOOL DISTRICT</t>
  </si>
  <si>
    <t>CAVE CITY</t>
  </si>
  <si>
    <t>BARREN COUNTY SCHOOL DISTRICT</t>
  </si>
  <si>
    <t>GLASGOW</t>
  </si>
  <si>
    <t>GLASGOW INDEPENDENT SCHOOL DISTRICT</t>
  </si>
  <si>
    <t>PARK CITY</t>
  </si>
  <si>
    <t>BOYLE COUNTY SCHOOL DISTRICT</t>
  </si>
  <si>
    <t>DANVILLE</t>
  </si>
  <si>
    <t>DANVILLE INDEPENDENT SCHOOL DISTRICT</t>
  </si>
  <si>
    <t>JUNCTION CITY</t>
  </si>
  <si>
    <t>PERRYVILLE</t>
  </si>
  <si>
    <t>CLOVERPORT INDEPENDENT SCHOOL</t>
  </si>
  <si>
    <t>CLOVERPORT</t>
  </si>
  <si>
    <t>BRECKINRIDGE COUNTY SCHOOL DI</t>
  </si>
  <si>
    <t>HARDINSBURG</t>
  </si>
  <si>
    <t>BRECKINRIDGE COUNTY SCHOOL DISTR</t>
  </si>
  <si>
    <t>CALDWELL COUNTY SCHOOL DISTRICT</t>
  </si>
  <si>
    <t>FREDONIA</t>
  </si>
  <si>
    <t>PRINCETON</t>
  </si>
  <si>
    <t>CHRISTIAN COUNTY SCHOOL DISTRICT</t>
  </si>
  <si>
    <t>CROFTON</t>
  </si>
  <si>
    <t>CHRISTIAN COUNTY SCHOOL DISTRIC</t>
  </si>
  <si>
    <t>HOPKINSVILLE</t>
  </si>
  <si>
    <t>CRITTENDEN COUNTY SCHOOL DISTRICT</t>
  </si>
  <si>
    <t>MARION</t>
  </si>
  <si>
    <t>DAVIESS COUNTY SCHOOL DISTRICT</t>
  </si>
  <si>
    <t>OWENSBORO</t>
  </si>
  <si>
    <t>OWENSBORO INDEPENDENT SCHOOL DISTRIC</t>
  </si>
  <si>
    <t>OWENSBORO INDEPENDENT SCHOOL DISTRICT</t>
  </si>
  <si>
    <t>WHITESVILLE</t>
  </si>
  <si>
    <t>EDMONSON COUNTY SCHOOL DISTRICT</t>
  </si>
  <si>
    <t>FRANKLIN COUNTY SCHOOL DISTRICT</t>
  </si>
  <si>
    <t>GARRARD COUNTY SCHOOL DISTRICT</t>
  </si>
  <si>
    <t>LANCASTER</t>
  </si>
  <si>
    <t>GRAVES COUNTY SCHOOL DISTRICT</t>
  </si>
  <si>
    <t>MAYFIELD</t>
  </si>
  <si>
    <t>MAYFIELD INDEPENDENT SCHOOL DISTRICT</t>
  </si>
  <si>
    <t>WATER VALLEY</t>
  </si>
  <si>
    <t>WINGO</t>
  </si>
  <si>
    <t>GREEN COUNTY SCHOOL DISTRICT</t>
  </si>
  <si>
    <t>GREENSBURG</t>
  </si>
  <si>
    <t>HANCOCK COUNTY SCHOOL DISTRICT</t>
  </si>
  <si>
    <t>HAWESVILLE</t>
  </si>
  <si>
    <t>HORSE CAVE</t>
  </si>
  <si>
    <t>HART COUNTY SCHOOL DISTRICT</t>
  </si>
  <si>
    <t>MUNFORDVILLE</t>
  </si>
  <si>
    <t>HENDERSON COUNTY SCHOOL DISTRICT</t>
  </si>
  <si>
    <t>DAWSON SPRINGS INDEPENDENT SCHO</t>
  </si>
  <si>
    <t>DAWSON SPRINGS</t>
  </si>
  <si>
    <t>HOPKINS COUNTY SCHOOL DISTRICT</t>
  </si>
  <si>
    <t>EARLINGTON</t>
  </si>
  <si>
    <t>HANSON</t>
  </si>
  <si>
    <t>MADISONVILLE</t>
  </si>
  <si>
    <t>NORTONVILLE</t>
  </si>
  <si>
    <t>LINCOLN COUNTY SCHOOL DISTRICT</t>
  </si>
  <si>
    <t>HUSTONVILLE</t>
  </si>
  <si>
    <t>STANFORD</t>
  </si>
  <si>
    <t>LIVINGSTON COUNTY SCHOOL DISTR</t>
  </si>
  <si>
    <t>GRAND RIVERS</t>
  </si>
  <si>
    <t>LIVINGSTON COUNTY SCHOOL DISTRICT</t>
  </si>
  <si>
    <t>LOGAN COUNTY SCHOOL DISTRICT</t>
  </si>
  <si>
    <t>ADAIRVILLE</t>
  </si>
  <si>
    <t>AUBURN</t>
  </si>
  <si>
    <t>RUSSELLVILLE INDEPENDENT SCHOOL DIS</t>
  </si>
  <si>
    <t>RUSSELLVILLE</t>
  </si>
  <si>
    <t>LYON COUNTY SCHOOL DISTRICT</t>
  </si>
  <si>
    <t>EDDYVILLE</t>
  </si>
  <si>
    <t>MARION COUNTY SCHOOL DISTRICT</t>
  </si>
  <si>
    <t>LEBANON</t>
  </si>
  <si>
    <t>MARSHALL COUNTY SCHOOL DISTRICT</t>
  </si>
  <si>
    <t>CALVERT CITY</t>
  </si>
  <si>
    <t>MCCRACKEN COUNTY SCHOOL DISTRICT</t>
  </si>
  <si>
    <t>PADUCAH INDEPENDENT SCHOOL DISTRICT</t>
  </si>
  <si>
    <t>MCLEAN COUNTY SCHOOL DISTRICT</t>
  </si>
  <si>
    <t>CALHOUN</t>
  </si>
  <si>
    <t>LIVERMORE</t>
  </si>
  <si>
    <t>SACRAMENTO</t>
  </si>
  <si>
    <t>BURGIN INDEPENDENT SCHOOL DISTRICT</t>
  </si>
  <si>
    <t>BURGIN</t>
  </si>
  <si>
    <t>MERCER COUNTY SCHOOL DISTRICT</t>
  </si>
  <si>
    <t>HARRODSBURG</t>
  </si>
  <si>
    <t>MUHLENBERG COUNTY SCHOOL DISTRICT</t>
  </si>
  <si>
    <t>BREMEN</t>
  </si>
  <si>
    <t>MUHLENBERG COUNTY SCHOOL DISTR</t>
  </si>
  <si>
    <t>CENTRAL CITY</t>
  </si>
  <si>
    <t>MUHLENBERG COUNTY SCHOOL DISTRIC</t>
  </si>
  <si>
    <t>GREENVILLE</t>
  </si>
  <si>
    <t>POWDERLY</t>
  </si>
  <si>
    <t>OHIO COUNTY SCHOOL DISTRICT</t>
  </si>
  <si>
    <t>BEAVER DAM</t>
  </si>
  <si>
    <t>FORDSVILLE</t>
  </si>
  <si>
    <t>HARTFORD</t>
  </si>
  <si>
    <t>SHELBY COUNTY SCHOOL DISTRICT</t>
  </si>
  <si>
    <t>SHELBYVILLE</t>
  </si>
  <si>
    <t>SIMPSON COUNTY SCHOOL DISTRICT</t>
  </si>
  <si>
    <t>FRANKLIN</t>
  </si>
  <si>
    <t>CAMPBELLSVILLE INDEPENDENT SCHOO</t>
  </si>
  <si>
    <t>CAMPBELLSVILLE</t>
  </si>
  <si>
    <t>TAYLOR COUNTY SCHOOL DISTRICT</t>
  </si>
  <si>
    <t>CAMPBELLSVILLE INDEPENDENT SCHOOL DIST</t>
  </si>
  <si>
    <t>TODD COUNTY SCHOOL DISTRICT</t>
  </si>
  <si>
    <t>ELKTON</t>
  </si>
  <si>
    <t>TRIGG COUNTY SCHOOL DISTRICT</t>
  </si>
  <si>
    <t>CADIZ</t>
  </si>
  <si>
    <t>BOWLING GREEN INDEPENDENT SCHOOL</t>
  </si>
  <si>
    <t>BOWLING GREEN</t>
  </si>
  <si>
    <t>WARREN COUNTY SCHOOL DISTRICT</t>
  </si>
  <si>
    <t>OAKLAND</t>
  </si>
  <si>
    <t>WOODBURN</t>
  </si>
  <si>
    <t>WASHINGTON COUNTY SCHOOL DISTRI</t>
  </si>
  <si>
    <t>SPRINGFIELD</t>
  </si>
  <si>
    <t>WASHINGTON COUNTY SCHOOL DISTRICT</t>
  </si>
  <si>
    <t>WEBSTER COUNTY SCHOOL DISTRICT</t>
  </si>
  <si>
    <t>DIXON</t>
  </si>
  <si>
    <t>SEBREE</t>
  </si>
  <si>
    <t>SLAUGHTERS</t>
  </si>
  <si>
    <t>CASEY COUNTY SCHOOL DISTRICT</t>
  </si>
  <si>
    <t>HENDERSON</t>
  </si>
  <si>
    <t>JEFFERSON COUNTY</t>
  </si>
  <si>
    <t>JEFFERSON COUNTY SCHOOL DISTRICT</t>
  </si>
  <si>
    <t>RUSSELLVILLE INDEPENDENT SCHOOL DISTRIC</t>
  </si>
  <si>
    <t>MCCRACKEN COUNTY SCHOOL DIS</t>
  </si>
  <si>
    <t>CLOVERPORT INDEPENDENT SCHOOL DI</t>
  </si>
  <si>
    <t>FRANKFORT INDEPENDENT SCHOOL DISTRI</t>
  </si>
  <si>
    <t>JACKSON COUNTY SCHOOL DISTRICT</t>
  </si>
  <si>
    <t>Grand Total</t>
  </si>
  <si>
    <t>210054414600011</t>
  </si>
  <si>
    <t>210050000000011</t>
  </si>
  <si>
    <t>210091349200113</t>
  </si>
  <si>
    <t>210093111400021</t>
  </si>
  <si>
    <t>210093111400197</t>
  </si>
  <si>
    <t>210095923200021</t>
  </si>
  <si>
    <t>210090000000021</t>
  </si>
  <si>
    <t>210211988200051</t>
  </si>
  <si>
    <t>210211988200143</t>
  </si>
  <si>
    <t>210214133800051</t>
  </si>
  <si>
    <t>210216025800051</t>
  </si>
  <si>
    <t>210210000000051</t>
  </si>
  <si>
    <t>210271590400132</t>
  </si>
  <si>
    <t>210273455200065</t>
  </si>
  <si>
    <t>210270000000065</t>
  </si>
  <si>
    <t>210332908000081</t>
  </si>
  <si>
    <t>210336313800081</t>
  </si>
  <si>
    <t>210330000000081</t>
  </si>
  <si>
    <t>210471865800115</t>
  </si>
  <si>
    <t>210473791800115</t>
  </si>
  <si>
    <t>210470000000115</t>
  </si>
  <si>
    <t>210555003400135</t>
  </si>
  <si>
    <t>210550000000135</t>
  </si>
  <si>
    <t>210595052000145</t>
  </si>
  <si>
    <t>210595862000145</t>
  </si>
  <si>
    <t>210595862000472</t>
  </si>
  <si>
    <t>210590000000145</t>
  </si>
  <si>
    <t>210590000000472</t>
  </si>
  <si>
    <t>210598283000145</t>
  </si>
  <si>
    <t>210610000000151</t>
  </si>
  <si>
    <t>210732890000181</t>
  </si>
  <si>
    <t>210730000000181</t>
  </si>
  <si>
    <t>210794384000195</t>
  </si>
  <si>
    <t>210790000000195</t>
  </si>
  <si>
    <t>210835089800205</t>
  </si>
  <si>
    <t>210835089800392</t>
  </si>
  <si>
    <t>210830000000205</t>
  </si>
  <si>
    <t>210838083200205</t>
  </si>
  <si>
    <t>210838385600205</t>
  </si>
  <si>
    <t>210873296800215</t>
  </si>
  <si>
    <t>210870000000215</t>
  </si>
  <si>
    <t>210913520000225</t>
  </si>
  <si>
    <t>210910000000225</t>
  </si>
  <si>
    <t>210993800800113</t>
  </si>
  <si>
    <t>210995457000245</t>
  </si>
  <si>
    <t>210990000000113</t>
  </si>
  <si>
    <t>210990000000245</t>
  </si>
  <si>
    <t>211016587400251</t>
  </si>
  <si>
    <t>211010000000251</t>
  </si>
  <si>
    <t>211072022400146</t>
  </si>
  <si>
    <t>211072323000265</t>
  </si>
  <si>
    <t>211073439000265</t>
  </si>
  <si>
    <t>211074936800265</t>
  </si>
  <si>
    <t>211075361600265</t>
  </si>
  <si>
    <t>211075691000265</t>
  </si>
  <si>
    <t>211076771000265</t>
  </si>
  <si>
    <t>211070000000265</t>
  </si>
  <si>
    <t>211373883600341</t>
  </si>
  <si>
    <t>211377311000341</t>
  </si>
  <si>
    <t>211370000000341</t>
  </si>
  <si>
    <t>211393221200345</t>
  </si>
  <si>
    <t>211390000000345</t>
  </si>
  <si>
    <t>211410029800351</t>
  </si>
  <si>
    <t>211410263800351</t>
  </si>
  <si>
    <t>211416751200523</t>
  </si>
  <si>
    <t>211410000000351</t>
  </si>
  <si>
    <t>211432382400361</t>
  </si>
  <si>
    <t>211430000000361</t>
  </si>
  <si>
    <t>211554434400375</t>
  </si>
  <si>
    <t>211550000000375</t>
  </si>
  <si>
    <t>211571201600381</t>
  </si>
  <si>
    <t>211570000000381</t>
  </si>
  <si>
    <t>211455883600395</t>
  </si>
  <si>
    <t>211455883600476</t>
  </si>
  <si>
    <t>211456463200395</t>
  </si>
  <si>
    <t>211450000000395</t>
  </si>
  <si>
    <t>211491185400405</t>
  </si>
  <si>
    <t>211494706200405</t>
  </si>
  <si>
    <t>211496763800405</t>
  </si>
  <si>
    <t>211490000000405</t>
  </si>
  <si>
    <t>211671104400072</t>
  </si>
  <si>
    <t>211673496600421</t>
  </si>
  <si>
    <t>211670000000421</t>
  </si>
  <si>
    <t>211770940600445</t>
  </si>
  <si>
    <t>211771397800445</t>
  </si>
  <si>
    <t>211773302200445</t>
  </si>
  <si>
    <t>211776265200445</t>
  </si>
  <si>
    <t>211770000000445</t>
  </si>
  <si>
    <t>211830465400461</t>
  </si>
  <si>
    <t>211832827000461</t>
  </si>
  <si>
    <t>211833502000461</t>
  </si>
  <si>
    <t>211830000000461</t>
  </si>
  <si>
    <t>212117005000531</t>
  </si>
  <si>
    <t>212110000000531</t>
  </si>
  <si>
    <t>212132891800535</t>
  </si>
  <si>
    <t>212130000000535</t>
  </si>
  <si>
    <t>212171216000092</t>
  </si>
  <si>
    <t>212171216000545</t>
  </si>
  <si>
    <t>212170000000092</t>
  </si>
  <si>
    <t>212170000000545</t>
  </si>
  <si>
    <t>212192440000551</t>
  </si>
  <si>
    <t>212190000000551</t>
  </si>
  <si>
    <t>212211169200555</t>
  </si>
  <si>
    <t>212210000000555</t>
  </si>
  <si>
    <t>212270890200042</t>
  </si>
  <si>
    <t>212270890200571</t>
  </si>
  <si>
    <t>212275714400571</t>
  </si>
  <si>
    <t>212276186000571</t>
  </si>
  <si>
    <t>212277145400571</t>
  </si>
  <si>
    <t>212270000000571</t>
  </si>
  <si>
    <t>212278441400571</t>
  </si>
  <si>
    <t>212297266000575</t>
  </si>
  <si>
    <t>212290000000575</t>
  </si>
  <si>
    <t>212332168200585</t>
  </si>
  <si>
    <t>212336922200585</t>
  </si>
  <si>
    <t>212337113000585</t>
  </si>
  <si>
    <t>212330000000585</t>
  </si>
  <si>
    <t>210090000000113</t>
  </si>
  <si>
    <t>210090000000197</t>
  </si>
  <si>
    <t>210450000000111</t>
  </si>
  <si>
    <t>210870000000545</t>
  </si>
  <si>
    <t>211013586600251</t>
  </si>
  <si>
    <t>211072022400265</t>
  </si>
  <si>
    <t>211078272200265</t>
  </si>
  <si>
    <t>211114800600275</t>
  </si>
  <si>
    <t>211110000000275</t>
  </si>
  <si>
    <t>211416751200351</t>
  </si>
  <si>
    <t>211410000000523</t>
  </si>
  <si>
    <t>211453590200395</t>
  </si>
  <si>
    <t>211454751200395</t>
  </si>
  <si>
    <t>211455055600395</t>
  </si>
  <si>
    <t>211450000000476</t>
  </si>
  <si>
    <t>211458456700395</t>
  </si>
  <si>
    <t>211670000000072</t>
  </si>
  <si>
    <t>212117075200531</t>
  </si>
  <si>
    <t>210210000000143</t>
  </si>
  <si>
    <t>210270000000132</t>
  </si>
  <si>
    <t>210550000000081</t>
  </si>
  <si>
    <t>210590000000405</t>
  </si>
  <si>
    <t>210590000000461</t>
  </si>
  <si>
    <t>210732890000177</t>
  </si>
  <si>
    <t>211090000000271</t>
  </si>
  <si>
    <t>211115197800275</t>
  </si>
  <si>
    <t>211570000000395</t>
  </si>
  <si>
    <t>471870828000000</t>
  </si>
  <si>
    <t>SAP TJUR Description</t>
  </si>
  <si>
    <t>SAP TJUR Code</t>
  </si>
  <si>
    <t>Sum of Total</t>
  </si>
  <si>
    <t>Weather Station Weighting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</si>
  <si>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</si>
  <si>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</si>
  <si>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</si>
  <si>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</si>
  <si>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</si>
  <si>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</si>
  <si>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</si>
  <si>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</si>
  <si>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</si>
  <si>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</si>
  <si>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</si>
  <si>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</si>
  <si>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</si>
  <si>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 xml:space="preserve">      0.05300000</t>
  </si>
  <si>
    <t>View</t>
  </si>
  <si>
    <t>Type</t>
  </si>
  <si>
    <t>Atmos Energy Corporation</t>
  </si>
  <si>
    <t>Cost Center</t>
  </si>
  <si>
    <t>Income Statements</t>
  </si>
  <si>
    <t>Company</t>
  </si>
  <si>
    <t>Kentucky Division - 009DIV</t>
  </si>
  <si>
    <t>Fiscal 2014</t>
  </si>
  <si>
    <t>Fiscal 2015</t>
  </si>
  <si>
    <t>Base Period</t>
  </si>
  <si>
    <t>Operating Revenue</t>
  </si>
  <si>
    <t>FinRep</t>
  </si>
  <si>
    <t>Excludes Unbilled</t>
  </si>
  <si>
    <t>Check</t>
  </si>
  <si>
    <t>G/L Account</t>
  </si>
  <si>
    <t>RESIDENTIAL SALES</t>
  </si>
  <si>
    <t>Residential Sales</t>
  </si>
  <si>
    <t>COMMERCIAL SALES</t>
  </si>
  <si>
    <t>Commercial Sales</t>
  </si>
  <si>
    <t>INDUSTRIAL SALES</t>
  </si>
  <si>
    <t>Industrial Sales</t>
  </si>
  <si>
    <t>PUBLIC AUTHORITY SALES</t>
  </si>
  <si>
    <t>Public Authority Sal</t>
  </si>
  <si>
    <t>TRANSPORTATION REVENUE</t>
  </si>
  <si>
    <t>Transportation Reven</t>
  </si>
  <si>
    <t>Oracle Journal Descr</t>
  </si>
  <si>
    <t>Atmos Kentucky Estimate</t>
  </si>
  <si>
    <t>Atmos Kentucky Estimate Dec 14</t>
  </si>
  <si>
    <t>Atmos Kentucky Estimate Feb 15</t>
  </si>
  <si>
    <t>Atmos Kentucky Estimate Feb 15 REVERSAL</t>
  </si>
  <si>
    <t>Atmos Kentucky Estimate Jan 15</t>
  </si>
  <si>
    <t>Atmos Kentucky Estimate Mar 15</t>
  </si>
  <si>
    <t>Atmos Kentucky Estimate Nov 14</t>
  </si>
  <si>
    <t>Atmos Kentucky Estimate Oct 14</t>
  </si>
  <si>
    <t>Atmos Kentucky Estimate Sept 14 reversal</t>
  </si>
  <si>
    <t>KMD True Up Vols</t>
  </si>
  <si>
    <t>KY - Revenue Accrual for Portion 18&amp;19</t>
  </si>
  <si>
    <t>Reverse_Feb 15 KY - Revenue Accrual for Portion 18&amp;19</t>
  </si>
  <si>
    <t>Reverses "090-142 Revenue USD" journal entry of "dsn-2014090</t>
  </si>
  <si>
    <t>Reverses "090-142 Revenue USD" journal entry of "dsn-2014110</t>
  </si>
  <si>
    <t>Reverses "090-142 Revenue USD" journal entry of "dsn-2014120</t>
  </si>
  <si>
    <t>Reverses "090-142 Revenue USD" journal entry of "dsn-2015010</t>
  </si>
  <si>
    <t>Reverses "090-142 Revenue USD" journal entry of "dsn-2015020</t>
  </si>
  <si>
    <t>Reverses "090-142 Revenue USD" journal entry of "dsn-2015030</t>
  </si>
  <si>
    <t>Excludes Not Assigned Purchased Gas (will not tie to summary)</t>
  </si>
  <si>
    <t>A3/012/2014</t>
  </si>
  <si>
    <t>A3/001/2015</t>
  </si>
  <si>
    <t>A3/002/2015</t>
  </si>
  <si>
    <t>A3/003/2015</t>
  </si>
  <si>
    <t>A3/004/2015</t>
  </si>
  <si>
    <t>A3/005/2015</t>
  </si>
  <si>
    <t>A3/006/2015</t>
  </si>
  <si>
    <t>A3/007/2015</t>
  </si>
  <si>
    <t>A3/008/2015</t>
  </si>
  <si>
    <t>A3/009/2015</t>
  </si>
  <si>
    <t>A3/010/2015</t>
  </si>
  <si>
    <t>A3/011/2015</t>
  </si>
  <si>
    <t>TN- COMMERCIAL  FRANKLIN</t>
  </si>
  <si>
    <t>TN, WILLIAMSON, FRANKLIN</t>
  </si>
  <si>
    <t>471872774000000</t>
  </si>
  <si>
    <t>TJUR</t>
  </si>
  <si>
    <t xml:space="preserve">      0.06300000</t>
  </si>
  <si>
    <t xml:space="preserve">    300.00000000</t>
  </si>
  <si>
    <t>Atmos Kentucky Estimate Apr 15</t>
  </si>
  <si>
    <t>Atmos Kentucky Estimate Aug 15 WD3</t>
  </si>
  <si>
    <t>Atmos Kentucky Estimate Aug 15 WD3 CORRECTION</t>
  </si>
  <si>
    <t>Atmos Kentucky Estimate Ju1 15 WD3</t>
  </si>
  <si>
    <t>Atmos Kentucky Estimate Jun 15</t>
  </si>
  <si>
    <t>Atmos Kentucky Estimate May 15</t>
  </si>
  <si>
    <t>Reverses "090-142 Revenue USD" journal entry of "dsn-2015040</t>
  </si>
  <si>
    <t>Reverses "090-142 Revenue USD" journal entry of "jls-2015070</t>
  </si>
  <si>
    <t>Reverses "090-142 Revenue USD" journal entry of "jls-2015080</t>
  </si>
  <si>
    <t>Reverses "090-142 Revenue USD" journal entry of "yw-20150505</t>
  </si>
  <si>
    <t>Reverses "090-142 Revenue USD" journal entry of "yw-20150603</t>
  </si>
  <si>
    <t>Adjustments made to get tiered volume back to totals</t>
  </si>
  <si>
    <t>A3/009/2014</t>
  </si>
  <si>
    <t>A3/010/2014</t>
  </si>
  <si>
    <t>A3/011/2014</t>
  </si>
  <si>
    <t>1000772833</t>
  </si>
  <si>
    <t>WESTLAKE CANO</t>
  </si>
  <si>
    <t>1000772875</t>
  </si>
  <si>
    <t>WESTLAKE PVC</t>
  </si>
  <si>
    <t xml:space="preserve">               Residential Revenue Class</t>
  </si>
  <si>
    <t xml:space="preserve">               Commercial Revenue Class</t>
  </si>
  <si>
    <t xml:space="preserve">               Industrial Revenue Class</t>
  </si>
  <si>
    <t xml:space="preserve">               Irrigation Revenue Class</t>
  </si>
  <si>
    <t xml:space="preserve">               Public Authority Revenue Class</t>
  </si>
  <si>
    <t xml:space="preserve">               Unbilled Revenue Class</t>
  </si>
  <si>
    <t xml:space="preserve">               Other Gas Revenue Class</t>
  </si>
  <si>
    <t xml:space="preserve">          Total Gas Revenue</t>
  </si>
  <si>
    <t xml:space="preserve">          Transportation Revenue</t>
  </si>
  <si>
    <t xml:space="preserve">          Forfeited Discounts</t>
  </si>
  <si>
    <t xml:space="preserve">          Other Operating Revenue</t>
  </si>
  <si>
    <t xml:space="preserve">          Realized Gas Trading Margin</t>
  </si>
  <si>
    <t xml:space="preserve">          Unrealized Gas Trading Margin</t>
  </si>
  <si>
    <t xml:space="preserve">          Intersegment Revenue Elimination</t>
  </si>
  <si>
    <t xml:space="preserve">     Total Operating Revenues</t>
  </si>
  <si>
    <t xml:space="preserve">          Purchased Gas Cost</t>
  </si>
  <si>
    <t xml:space="preserve">          Intersegment Gas Cost Elimination</t>
  </si>
  <si>
    <t xml:space="preserve">     Total Purchased Gas Costs</t>
  </si>
  <si>
    <t>Gross Profit</t>
  </si>
  <si>
    <t>Adjustment 1</t>
  </si>
  <si>
    <t>Adjustment 2</t>
  </si>
  <si>
    <t>Total Adjustments</t>
  </si>
  <si>
    <t>Due to Industrial Interruptible Adjustment</t>
  </si>
  <si>
    <t>Means the worksheet has been updated</t>
  </si>
  <si>
    <t>Contract Account</t>
  </si>
  <si>
    <t>1000585506</t>
  </si>
  <si>
    <t>HUBBARD FEEDS INC</t>
  </si>
  <si>
    <t>3008281119</t>
  </si>
  <si>
    <t>1000590911</t>
  </si>
  <si>
    <t>RIVER VALLEY FOODS</t>
  </si>
  <si>
    <t>3011181300</t>
  </si>
  <si>
    <t>1000591134</t>
  </si>
  <si>
    <t>RITATSU</t>
  </si>
  <si>
    <t>3011655558</t>
  </si>
  <si>
    <t>1000592670</t>
  </si>
  <si>
    <t>BLUGRASS SUPPLY</t>
  </si>
  <si>
    <t>4008042939</t>
  </si>
  <si>
    <t>1000594199</t>
  </si>
  <si>
    <t>GENERAL PRODUCTS</t>
  </si>
  <si>
    <t>3011810899</t>
  </si>
  <si>
    <t>1000599411</t>
  </si>
  <si>
    <t>ANDROID INDUSTRIES</t>
  </si>
  <si>
    <t>3007681135</t>
  </si>
  <si>
    <t>1000610384</t>
  </si>
  <si>
    <t>INOAC AUTOMOTIVE</t>
  </si>
  <si>
    <t>3010545679</t>
  </si>
  <si>
    <t>1000611423</t>
  </si>
  <si>
    <t>CITY OF SEBREE</t>
  </si>
  <si>
    <t>3011230131</t>
  </si>
  <si>
    <t>1000617263</t>
  </si>
  <si>
    <t>VIBRA FINISH COMPANY</t>
  </si>
  <si>
    <t>3011377993</t>
  </si>
  <si>
    <t>1000620657</t>
  </si>
  <si>
    <t>PROGRESS RAIL</t>
  </si>
  <si>
    <t>3011682822</t>
  </si>
  <si>
    <t>1000628535</t>
  </si>
  <si>
    <t>DERBY FABRICATING</t>
  </si>
  <si>
    <t>3009006030</t>
  </si>
  <si>
    <t>1000641925</t>
  </si>
  <si>
    <t>CGS MACHINE &amp; TOOL</t>
  </si>
  <si>
    <t>3011729853</t>
  </si>
  <si>
    <t>1000674553</t>
  </si>
  <si>
    <t>SUPERIOR GRAPHITE</t>
  </si>
  <si>
    <t>3010666655</t>
  </si>
  <si>
    <t>3010666842</t>
  </si>
  <si>
    <t>1000674657</t>
  </si>
  <si>
    <t>CONTINENTAL MILLS</t>
  </si>
  <si>
    <t>3010709260</t>
  </si>
  <si>
    <t>1000674685</t>
  </si>
  <si>
    <t>SUN CHEMICAL #165194</t>
  </si>
  <si>
    <t>3010709439</t>
  </si>
  <si>
    <t>1000674745</t>
  </si>
  <si>
    <t>FREUDENBERG</t>
  </si>
  <si>
    <t>3010710490</t>
  </si>
  <si>
    <t>1000674772</t>
  </si>
  <si>
    <t>BRAZEWAY</t>
  </si>
  <si>
    <t>3010711622</t>
  </si>
  <si>
    <t>4006757939</t>
  </si>
  <si>
    <t>1000674796</t>
  </si>
  <si>
    <t>MID CONTINENT SPRING</t>
  </si>
  <si>
    <t>3010712041</t>
  </si>
  <si>
    <t>1000677614</t>
  </si>
  <si>
    <t>ELK BRAND MFG</t>
  </si>
  <si>
    <t>3010712685</t>
  </si>
  <si>
    <t>3010712916</t>
  </si>
  <si>
    <t>1000678032</t>
  </si>
  <si>
    <t>SIGMA STRETCH</t>
  </si>
  <si>
    <t>3010889683</t>
  </si>
  <si>
    <t>4000109346</t>
  </si>
  <si>
    <t>1000684713</t>
  </si>
  <si>
    <t>BLUEGRASS ROLLER</t>
  </si>
  <si>
    <t>3007712806</t>
  </si>
  <si>
    <t>1000688788</t>
  </si>
  <si>
    <t>HUHTAMAKI</t>
  </si>
  <si>
    <t>3011777337</t>
  </si>
  <si>
    <t>1000692446</t>
  </si>
  <si>
    <t>HARMAN BECKER</t>
  </si>
  <si>
    <t>3009502744</t>
  </si>
  <si>
    <t>1000693643</t>
  </si>
  <si>
    <t>TOPPS SAFETY APPAREL</t>
  </si>
  <si>
    <t>3010703202</t>
  </si>
  <si>
    <t>1000694146</t>
  </si>
  <si>
    <t>JOY MINING MACHINERY</t>
  </si>
  <si>
    <t>3009990682</t>
  </si>
  <si>
    <t>1000697370</t>
  </si>
  <si>
    <t>R L SCHREIBER</t>
  </si>
  <si>
    <t>3011595015</t>
  </si>
  <si>
    <t>1000699549</t>
  </si>
  <si>
    <t>AMERICAN MATERIALS</t>
  </si>
  <si>
    <t>3009753545</t>
  </si>
  <si>
    <t>1000700351</t>
  </si>
  <si>
    <t>CARBIDE INDUSTRIES</t>
  </si>
  <si>
    <t>3010611301</t>
  </si>
  <si>
    <t>1000701226</t>
  </si>
  <si>
    <t>CAMPARI AMERICA</t>
  </si>
  <si>
    <t>3045880634</t>
  </si>
  <si>
    <t>1000710848</t>
  </si>
  <si>
    <t>AMERICAN WOOD FIBERS</t>
  </si>
  <si>
    <t>3006487400</t>
  </si>
  <si>
    <t>1000710858</t>
  </si>
  <si>
    <t>CANTON COOPERAGE CO</t>
  </si>
  <si>
    <t>3006487679</t>
  </si>
  <si>
    <t>1000710935</t>
  </si>
  <si>
    <t>CURTIS MARUYASU</t>
  </si>
  <si>
    <t>3006530184</t>
  </si>
  <si>
    <t>1000710949</t>
  </si>
  <si>
    <t>PLASTIC PRODUCTS</t>
  </si>
  <si>
    <t>3006530497</t>
  </si>
  <si>
    <t>1000710961</t>
  </si>
  <si>
    <t>3006530684</t>
  </si>
  <si>
    <t>1000710971</t>
  </si>
  <si>
    <t>3006530835</t>
  </si>
  <si>
    <t>1000721643</t>
  </si>
  <si>
    <t>MADISON SMITH</t>
  </si>
  <si>
    <t>3009993223</t>
  </si>
  <si>
    <t>1000723353</t>
  </si>
  <si>
    <t>INTERGRATED</t>
  </si>
  <si>
    <t>3009763221</t>
  </si>
  <si>
    <t>1000728561</t>
  </si>
  <si>
    <t>CITY HALL/HRMEP</t>
  </si>
  <si>
    <t>3006992195</t>
  </si>
  <si>
    <t>1000728762</t>
  </si>
  <si>
    <t>RED WING SHOE CO</t>
  </si>
  <si>
    <t>3007780279</t>
  </si>
  <si>
    <t>1000728796</t>
  </si>
  <si>
    <t>GREEN BOILER</t>
  </si>
  <si>
    <t>3007780859</t>
  </si>
  <si>
    <t>1000728806</t>
  </si>
  <si>
    <t>3007821313</t>
  </si>
  <si>
    <t>1000733613</t>
  </si>
  <si>
    <t>HUNTSMAN PACKAGING</t>
  </si>
  <si>
    <t>3007821466</t>
  </si>
  <si>
    <t>1000733762</t>
  </si>
  <si>
    <t>SILGAN PLASTICS</t>
  </si>
  <si>
    <t>3005842232</t>
  </si>
  <si>
    <t>1000738709</t>
  </si>
  <si>
    <t>APACHE REALTY</t>
  </si>
  <si>
    <t>3010997333</t>
  </si>
  <si>
    <t>1000741872</t>
  </si>
  <si>
    <t>BUCKHORN MATERIAL</t>
  </si>
  <si>
    <t>3008168028</t>
  </si>
  <si>
    <t>1000755665</t>
  </si>
  <si>
    <t>LOUIS A WHALEY</t>
  </si>
  <si>
    <t>3009981727</t>
  </si>
  <si>
    <t>1000772476</t>
  </si>
  <si>
    <t>MEGGITT AIRCRAFT</t>
  </si>
  <si>
    <t>3008531321</t>
  </si>
  <si>
    <t>1000772735</t>
  </si>
  <si>
    <t>HAIL &amp; COTTON, INC.</t>
  </si>
  <si>
    <t>3008881711</t>
  </si>
  <si>
    <t>1000775953</t>
  </si>
  <si>
    <t>TRANSCRAFT CORP</t>
  </si>
  <si>
    <t>3009006905</t>
  </si>
  <si>
    <t>1000784297</t>
  </si>
  <si>
    <t>BLUEGRASS DAIRY &amp;</t>
  </si>
  <si>
    <t>3010299945</t>
  </si>
  <si>
    <t>1000787498</t>
  </si>
  <si>
    <t>POLYWEAVE BAG CO</t>
  </si>
  <si>
    <t>3011065696</t>
  </si>
  <si>
    <t>1000788311</t>
  </si>
  <si>
    <t>DART CONTAINER</t>
  </si>
  <si>
    <t>3009432043</t>
  </si>
  <si>
    <t>3009432187</t>
  </si>
  <si>
    <t>3009432374</t>
  </si>
  <si>
    <t>3009432687</t>
  </si>
  <si>
    <t>1000808988</t>
  </si>
  <si>
    <t>HOUCHENS IND 99-7380</t>
  </si>
  <si>
    <t>3009600987</t>
  </si>
  <si>
    <t>4011100360</t>
  </si>
  <si>
    <t>1000811795</t>
  </si>
  <si>
    <t>BWCS</t>
  </si>
  <si>
    <t>3006775107</t>
  </si>
  <si>
    <t>1000826180</t>
  </si>
  <si>
    <t>SAFE TRAN SYSTEMS</t>
  </si>
  <si>
    <t>3011601794</t>
  </si>
  <si>
    <t>1000835684</t>
  </si>
  <si>
    <t>FUEL TOTAL SYSTEMS</t>
  </si>
  <si>
    <t>3011652784</t>
  </si>
  <si>
    <t>1000839608</t>
  </si>
  <si>
    <t>PRECISION SOYA OF</t>
  </si>
  <si>
    <t>3005663837</t>
  </si>
  <si>
    <t>1000853006</t>
  </si>
  <si>
    <t>DANA FILMS INC</t>
  </si>
  <si>
    <t>3009609157</t>
  </si>
  <si>
    <t>1000856747</t>
  </si>
  <si>
    <t>CALDWELL GASKET</t>
  </si>
  <si>
    <t>3011750936</t>
  </si>
  <si>
    <t>1000860188</t>
  </si>
  <si>
    <t>SHOP AT HOME CARPETS</t>
  </si>
  <si>
    <t>3011518198</t>
  </si>
  <si>
    <t>1000867757</t>
  </si>
  <si>
    <t>NSU CORPORATION</t>
  </si>
  <si>
    <t>3011582234</t>
  </si>
  <si>
    <t>3011582636</t>
  </si>
  <si>
    <t>1000870438</t>
  </si>
  <si>
    <t>ENGINEREED PLASTIC</t>
  </si>
  <si>
    <t>3009416383</t>
  </si>
  <si>
    <t>1000870857</t>
  </si>
  <si>
    <t>CORNING INCORPORATED</t>
  </si>
  <si>
    <t>3007346382</t>
  </si>
  <si>
    <t>1000870865</t>
  </si>
  <si>
    <t>HITACHI AUTOMOTIVE</t>
  </si>
  <si>
    <t>3007347103</t>
  </si>
  <si>
    <t>1000870874</t>
  </si>
  <si>
    <t>WAUSAU PAPER TOWEL</t>
  </si>
  <si>
    <t>3007347318</t>
  </si>
  <si>
    <t>3007347407</t>
  </si>
  <si>
    <t>1000871080</t>
  </si>
  <si>
    <t>TRIM MASTERS</t>
  </si>
  <si>
    <t>3007347943</t>
  </si>
  <si>
    <t>1000872749</t>
  </si>
  <si>
    <t>JOHNSON CONTROLS</t>
  </si>
  <si>
    <t>3009678930</t>
  </si>
  <si>
    <t>1000872778</t>
  </si>
  <si>
    <t>ELK BRAND MFG CO</t>
  </si>
  <si>
    <t>3009679153</t>
  </si>
  <si>
    <t>3009679368</t>
  </si>
  <si>
    <t>1000872799</t>
  </si>
  <si>
    <t>STONE PLASTICS</t>
  </si>
  <si>
    <t>3009679573</t>
  </si>
  <si>
    <t>1000875184</t>
  </si>
  <si>
    <t>CTS</t>
  </si>
  <si>
    <t>3011811567</t>
  </si>
  <si>
    <t>1000876022</t>
  </si>
  <si>
    <t>SOUTHEAST TUBE</t>
  </si>
  <si>
    <t>3009679779</t>
  </si>
  <si>
    <t>1000876065</t>
  </si>
  <si>
    <t>KY MACHINE ENGINEE</t>
  </si>
  <si>
    <t>3009680169</t>
  </si>
  <si>
    <t>1000878845</t>
  </si>
  <si>
    <t>STOODY COMPANY</t>
  </si>
  <si>
    <t>3011812217</t>
  </si>
  <si>
    <t>1000881120</t>
  </si>
  <si>
    <t>STAG III DANVILLE</t>
  </si>
  <si>
    <t>3008799678</t>
  </si>
  <si>
    <t>1000886351</t>
  </si>
  <si>
    <t>SCOTT MFG</t>
  </si>
  <si>
    <t>3010910989</t>
  </si>
  <si>
    <t>1000893164</t>
  </si>
  <si>
    <t>AIRGUARD</t>
  </si>
  <si>
    <t>3011365424</t>
  </si>
  <si>
    <t>1000895240</t>
  </si>
  <si>
    <t>PEERLESS CASCADE PL</t>
  </si>
  <si>
    <t>3007581743</t>
  </si>
  <si>
    <t>1000901533</t>
  </si>
  <si>
    <t>PLEASANT VIEW FARMS</t>
  </si>
  <si>
    <t>3006773181</t>
  </si>
  <si>
    <t>3006773314</t>
  </si>
  <si>
    <t>1000901548</t>
  </si>
  <si>
    <t>AUBURN LEATHER</t>
  </si>
  <si>
    <t>3006773663</t>
  </si>
  <si>
    <t>1000902992</t>
  </si>
  <si>
    <t>ALCOA AUTOMOTIVE</t>
  </si>
  <si>
    <t>3007743229</t>
  </si>
  <si>
    <t>1000910448</t>
  </si>
  <si>
    <t>SWEDISH MATCH N AMER</t>
  </si>
  <si>
    <t>3007819826</t>
  </si>
  <si>
    <t>1000910578</t>
  </si>
  <si>
    <t>GENERAL ELECTRIC</t>
  </si>
  <si>
    <t>3007866427</t>
  </si>
  <si>
    <t>1000917655</t>
  </si>
  <si>
    <t>OWENSBORO MANUFACT</t>
  </si>
  <si>
    <t>3007909630</t>
  </si>
  <si>
    <t>1000917739</t>
  </si>
  <si>
    <t>COMEFRI USA, INC</t>
  </si>
  <si>
    <t>3011793300</t>
  </si>
  <si>
    <t>1000918429</t>
  </si>
  <si>
    <t>CHEMWAY HOLDINGS LLC</t>
  </si>
  <si>
    <t>3007968282</t>
  </si>
  <si>
    <t>1000921333</t>
  </si>
  <si>
    <t>PREMIUM ALLIED TOOL</t>
  </si>
  <si>
    <t>3008001911</t>
  </si>
  <si>
    <t>3008002090</t>
  </si>
  <si>
    <t>1000921374</t>
  </si>
  <si>
    <t>HUNTER DOUGLAS</t>
  </si>
  <si>
    <t>3008003526</t>
  </si>
  <si>
    <t>1000921390</t>
  </si>
  <si>
    <t>SUN WINDOWS</t>
  </si>
  <si>
    <t>3008003973</t>
  </si>
  <si>
    <t>1000921433</t>
  </si>
  <si>
    <t>SOUTHERN TANK &amp; MFG</t>
  </si>
  <si>
    <t>3008004436</t>
  </si>
  <si>
    <t>1000921452</t>
  </si>
  <si>
    <t>MODERN SUPPLY</t>
  </si>
  <si>
    <t>3008004678</t>
  </si>
  <si>
    <t>1000921475</t>
  </si>
  <si>
    <t>MODERN WELDING CO</t>
  </si>
  <si>
    <t>3008004892</t>
  </si>
  <si>
    <t>1000921518</t>
  </si>
  <si>
    <t>KEN-TRON</t>
  </si>
  <si>
    <t>3008041468</t>
  </si>
  <si>
    <t>1000921537</t>
  </si>
  <si>
    <t>3008041922</t>
  </si>
  <si>
    <t>1000925366</t>
  </si>
  <si>
    <t>DECOART INC</t>
  </si>
  <si>
    <t>3008997007</t>
  </si>
  <si>
    <t>1000950468</t>
  </si>
  <si>
    <t>W4 INVESTMENTS</t>
  </si>
  <si>
    <t>4007650140</t>
  </si>
  <si>
    <t>1000954097</t>
  </si>
  <si>
    <t>ID-75852 BERRY</t>
  </si>
  <si>
    <t>4006863574</t>
  </si>
  <si>
    <t>4010420892</t>
  </si>
  <si>
    <t>1000954146</t>
  </si>
  <si>
    <t>ID-75850 TYCO</t>
  </si>
  <si>
    <t>3007346542</t>
  </si>
  <si>
    <t>1000954171</t>
  </si>
  <si>
    <t>FRANKLIN PRECISION</t>
  </si>
  <si>
    <t>3007347265</t>
  </si>
  <si>
    <t>3007347425</t>
  </si>
  <si>
    <t>1000954180</t>
  </si>
  <si>
    <t>PACKAGING UNLIMITED</t>
  </si>
  <si>
    <t>3007347863</t>
  </si>
  <si>
    <t>1000954210</t>
  </si>
  <si>
    <t>LUVATA FRANKLIN INC</t>
  </si>
  <si>
    <t>3007348353</t>
  </si>
  <si>
    <t>1000958385</t>
  </si>
  <si>
    <t>DOMTAR PAPER CO LLC</t>
  </si>
  <si>
    <t>3007644121</t>
  </si>
  <si>
    <t>1000961781</t>
  </si>
  <si>
    <t>PROCESS MACHINERY</t>
  </si>
  <si>
    <t>3011074775</t>
  </si>
  <si>
    <t>1000961864</t>
  </si>
  <si>
    <t>AMERICAN ENVIRO</t>
  </si>
  <si>
    <t>3011076415</t>
  </si>
  <si>
    <t>1000961888</t>
  </si>
  <si>
    <t>REYNOLDS ALUM SUP</t>
  </si>
  <si>
    <t>3011076899</t>
  </si>
  <si>
    <t>1000961937</t>
  </si>
  <si>
    <t>KATAYAMA AMERICAN</t>
  </si>
  <si>
    <t>3011101066</t>
  </si>
  <si>
    <t>1000961954</t>
  </si>
  <si>
    <t>AAPER ALCOHOL</t>
  </si>
  <si>
    <t>3011101780</t>
  </si>
  <si>
    <t>1000962007</t>
  </si>
  <si>
    <t>ROLL FORMING</t>
  </si>
  <si>
    <t>3011101959</t>
  </si>
  <si>
    <t>3011102181</t>
  </si>
  <si>
    <t>3045321649</t>
  </si>
  <si>
    <t>1000964924</t>
  </si>
  <si>
    <t>WILLIAM G LUSSKY</t>
  </si>
  <si>
    <t>3011103117</t>
  </si>
  <si>
    <t>1000964995</t>
  </si>
  <si>
    <t>JOHNSON CONTROL</t>
  </si>
  <si>
    <t>3011103831</t>
  </si>
  <si>
    <t>1000968508</t>
  </si>
  <si>
    <t>REVERE FOIL CONT</t>
  </si>
  <si>
    <t>3011143146</t>
  </si>
  <si>
    <t>1000973052</t>
  </si>
  <si>
    <t>G D M REAL ESTATE,</t>
  </si>
  <si>
    <t>3011748029</t>
  </si>
  <si>
    <t>1000973110</t>
  </si>
  <si>
    <t>HARTFORD STANDARD</t>
  </si>
  <si>
    <t>3011501455</t>
  </si>
  <si>
    <t>1000989372</t>
  </si>
  <si>
    <t>BENDIX SPICER</t>
  </si>
  <si>
    <t>3007972446</t>
  </si>
  <si>
    <t>1000999787</t>
  </si>
  <si>
    <t>KITTRICH CORP.</t>
  </si>
  <si>
    <t>3006533298</t>
  </si>
  <si>
    <t>1001002049</t>
  </si>
  <si>
    <t>A1 CARPETS</t>
  </si>
  <si>
    <t>4008842299</t>
  </si>
  <si>
    <t>1001007401</t>
  </si>
  <si>
    <t>REFINE TILE</t>
  </si>
  <si>
    <t>3007058336</t>
  </si>
  <si>
    <t>1001007439</t>
  </si>
  <si>
    <t>NEAL MCDONOUGH</t>
  </si>
  <si>
    <t>3008183770</t>
  </si>
  <si>
    <t>1001009375</t>
  </si>
  <si>
    <t>HAWLEY PRODUCTS</t>
  </si>
  <si>
    <t>3008996455</t>
  </si>
  <si>
    <t>1001009461</t>
  </si>
  <si>
    <t>LAFARGE NORTH</t>
  </si>
  <si>
    <t>3011212080</t>
  </si>
  <si>
    <t>1001009463</t>
  </si>
  <si>
    <t>PADUCAH RIGGING INC</t>
  </si>
  <si>
    <t>3009033377</t>
  </si>
  <si>
    <t>1001009472</t>
  </si>
  <si>
    <t>BREMNER</t>
  </si>
  <si>
    <t>3011212642</t>
  </si>
  <si>
    <t>1001009483</t>
  </si>
  <si>
    <t>PADUCAH PRINTING</t>
  </si>
  <si>
    <t>3009034027</t>
  </si>
  <si>
    <t>1001009522</t>
  </si>
  <si>
    <t>PRINCETON FINISHING</t>
  </si>
  <si>
    <t>3011237572</t>
  </si>
  <si>
    <t>1001013352</t>
  </si>
  <si>
    <t>BROKERING SOLUTIONS</t>
  </si>
  <si>
    <t>3010270171</t>
  </si>
  <si>
    <t>1001013380</t>
  </si>
  <si>
    <t>TOWER MADISONVILLE</t>
  </si>
  <si>
    <t>3010270475</t>
  </si>
  <si>
    <t>1001019231</t>
  </si>
  <si>
    <t>BANDO USA, INC.</t>
  </si>
  <si>
    <t>3008786655</t>
  </si>
  <si>
    <t>1001020283</t>
  </si>
  <si>
    <t>A C K CONTROLS</t>
  </si>
  <si>
    <t>3006853586</t>
  </si>
  <si>
    <t>1001026160</t>
  </si>
  <si>
    <t>SUNTEC IND INC</t>
  </si>
  <si>
    <t>3006855020</t>
  </si>
  <si>
    <t>1001026167</t>
  </si>
  <si>
    <t>PLY TECH CORP</t>
  </si>
  <si>
    <t>3006855226</t>
  </si>
  <si>
    <t>1001026178</t>
  </si>
  <si>
    <t>SPANTECH</t>
  </si>
  <si>
    <t>3006855422</t>
  </si>
  <si>
    <t>1001032265</t>
  </si>
  <si>
    <t>CARVER</t>
  </si>
  <si>
    <t>3008258136</t>
  </si>
  <si>
    <t>1001048706</t>
  </si>
  <si>
    <t>ALLISON'S ABRASIVES</t>
  </si>
  <si>
    <t>3010358014</t>
  </si>
  <si>
    <t>1001050117</t>
  </si>
  <si>
    <t>RIKEN ELASTOMERS</t>
  </si>
  <si>
    <t>3008696190</t>
  </si>
  <si>
    <t>1001066592</t>
  </si>
  <si>
    <t>TYLER MANUFACTERING</t>
  </si>
  <si>
    <t>3008221755</t>
  </si>
  <si>
    <t>1001074190</t>
  </si>
  <si>
    <t>FKW PARTNERSHIP</t>
  </si>
  <si>
    <t>3005919945</t>
  </si>
  <si>
    <t>1001087413</t>
  </si>
  <si>
    <t>PLANT TECHNICAL</t>
  </si>
  <si>
    <t>4004825412</t>
  </si>
  <si>
    <t>1001087533</t>
  </si>
  <si>
    <t>BETA TECH</t>
  </si>
  <si>
    <t>3005888934</t>
  </si>
  <si>
    <t>1001125079</t>
  </si>
  <si>
    <t>STANLEY BLACK AND</t>
  </si>
  <si>
    <t>3008477113</t>
  </si>
  <si>
    <t>1001127972</t>
  </si>
  <si>
    <t>REXAM</t>
  </si>
  <si>
    <t>3007508242</t>
  </si>
  <si>
    <t>1001128009</t>
  </si>
  <si>
    <t>FRUIT OF THE LOOM</t>
  </si>
  <si>
    <t>3006222758</t>
  </si>
  <si>
    <t>3006223613</t>
  </si>
  <si>
    <t>1001137678</t>
  </si>
  <si>
    <t>PEGASUS</t>
  </si>
  <si>
    <t>3009302871</t>
  </si>
  <si>
    <t>4011202778</t>
  </si>
  <si>
    <t>1001139390</t>
  </si>
  <si>
    <t>MACRO PLASTICS INC</t>
  </si>
  <si>
    <t>3010188056</t>
  </si>
  <si>
    <t>3010188289</t>
  </si>
  <si>
    <t>1001153007</t>
  </si>
  <si>
    <t>R3 INDUSTRIAL</t>
  </si>
  <si>
    <t>3006391969</t>
  </si>
  <si>
    <t>3006392093</t>
  </si>
  <si>
    <t>4009434362</t>
  </si>
  <si>
    <t>1001156138</t>
  </si>
  <si>
    <t>CHARLES DEWEESE</t>
  </si>
  <si>
    <t>3008500953</t>
  </si>
  <si>
    <t>1001168679</t>
  </si>
  <si>
    <t>BADA CO</t>
  </si>
  <si>
    <t>3008537852</t>
  </si>
  <si>
    <t>1001173989</t>
  </si>
  <si>
    <t>KIRIU USA CORP.</t>
  </si>
  <si>
    <t>3008442294</t>
  </si>
  <si>
    <t>1001185904</t>
  </si>
  <si>
    <t>822 MAIN PROPERTY</t>
  </si>
  <si>
    <t>4006827729</t>
  </si>
  <si>
    <t>1001196952</t>
  </si>
  <si>
    <t>IRA WOOD &amp; SONS</t>
  </si>
  <si>
    <t>3006959730</t>
  </si>
  <si>
    <t>1001198818</t>
  </si>
  <si>
    <t>RIVER VIEW</t>
  </si>
  <si>
    <t>3005919936</t>
  </si>
  <si>
    <t>1001202129</t>
  </si>
  <si>
    <t>CONTINENTAL</t>
  </si>
  <si>
    <t>3010555382</t>
  </si>
  <si>
    <t>1001209706</t>
  </si>
  <si>
    <t>STUPP BRIDGE CO.</t>
  </si>
  <si>
    <t>3011764314</t>
  </si>
  <si>
    <t>1001212484</t>
  </si>
  <si>
    <t>CAVALIVER STONE LLC</t>
  </si>
  <si>
    <t>3005843857</t>
  </si>
  <si>
    <t>1001213374</t>
  </si>
  <si>
    <t>PIONEER PLASTICS,</t>
  </si>
  <si>
    <t>3010733966</t>
  </si>
  <si>
    <t>1001233819</t>
  </si>
  <si>
    <t>THE WEBSTAURANT</t>
  </si>
  <si>
    <t>3007074274</t>
  </si>
  <si>
    <t>1001236187</t>
  </si>
  <si>
    <t>SCOTTY'S DEVELOPMENT</t>
  </si>
  <si>
    <t>3009378817</t>
  </si>
  <si>
    <t>1001245430</t>
  </si>
  <si>
    <t>BORDEN DAIRY CO OF</t>
  </si>
  <si>
    <t>3045872689</t>
  </si>
  <si>
    <t>1001245532</t>
  </si>
  <si>
    <t>AHLSTROM FILTRATION</t>
  </si>
  <si>
    <t>3007958971</t>
  </si>
  <si>
    <t>1001248966</t>
  </si>
  <si>
    <t>3006730486</t>
  </si>
  <si>
    <t>1001263398</t>
  </si>
  <si>
    <t>FOSTER</t>
  </si>
  <si>
    <t>4002688208</t>
  </si>
  <si>
    <t>1001268344</t>
  </si>
  <si>
    <t>NAPCO-WESTLAKE</t>
  </si>
  <si>
    <t>3011408502</t>
  </si>
  <si>
    <t>1001271368</t>
  </si>
  <si>
    <t>COPART</t>
  </si>
  <si>
    <t>3008568220</t>
  </si>
  <si>
    <t>1001283330</t>
  </si>
  <si>
    <t>ALLSOURCE LOGISTICS</t>
  </si>
  <si>
    <t>3006033042</t>
  </si>
  <si>
    <t>4008479147</t>
  </si>
  <si>
    <t>1001283540</t>
  </si>
  <si>
    <t>HYDRO-GEAR</t>
  </si>
  <si>
    <t>3008404987</t>
  </si>
  <si>
    <t>1001284708</t>
  </si>
  <si>
    <t>NHK OF AMERICA</t>
  </si>
  <si>
    <t>3010275925</t>
  </si>
  <si>
    <t>1001284772</t>
  </si>
  <si>
    <t>HOLLEY PERFORM PROD</t>
  </si>
  <si>
    <t>3010349462</t>
  </si>
  <si>
    <t>1001284777</t>
  </si>
  <si>
    <t>THE MEDICAL CENTER</t>
  </si>
  <si>
    <t>3010349891</t>
  </si>
  <si>
    <t>1001284807</t>
  </si>
  <si>
    <t>KERR GROUP INC</t>
  </si>
  <si>
    <t>3010391791</t>
  </si>
  <si>
    <t>1001284983</t>
  </si>
  <si>
    <t>CONCEPT PACKING</t>
  </si>
  <si>
    <t>3008499724</t>
  </si>
  <si>
    <t>1001286012</t>
  </si>
  <si>
    <t>HOLLEY PERFOR PROD</t>
  </si>
  <si>
    <t>3010392049</t>
  </si>
  <si>
    <t>1001286957</t>
  </si>
  <si>
    <t>3011546416</t>
  </si>
  <si>
    <t>2000075434</t>
  </si>
  <si>
    <t>HOLLANDER SLEEP</t>
  </si>
  <si>
    <t>4000916634</t>
  </si>
  <si>
    <t>2000178885</t>
  </si>
  <si>
    <t>ECONOMIC ALLIANCE,</t>
  </si>
  <si>
    <t>4002126047</t>
  </si>
  <si>
    <t>2000201388</t>
  </si>
  <si>
    <t>DEBUSK SERVICES</t>
  </si>
  <si>
    <t>4006230757</t>
  </si>
  <si>
    <t>2000234494</t>
  </si>
  <si>
    <t>H &amp; G MANAGEMENT</t>
  </si>
  <si>
    <t>4002783551</t>
  </si>
  <si>
    <t>2000284248</t>
  </si>
  <si>
    <t>WHITEHALL INDUSTRIES</t>
  </si>
  <si>
    <t>4003379835</t>
  </si>
  <si>
    <t>2000585123</t>
  </si>
  <si>
    <t>AMNEAL</t>
  </si>
  <si>
    <t>4006895067</t>
  </si>
  <si>
    <t>2000585324</t>
  </si>
  <si>
    <t>DOWNEY AND SONS</t>
  </si>
  <si>
    <t>4007220211</t>
  </si>
  <si>
    <t>2000601096</t>
  </si>
  <si>
    <t>ADVANCE TABCO</t>
  </si>
  <si>
    <t>4007086742</t>
  </si>
  <si>
    <t>2000602167</t>
  </si>
  <si>
    <t>ME HOLDINGS LLC</t>
  </si>
  <si>
    <t>4007148309</t>
  </si>
  <si>
    <t>2000654740</t>
  </si>
  <si>
    <t>CUSTOM COOLER</t>
  </si>
  <si>
    <t>4008404477</t>
  </si>
  <si>
    <t>2000658163</t>
  </si>
  <si>
    <t>SPIRIT REALTY</t>
  </si>
  <si>
    <t>4007791186</t>
  </si>
  <si>
    <t>2000673556</t>
  </si>
  <si>
    <t>CENTRAL GLASSGOW</t>
  </si>
  <si>
    <t>4007993440</t>
  </si>
  <si>
    <t>2000727272</t>
  </si>
  <si>
    <t>SIEMER MILLING CO</t>
  </si>
  <si>
    <t>4008861081</t>
  </si>
  <si>
    <t>2000727612</t>
  </si>
  <si>
    <t>HELENA CHEMICAL</t>
  </si>
  <si>
    <t>4008754312</t>
  </si>
  <si>
    <t>2000738738</t>
  </si>
  <si>
    <t>JAKE'S FIREWORKS</t>
  </si>
  <si>
    <t>4009457070</t>
  </si>
  <si>
    <t>2000835101</t>
  </si>
  <si>
    <t>SOLRAC CORPORATION</t>
  </si>
  <si>
    <t>4010198204</t>
  </si>
  <si>
    <t>2000924286</t>
  </si>
  <si>
    <t>POPE COMPANIES PM</t>
  </si>
  <si>
    <t>4011342993</t>
  </si>
  <si>
    <t>2000927486</t>
  </si>
  <si>
    <t>STONE FORT INCORP.</t>
  </si>
  <si>
    <t>4011401606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</si>
</sst>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##,000"/>
    <numFmt numFmtId="165" formatCode="#,##0.00;\-#,##0.00;#,##0.00"/>
    <numFmt numFmtId="166" formatCode="#,##0;\-#,##0;#,##0"/>
    <numFmt numFmtId="167" formatCode="&quot;$ &quot;#,##0.00;&quot;$ &quot;\-#,##0.00;&quot;$ &quot;#,##0.00"/>
    <numFmt numFmtId="168" formatCode="_(* #,##0_);_(* \(#,##0\);_(* &quot;-&quot;??_);_(@_)"/>
    <numFmt numFmtId="169" formatCode="#,##0.0000000;\-#,##0.0000000;#,##0.0000000"/>
    <numFmt numFmtId="170" formatCode="_(* #,##0.0_);_(* \(#,##0.0\);_(* &quot;-&quot;??_);_(@_)"/>
    <numFmt numFmtId="171" formatCode="_(* #,##0.0000_);_(* \(#,##0.0000\);_(* &quot;-&quot;??_);_(@_)"/>
    <numFmt numFmtId="172" formatCode="&quot;[+] &quot;@"/>
  </numFmts>
  <fonts count="37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/>
      <top/>
      <bottom/>
      <diagonal/>
    </border>
  </borders>
  <cellStyleXfs count="58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0" fontId="3" fillId="0" borderId="4" applyNumberFormat="0" applyFill="0" applyBorder="0" applyAlignment="0" applyProtection="0"/>
    <xf numFmtId="0" fontId="4" fillId="3" borderId="3" applyNumberFormat="0" applyAlignment="0" applyProtection="0">
      <alignment horizontal="left" vertical="center" indent="1"/>
    </xf>
    <xf numFmtId="0" fontId="4" fillId="4" borderId="3" applyNumberFormat="0" applyAlignment="0" applyProtection="0">
      <alignment horizontal="left" vertical="center" indent="1"/>
    </xf>
    <xf numFmtId="164" fontId="2" fillId="5" borderId="2" applyNumberFormat="0" applyBorder="0" applyProtection="0">
      <alignment horizontal="right" vertical="center"/>
    </xf>
    <xf numFmtId="0" fontId="4" fillId="3" borderId="3" applyNumberFormat="0" applyAlignment="0" applyProtection="0">
      <alignment horizontal="left" vertical="center" indent="1"/>
    </xf>
    <xf numFmtId="164" fontId="1" fillId="4" borderId="3" applyNumberFormat="0" applyProtection="0">
      <alignment horizontal="right" vertical="center"/>
    </xf>
    <xf numFmtId="164" fontId="1" fillId="5" borderId="3" applyNumberFormat="0" applyBorder="0" applyProtection="0">
      <alignment horizontal="right" vertical="center"/>
    </xf>
    <xf numFmtId="164" fontId="5" fillId="6" borderId="5" applyNumberFormat="0" applyBorder="0" applyAlignment="0" applyProtection="0">
      <alignment horizontal="right" vertical="center" indent="1"/>
    </xf>
    <xf numFmtId="164" fontId="6" fillId="7" borderId="5" applyNumberFormat="0" applyBorder="0" applyAlignment="0" applyProtection="0">
      <alignment horizontal="right" vertical="center" indent="1"/>
    </xf>
    <xf numFmtId="164" fontId="6" fillId="8" borderId="5" applyNumberFormat="0" applyBorder="0" applyAlignment="0" applyProtection="0">
      <alignment horizontal="right" vertical="center" indent="1"/>
    </xf>
    <xf numFmtId="164" fontId="7" fillId="9" borderId="5" applyNumberFormat="0" applyBorder="0" applyAlignment="0" applyProtection="0">
      <alignment horizontal="right" vertical="center" indent="1"/>
    </xf>
    <xf numFmtId="164" fontId="7" fillId="10" borderId="5" applyNumberFormat="0" applyBorder="0" applyAlignment="0" applyProtection="0">
      <alignment horizontal="right" vertical="center" indent="1"/>
    </xf>
    <xf numFmtId="164" fontId="7" fillId="11" borderId="5" applyNumberFormat="0" applyBorder="0" applyAlignment="0" applyProtection="0">
      <alignment horizontal="right" vertical="center" indent="1"/>
    </xf>
    <xf numFmtId="164" fontId="8" fillId="12" borderId="5" applyNumberFormat="0" applyBorder="0" applyAlignment="0" applyProtection="0">
      <alignment horizontal="right" vertical="center" indent="1"/>
    </xf>
    <xf numFmtId="164" fontId="8" fillId="13" borderId="5" applyNumberFormat="0" applyBorder="0" applyAlignment="0" applyProtection="0">
      <alignment horizontal="right" vertical="center" indent="1"/>
    </xf>
    <xf numFmtId="164" fontId="8" fillId="14" borderId="5" applyNumberFormat="0" applyBorder="0" applyAlignment="0" applyProtection="0">
      <alignment horizontal="right" vertical="center" indent="1"/>
    </xf>
    <xf numFmtId="0" fontId="9" fillId="0" borderId="1" applyNumberFormat="0" applyFont="0" applyFill="0" applyAlignment="0" applyProtection="0"/>
    <xf numFmtId="164" fontId="2" fillId="15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4" fillId="16" borderId="1" applyNumberFormat="0" applyAlignment="0" applyProtection="0">
      <alignment horizontal="left" vertical="center" indent="1"/>
    </xf>
    <xf numFmtId="0" fontId="4" fillId="17" borderId="1" applyNumberFormat="0" applyAlignment="0" applyProtection="0">
      <alignment horizontal="left" vertical="center" indent="1"/>
    </xf>
    <xf numFmtId="0" fontId="4" fillId="18" borderId="1" applyNumberFormat="0" applyAlignment="0" applyProtection="0">
      <alignment horizontal="left" vertical="center" indent="1"/>
    </xf>
    <xf numFmtId="0" fontId="4" fillId="5" borderId="1" applyNumberFormat="0" applyAlignment="0" applyProtection="0">
      <alignment horizontal="left" vertical="center" indent="1"/>
    </xf>
    <xf numFmtId="0" fontId="4" fillId="4" borderId="3" applyNumberFormat="0" applyAlignment="0" applyProtection="0">
      <alignment horizontal="left" vertical="center" indent="1"/>
    </xf>
    <xf numFmtId="43" fontId="10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11"/>
    <xf numFmtId="0" fontId="16" fillId="20" borderId="11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17" fillId="21" borderId="0">
      <alignment horizontal="right"/>
    </xf>
    <xf numFmtId="0" fontId="18" fillId="22" borderId="0">
      <alignment horizontal="center"/>
    </xf>
    <xf numFmtId="0" fontId="19" fillId="23" borderId="12"/>
    <xf numFmtId="0" fontId="20" fillId="0" borderId="0" applyBorder="0">
      <alignment horizontal="centerContinuous"/>
    </xf>
    <xf numFmtId="0" fontId="21" fillId="0" borderId="0" applyBorder="0">
      <alignment horizontal="centerContinuous"/>
    </xf>
    <xf numFmtId="0" fontId="15" fillId="0" borderId="0"/>
    <xf numFmtId="0" fontId="15" fillId="0" borderId="0"/>
    <xf numFmtId="0" fontId="15" fillId="0" borderId="11"/>
    <xf numFmtId="0" fontId="15" fillId="0" borderId="11"/>
    <xf numFmtId="0" fontId="22" fillId="24" borderId="0"/>
    <xf numFmtId="0" fontId="22" fillId="24" borderId="0"/>
    <xf numFmtId="0" fontId="16" fillId="0" borderId="13"/>
    <xf numFmtId="0" fontId="16" fillId="0" borderId="13"/>
    <xf numFmtId="0" fontId="16" fillId="0" borderId="11"/>
    <xf numFmtId="0" fontId="16" fillId="0" borderId="11"/>
    <xf numFmtId="9" fontId="10" fillId="0" borderId="0" applyFont="0" applyFill="0" applyBorder="0" applyAlignment="0" applyProtection="0"/>
  </cellStyleXfs>
  <cellXfs count="119">
    <xf numFmtId="0" fontId="0" fillId="0" borderId="0" xfId="0"/>
    <xf numFmtId="0" fontId="2" fillId="15" borderId="1" xfId="21" quotePrefix="1" applyNumberFormat="1" applyAlignment="1"/>
    <xf numFmtId="0" fontId="2" fillId="15" borderId="1" xfId="21" quotePrefix="1" applyNumberFormat="1" applyBorder="1" applyAlignment="1"/>
    <xf numFmtId="0" fontId="1" fillId="2" borderId="1" xfId="1" quotePrefix="1" applyNumberFormat="1" applyBorder="1" applyAlignment="1"/>
    <xf numFmtId="166" fontId="2" fillId="0" borderId="6" xfId="2" applyNumberFormat="1" applyBorder="1">
      <alignment horizontal="right" vertical="center"/>
    </xf>
    <xf numFmtId="165" fontId="2" fillId="0" borderId="6" xfId="2" applyNumberFormat="1" applyBorder="1">
      <alignment horizontal="right" vertical="center"/>
    </xf>
    <xf numFmtId="167" fontId="2" fillId="0" borderId="6" xfId="2" applyNumberFormat="1" applyBorder="1">
      <alignment horizontal="right" vertical="center"/>
    </xf>
    <xf numFmtId="167" fontId="2" fillId="0" borderId="7" xfId="2" applyNumberFormat="1" applyBorder="1">
      <alignment horizontal="right" vertical="center"/>
    </xf>
    <xf numFmtId="166" fontId="2" fillId="0" borderId="2" xfId="2" applyNumberFormat="1">
      <alignment horizontal="right" vertical="center"/>
    </xf>
    <xf numFmtId="167" fontId="2" fillId="0" borderId="2" xfId="2" applyNumberFormat="1">
      <alignment horizontal="right" vertical="center"/>
    </xf>
    <xf numFmtId="167" fontId="2" fillId="0" borderId="8" xfId="2" applyNumberFormat="1" applyBorder="1">
      <alignment horizontal="right" vertical="center"/>
    </xf>
    <xf numFmtId="165" fontId="2" fillId="0" borderId="2" xfId="2" applyNumberFormat="1">
      <alignment horizontal="right" vertical="center"/>
    </xf>
    <xf numFmtId="0" fontId="11" fillId="0" borderId="0" xfId="0" applyFont="1" applyAlignment="1">
      <alignment horizontal="right"/>
    </xf>
    <xf numFmtId="0" fontId="2" fillId="15" borderId="9" xfId="21" applyNumberFormat="1" applyBorder="1" applyAlignment="1"/>
    <xf numFmtId="166" fontId="0" fillId="0" borderId="0" xfId="0" applyNumberFormat="1"/>
    <xf numFmtId="168" fontId="0" fillId="0" borderId="0" xfId="28" applyNumberFormat="1" applyFont="1"/>
    <xf numFmtId="0" fontId="2" fillId="15" borderId="0" xfId="21" applyNumberFormat="1" applyBorder="1" applyAlignment="1"/>
    <xf numFmtId="168" fontId="0" fillId="0" borderId="0" xfId="0" applyNumberFormat="1"/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168" fontId="12" fillId="0" borderId="10" xfId="28" applyNumberFormat="1" applyFont="1" applyBorder="1"/>
    <xf numFmtId="0" fontId="0" fillId="19" borderId="0" xfId="0" applyFill="1"/>
    <xf numFmtId="0" fontId="0" fillId="19" borderId="0" xfId="0" applyFill="1" applyAlignment="1">
      <alignment horizontal="right"/>
    </xf>
    <xf numFmtId="168" fontId="0" fillId="19" borderId="0" xfId="28" applyNumberFormat="1" applyFont="1" applyFill="1"/>
    <xf numFmtId="168" fontId="0" fillId="19" borderId="0" xfId="0" applyNumberFormat="1" applyFill="1"/>
    <xf numFmtId="168" fontId="12" fillId="19" borderId="10" xfId="28" applyNumberFormat="1" applyFont="1" applyFill="1" applyBorder="1"/>
    <xf numFmtId="0" fontId="11" fillId="19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/>
    <xf numFmtId="169" fontId="2" fillId="0" borderId="2" xfId="2" applyNumberFormat="1">
      <alignment horizontal="right" vertical="center"/>
    </xf>
    <xf numFmtId="169" fontId="2" fillId="0" borderId="8" xfId="2" applyNumberFormat="1" applyBorder="1">
      <alignment horizontal="right" vertical="center"/>
    </xf>
    <xf numFmtId="0" fontId="1" fillId="2" borderId="1" xfId="1" applyNumberFormat="1" applyBorder="1" applyAlignment="1"/>
    <xf numFmtId="169" fontId="2" fillId="0" borderId="6" xfId="2" applyNumberFormat="1" applyBorder="1">
      <alignment horizontal="right" vertical="center"/>
    </xf>
    <xf numFmtId="0" fontId="14" fillId="0" borderId="0" xfId="29"/>
    <xf numFmtId="169" fontId="0" fillId="0" borderId="0" xfId="0" applyNumberFormat="1"/>
    <xf numFmtId="0" fontId="0" fillId="0" borderId="0" xfId="0" pivotButton="1"/>
    <xf numFmtId="0" fontId="14" fillId="0" borderId="0" xfId="29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57" applyNumberFormat="1" applyFont="1"/>
    <xf numFmtId="0" fontId="0" fillId="0" borderId="0" xfId="0" applyAlignment="1">
      <alignment horizont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19" borderId="0" xfId="0" applyFont="1" applyFill="1" applyAlignment="1">
      <alignment horizontal="left"/>
    </xf>
    <xf numFmtId="0" fontId="23" fillId="0" borderId="0" xfId="0" applyFont="1" applyFill="1"/>
    <xf numFmtId="43" fontId="0" fillId="0" borderId="0" xfId="28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quotePrefix="1"/>
    <xf numFmtId="0" fontId="0" fillId="0" borderId="0" xfId="0" applyAlignment="1">
      <alignment horizontal="centerContinuous"/>
    </xf>
    <xf numFmtId="168" fontId="0" fillId="0" borderId="0" xfId="28" applyNumberFormat="1" applyFont="1" applyAlignment="1">
      <alignment horizontal="centerContinuous"/>
    </xf>
    <xf numFmtId="0" fontId="25" fillId="0" borderId="0" xfId="0" quotePrefix="1" applyFont="1" applyAlignment="1">
      <alignment horizontal="centerContinuous"/>
    </xf>
    <xf numFmtId="43" fontId="0" fillId="0" borderId="0" xfId="28" applyFont="1"/>
    <xf numFmtId="43" fontId="0" fillId="0" borderId="0" xfId="28" quotePrefix="1" applyFont="1"/>
    <xf numFmtId="0" fontId="26" fillId="0" borderId="0" xfId="0" quotePrefix="1" applyFont="1" applyAlignment="1">
      <alignment horizontal="centerContinuous"/>
    </xf>
    <xf numFmtId="0" fontId="26" fillId="0" borderId="0" xfId="0" applyFont="1" applyAlignment="1">
      <alignment horizontal="centerContinuous"/>
    </xf>
    <xf numFmtId="168" fontId="27" fillId="0" borderId="0" xfId="28" applyNumberFormat="1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/>
    <xf numFmtId="0" fontId="28" fillId="0" borderId="0" xfId="0" quotePrefix="1" applyFont="1" applyAlignment="1">
      <alignment horizontal="centerContinuous"/>
    </xf>
    <xf numFmtId="0" fontId="29" fillId="0" borderId="0" xfId="0" applyFont="1" applyAlignment="1">
      <alignment horizontal="centerContinuous"/>
    </xf>
    <xf numFmtId="168" fontId="30" fillId="0" borderId="0" xfId="28" applyNumberFormat="1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0" xfId="0" applyFont="1"/>
    <xf numFmtId="0" fontId="31" fillId="25" borderId="0" xfId="0" quotePrefix="1" applyFont="1" applyFill="1" applyAlignment="1">
      <alignment horizontal="centerContinuous"/>
    </xf>
    <xf numFmtId="0" fontId="32" fillId="25" borderId="0" xfId="0" applyFont="1" applyFill="1" applyAlignment="1">
      <alignment horizontal="centerContinuous"/>
    </xf>
    <xf numFmtId="168" fontId="0" fillId="25" borderId="0" xfId="28" applyNumberFormat="1" applyFont="1" applyFill="1" applyAlignment="1">
      <alignment horizontal="centerContinuous"/>
    </xf>
    <xf numFmtId="0" fontId="14" fillId="26" borderId="14" xfId="0" applyFont="1" applyFill="1" applyBorder="1"/>
    <xf numFmtId="168" fontId="19" fillId="26" borderId="0" xfId="28" quotePrefix="1" applyNumberFormat="1" applyFont="1" applyFill="1" applyBorder="1" applyAlignment="1">
      <alignment horizontal="center"/>
    </xf>
    <xf numFmtId="0" fontId="0" fillId="26" borderId="14" xfId="0" applyFill="1" applyBorder="1"/>
    <xf numFmtId="168" fontId="33" fillId="26" borderId="0" xfId="28" quotePrefix="1" applyNumberFormat="1" applyFont="1" applyFill="1" applyBorder="1" applyAlignment="1">
      <alignment horizontal="center"/>
    </xf>
    <xf numFmtId="0" fontId="32" fillId="0" borderId="0" xfId="0" quotePrefix="1" applyFont="1" applyBorder="1"/>
    <xf numFmtId="38" fontId="14" fillId="0" borderId="0" xfId="28" applyNumberFormat="1" applyFont="1" applyBorder="1"/>
    <xf numFmtId="0" fontId="0" fillId="0" borderId="0" xfId="0" quotePrefix="1" applyBorder="1"/>
    <xf numFmtId="37" fontId="14" fillId="0" borderId="0" xfId="28" applyNumberFormat="1" applyFont="1" applyBorder="1" applyAlignment="1">
      <alignment horizontal="right"/>
    </xf>
    <xf numFmtId="0" fontId="0" fillId="0" borderId="0" xfId="0" applyBorder="1"/>
    <xf numFmtId="37" fontId="14" fillId="0" borderId="15" xfId="28" applyNumberFormat="1" applyFont="1" applyBorder="1" applyAlignment="1">
      <alignment horizontal="right"/>
    </xf>
    <xf numFmtId="37" fontId="32" fillId="0" borderId="16" xfId="28" applyNumberFormat="1" applyFont="1" applyBorder="1" applyAlignment="1">
      <alignment horizontal="right"/>
    </xf>
    <xf numFmtId="0" fontId="32" fillId="0" borderId="0" xfId="0" applyFont="1" applyBorder="1"/>
    <xf numFmtId="37" fontId="32" fillId="0" borderId="0" xfId="28" applyNumberFormat="1" applyFont="1" applyBorder="1" applyAlignment="1">
      <alignment horizontal="right"/>
    </xf>
    <xf numFmtId="37" fontId="14" fillId="0" borderId="16" xfId="28" quotePrefix="1" applyNumberFormat="1" applyFont="1" applyBorder="1" applyAlignment="1">
      <alignment horizontal="right"/>
    </xf>
    <xf numFmtId="170" fontId="0" fillId="0" borderId="0" xfId="28" applyNumberFormat="1" applyFont="1"/>
    <xf numFmtId="37" fontId="0" fillId="0" borderId="0" xfId="0" applyNumberFormat="1"/>
    <xf numFmtId="168" fontId="14" fillId="0" borderId="0" xfId="28" applyNumberFormat="1" applyFont="1" applyBorder="1"/>
    <xf numFmtId="168" fontId="14" fillId="0" borderId="0" xfId="28" quotePrefix="1" applyNumberFormat="1" applyFont="1" applyBorder="1"/>
    <xf numFmtId="168" fontId="0" fillId="0" borderId="0" xfId="28" quotePrefix="1" applyNumberFormat="1" applyFont="1"/>
    <xf numFmtId="168" fontId="14" fillId="0" borderId="0" xfId="28" applyNumberFormat="1" applyFont="1" applyBorder="1" applyAlignment="1">
      <alignment horizontal="right"/>
    </xf>
    <xf numFmtId="168" fontId="14" fillId="0" borderId="0" xfId="28" quotePrefix="1" applyNumberFormat="1" applyFont="1" applyBorder="1" applyAlignment="1">
      <alignment horizontal="right"/>
    </xf>
    <xf numFmtId="168" fontId="10" fillId="0" borderId="0" xfId="28" applyNumberFormat="1" applyFont="1"/>
    <xf numFmtId="168" fontId="10" fillId="0" borderId="0" xfId="28" quotePrefix="1" applyNumberFormat="1" applyFont="1"/>
    <xf numFmtId="0" fontId="14" fillId="0" borderId="0" xfId="0" quotePrefix="1" applyFont="1" applyBorder="1"/>
    <xf numFmtId="0" fontId="12" fillId="0" borderId="0" xfId="0" quotePrefix="1" applyFont="1" applyBorder="1"/>
    <xf numFmtId="168" fontId="32" fillId="0" borderId="0" xfId="28" applyNumberFormat="1" applyFont="1" applyBorder="1" applyAlignment="1">
      <alignment horizontal="right"/>
    </xf>
    <xf numFmtId="168" fontId="0" fillId="0" borderId="17" xfId="0" applyNumberFormat="1" applyBorder="1"/>
    <xf numFmtId="0" fontId="2" fillId="15" borderId="18" xfId="21" applyNumberFormat="1" applyBorder="1" applyAlignment="1"/>
    <xf numFmtId="168" fontId="0" fillId="0" borderId="0" xfId="28" applyNumberFormat="1" applyFont="1" applyFill="1"/>
    <xf numFmtId="170" fontId="0" fillId="0" borderId="0" xfId="0" applyNumberFormat="1"/>
    <xf numFmtId="171" fontId="0" fillId="0" borderId="0" xfId="0" applyNumberFormat="1"/>
    <xf numFmtId="170" fontId="0" fillId="0" borderId="0" xfId="28" applyNumberFormat="1" applyFont="1" applyFill="1"/>
    <xf numFmtId="170" fontId="0" fillId="0" borderId="10" xfId="28" applyNumberFormat="1" applyFont="1" applyBorder="1"/>
    <xf numFmtId="0" fontId="4" fillId="16" borderId="1" xfId="23" quotePrefix="1" applyNumberFormat="1" applyAlignment="1"/>
    <xf numFmtId="172" fontId="4" fillId="16" borderId="1" xfId="23" quotePrefix="1" applyNumberFormat="1" applyBorder="1" applyAlignment="1"/>
    <xf numFmtId="166" fontId="2" fillId="0" borderId="8" xfId="2" applyNumberFormat="1" applyBorder="1">
      <alignment horizontal="right" vertical="center"/>
    </xf>
    <xf numFmtId="166" fontId="2" fillId="0" borderId="7" xfId="2" applyNumberFormat="1" applyBorder="1">
      <alignment horizontal="right" vertical="center"/>
    </xf>
    <xf numFmtId="0" fontId="4" fillId="16" borderId="1" xfId="23" quotePrefix="1" applyNumberFormat="1" applyBorder="1" applyAlignment="1"/>
    <xf numFmtId="165" fontId="2" fillId="0" borderId="8" xfId="2" applyNumberFormat="1" applyBorder="1">
      <alignment horizontal="right" vertical="center"/>
    </xf>
    <xf numFmtId="165" fontId="2" fillId="0" borderId="7" xfId="2" applyNumberFormat="1" applyBorder="1">
      <alignment horizontal="right" vertical="center"/>
    </xf>
    <xf numFmtId="0" fontId="0" fillId="0" borderId="0" xfId="0" applyFill="1" applyAlignment="1">
      <alignment horizontal="right"/>
    </xf>
    <xf numFmtId="168" fontId="0" fillId="27" borderId="0" xfId="28" applyNumberFormat="1" applyFont="1" applyFill="1"/>
    <xf numFmtId="166" fontId="2" fillId="27" borderId="2" xfId="2" applyNumberFormat="1" applyFill="1">
      <alignment horizontal="right" vertical="center"/>
    </xf>
    <xf numFmtId="167" fontId="2" fillId="27" borderId="2" xfId="2" applyNumberFormat="1" applyFill="1">
      <alignment horizontal="right" vertical="center"/>
    </xf>
    <xf numFmtId="169" fontId="2" fillId="27" borderId="6" xfId="2" applyNumberFormat="1" applyFill="1" applyBorder="1">
      <alignment horizontal="right" vertical="center"/>
    </xf>
    <xf numFmtId="166" fontId="2" fillId="27" borderId="6" xfId="2" applyNumberFormat="1" applyFill="1" applyBorder="1">
      <alignment horizontal="right" vertical="center"/>
    </xf>
    <xf numFmtId="167" fontId="2" fillId="27" borderId="6" xfId="2" applyNumberFormat="1" applyFill="1" applyBorder="1">
      <alignment horizontal="right" vertical="center"/>
    </xf>
    <xf numFmtId="165" fontId="0" fillId="0" borderId="0" xfId="0" applyNumberFormat="1"/>
    <xf numFmtId="0" fontId="2" fillId="15" borderId="0" xfId="21" quotePrefix="1" applyNumberFormat="1" applyBorder="1" applyAlignment="1"/>
    <xf numFmtId="167" fontId="2" fillId="0" borderId="0" xfId="2" applyNumberFormat="1" applyBorder="1">
      <alignment horizontal="right" vertical="center"/>
    </xf>
    <xf numFmtId="0" fontId="36" fillId="0" borderId="0" xfId="0" applyFont="1"/>
    <xf numFmtId="0" fontId="0" fillId="28" borderId="0" xfId="0" applyFill="1"/>
  </cellXfs>
  <cellStyles count="58">
    <cellStyle name="Comma" xfId="28" builtinId="3"/>
    <cellStyle name="Custom - Style1" xfId="30"/>
    <cellStyle name="Custom - Style8" xfId="31"/>
    <cellStyle name="Data   - Style2" xfId="32"/>
    <cellStyle name="Labels - Style3" xfId="33"/>
    <cellStyle name="Normal" xfId="0" builtinId="0"/>
    <cellStyle name="Normal - Style1" xfId="34"/>
    <cellStyle name="Normal - Style2" xfId="35"/>
    <cellStyle name="Normal - Style3" xfId="36"/>
    <cellStyle name="Normal - Style4" xfId="37"/>
    <cellStyle name="Normal - Style5" xfId="38"/>
    <cellStyle name="Normal - Style6" xfId="39"/>
    <cellStyle name="Normal - Style7" xfId="40"/>
    <cellStyle name="Normal - Style8" xfId="41"/>
    <cellStyle name="Normal 2" xfId="29"/>
    <cellStyle name="Output Amounts" xfId="42"/>
    <cellStyle name="Output Column Headings" xfId="43"/>
    <cellStyle name="Output Line Items" xfId="44"/>
    <cellStyle name="Output Report Heading" xfId="45"/>
    <cellStyle name="Output Report Title" xfId="46"/>
    <cellStyle name="Percent" xfId="57" builtinId="5"/>
    <cellStyle name="Reset  - Style4" xfId="47"/>
    <cellStyle name="Reset  - Style7" xfId="48"/>
    <cellStyle name="SAPBorder" xfId="20"/>
    <cellStyle name="SAPDataCell" xfId="2"/>
    <cellStyle name="SAPDataTotalCell" xfId="3"/>
    <cellStyle name="SAPDimensionCell" xfId="1"/>
    <cellStyle name="SAPEditableDataCell" xfId="5"/>
    <cellStyle name="SAPEditableDataTotalCell" xfId="8"/>
    <cellStyle name="SAPEmphasized" xfId="4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LockedDataCell" xfId="7"/>
    <cellStyle name="SAPLockedDataTotalCell" xfId="10"/>
    <cellStyle name="SAPMemberCell" xfId="21"/>
    <cellStyle name="SAPMemberTotalCell" xfId="22"/>
    <cellStyle name="SAPReadonlyDataCell" xfId="6"/>
    <cellStyle name="SAPReadonlyDataTotalCell" xfId="9"/>
    <cellStyle name="Table  - Style5" xfId="49"/>
    <cellStyle name="Table  - Style6" xfId="50"/>
    <cellStyle name="Title  - Style1" xfId="51"/>
    <cellStyle name="Title  - Style6" xfId="52"/>
    <cellStyle name="TotCol - Style5" xfId="53"/>
    <cellStyle name="TotCol - Style7" xfId="54"/>
    <cellStyle name="TotRow - Style4" xfId="55"/>
    <cellStyle name="TotRow - Style8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1502797</xdr:colOff>
      <xdr:row>2</xdr:row>
      <xdr:rowOff>206734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8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opher E Roach" refreshedDate="42258.478936342595" createdVersion="4" refreshedVersion="4" minRefreshableVersion="3" recordCount="479">
  <cacheSource type="worksheet">
    <worksheetSource ref="C6:X485" sheet="Customers"/>
  </cacheSource>
  <cacheFields count="22">
    <cacheField name="WS" numFmtId="0">
      <sharedItems containsBlank="1" count="8">
        <s v="LEXINGTON"/>
        <s v="NASHVILLE"/>
        <s v="EVANSVILLE"/>
        <s v="PADUCAH"/>
        <s v="LOUISVILLE"/>
        <e v="#N/A"/>
        <m/>
        <e v="#VALUE!" u="1"/>
      </sharedItems>
    </cacheField>
    <cacheField name="District" numFmtId="0">
      <sharedItems containsBlank="1"/>
    </cacheField>
    <cacheField name="Town" numFmtId="0">
      <sharedItems containsBlank="1"/>
    </cacheField>
    <cacheField name="Company code" numFmtId="0">
      <sharedItems containsBlank="1"/>
    </cacheField>
    <cacheField name="Business area" numFmtId="0">
      <sharedItems containsBlank="1"/>
    </cacheField>
    <cacheField name="Rate Category" numFmtId="0">
      <sharedItems containsBlank="1" count="10">
        <s v="KY- P A- GEN SERVICE FIRM"/>
        <s v="KY-COM - GEN SERVICE INTERRUPTIBLE"/>
        <s v="KY-COM-GEN SERVICE FIRM"/>
        <s v="KY-IND -GEN SERVICE INTERRUPTIBLE"/>
        <s v="KY-IND-GEN SERVICE FIRM"/>
        <s v="KY-RES - GEN SERVICE FIRM"/>
        <s v="KY-RES - GEN SERVICE PUBLIC HOUSING"/>
        <s v="TN- COMMERCIAL"/>
        <s v="TN- COMMERCIAL  FRANKLIN"/>
        <m/>
      </sharedItems>
    </cacheField>
    <cacheField name="Tax Jurisdiction Code" numFmtId="0">
      <sharedItems containsBlank="1"/>
    </cacheField>
    <cacheField name="TJUR" numFmtId="0">
      <sharedItems containsBlank="1"/>
    </cacheField>
    <cacheField name="Fiscal year/period" numFmtId="0">
      <sharedItems containsBlank="1"/>
    </cacheField>
    <cacheField name="A3/012/2014" numFmtId="0">
      <sharedItems containsString="0" containsBlank="1" containsNumber="1" containsInteger="1" minValue="1" maxValue="10798"/>
    </cacheField>
    <cacheField name="A3/001/2015" numFmtId="0">
      <sharedItems containsString="0" containsBlank="1" containsNumber="1" containsInteger="1" minValue="1" maxValue="10849"/>
    </cacheField>
    <cacheField name="A3/002/2015" numFmtId="0">
      <sharedItems containsString="0" containsBlank="1" containsNumber="1" containsInteger="1" minValue="1" maxValue="10876"/>
    </cacheField>
    <cacheField name="A3/003/2015" numFmtId="0">
      <sharedItems containsString="0" containsBlank="1" containsNumber="1" containsInteger="1" minValue="1" maxValue="11026"/>
    </cacheField>
    <cacheField name="A3/004/2015" numFmtId="0">
      <sharedItems containsString="0" containsBlank="1" containsNumber="1" containsInteger="1" minValue="1" maxValue="11036"/>
    </cacheField>
    <cacheField name="A3/005/2015" numFmtId="0">
      <sharedItems containsString="0" containsBlank="1" containsNumber="1" containsInteger="1" minValue="1" maxValue="11085"/>
    </cacheField>
    <cacheField name="A3/006/2015" numFmtId="0">
      <sharedItems containsString="0" containsBlank="1" containsNumber="1" containsInteger="1" minValue="1" maxValue="11296"/>
    </cacheField>
    <cacheField name="A3/007/2015" numFmtId="0">
      <sharedItems containsString="0" containsBlank="1" containsNumber="1" containsInteger="1" minValue="1" maxValue="11044"/>
    </cacheField>
    <cacheField name="A3/008/2015" numFmtId="0">
      <sharedItems containsString="0" containsBlank="1" containsNumber="1" containsInteger="1" minValue="1" maxValue="11014"/>
    </cacheField>
    <cacheField name="A3/009/2015" numFmtId="0">
      <sharedItems containsString="0" containsBlank="1" containsNumber="1" containsInteger="1" minValue="1" maxValue="10988"/>
    </cacheField>
    <cacheField name="A3/010/2015" numFmtId="0">
      <sharedItems containsString="0" containsBlank="1" containsNumber="1" containsInteger="1" minValue="1" maxValue="10948"/>
    </cacheField>
    <cacheField name="A3/011/2015" numFmtId="0">
      <sharedItems containsString="0" containsBlank="1" containsNumber="1" containsInteger="1" minValue="-21" maxValue="10841"/>
    </cacheField>
    <cacheField name="Total" numFmtId="0">
      <sharedItems containsMixedTypes="1" containsNumber="1" minValue="-0.83333333333333337" maxValue="10969.0833333333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9">
  <r>
    <x v="0"/>
    <s v="ANDERSON COUNTY SCHOOL DISTRICT"/>
    <s v="LAWRENCEBURG"/>
    <s v="0050"/>
    <s v="0009"/>
    <x v="0"/>
    <s v="KY, ANDERSON, LAWRENCEBURG, ANDERSON COUNTY SCHOOL DISTRICT"/>
    <s v="210054414600011"/>
    <s v="Base Charge Count"/>
    <n v="16"/>
    <n v="16"/>
    <n v="16"/>
    <n v="16"/>
    <n v="16"/>
    <n v="16"/>
    <n v="17"/>
    <n v="15"/>
    <n v="15"/>
    <n v="15"/>
    <n v="15"/>
    <n v="15"/>
    <n v="15.666666666666666"/>
  </r>
  <r>
    <x v="0"/>
    <s v="ANDERSON COUNTY SCHOOL DISTRICT"/>
    <s v="UNINCORP"/>
    <s v="0050"/>
    <s v="0009"/>
    <x v="0"/>
    <s v="KY, ANDERSON, UNINCORP, ANDERSON COUNTY SCHOOL DISTRICT"/>
    <s v="210050000000011"/>
    <s v="Base Charge Count"/>
    <n v="6"/>
    <n v="6"/>
    <n v="6"/>
    <n v="6"/>
    <n v="6"/>
    <n v="6"/>
    <n v="6"/>
    <n v="6"/>
    <n v="6"/>
    <n v="6"/>
    <n v="6"/>
    <n v="6"/>
    <n v="6"/>
  </r>
  <r>
    <x v="1"/>
    <s v="CAVERNA INDEPENDENT SCHOOL DISTRICT"/>
    <s v="CAVE CITY"/>
    <s v="0050"/>
    <s v="0009"/>
    <x v="0"/>
    <s v="KY, BARREN, CAVE CITY, CAVERNA INDEPENDENT SCHOOL DISTRICT"/>
    <s v="210091349200113"/>
    <s v="Base Charge Count"/>
    <n v="5"/>
    <n v="5"/>
    <n v="5"/>
    <n v="5"/>
    <n v="5"/>
    <n v="5"/>
    <n v="4"/>
    <n v="6"/>
    <n v="4"/>
    <n v="4"/>
    <n v="7"/>
    <n v="5"/>
    <n v="5"/>
  </r>
  <r>
    <x v="1"/>
    <s v="BARREN COUNTY SCHOOL DISTRICT"/>
    <s v="GLASGOW"/>
    <s v="0050"/>
    <s v="0009"/>
    <x v="0"/>
    <s v="KY, BARREN, GLASGOW, BARREN COUNTY SCHOOL DISTRICT"/>
    <s v="210093111400021"/>
    <s v="Base Charge Count"/>
    <n v="5"/>
    <n v="5"/>
    <n v="5"/>
    <n v="5"/>
    <n v="5"/>
    <n v="5"/>
    <n v="5"/>
    <n v="5"/>
    <n v="5"/>
    <n v="5"/>
    <n v="5"/>
    <n v="5"/>
    <n v="5"/>
  </r>
  <r>
    <x v="1"/>
    <s v="GLASGOW INDEPENDENT SCHOOL DISTRICT"/>
    <s v="GLASGOW"/>
    <s v="0050"/>
    <s v="0009"/>
    <x v="0"/>
    <s v="KY, BARREN, GLASGOW, GLASGOW INDEPENDENT SCHOOL DISTRICT"/>
    <s v="210093111400197"/>
    <s v="Base Charge Count"/>
    <n v="53"/>
    <n v="50"/>
    <n v="57"/>
    <n v="52"/>
    <n v="55"/>
    <n v="51"/>
    <n v="54"/>
    <n v="54"/>
    <n v="52"/>
    <n v="54"/>
    <n v="53"/>
    <n v="53"/>
    <n v="53.166666666666664"/>
  </r>
  <r>
    <x v="1"/>
    <s v="BARREN COUNTY SCHOOL DISTRICT"/>
    <s v="PARK CITY"/>
    <s v="0050"/>
    <s v="0009"/>
    <x v="0"/>
    <s v="KY, BARREN, PARK CITY, BARREN COUNTY SCHOOL DISTRICT"/>
    <s v="210095923200021"/>
    <s v="Base Charge Count"/>
    <n v="2"/>
    <n v="2"/>
    <n v="2"/>
    <n v="2"/>
    <n v="1"/>
    <n v="1"/>
    <n v="4"/>
    <n v="2"/>
    <n v="2"/>
    <n v="2"/>
    <n v="2"/>
    <n v="2"/>
    <n v="2"/>
  </r>
  <r>
    <x v="1"/>
    <s v="BARREN COUNTY SCHOOL DISTRICT"/>
    <s v="UNINCORP"/>
    <s v="0050"/>
    <s v="0009"/>
    <x v="0"/>
    <s v="KY, BARREN, UNINCORP, BARREN COUNTY SCHOOL DISTRICT"/>
    <s v="210090000000021"/>
    <s v="Base Charge Count"/>
    <n v="1"/>
    <n v="1"/>
    <n v="1"/>
    <n v="1"/>
    <n v="2"/>
    <n v="2"/>
    <n v="2"/>
    <n v="2"/>
    <n v="2"/>
    <n v="2"/>
    <n v="2"/>
    <n v="2"/>
    <n v="1.6666666666666667"/>
  </r>
  <r>
    <x v="0"/>
    <s v="BOYLE COUNTY SCHOOL DISTRICT"/>
    <s v="DANVILLE"/>
    <s v="0050"/>
    <s v="0009"/>
    <x v="0"/>
    <s v="KY, BOYLE, DANVILLE, BOYLE COUNTY SCHOOL DISTRICT"/>
    <s v="210211988200051"/>
    <s v="Base Charge Count"/>
    <n v="20"/>
    <n v="20"/>
    <n v="3"/>
    <n v="3"/>
    <n v="3"/>
    <n v="3"/>
    <n v="3"/>
    <n v="3"/>
    <n v="3"/>
    <n v="3"/>
    <n v="4"/>
    <n v="4"/>
    <n v="6"/>
  </r>
  <r>
    <x v="0"/>
    <s v="DANVILLE INDEPENDENT SCHOOL DISTRICT"/>
    <s v="DANVILLE"/>
    <s v="0050"/>
    <s v="0009"/>
    <x v="0"/>
    <s v="KY, BOYLE, DANVILLE, DANVILLE INDEPENDENT SCHOOL DISTRICT"/>
    <s v="210211988200143"/>
    <s v="Base Charge Count"/>
    <n v="83"/>
    <n v="83"/>
    <n v="99"/>
    <n v="99"/>
    <n v="100"/>
    <n v="100"/>
    <n v="100"/>
    <n v="100"/>
    <n v="100"/>
    <n v="99"/>
    <n v="98"/>
    <n v="98"/>
    <n v="96.583333333333329"/>
  </r>
  <r>
    <x v="0"/>
    <s v="BOYLE COUNTY SCHOOL DISTRICT"/>
    <s v="JUNCTION CITY"/>
    <s v="0050"/>
    <s v="0009"/>
    <x v="0"/>
    <s v="KY, BOYLE, JUNCTION CITY, BOYLE COUNTY SCHOOL DISTRICT"/>
    <s v="210214133800051"/>
    <s v="Base Charge Count"/>
    <n v="5"/>
    <n v="5"/>
    <n v="5"/>
    <n v="5"/>
    <n v="5"/>
    <n v="5"/>
    <n v="5"/>
    <n v="5"/>
    <n v="5"/>
    <n v="5"/>
    <n v="5"/>
    <n v="5"/>
    <n v="5"/>
  </r>
  <r>
    <x v="0"/>
    <s v="BOYLE COUNTY SCHOOL DISTRICT"/>
    <s v="PERRYVILLE"/>
    <s v="0050"/>
    <s v="0009"/>
    <x v="0"/>
    <s v="KY, BOYLE, PERRYVILLE, BOYLE COUNTY SCHOOL DISTRICT"/>
    <s v="210216025800051"/>
    <s v="Base Charge Count"/>
    <n v="6"/>
    <n v="8"/>
    <n v="7"/>
    <n v="7"/>
    <n v="7"/>
    <m/>
    <n v="14"/>
    <n v="7"/>
    <n v="7"/>
    <n v="7"/>
    <n v="7"/>
    <n v="7"/>
    <n v="7.6363636363636367"/>
  </r>
  <r>
    <x v="0"/>
    <s v="BOYLE COUNTY SCHOOL DISTRICT"/>
    <s v="UNINCORP"/>
    <s v="0050"/>
    <s v="0009"/>
    <x v="0"/>
    <s v="KY, BOYLE, UNINCORP, BOYLE COUNTY SCHOOL DISTRICT"/>
    <s v="210210000000051"/>
    <s v="Base Charge Count"/>
    <n v="1"/>
    <n v="3"/>
    <n v="2"/>
    <n v="2"/>
    <n v="2"/>
    <n v="1"/>
    <n v="3"/>
    <n v="2"/>
    <n v="2"/>
    <n v="2"/>
    <n v="2"/>
    <n v="1"/>
    <n v="1.9166666666666667"/>
  </r>
  <r>
    <x v="2"/>
    <s v="CLOVERPORT INDEPENDENT SCHOOL"/>
    <s v="CLOVERPORT"/>
    <s v="0050"/>
    <s v="0009"/>
    <x v="0"/>
    <s v="KY, BRECKINRIDGE, CLOVERPORT, CLOVERPORT INDEPENDENT SCHOOL"/>
    <s v="210271590400132"/>
    <s v="Base Charge Count"/>
    <n v="7"/>
    <n v="7"/>
    <n v="7"/>
    <n v="7"/>
    <n v="7"/>
    <n v="7"/>
    <n v="7"/>
    <n v="7"/>
    <n v="7"/>
    <n v="7"/>
    <n v="7"/>
    <n v="7"/>
    <n v="7"/>
  </r>
  <r>
    <x v="2"/>
    <s v="BRECKINRIDGE COUNTY SCHOOL DI"/>
    <s v="HARDINSBURG"/>
    <s v="0050"/>
    <s v="0009"/>
    <x v="0"/>
    <s v="KY, BRECKINRIDGE, HARDINSBURG, BRECKINRIDGE COUNTY SCHOOL DI"/>
    <s v="210273455200065"/>
    <s v="Base Charge Count"/>
    <n v="13"/>
    <n v="16"/>
    <n v="16"/>
    <n v="13"/>
    <n v="13"/>
    <n v="1"/>
    <n v="26"/>
    <n v="13"/>
    <n v="13"/>
    <n v="13"/>
    <n v="13"/>
    <n v="13"/>
    <n v="13.583333333333334"/>
  </r>
  <r>
    <x v="2"/>
    <s v="BRECKINRIDGE COUNTY SCHOOL DISTR"/>
    <s v="UNINCORP"/>
    <s v="0050"/>
    <s v="0009"/>
    <x v="0"/>
    <s v="KY, BRECKINRIDGE, UNINCORP, BRECKINRIDGE COUNTY SCHOOL DISTR"/>
    <s v="210270000000065"/>
    <s v="Base Charge Count"/>
    <n v="4"/>
    <n v="7"/>
    <n v="7"/>
    <n v="6"/>
    <n v="6"/>
    <m/>
    <n v="12"/>
    <n v="6"/>
    <n v="6"/>
    <n v="6"/>
    <n v="6"/>
    <n v="6"/>
    <n v="6.5454545454545459"/>
  </r>
  <r>
    <x v="3"/>
    <s v="CALDWELL COUNTY SCHOOL DISTRICT"/>
    <s v="FREDONIA"/>
    <s v="0050"/>
    <s v="0009"/>
    <x v="0"/>
    <s v="KY, CALDWELL, FREDONIA, CALDWELL COUNTY SCHOOL DISTRICT"/>
    <s v="210332908000081"/>
    <s v="Base Charge Count"/>
    <n v="3"/>
    <n v="3"/>
    <n v="3"/>
    <n v="3"/>
    <n v="3"/>
    <n v="3"/>
    <n v="3"/>
    <n v="3"/>
    <n v="3"/>
    <n v="3"/>
    <n v="3"/>
    <n v="3"/>
    <n v="3"/>
  </r>
  <r>
    <x v="3"/>
    <s v="CALDWELL COUNTY SCHOOL DISTRICT"/>
    <s v="PRINCETON"/>
    <s v="0050"/>
    <s v="0009"/>
    <x v="0"/>
    <s v="KY, CALDWELL, PRINCETON, CALDWELL COUNTY SCHOOL DISTRICT"/>
    <s v="210336313800081"/>
    <s v="Base Charge Count"/>
    <n v="24"/>
    <n v="24"/>
    <n v="23"/>
    <n v="25"/>
    <n v="24"/>
    <n v="23"/>
    <n v="25"/>
    <n v="24"/>
    <n v="22"/>
    <n v="26"/>
    <n v="22"/>
    <n v="24"/>
    <n v="23.833333333333332"/>
  </r>
  <r>
    <x v="3"/>
    <s v="CALDWELL COUNTY SCHOOL DISTRICT"/>
    <s v="UNINCORP"/>
    <s v="0050"/>
    <s v="0009"/>
    <x v="0"/>
    <s v="KY, CALDWELL, UNINCORP, CALDWELL COUNTY SCHOOL DISTRICT"/>
    <s v="210330000000081"/>
    <s v="Base Charge Count"/>
    <n v="2"/>
    <n v="2"/>
    <n v="2"/>
    <n v="2"/>
    <n v="2"/>
    <n v="2"/>
    <n v="2"/>
    <n v="2"/>
    <n v="2"/>
    <n v="2"/>
    <n v="2"/>
    <n v="2"/>
    <n v="2"/>
  </r>
  <r>
    <x v="3"/>
    <s v="CHRISTIAN COUNTY SCHOOL DISTRICT"/>
    <s v="CROFTON"/>
    <s v="0050"/>
    <s v="0009"/>
    <x v="0"/>
    <s v="KY, CHRISTIAN, CROFTON, CHRISTIAN COUNTY SCHOOL DISTRICT"/>
    <s v="210471865800115"/>
    <s v="Base Charge Count"/>
    <n v="2"/>
    <n v="2"/>
    <n v="2"/>
    <n v="2"/>
    <n v="2"/>
    <n v="2"/>
    <n v="2"/>
    <n v="2"/>
    <n v="2"/>
    <n v="2"/>
    <n v="2"/>
    <n v="2"/>
    <n v="2"/>
  </r>
  <r>
    <x v="3"/>
    <s v="CHRISTIAN COUNTY SCHOOL DISTRIC"/>
    <s v="HOPKINSVILLE"/>
    <s v="0050"/>
    <s v="0009"/>
    <x v="0"/>
    <s v="KY, CHRISTIAN, HOPKINSVILLE, CHRISTIAN COUNTY SCHOOL DISTRIC"/>
    <s v="210473791800115"/>
    <s v="Base Charge Count"/>
    <n v="65"/>
    <n v="68"/>
    <n v="63"/>
    <n v="66"/>
    <n v="65"/>
    <n v="67"/>
    <n v="64"/>
    <n v="65"/>
    <n v="66"/>
    <n v="66"/>
    <n v="65"/>
    <n v="65"/>
    <n v="65.416666666666671"/>
  </r>
  <r>
    <x v="3"/>
    <s v="CHRISTIAN COUNTY SCHOOL DISTRICT"/>
    <s v="UNINCORP"/>
    <s v="0050"/>
    <s v="0009"/>
    <x v="0"/>
    <s v="KY, CHRISTIAN, UNINCORP, CHRISTIAN COUNTY SCHOOL DISTRICT"/>
    <s v="210470000000115"/>
    <s v="Base Charge Count"/>
    <n v="2"/>
    <n v="2"/>
    <n v="2"/>
    <n v="2"/>
    <n v="2"/>
    <n v="2"/>
    <n v="2"/>
    <n v="2"/>
    <n v="2"/>
    <n v="2"/>
    <n v="2"/>
    <n v="2"/>
    <n v="2"/>
  </r>
  <r>
    <x v="3"/>
    <s v="CRITTENDEN COUNTY SCHOOL DISTRICT"/>
    <s v="MARION"/>
    <s v="0050"/>
    <s v="0009"/>
    <x v="0"/>
    <s v="KY, CRITTENDEN, MARION, CRITTENDEN COUNTY SCHOOL DISTRICT"/>
    <s v="210555003400135"/>
    <s v="Base Charge Count"/>
    <n v="19"/>
    <n v="19"/>
    <n v="19"/>
    <n v="15"/>
    <n v="21"/>
    <n v="21"/>
    <n v="19"/>
    <n v="19"/>
    <n v="17"/>
    <n v="21"/>
    <n v="19"/>
    <n v="19"/>
    <n v="19"/>
  </r>
  <r>
    <x v="3"/>
    <s v="CRITTENDEN COUNTY SCHOOL DISTRICT"/>
    <s v="UNINCORP"/>
    <s v="0050"/>
    <s v="0009"/>
    <x v="0"/>
    <s v="KY, CRITTENDEN, UNINCORP, CRITTENDEN COUNTY SCHOOL DISTRICT"/>
    <s v="210550000000135"/>
    <s v="Base Charge Count"/>
    <m/>
    <n v="1"/>
    <n v="2"/>
    <n v="1"/>
    <n v="1"/>
    <m/>
    <n v="2"/>
    <n v="1"/>
    <n v="1"/>
    <n v="1"/>
    <n v="1"/>
    <n v="1"/>
    <n v="1.2"/>
  </r>
  <r>
    <x v="2"/>
    <s v="DAVIESS COUNTY SCHOOL DISTRICT"/>
    <s v="MASONVILLE"/>
    <s v="0050"/>
    <s v="0009"/>
    <x v="0"/>
    <s v="KY, DAVIESS, MASONVILLE, DAVIESS COUNTY SCHOOL DISTRICT"/>
    <s v="210595052000145"/>
    <s v="Base Charge Count"/>
    <n v="1"/>
    <n v="1"/>
    <n v="1"/>
    <n v="1"/>
    <n v="1"/>
    <n v="1"/>
    <n v="1"/>
    <n v="1"/>
    <n v="1"/>
    <n v="1"/>
    <n v="1"/>
    <n v="1"/>
    <n v="1"/>
  </r>
  <r>
    <x v="2"/>
    <s v="DAVIESS COUNTY SCHOOL DISTRICT"/>
    <s v="OWENSBORO"/>
    <s v="0050"/>
    <s v="0009"/>
    <x v="0"/>
    <s v="KY, DAVIESS, OWENSBORO, DAVIESS COUNTY SCHOOL DISTRICT"/>
    <s v="210595862000145"/>
    <s v="Base Charge Count"/>
    <n v="20"/>
    <n v="19"/>
    <n v="19"/>
    <n v="16"/>
    <n v="22"/>
    <n v="17"/>
    <n v="21"/>
    <n v="19"/>
    <n v="19"/>
    <n v="19"/>
    <n v="19"/>
    <n v="19"/>
    <n v="19.083333333333332"/>
  </r>
  <r>
    <x v="2"/>
    <s v="OWENSBORO INDEPENDENT SCHOOL DISTRIC"/>
    <s v="OWENSBORO"/>
    <s v="0050"/>
    <s v="0009"/>
    <x v="0"/>
    <s v="KY, DAVIESS, OWENSBORO, OWENSBORO INDEPENDENT SCHOOL DISTRIC"/>
    <s v="210595862000472"/>
    <s v="Base Charge Count"/>
    <n v="60"/>
    <n v="61"/>
    <n v="61"/>
    <n v="62"/>
    <n v="60"/>
    <n v="62"/>
    <n v="61"/>
    <n v="61"/>
    <n v="61"/>
    <n v="59"/>
    <n v="63"/>
    <n v="61"/>
    <n v="61"/>
  </r>
  <r>
    <x v="2"/>
    <s v="DAVIESS COUNTY SCHOOL DISTRICT"/>
    <s v="UNINCORP"/>
    <s v="0050"/>
    <s v="0009"/>
    <x v="0"/>
    <s v="KY, DAVIESS, UNINCORP, DAVIESS COUNTY SCHOOL DISTRICT"/>
    <s v="210590000000145"/>
    <s v="Base Charge Count"/>
    <n v="33"/>
    <n v="35"/>
    <n v="33"/>
    <n v="33"/>
    <n v="36"/>
    <n v="30"/>
    <n v="41"/>
    <n v="35"/>
    <n v="35"/>
    <n v="36"/>
    <n v="35"/>
    <n v="33"/>
    <n v="34.583333333333336"/>
  </r>
  <r>
    <x v="2"/>
    <s v="OWENSBORO INDEPENDENT SCHOOL DISTRICT"/>
    <s v="UNINCORP"/>
    <s v="0050"/>
    <s v="0009"/>
    <x v="0"/>
    <s v="KY, DAVIESS, UNINCORP, OWENSBORO INDEPENDENT SCHOOL DISTRICT"/>
    <s v="210590000000472"/>
    <s v="Base Charge Count"/>
    <n v="1"/>
    <n v="1"/>
    <n v="1"/>
    <n v="1"/>
    <n v="1"/>
    <n v="1"/>
    <n v="1"/>
    <n v="1"/>
    <n v="1"/>
    <n v="1"/>
    <n v="1"/>
    <n v="1"/>
    <n v="1"/>
  </r>
  <r>
    <x v="2"/>
    <s v="DAVIESS COUNTY SCHOOL DISTRICT"/>
    <s v="WHITESVILLE"/>
    <s v="0050"/>
    <s v="0009"/>
    <x v="0"/>
    <s v="KY, DAVIESS, WHITESVILLE, DAVIESS COUNTY SCHOOL DISTRICT"/>
    <s v="210598283000145"/>
    <s v="Base Charge Count"/>
    <n v="4"/>
    <n v="4"/>
    <n v="4"/>
    <n v="4"/>
    <n v="4"/>
    <n v="4"/>
    <n v="4"/>
    <n v="4"/>
    <n v="4"/>
    <n v="4"/>
    <n v="4"/>
    <n v="4"/>
    <n v="4"/>
  </r>
  <r>
    <x v="1"/>
    <s v="EDMONSON COUNTY SCHOOL DISTRICT"/>
    <s v="UNINCORP"/>
    <s v="0050"/>
    <s v="0009"/>
    <x v="0"/>
    <s v="KY, EDMONSON, UNINCORP, EDMONSON COUNTY SCHOOL DISTRICT"/>
    <s v="210610000000151"/>
    <s v="Base Charge Count"/>
    <n v="2"/>
    <n v="1"/>
    <m/>
    <n v="2"/>
    <m/>
    <n v="1"/>
    <n v="2"/>
    <n v="1"/>
    <n v="1"/>
    <n v="1"/>
    <n v="1"/>
    <n v="1"/>
    <n v="1.3"/>
  </r>
  <r>
    <x v="0"/>
    <s v="FRANKLIN COUNTY SCHOOL DISTRICT"/>
    <s v="UNINCORP"/>
    <s v="0050"/>
    <s v="0009"/>
    <x v="0"/>
    <s v="KY, FRANKLIN, UNINCORP, FRANKLIN COUNTY SCHOOL DISTRICT"/>
    <s v="210730000000181"/>
    <s v="Base Charge Count"/>
    <n v="4"/>
    <n v="4"/>
    <n v="4"/>
    <n v="4"/>
    <n v="4"/>
    <n v="4"/>
    <n v="4"/>
    <n v="4"/>
    <n v="4"/>
    <n v="4"/>
    <n v="4"/>
    <n v="4"/>
    <n v="4"/>
  </r>
  <r>
    <x v="0"/>
    <s v="GARRARD COUNTY SCHOOL DISTRICT"/>
    <s v="LANCASTER"/>
    <s v="0050"/>
    <s v="0009"/>
    <x v="0"/>
    <s v="KY, GARRARD, LANCASTER, GARRARD COUNTY SCHOOL DISTRICT"/>
    <s v="210794384000195"/>
    <s v="Base Charge Count"/>
    <n v="18"/>
    <n v="17"/>
    <n v="18"/>
    <n v="16"/>
    <n v="20"/>
    <n v="17"/>
    <n v="18"/>
    <n v="18"/>
    <n v="18"/>
    <n v="19"/>
    <n v="18"/>
    <n v="18"/>
    <n v="17.916666666666668"/>
  </r>
  <r>
    <x v="0"/>
    <s v="GARRARD COUNTY SCHOOL DISTRICT"/>
    <s v="UNINCORP"/>
    <s v="0050"/>
    <s v="0009"/>
    <x v="0"/>
    <s v="KY, GARRARD, UNINCORP, GARRARD COUNTY SCHOOL DISTRICT"/>
    <s v="210790000000195"/>
    <s v="Base Charge Count"/>
    <n v="1"/>
    <n v="1"/>
    <n v="1"/>
    <n v="1"/>
    <n v="1"/>
    <n v="1"/>
    <n v="1"/>
    <n v="1"/>
    <n v="1"/>
    <n v="1"/>
    <n v="1"/>
    <n v="1"/>
    <n v="1"/>
  </r>
  <r>
    <x v="3"/>
    <s v="GRAVES COUNTY SCHOOL DISTRICT"/>
    <s v="MAYFIELD"/>
    <s v="0050"/>
    <s v="0009"/>
    <x v="0"/>
    <s v="KY, GRAVES, MAYFIELD, GRAVES COUNTY SCHOOL DISTRICT"/>
    <s v="210835089800205"/>
    <s v="Base Charge Count"/>
    <n v="12"/>
    <n v="12"/>
    <n v="12"/>
    <n v="12"/>
    <n v="12"/>
    <n v="11"/>
    <n v="13"/>
    <n v="12"/>
    <n v="12"/>
    <n v="12"/>
    <n v="12"/>
    <n v="12"/>
    <n v="12"/>
  </r>
  <r>
    <x v="3"/>
    <s v="MAYFIELD INDEPENDENT SCHOOL DISTRICT"/>
    <s v="MAYFIELD"/>
    <s v="0050"/>
    <s v="0009"/>
    <x v="0"/>
    <s v="KY, GRAVES, MAYFIELD, MAYFIELD INDEPENDENT SCHOOL DISTRICT"/>
    <s v="210835089800392"/>
    <s v="Base Charge Count"/>
    <n v="25"/>
    <n v="25"/>
    <n v="25"/>
    <n v="25"/>
    <n v="25"/>
    <n v="24"/>
    <n v="27"/>
    <n v="25"/>
    <n v="25"/>
    <n v="25"/>
    <n v="25"/>
    <n v="26"/>
    <n v="25.166666666666668"/>
  </r>
  <r>
    <x v="3"/>
    <s v="GRAVES COUNTY SCHOOL DISTRICT"/>
    <s v="UNINCORP"/>
    <s v="0050"/>
    <s v="0009"/>
    <x v="0"/>
    <s v="KY, GRAVES, UNINCORP, GRAVES COUNTY SCHOOL DISTRICT"/>
    <s v="210830000000205"/>
    <s v="Base Charge Count"/>
    <n v="10"/>
    <n v="10"/>
    <n v="10"/>
    <n v="10"/>
    <n v="10"/>
    <n v="10"/>
    <n v="10"/>
    <n v="10"/>
    <n v="10"/>
    <n v="10"/>
    <n v="10"/>
    <n v="10"/>
    <n v="10"/>
  </r>
  <r>
    <x v="3"/>
    <s v="GRAVES COUNTY SCHOOL DISTRICT"/>
    <s v="WATER VALLEY"/>
    <s v="0050"/>
    <s v="0009"/>
    <x v="0"/>
    <s v="KY, GRAVES, WATER VALLEY, GRAVES COUNTY SCHOOL DISTRICT"/>
    <s v="210838083200205"/>
    <s v="Base Charge Count"/>
    <n v="2"/>
    <n v="2"/>
    <n v="2"/>
    <n v="2"/>
    <n v="2"/>
    <n v="2"/>
    <n v="2"/>
    <n v="2"/>
    <n v="2"/>
    <n v="2"/>
    <n v="2"/>
    <n v="2"/>
    <n v="2"/>
  </r>
  <r>
    <x v="3"/>
    <s v="GRAVES COUNTY SCHOOL DISTRICT"/>
    <s v="WINGO"/>
    <s v="0050"/>
    <s v="0009"/>
    <x v="0"/>
    <s v="KY, GRAVES, WINGO, GRAVES COUNTY SCHOOL DISTRICT"/>
    <s v="210838385600205"/>
    <s v="Base Charge Count"/>
    <n v="3"/>
    <n v="3"/>
    <n v="3"/>
    <n v="3"/>
    <n v="3"/>
    <n v="3"/>
    <n v="3"/>
    <n v="3"/>
    <n v="3"/>
    <n v="3"/>
    <n v="3"/>
    <n v="3"/>
    <n v="3"/>
  </r>
  <r>
    <x v="0"/>
    <s v="GREEN COUNTY SCHOOL DISTRICT"/>
    <s v="GREENSBURG"/>
    <s v="0050"/>
    <s v="0009"/>
    <x v="0"/>
    <s v="KY, GREEN, GREENSBURG, GREEN COUNTY SCHOOL DISTRICT"/>
    <s v="210873296800215"/>
    <s v="Base Charge Count"/>
    <n v="20"/>
    <n v="20"/>
    <n v="20"/>
    <n v="20"/>
    <n v="20"/>
    <n v="20"/>
    <n v="20"/>
    <n v="20"/>
    <n v="20"/>
    <n v="20"/>
    <n v="20"/>
    <n v="20"/>
    <n v="20"/>
  </r>
  <r>
    <x v="0"/>
    <s v="GREEN COUNTY SCHOOL DISTRICT"/>
    <s v="UNINCORP"/>
    <s v="0050"/>
    <s v="0009"/>
    <x v="0"/>
    <s v="KY, GREEN, UNINCORP, GREEN COUNTY SCHOOL DISTRICT"/>
    <s v="210870000000215"/>
    <s v="Base Charge Count"/>
    <n v="1"/>
    <n v="1"/>
    <n v="1"/>
    <n v="1"/>
    <n v="1"/>
    <n v="1"/>
    <n v="1"/>
    <n v="1"/>
    <n v="1"/>
    <n v="1"/>
    <n v="1"/>
    <n v="1"/>
    <n v="1"/>
  </r>
  <r>
    <x v="2"/>
    <s v="HANCOCK COUNTY SCHOOL DISTRICT"/>
    <s v="HAWESVILLE"/>
    <s v="0050"/>
    <s v="0009"/>
    <x v="0"/>
    <s v="KY, HANCOCK, HAWESVILLE, HANCOCK COUNTY SCHOOL DISTRICT"/>
    <s v="210913520000225"/>
    <s v="Base Charge Count"/>
    <n v="14"/>
    <n v="14"/>
    <n v="14"/>
    <n v="14"/>
    <n v="14"/>
    <n v="14"/>
    <n v="14"/>
    <n v="14"/>
    <n v="13"/>
    <n v="13"/>
    <n v="13"/>
    <n v="13"/>
    <n v="13.666666666666666"/>
  </r>
  <r>
    <x v="2"/>
    <s v="HANCOCK COUNTY SCHOOL DISTRICT"/>
    <s v="UNINCORP"/>
    <s v="0050"/>
    <s v="0009"/>
    <x v="0"/>
    <s v="KY, HANCOCK, UNINCORP, HANCOCK COUNTY SCHOOL DISTRICT"/>
    <s v="210910000000225"/>
    <s v="Base Charge Count"/>
    <n v="1"/>
    <n v="1"/>
    <n v="1"/>
    <n v="1"/>
    <n v="1"/>
    <m/>
    <n v="2"/>
    <n v="1"/>
    <n v="1"/>
    <n v="1"/>
    <n v="1"/>
    <n v="1"/>
    <n v="1.0909090909090908"/>
  </r>
  <r>
    <x v="1"/>
    <s v="CAVERNA INDEPENDENT SCHOOL DISTRICT"/>
    <s v="HORSE CAVE"/>
    <s v="0050"/>
    <s v="0009"/>
    <x v="0"/>
    <s v="KY, HART, HORSE CAVE, CAVERNA INDEPENDENT SCHOOL DISTRICT"/>
    <s v="210993800800113"/>
    <s v="Base Charge Count"/>
    <n v="8"/>
    <n v="8"/>
    <n v="8"/>
    <n v="8"/>
    <n v="8"/>
    <n v="8"/>
    <n v="8"/>
    <n v="8"/>
    <n v="8"/>
    <n v="8"/>
    <n v="8"/>
    <n v="8"/>
    <n v="8"/>
  </r>
  <r>
    <x v="1"/>
    <s v="HART COUNTY SCHOOL DISTRICT"/>
    <s v="MUNFORDVILLE"/>
    <s v="0050"/>
    <s v="0009"/>
    <x v="0"/>
    <s v="KY, HART, MUNFORDVILLE, HART COUNTY SCHOOL DISTRICT"/>
    <s v="210995457000245"/>
    <s v="Base Charge Count"/>
    <n v="10"/>
    <n v="10"/>
    <n v="8"/>
    <n v="11"/>
    <n v="10"/>
    <n v="11"/>
    <n v="10"/>
    <n v="9"/>
    <n v="9"/>
    <n v="9"/>
    <n v="9"/>
    <n v="9"/>
    <n v="9.5833333333333339"/>
  </r>
  <r>
    <x v="1"/>
    <s v="CAVERNA INDEPENDENT SCHOOL DISTRICT"/>
    <s v="UNINCORP"/>
    <s v="0050"/>
    <s v="0009"/>
    <x v="0"/>
    <s v="KY, HART, UNINCORP, CAVERNA INDEPENDENT SCHOOL DISTRICT"/>
    <s v="210990000000113"/>
    <s v="Base Charge Count"/>
    <n v="2"/>
    <n v="2"/>
    <n v="2"/>
    <n v="2"/>
    <n v="2"/>
    <n v="2"/>
    <n v="2"/>
    <n v="2"/>
    <n v="2"/>
    <n v="2"/>
    <n v="2"/>
    <n v="2"/>
    <n v="2"/>
  </r>
  <r>
    <x v="1"/>
    <s v="HART COUNTY SCHOOL DISTRICT"/>
    <s v="UNINCORP"/>
    <s v="0050"/>
    <s v="0009"/>
    <x v="0"/>
    <s v="KY, HART, UNINCORP, HART COUNTY SCHOOL DISTRICT"/>
    <s v="210990000000245"/>
    <s v="Base Charge Count"/>
    <n v="2"/>
    <n v="2"/>
    <n v="1"/>
    <n v="3"/>
    <n v="2"/>
    <n v="2"/>
    <n v="2"/>
    <n v="2"/>
    <n v="2"/>
    <n v="2"/>
    <n v="2"/>
    <n v="2"/>
    <n v="2"/>
  </r>
  <r>
    <x v="2"/>
    <s v="HENDERSON COUNTY SCHOOL DISTRICT"/>
    <s v="ROBARDS"/>
    <s v="0050"/>
    <s v="0009"/>
    <x v="0"/>
    <s v="KY, HENDERSON, ROBARDS, HENDERSON COUNTY SCHOOL DISTRICT"/>
    <s v="211016587400251"/>
    <s v="Base Charge Count"/>
    <n v="1"/>
    <n v="1"/>
    <n v="1"/>
    <n v="1"/>
    <n v="1"/>
    <n v="1"/>
    <n v="1"/>
    <n v="1"/>
    <n v="1"/>
    <n v="1"/>
    <n v="1"/>
    <n v="1"/>
    <n v="1"/>
  </r>
  <r>
    <x v="2"/>
    <s v="HENDERSON COUNTY SCHOOL DISTRICT"/>
    <s v="UNINCORP"/>
    <s v="0050"/>
    <s v="0009"/>
    <x v="0"/>
    <s v="KY, HENDERSON, UNINCORP, HENDERSON COUNTY SCHOOL DISTRICT"/>
    <s v="211010000000251"/>
    <s v="Base Charge Count"/>
    <n v="7"/>
    <n v="7"/>
    <n v="7"/>
    <n v="7"/>
    <n v="7"/>
    <n v="7"/>
    <n v="7"/>
    <n v="7"/>
    <n v="7"/>
    <n v="7"/>
    <n v="7"/>
    <n v="7"/>
    <n v="7"/>
  </r>
  <r>
    <x v="3"/>
    <s v="DAWSON SPRINGS INDEPENDENT SCHO"/>
    <s v="DAWSON SPRINGS"/>
    <s v="0050"/>
    <s v="0009"/>
    <x v="0"/>
    <s v="KY, HOPKINS, DAWSON SPRINGS, DAWSON SPRINGS INDEPENDENT SCHO"/>
    <s v="211072022400146"/>
    <s v="Base Charge Count"/>
    <n v="10"/>
    <n v="10"/>
    <n v="10"/>
    <n v="9"/>
    <n v="11"/>
    <n v="9"/>
    <n v="11"/>
    <n v="10"/>
    <n v="10"/>
    <n v="10"/>
    <n v="10"/>
    <n v="10"/>
    <n v="10"/>
  </r>
  <r>
    <x v="3"/>
    <s v="HOPKINS COUNTY SCHOOL DISTRICT"/>
    <s v="EARLINGTON"/>
    <s v="0050"/>
    <s v="0009"/>
    <x v="0"/>
    <s v="KY, HOPKINS, EARLINGTON, HOPKINS COUNTY SCHOOL DISTRICT"/>
    <s v="211072323000265"/>
    <s v="Base Charge Count"/>
    <n v="4"/>
    <n v="4"/>
    <n v="4"/>
    <n v="4"/>
    <n v="4"/>
    <n v="4"/>
    <n v="4"/>
    <n v="4"/>
    <n v="4"/>
    <n v="4"/>
    <n v="4"/>
    <n v="4"/>
    <n v="4"/>
  </r>
  <r>
    <x v="2"/>
    <s v="HOPKINS COUNTY SCHOOL DISTRICT"/>
    <s v="HANSON"/>
    <s v="0050"/>
    <s v="0009"/>
    <x v="0"/>
    <s v="KY, HOPKINS, HANSON, HOPKINS COUNTY SCHOOL DISTRICT"/>
    <s v="211073439000265"/>
    <s v="Base Charge Count"/>
    <n v="6"/>
    <n v="6"/>
    <n v="6"/>
    <n v="6"/>
    <n v="6"/>
    <n v="6"/>
    <n v="6"/>
    <n v="6"/>
    <n v="6"/>
    <n v="6"/>
    <n v="6"/>
    <n v="6"/>
    <n v="6"/>
  </r>
  <r>
    <x v="3"/>
    <s v="HOPKINS COUNTY SCHOOL DISTRICT"/>
    <s v="MADISONVILLE"/>
    <s v="0050"/>
    <s v="0009"/>
    <x v="0"/>
    <s v="KY, HOPKINS, MADISONVILLE, HOPKINS COUNTY SCHOOL DISTRICT"/>
    <s v="211074936800265"/>
    <s v="Base Charge Count"/>
    <n v="73"/>
    <n v="72"/>
    <n v="69"/>
    <n v="72"/>
    <n v="71"/>
    <n v="72"/>
    <n v="72"/>
    <n v="72"/>
    <n v="72"/>
    <n v="73"/>
    <n v="72"/>
    <n v="71"/>
    <n v="71.75"/>
  </r>
  <r>
    <x v="3"/>
    <s v="HOPKINS COUNTY SCHOOL DISTRICT"/>
    <s v="MORTONS GAP"/>
    <s v="0050"/>
    <s v="0009"/>
    <x v="0"/>
    <s v="KY, HOPKINS, MORTONS GAP, HOPKINS COUNTY SCHOOL DISTRICT"/>
    <s v="211075361600265"/>
    <s v="Base Charge Count"/>
    <n v="1"/>
    <n v="1"/>
    <n v="1"/>
    <n v="1"/>
    <n v="1"/>
    <m/>
    <n v="2"/>
    <n v="1"/>
    <n v="1"/>
    <n v="1"/>
    <n v="1"/>
    <n v="1"/>
    <n v="1.0909090909090908"/>
  </r>
  <r>
    <x v="3"/>
    <s v="HOPKINS COUNTY SCHOOL DISTRICT"/>
    <s v="NORTONVILLE"/>
    <s v="0050"/>
    <s v="0009"/>
    <x v="0"/>
    <s v="KY, HOPKINS, NORTONVILLE, HOPKINS COUNTY SCHOOL DISTRICT"/>
    <s v="211075691000265"/>
    <s v="Base Charge Count"/>
    <n v="5"/>
    <n v="5"/>
    <n v="6"/>
    <n v="6"/>
    <n v="5"/>
    <n v="7"/>
    <n v="6"/>
    <n v="6"/>
    <n v="6"/>
    <n v="6"/>
    <n v="6"/>
    <n v="6"/>
    <n v="5.833333333333333"/>
  </r>
  <r>
    <x v="3"/>
    <s v="HOPKINS COUNTY SCHOOL DISTRICT"/>
    <s v="SAINT CHARLES"/>
    <s v="0050"/>
    <s v="0009"/>
    <x v="0"/>
    <s v="KY, HOPKINS, SAINT CHARLES, HOPKINS COUNTY SCHOOL DISTRICT"/>
    <s v="211076771000265"/>
    <s v="Base Charge Count"/>
    <n v="1"/>
    <n v="1"/>
    <n v="1"/>
    <n v="1"/>
    <n v="1"/>
    <n v="1"/>
    <n v="1"/>
    <n v="1"/>
    <n v="1"/>
    <n v="1"/>
    <n v="1"/>
    <n v="1"/>
    <n v="1"/>
  </r>
  <r>
    <x v="3"/>
    <s v="HOPKINS COUNTY SCHOOL DISTRICT"/>
    <s v="UNINCORP"/>
    <s v="0050"/>
    <s v="0009"/>
    <x v="0"/>
    <s v="KY, HOPKINS, UNINCORP, HOPKINS COUNTY SCHOOL DISTRICT"/>
    <s v="211070000000265"/>
    <s v="Base Charge Count"/>
    <n v="10"/>
    <n v="10"/>
    <n v="9"/>
    <n v="9"/>
    <n v="11"/>
    <n v="6"/>
    <n v="15"/>
    <n v="10"/>
    <n v="10"/>
    <n v="10"/>
    <n v="11"/>
    <n v="11"/>
    <n v="10.166666666666666"/>
  </r>
  <r>
    <x v="0"/>
    <s v="LINCOLN COUNTY SCHOOL DISTRICT"/>
    <s v="HUSTONVILLE"/>
    <s v="0050"/>
    <s v="0009"/>
    <x v="0"/>
    <s v="KY, LINCOLN, HUSTONVILLE, LINCOLN COUNTY SCHOOL DISTRICT"/>
    <s v="211373883600341"/>
    <s v="Base Charge Count"/>
    <n v="2"/>
    <n v="2"/>
    <n v="2"/>
    <n v="2"/>
    <n v="2"/>
    <m/>
    <n v="4"/>
    <n v="2"/>
    <n v="2"/>
    <n v="2"/>
    <n v="2"/>
    <n v="2"/>
    <n v="2.1818181818181817"/>
  </r>
  <r>
    <x v="0"/>
    <s v="LINCOLN COUNTY SCHOOL DISTRICT"/>
    <s v="STANFORD"/>
    <s v="0050"/>
    <s v="0009"/>
    <x v="0"/>
    <s v="KY, LINCOLN, STANFORD, LINCOLN COUNTY SCHOOL DISTRICT"/>
    <s v="211377311000341"/>
    <s v="Base Charge Count"/>
    <n v="23"/>
    <n v="21"/>
    <n v="22"/>
    <n v="22"/>
    <n v="22"/>
    <n v="9"/>
    <n v="35"/>
    <n v="22"/>
    <n v="22"/>
    <n v="22"/>
    <n v="22"/>
    <n v="-4"/>
    <n v="19.833333333333332"/>
  </r>
  <r>
    <x v="0"/>
    <s v="LINCOLN COUNTY SCHOOL DISTRICT"/>
    <s v="UNINCORP"/>
    <s v="0050"/>
    <s v="0009"/>
    <x v="0"/>
    <s v="KY, LINCOLN, UNINCORP, LINCOLN COUNTY SCHOOL DISTRICT"/>
    <s v="211370000000341"/>
    <s v="Base Charge Count"/>
    <n v="2"/>
    <n v="2"/>
    <n v="2"/>
    <n v="2"/>
    <n v="2"/>
    <m/>
    <n v="4"/>
    <n v="2"/>
    <n v="2"/>
    <n v="2"/>
    <n v="2"/>
    <n v="2"/>
    <n v="2.1818181818181817"/>
  </r>
  <r>
    <x v="3"/>
    <s v="LIVINGSTON COUNTY SCHOOL DISTR"/>
    <s v="GRAND RIVERS"/>
    <s v="0050"/>
    <s v="0009"/>
    <x v="0"/>
    <s v="KY, LIVINGSTON, GRAND RIVERS, LIVINGSTON COUNTY SCHOOL DISTR"/>
    <s v="211393221200345"/>
    <s v="Base Charge Count"/>
    <n v="2"/>
    <n v="4"/>
    <n v="3"/>
    <n v="3"/>
    <n v="3"/>
    <n v="3"/>
    <n v="2"/>
    <n v="4"/>
    <n v="3"/>
    <n v="3"/>
    <n v="3"/>
    <n v="3"/>
    <n v="3"/>
  </r>
  <r>
    <x v="3"/>
    <s v="LIVINGSTON COUNTY SCHOOL DISTRICT"/>
    <s v="UNINCORP"/>
    <s v="0050"/>
    <s v="0009"/>
    <x v="0"/>
    <s v="KY, LIVINGSTON, UNINCORP, LIVINGSTON COUNTY SCHOOL DISTRICT"/>
    <s v="211390000000345"/>
    <s v="Base Charge Count"/>
    <n v="1"/>
    <n v="1"/>
    <n v="1"/>
    <n v="1"/>
    <n v="1"/>
    <n v="1"/>
    <n v="1"/>
    <n v="1"/>
    <n v="1"/>
    <n v="1"/>
    <n v="1"/>
    <n v="1"/>
    <n v="1"/>
  </r>
  <r>
    <x v="1"/>
    <s v="LOGAN COUNTY SCHOOL DISTRICT"/>
    <s v="ADAIRVILLE"/>
    <s v="0050"/>
    <s v="0009"/>
    <x v="0"/>
    <s v="KY, LOGAN, ADAIRVILLE, LOGAN COUNTY SCHOOL DISTRICT"/>
    <s v="211410029800351"/>
    <s v="Base Charge Count"/>
    <n v="7"/>
    <n v="7"/>
    <n v="6"/>
    <n v="6"/>
    <n v="6"/>
    <m/>
    <n v="12"/>
    <n v="6"/>
    <n v="6"/>
    <n v="6"/>
    <n v="6"/>
    <n v="6"/>
    <n v="6.7272727272727275"/>
  </r>
  <r>
    <x v="1"/>
    <s v="LOGAN COUNTY SCHOOL DISTRICT"/>
    <s v="AUBURN"/>
    <s v="0050"/>
    <s v="0009"/>
    <x v="0"/>
    <s v="KY, LOGAN, AUBURN, LOGAN COUNTY SCHOOL DISTRICT"/>
    <s v="211410263800351"/>
    <s v="Base Charge Count"/>
    <n v="4"/>
    <n v="4"/>
    <n v="4"/>
    <n v="4"/>
    <n v="4"/>
    <n v="4"/>
    <n v="4"/>
    <n v="4"/>
    <n v="4"/>
    <n v="4"/>
    <n v="4"/>
    <n v="4"/>
    <n v="4"/>
  </r>
  <r>
    <x v="1"/>
    <s v="RUSSELLVILLE INDEPENDENT SCHOOL DIS"/>
    <s v="RUSSELLVILLE"/>
    <s v="0050"/>
    <s v="0009"/>
    <x v="0"/>
    <s v="KY, LOGAN, RUSSELLVILLE, RUSSELLVILLE INDEPENDENT SCHOOL DIS"/>
    <s v="211416751200523"/>
    <s v="Base Charge Count"/>
    <n v="30"/>
    <n v="29"/>
    <n v="27"/>
    <n v="32"/>
    <n v="28"/>
    <n v="32"/>
    <n v="26"/>
    <n v="34"/>
    <n v="30"/>
    <n v="30"/>
    <n v="30"/>
    <n v="30"/>
    <n v="29.833333333333332"/>
  </r>
  <r>
    <x v="1"/>
    <s v="LOGAN COUNTY SCHOOL DISTRICT"/>
    <s v="UNINCORP"/>
    <s v="0050"/>
    <s v="0009"/>
    <x v="0"/>
    <s v="KY, LOGAN, UNINCORP, LOGAN COUNTY SCHOOL DISTRICT"/>
    <s v="211410000000351"/>
    <s v="Base Charge Count"/>
    <n v="1"/>
    <n v="1"/>
    <n v="1"/>
    <n v="1"/>
    <n v="1"/>
    <n v="1"/>
    <n v="1"/>
    <n v="1"/>
    <n v="1"/>
    <n v="1"/>
    <n v="1"/>
    <n v="1"/>
    <n v="1"/>
  </r>
  <r>
    <x v="3"/>
    <s v="LYON COUNTY SCHOOL DISTRICT"/>
    <s v="EDDYVILLE"/>
    <s v="0050"/>
    <s v="0009"/>
    <x v="0"/>
    <s v="KY, LYON, EDDYVILLE, LYON COUNTY SCHOOL DISTRICT"/>
    <s v="211432382400361"/>
    <s v="Base Charge Count"/>
    <n v="17"/>
    <n v="19"/>
    <n v="18"/>
    <n v="16"/>
    <n v="22"/>
    <n v="19"/>
    <n v="19"/>
    <n v="19"/>
    <n v="18"/>
    <n v="20"/>
    <n v="20"/>
    <n v="18"/>
    <n v="18.75"/>
  </r>
  <r>
    <x v="3"/>
    <s v="LYON COUNTY SCHOOL DISTRICT"/>
    <s v="UNINCORP"/>
    <s v="0050"/>
    <s v="0009"/>
    <x v="0"/>
    <s v="KY, LYON, UNINCORP, LYON COUNTY SCHOOL DISTRICT"/>
    <s v="211430000000361"/>
    <s v="Base Charge Count"/>
    <n v="1"/>
    <n v="1"/>
    <n v="1"/>
    <m/>
    <n v="2"/>
    <n v="1"/>
    <n v="1"/>
    <n v="1"/>
    <n v="1"/>
    <n v="1"/>
    <n v="1"/>
    <n v="1"/>
    <n v="1.0909090909090908"/>
  </r>
  <r>
    <x v="0"/>
    <s v="MARION COUNTY SCHOOL DISTRICT"/>
    <s v="LEBANON"/>
    <s v="0050"/>
    <s v="0009"/>
    <x v="0"/>
    <s v="KY, MARION, LEBANON, MARION COUNTY SCHOOL DISTRICT"/>
    <s v="211554434400375"/>
    <s v="Base Charge Count"/>
    <n v="42"/>
    <n v="43"/>
    <n v="43"/>
    <n v="42"/>
    <n v="44"/>
    <n v="20"/>
    <n v="66"/>
    <n v="43"/>
    <n v="43"/>
    <n v="43"/>
    <n v="43"/>
    <n v="43"/>
    <n v="42.916666666666664"/>
  </r>
  <r>
    <x v="0"/>
    <s v="MARION COUNTY SCHOOL DISTRICT"/>
    <s v="UNINCORP"/>
    <s v="0050"/>
    <s v="0009"/>
    <x v="0"/>
    <s v="KY, MARION, UNINCORP, MARION COUNTY SCHOOL DISTRICT"/>
    <s v="211550000000375"/>
    <s v="Base Charge Count"/>
    <n v="4"/>
    <n v="4"/>
    <n v="4"/>
    <n v="4"/>
    <n v="3"/>
    <n v="1"/>
    <n v="8"/>
    <n v="4"/>
    <n v="3"/>
    <n v="5"/>
    <n v="4"/>
    <n v="4"/>
    <n v="4"/>
  </r>
  <r>
    <x v="3"/>
    <s v="MARSHALL COUNTY SCHOOL DISTRICT"/>
    <s v="CALVERT CITY"/>
    <s v="0050"/>
    <s v="0009"/>
    <x v="0"/>
    <s v="KY, MARSHALL, CALVERT CITY, MARSHALL COUNTY SCHOOL DISTRICT"/>
    <s v="211571201600381"/>
    <s v="Base Charge Count"/>
    <n v="7"/>
    <n v="9"/>
    <n v="7"/>
    <n v="9"/>
    <n v="8"/>
    <n v="7"/>
    <n v="9"/>
    <n v="9"/>
    <n v="5"/>
    <n v="13"/>
    <n v="9"/>
    <n v="7"/>
    <n v="8.25"/>
  </r>
  <r>
    <x v="3"/>
    <s v="MARSHALL COUNTY SCHOOL DISTRICT"/>
    <s v="UNINCORP"/>
    <s v="0050"/>
    <s v="0009"/>
    <x v="0"/>
    <s v="KY, MARSHALL, UNINCORP, MARSHALL COUNTY SCHOOL DISTRICT"/>
    <s v="211570000000381"/>
    <s v="Base Charge Count"/>
    <n v="1"/>
    <n v="2"/>
    <n v="3"/>
    <n v="2"/>
    <n v="2"/>
    <n v="2"/>
    <n v="2"/>
    <n v="2"/>
    <n v="1"/>
    <n v="3"/>
    <n v="2"/>
    <n v="1"/>
    <n v="1.9166666666666667"/>
  </r>
  <r>
    <x v="3"/>
    <s v="MCCRACKEN COUNTY SCHOOL DISTRICT"/>
    <s v="PADUCAH"/>
    <s v="0050"/>
    <s v="0009"/>
    <x v="0"/>
    <s v="KY, MCCRACKEN, PADUCAH, MCCRACKEN COUNTY SCHOOL DISTRICT"/>
    <s v="211455883600395"/>
    <s v="Base Charge Count"/>
    <n v="16"/>
    <n v="16"/>
    <n v="16"/>
    <n v="16"/>
    <n v="15"/>
    <n v="15"/>
    <n v="16"/>
    <n v="14"/>
    <n v="14"/>
    <n v="14"/>
    <n v="14"/>
    <n v="14"/>
    <n v="15"/>
  </r>
  <r>
    <x v="3"/>
    <s v="PADUCAH INDEPENDENT SCHOOL DISTRICT"/>
    <s v="PADUCAH"/>
    <s v="0050"/>
    <s v="0009"/>
    <x v="0"/>
    <s v="KY, MCCRACKEN, PADUCAH, PADUCAH INDEPENDENT SCHOOL DISTRICT"/>
    <s v="211455883600476"/>
    <s v="Base Charge Count"/>
    <n v="51"/>
    <n v="51"/>
    <n v="50"/>
    <n v="50"/>
    <n v="51"/>
    <n v="50"/>
    <n v="50"/>
    <n v="50"/>
    <n v="49"/>
    <n v="51"/>
    <n v="50"/>
    <n v="49"/>
    <n v="50.166666666666664"/>
  </r>
  <r>
    <x v="3"/>
    <s v="MCCRACKEN COUNTY SCHOOL DISTRICT"/>
    <s v="REIDLAND"/>
    <s v="0050"/>
    <s v="0009"/>
    <x v="0"/>
    <s v="KY, MCCRACKEN, REIDLAND, MCCRACKEN COUNTY SCHOOL DISTRICT"/>
    <s v="211456463200395"/>
    <s v="Base Charge Count"/>
    <n v="4"/>
    <n v="4"/>
    <n v="4"/>
    <n v="4"/>
    <n v="4"/>
    <n v="4"/>
    <n v="4"/>
    <n v="4"/>
    <n v="3"/>
    <n v="5"/>
    <n v="4"/>
    <n v="4"/>
    <n v="4"/>
  </r>
  <r>
    <x v="3"/>
    <s v="MCCRACKEN COUNTY SCHOOL DISTRICT"/>
    <s v="UNINCORP"/>
    <s v="0050"/>
    <s v="0009"/>
    <x v="0"/>
    <s v="KY, MCCRACKEN, UNINCORP, MCCRACKEN COUNTY SCHOOL DISTRICT"/>
    <s v="211450000000395"/>
    <s v="Base Charge Count"/>
    <n v="21"/>
    <n v="22"/>
    <n v="21"/>
    <n v="23"/>
    <n v="22"/>
    <n v="22"/>
    <n v="22"/>
    <n v="22"/>
    <n v="21"/>
    <n v="21"/>
    <n v="21"/>
    <n v="21"/>
    <n v="21.583333333333332"/>
  </r>
  <r>
    <x v="2"/>
    <s v="MCLEAN COUNTY SCHOOL DISTRICT"/>
    <s v="CALHOUN"/>
    <s v="0050"/>
    <s v="0009"/>
    <x v="0"/>
    <s v="KY, MCLEAN, CALHOUN, MCLEAN COUNTY SCHOOL DISTRICT"/>
    <s v="211491185400405"/>
    <s v="Base Charge Count"/>
    <n v="8"/>
    <n v="8"/>
    <n v="8"/>
    <n v="8"/>
    <n v="8"/>
    <n v="8"/>
    <n v="8"/>
    <n v="8"/>
    <n v="8"/>
    <n v="8"/>
    <n v="8"/>
    <n v="8"/>
    <n v="8"/>
  </r>
  <r>
    <x v="2"/>
    <s v="MCLEAN COUNTY SCHOOL DISTRICT"/>
    <s v="LIVERMORE"/>
    <s v="0050"/>
    <s v="0009"/>
    <x v="0"/>
    <s v="KY, MCLEAN, LIVERMORE, MCLEAN COUNTY SCHOOL DISTRICT"/>
    <s v="211494706200405"/>
    <s v="Base Charge Count"/>
    <n v="1"/>
    <n v="1"/>
    <n v="1"/>
    <n v="1"/>
    <n v="1"/>
    <n v="1"/>
    <n v="1"/>
    <n v="1"/>
    <n v="1"/>
    <n v="1"/>
    <n v="1"/>
    <n v="1"/>
    <n v="1"/>
  </r>
  <r>
    <x v="3"/>
    <s v="MCLEAN COUNTY SCHOOL DISTRICT"/>
    <s v="SACRAMENTO"/>
    <s v="0050"/>
    <s v="0009"/>
    <x v="0"/>
    <s v="KY, MCLEAN, SACRAMENTO, MCLEAN COUNTY SCHOOL DISTRICT"/>
    <s v="211496763800405"/>
    <s v="Base Charge Count"/>
    <n v="4"/>
    <n v="4"/>
    <n v="4"/>
    <n v="4"/>
    <n v="4"/>
    <m/>
    <n v="8"/>
    <n v="4"/>
    <n v="4"/>
    <n v="4"/>
    <n v="4"/>
    <n v="4"/>
    <n v="4.3636363636363633"/>
  </r>
  <r>
    <x v="2"/>
    <s v="MCLEAN COUNTY SCHOOL DISTRICT"/>
    <s v="UNINCORP"/>
    <s v="0050"/>
    <s v="0009"/>
    <x v="0"/>
    <s v="KY, MCLEAN, UNINCORP, MCLEAN COUNTY SCHOOL DISTRICT"/>
    <s v="211490000000405"/>
    <s v="Base Charge Count"/>
    <n v="4"/>
    <n v="4"/>
    <n v="4"/>
    <n v="4"/>
    <n v="4"/>
    <n v="4"/>
    <n v="4"/>
    <n v="4"/>
    <n v="4"/>
    <n v="4"/>
    <n v="4"/>
    <n v="5"/>
    <n v="4.083333333333333"/>
  </r>
  <r>
    <x v="0"/>
    <s v="BURGIN INDEPENDENT SCHOOL DISTRICT"/>
    <s v="BURGIN"/>
    <s v="0050"/>
    <s v="0009"/>
    <x v="0"/>
    <s v="KY, MERCER, BURGIN, BURGIN INDEPENDENT SCHOOL DISTRICT"/>
    <s v="211671104400072"/>
    <s v="Base Charge Count"/>
    <n v="5"/>
    <n v="5"/>
    <n v="5"/>
    <n v="5"/>
    <n v="5"/>
    <n v="5"/>
    <n v="5"/>
    <n v="5"/>
    <n v="5"/>
    <n v="5"/>
    <n v="5"/>
    <n v="5"/>
    <n v="5"/>
  </r>
  <r>
    <x v="0"/>
    <s v="MERCER COUNTY SCHOOL DISTRICT"/>
    <s v="HARRODSBURG"/>
    <s v="0050"/>
    <s v="0009"/>
    <x v="0"/>
    <s v="KY, MERCER, HARRODSBURG, MERCER COUNTY SCHOOL DISTRICT"/>
    <s v="211673496600421"/>
    <s v="Base Charge Count"/>
    <n v="34"/>
    <n v="34"/>
    <n v="35"/>
    <n v="36"/>
    <n v="36"/>
    <n v="33"/>
    <n v="39"/>
    <n v="36"/>
    <n v="35"/>
    <n v="37"/>
    <n v="35"/>
    <n v="37"/>
    <n v="35.583333333333336"/>
  </r>
  <r>
    <x v="0"/>
    <s v="MERCER COUNTY SCHOOL DISTRICT"/>
    <s v="UNINCORP"/>
    <s v="0050"/>
    <s v="0009"/>
    <x v="0"/>
    <s v="KY, MERCER, UNINCORP, MERCER COUNTY SCHOOL DISTRICT"/>
    <s v="211670000000421"/>
    <s v="Base Charge Count"/>
    <n v="1"/>
    <n v="1"/>
    <n v="1"/>
    <n v="1"/>
    <n v="1"/>
    <n v="1"/>
    <n v="1"/>
    <n v="1"/>
    <n v="1"/>
    <n v="1"/>
    <n v="1"/>
    <n v="1"/>
    <n v="1"/>
  </r>
  <r>
    <x v="3"/>
    <s v="MUHLENBERG COUNTY SCHOOL DISTRICT"/>
    <s v="BREMEN"/>
    <s v="0050"/>
    <s v="0009"/>
    <x v="0"/>
    <s v="KY, MUHLENBERG, BREMEN, MUHLENBERG COUNTY SCHOOL DISTRICT"/>
    <s v="211770940600445"/>
    <s v="Base Charge Count"/>
    <n v="4"/>
    <n v="4"/>
    <n v="4"/>
    <n v="4"/>
    <n v="4"/>
    <n v="4"/>
    <n v="4"/>
    <n v="4"/>
    <n v="4"/>
    <n v="4"/>
    <n v="4"/>
    <n v="4"/>
    <n v="4"/>
  </r>
  <r>
    <x v="3"/>
    <s v="MUHLENBERG COUNTY SCHOOL DISTR"/>
    <s v="CENTRAL CITY"/>
    <s v="0050"/>
    <s v="0009"/>
    <x v="0"/>
    <s v="KY, MUHLENBERG, CENTRAL CITY, MUHLENBERG COUNTY SCHOOL DISTR"/>
    <s v="211771397800445"/>
    <s v="Base Charge Count"/>
    <n v="18"/>
    <n v="17"/>
    <n v="19"/>
    <n v="18"/>
    <n v="18"/>
    <n v="18"/>
    <n v="18"/>
    <n v="18"/>
    <n v="18"/>
    <n v="18"/>
    <n v="18"/>
    <n v="18"/>
    <n v="18"/>
  </r>
  <r>
    <x v="3"/>
    <s v="MUHLENBERG COUNTY SCHOOL DISTRIC"/>
    <s v="GREENVILLE"/>
    <s v="0050"/>
    <s v="0009"/>
    <x v="0"/>
    <s v="KY, MUHLENBERG, GREENVILLE, MUHLENBERG COUNTY SCHOOL DISTRIC"/>
    <s v="211773302200445"/>
    <s v="Base Charge Count"/>
    <n v="30"/>
    <n v="29"/>
    <n v="30"/>
    <n v="30"/>
    <n v="30"/>
    <n v="30"/>
    <n v="30"/>
    <n v="30"/>
    <n v="30"/>
    <n v="30"/>
    <n v="31"/>
    <n v="30"/>
    <n v="30"/>
  </r>
  <r>
    <x v="3"/>
    <s v="MUHLENBERG COUNTY SCHOOL DISTRICT"/>
    <s v="POWDERLY"/>
    <s v="0050"/>
    <s v="0009"/>
    <x v="0"/>
    <s v="KY, MUHLENBERG, POWDERLY, MUHLENBERG COUNTY SCHOOL DISTRICT"/>
    <s v="211776265200445"/>
    <s v="Base Charge Count"/>
    <n v="8"/>
    <n v="8"/>
    <n v="8"/>
    <n v="8"/>
    <n v="8"/>
    <n v="8"/>
    <n v="8"/>
    <n v="8"/>
    <n v="8"/>
    <n v="8"/>
    <n v="8"/>
    <n v="8"/>
    <n v="8"/>
  </r>
  <r>
    <x v="3"/>
    <s v="MUHLENBERG COUNTY SCHOOL DISTRICT"/>
    <s v="UNINCORP"/>
    <s v="0050"/>
    <s v="0009"/>
    <x v="0"/>
    <s v="KY, MUHLENBERG, UNINCORP, MUHLENBERG COUNTY SCHOOL DISTRICT"/>
    <s v="211770000000445"/>
    <s v="Base Charge Count"/>
    <n v="34"/>
    <n v="32"/>
    <n v="35"/>
    <n v="33"/>
    <n v="34"/>
    <n v="35"/>
    <n v="35"/>
    <n v="34"/>
    <n v="34"/>
    <n v="33"/>
    <n v="35"/>
    <n v="34"/>
    <n v="34"/>
  </r>
  <r>
    <x v="2"/>
    <s v="OHIO COUNTY SCHOOL DISTRICT"/>
    <s v="BEAVER DAM"/>
    <s v="0050"/>
    <s v="0009"/>
    <x v="0"/>
    <s v="KY, OHIO, BEAVER DAM, OHIO COUNTY SCHOOL DISTRICT"/>
    <s v="211830465400461"/>
    <s v="Base Charge Count"/>
    <n v="6"/>
    <n v="6"/>
    <n v="6"/>
    <n v="6"/>
    <n v="6"/>
    <n v="6"/>
    <n v="6"/>
    <n v="6"/>
    <n v="6"/>
    <n v="6"/>
    <n v="6"/>
    <n v="6"/>
    <n v="6"/>
  </r>
  <r>
    <x v="2"/>
    <s v="OHIO COUNTY SCHOOL DISTRICT"/>
    <s v="FORDSVILLE"/>
    <s v="0050"/>
    <s v="0009"/>
    <x v="0"/>
    <s v="KY, OHIO, FORDSVILLE, OHIO COUNTY SCHOOL DISTRICT"/>
    <s v="211832827000461"/>
    <s v="Base Charge Count"/>
    <n v="5"/>
    <n v="5"/>
    <n v="5"/>
    <n v="5"/>
    <n v="5"/>
    <n v="5"/>
    <n v="5"/>
    <n v="5"/>
    <n v="5"/>
    <n v="5"/>
    <n v="5"/>
    <n v="5"/>
    <n v="5"/>
  </r>
  <r>
    <x v="2"/>
    <s v="OHIO COUNTY SCHOOL DISTRICT"/>
    <s v="HARTFORD"/>
    <s v="0050"/>
    <s v="0009"/>
    <x v="0"/>
    <s v="KY, OHIO, HARTFORD, OHIO COUNTY SCHOOL DISTRICT"/>
    <s v="211833502000461"/>
    <s v="Base Charge Count"/>
    <n v="16"/>
    <n v="16"/>
    <n v="16"/>
    <n v="16"/>
    <n v="16"/>
    <n v="16"/>
    <n v="16"/>
    <n v="16"/>
    <n v="16"/>
    <n v="16"/>
    <n v="16"/>
    <n v="15"/>
    <n v="15.916666666666666"/>
  </r>
  <r>
    <x v="2"/>
    <s v="OHIO COUNTY SCHOOL DISTRICT"/>
    <s v="UNINCORP"/>
    <s v="0050"/>
    <s v="0009"/>
    <x v="0"/>
    <s v="KY, OHIO, UNINCORP, OHIO COUNTY SCHOOL DISTRICT"/>
    <s v="211830000000461"/>
    <s v="Base Charge Count"/>
    <n v="3"/>
    <n v="3"/>
    <n v="3"/>
    <n v="3"/>
    <n v="3"/>
    <n v="3"/>
    <n v="3"/>
    <n v="3"/>
    <n v="3"/>
    <n v="3"/>
    <n v="3"/>
    <n v="3"/>
    <n v="3"/>
  </r>
  <r>
    <x v="4"/>
    <s v="SHELBY COUNTY SCHOOL DISTRICT"/>
    <s v="SHELBYVILLE"/>
    <s v="0050"/>
    <s v="0009"/>
    <x v="0"/>
    <s v="KY, SHELBY, SHELBYVILLE, SHELBY COUNTY SCHOOL DISTRICT"/>
    <s v="212117005000531"/>
    <s v="Base Charge Count"/>
    <n v="26"/>
    <n v="27"/>
    <n v="26"/>
    <n v="27"/>
    <n v="27"/>
    <n v="24"/>
    <n v="30"/>
    <n v="27"/>
    <n v="27"/>
    <n v="27"/>
    <n v="27"/>
    <n v="18"/>
    <n v="26.083333333333332"/>
  </r>
  <r>
    <x v="4"/>
    <s v="SHELBY COUNTY SCHOOL DISTRICT"/>
    <s v="UNINCORP"/>
    <s v="0050"/>
    <s v="0009"/>
    <x v="0"/>
    <s v="KY, SHELBY, UNINCORP, SHELBY COUNTY SCHOOL DISTRICT"/>
    <s v="212110000000531"/>
    <s v="Base Charge Count"/>
    <n v="17"/>
    <n v="17"/>
    <n v="17"/>
    <n v="17"/>
    <n v="17"/>
    <n v="16"/>
    <n v="18"/>
    <n v="17"/>
    <n v="17"/>
    <n v="17"/>
    <n v="17"/>
    <n v="17"/>
    <n v="17"/>
  </r>
  <r>
    <x v="1"/>
    <s v="SIMPSON COUNTY SCHOOL DISTRICT"/>
    <s v="FRANKLIN"/>
    <s v="0050"/>
    <s v="0009"/>
    <x v="0"/>
    <s v="KY, SIMPSON, FRANKLIN, SIMPSON COUNTY SCHOOL DISTRICT"/>
    <s v="212132891800535"/>
    <s v="Base Charge Count"/>
    <n v="26"/>
    <n v="26"/>
    <n v="26"/>
    <n v="26"/>
    <n v="26"/>
    <n v="27"/>
    <n v="25"/>
    <n v="25"/>
    <n v="25"/>
    <n v="25"/>
    <n v="25"/>
    <n v="25"/>
    <n v="25.583333333333332"/>
  </r>
  <r>
    <x v="1"/>
    <s v="SIMPSON COUNTY SCHOOL DISTRICT"/>
    <s v="UNINCORP"/>
    <s v="0050"/>
    <s v="0009"/>
    <x v="0"/>
    <s v="KY, SIMPSON, UNINCORP, SIMPSON COUNTY SCHOOL DISTRICT"/>
    <s v="212130000000535"/>
    <s v="Base Charge Count"/>
    <n v="5"/>
    <n v="4"/>
    <n v="4"/>
    <n v="4"/>
    <n v="4"/>
    <n v="4"/>
    <n v="4"/>
    <n v="4"/>
    <n v="4"/>
    <n v="4"/>
    <n v="4"/>
    <n v="4"/>
    <n v="4.083333333333333"/>
  </r>
  <r>
    <x v="0"/>
    <s v="CAMPBELLSVILLE INDEPENDENT SCHOO"/>
    <s v="CAMPBELLSVILLE"/>
    <s v="0050"/>
    <s v="0009"/>
    <x v="0"/>
    <s v="KY, TAYLOR, CAMPBELLSVILLE, CAMPBELLSVILLE INDEPENDENT SCHOO"/>
    <s v="212171216000092"/>
    <s v="Base Charge Count"/>
    <n v="27"/>
    <n v="31"/>
    <n v="28"/>
    <n v="27"/>
    <n v="29"/>
    <n v="20"/>
    <n v="36"/>
    <n v="28"/>
    <n v="28"/>
    <n v="28"/>
    <n v="28"/>
    <n v="31"/>
    <n v="28.416666666666668"/>
  </r>
  <r>
    <x v="0"/>
    <s v="TAYLOR COUNTY SCHOOL DISTRICT"/>
    <s v="CAMPBELLSVILLE"/>
    <s v="0050"/>
    <s v="0009"/>
    <x v="0"/>
    <s v="KY, TAYLOR, CAMPBELLSVILLE, TAYLOR COUNTY SCHOOL DISTRICT"/>
    <s v="212171216000545"/>
    <s v="Base Charge Count"/>
    <n v="7"/>
    <n v="7"/>
    <n v="7"/>
    <n v="7"/>
    <n v="7"/>
    <n v="7"/>
    <n v="7"/>
    <n v="7"/>
    <n v="7"/>
    <n v="7"/>
    <n v="7"/>
    <n v="7"/>
    <n v="7"/>
  </r>
  <r>
    <x v="0"/>
    <s v="CAMPBELLSVILLE INDEPENDENT SCHOOL DIST"/>
    <s v="UNINCORP"/>
    <s v="0050"/>
    <s v="0009"/>
    <x v="0"/>
    <s v="KY, TAYLOR, UNINCORP, CAMPBELLSVILLE INDEPENDENT SCHOOL DIST"/>
    <s v="212170000000092"/>
    <s v="Base Charge Count"/>
    <n v="2"/>
    <n v="3"/>
    <n v="2"/>
    <n v="2"/>
    <n v="2"/>
    <n v="1"/>
    <n v="3"/>
    <n v="2"/>
    <n v="2"/>
    <n v="2"/>
    <n v="2"/>
    <n v="2"/>
    <n v="2.0833333333333335"/>
  </r>
  <r>
    <x v="0"/>
    <s v="TAYLOR COUNTY SCHOOL DISTRICT"/>
    <s v="UNINCORP"/>
    <s v="0050"/>
    <s v="0009"/>
    <x v="0"/>
    <s v="KY, TAYLOR, UNINCORP, TAYLOR COUNTY SCHOOL DISTRICT"/>
    <s v="212170000000545"/>
    <s v="Base Charge Count"/>
    <n v="4"/>
    <n v="4"/>
    <n v="4"/>
    <n v="4"/>
    <n v="4"/>
    <n v="3"/>
    <n v="5"/>
    <n v="4"/>
    <n v="4"/>
    <n v="4"/>
    <n v="3"/>
    <n v="3"/>
    <n v="3.8333333333333335"/>
  </r>
  <r>
    <x v="3"/>
    <s v="TODD COUNTY SCHOOL DISTRICT"/>
    <s v="ELKTON"/>
    <s v="0050"/>
    <s v="0009"/>
    <x v="0"/>
    <s v="KY, TODD, ELKTON, TODD COUNTY SCHOOL DISTRICT"/>
    <s v="212192440000551"/>
    <s v="Base Charge Count"/>
    <n v="19"/>
    <n v="18"/>
    <n v="17"/>
    <n v="19"/>
    <n v="18"/>
    <n v="18"/>
    <n v="18"/>
    <n v="18"/>
    <n v="18"/>
    <n v="18"/>
    <n v="18"/>
    <n v="17"/>
    <n v="18"/>
  </r>
  <r>
    <x v="3"/>
    <s v="TODD COUNTY SCHOOL DISTRICT"/>
    <s v="UNINCORP"/>
    <s v="0050"/>
    <s v="0009"/>
    <x v="0"/>
    <s v="KY, TODD, UNINCORP, TODD COUNTY SCHOOL DISTRICT"/>
    <s v="212190000000551"/>
    <s v="Base Charge Count"/>
    <n v="1"/>
    <n v="1"/>
    <n v="1"/>
    <n v="1"/>
    <n v="1"/>
    <n v="1"/>
    <n v="1"/>
    <n v="1"/>
    <n v="1"/>
    <n v="1"/>
    <n v="1"/>
    <n v="1"/>
    <n v="1"/>
  </r>
  <r>
    <x v="3"/>
    <s v="TRIGG COUNTY SCHOOL DISTRICT"/>
    <s v="CADIZ"/>
    <s v="0050"/>
    <s v="0009"/>
    <x v="0"/>
    <s v="KY, TRIGG, CADIZ, TRIGG COUNTY SCHOOL DISTRICT"/>
    <s v="212211169200555"/>
    <s v="Base Charge Count"/>
    <n v="24"/>
    <n v="25"/>
    <n v="22"/>
    <n v="25"/>
    <n v="26"/>
    <n v="25"/>
    <n v="23"/>
    <n v="24"/>
    <n v="25"/>
    <n v="24"/>
    <n v="24"/>
    <n v="24"/>
    <n v="24.25"/>
  </r>
  <r>
    <x v="3"/>
    <s v="TRIGG COUNTY SCHOOL DISTRICT"/>
    <s v="UNINCORP"/>
    <s v="0050"/>
    <s v="0009"/>
    <x v="0"/>
    <s v="KY, TRIGG, UNINCORP, TRIGG COUNTY SCHOOL DISTRICT"/>
    <s v="212210000000555"/>
    <s v="Base Charge Count"/>
    <n v="1"/>
    <n v="1"/>
    <m/>
    <n v="2"/>
    <n v="1"/>
    <n v="1"/>
    <n v="1"/>
    <n v="1"/>
    <n v="1"/>
    <n v="1"/>
    <n v="1"/>
    <n v="1"/>
    <n v="1.0909090909090908"/>
  </r>
  <r>
    <x v="1"/>
    <s v="BOWLING GREEN INDEPENDENT SCHOOL"/>
    <s v="BOWLING GREEN"/>
    <s v="0050"/>
    <s v="0009"/>
    <x v="0"/>
    <s v="KY, WARREN, BOWLING GREEN, BOWLING GREEN INDEPENDENT SCHOOL"/>
    <s v="212270890200042"/>
    <s v="Base Charge Count"/>
    <n v="96"/>
    <n v="99"/>
    <n v="91"/>
    <n v="106"/>
    <n v="94"/>
    <n v="70"/>
    <n v="133"/>
    <n v="96"/>
    <n v="99"/>
    <n v="96"/>
    <n v="99"/>
    <n v="96"/>
    <n v="97.916666666666671"/>
  </r>
  <r>
    <x v="1"/>
    <s v="WARREN COUNTY SCHOOL DISTRICT"/>
    <s v="BOWLING GREEN"/>
    <s v="0050"/>
    <s v="0009"/>
    <x v="0"/>
    <s v="KY, WARREN, BOWLING GREEN, WARREN COUNTY SCHOOL DISTRICT"/>
    <s v="212270890200571"/>
    <s v="Base Charge Count"/>
    <n v="77"/>
    <n v="83"/>
    <n v="64"/>
    <n v="82"/>
    <n v="73"/>
    <n v="48"/>
    <n v="121"/>
    <n v="71"/>
    <n v="86"/>
    <n v="75"/>
    <n v="83"/>
    <n v="76"/>
    <n v="78.25"/>
  </r>
  <r>
    <x v="1"/>
    <s v="WARREN COUNTY SCHOOL DISTRICT"/>
    <s v="OAKLAND"/>
    <s v="0050"/>
    <s v="0009"/>
    <x v="0"/>
    <s v="KY, WARREN, OAKLAND, WARREN COUNTY SCHOOL DISTRICT"/>
    <s v="212275714400571"/>
    <s v="Base Charge Count"/>
    <n v="3"/>
    <n v="4"/>
    <n v="3"/>
    <n v="3"/>
    <n v="3"/>
    <m/>
    <n v="6"/>
    <n v="3"/>
    <n v="3"/>
    <n v="3"/>
    <n v="3"/>
    <n v="3"/>
    <n v="3.3636363636363638"/>
  </r>
  <r>
    <x v="1"/>
    <s v="WARREN COUNTY SCHOOL DISTRICT"/>
    <s v="PLUM SPRINGS"/>
    <s v="0050"/>
    <s v="0009"/>
    <x v="0"/>
    <s v="KY, WARREN, PLUM SPRINGS, WARREN COUNTY SCHOOL DISTRICT"/>
    <s v="212276186000571"/>
    <s v="Base Charge Count"/>
    <n v="1"/>
    <n v="1"/>
    <n v="1"/>
    <n v="1"/>
    <n v="1"/>
    <m/>
    <n v="2"/>
    <n v="1"/>
    <n v="1"/>
    <n v="1"/>
    <n v="1"/>
    <n v="1"/>
    <n v="1.0909090909090908"/>
  </r>
  <r>
    <x v="1"/>
    <s v="WARREN COUNTY SCHOOL DISTRICT"/>
    <s v="SMITHS GROVE"/>
    <s v="0050"/>
    <s v="0009"/>
    <x v="0"/>
    <s v="KY, WARREN, SMITHS GROVE, WARREN COUNTY SCHOOL DISTRICT"/>
    <s v="212277145400571"/>
    <s v="Base Charge Count"/>
    <n v="7"/>
    <n v="5"/>
    <n v="5"/>
    <n v="5"/>
    <n v="5"/>
    <m/>
    <n v="10"/>
    <n v="5"/>
    <n v="5"/>
    <n v="5"/>
    <n v="5"/>
    <n v="5"/>
    <n v="5.6363636363636367"/>
  </r>
  <r>
    <x v="1"/>
    <s v="WARREN COUNTY SCHOOL DISTRICT"/>
    <s v="UNINCORP"/>
    <s v="0050"/>
    <s v="0009"/>
    <x v="0"/>
    <s v="KY, WARREN, UNINCORP, WARREN COUNTY SCHOOL DISTRICT"/>
    <s v="212270000000571"/>
    <s v="Base Charge Count"/>
    <n v="13"/>
    <n v="16"/>
    <n v="11"/>
    <n v="12"/>
    <n v="19"/>
    <n v="8"/>
    <n v="20"/>
    <n v="14"/>
    <n v="15"/>
    <n v="14"/>
    <n v="14"/>
    <n v="13"/>
    <n v="14.083333333333334"/>
  </r>
  <r>
    <x v="1"/>
    <s v="WARREN COUNTY SCHOOL DISTRICT"/>
    <s v="WOODBURN"/>
    <s v="0050"/>
    <s v="0009"/>
    <x v="0"/>
    <s v="KY, WARREN, WOODBURN, WARREN COUNTY SCHOOL DISTRICT"/>
    <s v="212278441400571"/>
    <s v="Base Charge Count"/>
    <n v="2"/>
    <n v="2"/>
    <n v="2"/>
    <n v="2"/>
    <n v="2"/>
    <n v="2"/>
    <n v="2"/>
    <n v="2"/>
    <n v="2"/>
    <n v="2"/>
    <n v="2"/>
    <n v="2"/>
    <n v="2"/>
  </r>
  <r>
    <x v="0"/>
    <s v="WASHINGTON COUNTY SCHOOL DISTRI"/>
    <s v="SPRINGFIELD"/>
    <s v="0050"/>
    <s v="0009"/>
    <x v="0"/>
    <s v="KY, WASHINGTON, SPRINGFIELD, WASHINGTON COUNTY SCHOOL DISTRI"/>
    <s v="212297266000575"/>
    <s v="Base Charge Count"/>
    <n v="22"/>
    <n v="22"/>
    <n v="22"/>
    <n v="22"/>
    <n v="22"/>
    <n v="22"/>
    <n v="22"/>
    <n v="22"/>
    <n v="22"/>
    <n v="22"/>
    <n v="22"/>
    <n v="22"/>
    <n v="22"/>
  </r>
  <r>
    <x v="0"/>
    <s v="WASHINGTON COUNTY SCHOOL DISTRICT"/>
    <s v="UNINCORP"/>
    <s v="0050"/>
    <s v="0009"/>
    <x v="0"/>
    <s v="KY, WASHINGTON, UNINCORP, WASHINGTON COUNTY SCHOOL DISTRICT"/>
    <s v="212290000000575"/>
    <s v="Base Charge Count"/>
    <n v="2"/>
    <n v="2"/>
    <n v="2"/>
    <n v="2"/>
    <n v="2"/>
    <n v="2"/>
    <n v="2"/>
    <n v="2"/>
    <n v="2"/>
    <n v="2"/>
    <n v="2"/>
    <n v="2"/>
    <n v="2"/>
  </r>
  <r>
    <x v="2"/>
    <s v="WEBSTER COUNTY SCHOOL DISTRICT"/>
    <s v="DIXON"/>
    <s v="0050"/>
    <s v="0009"/>
    <x v="0"/>
    <s v="KY, WEBSTER, DIXON, WEBSTER COUNTY SCHOOL DISTRICT"/>
    <s v="212332168200585"/>
    <s v="Base Charge Count"/>
    <n v="17"/>
    <n v="17"/>
    <n v="17"/>
    <n v="17"/>
    <n v="17"/>
    <n v="17"/>
    <n v="17"/>
    <n v="19"/>
    <n v="18"/>
    <n v="18"/>
    <n v="18"/>
    <n v="18"/>
    <n v="17.5"/>
  </r>
  <r>
    <x v="2"/>
    <s v="WEBSTER COUNTY SCHOOL DISTRICT"/>
    <s v="SEBREE"/>
    <s v="0050"/>
    <s v="0009"/>
    <x v="0"/>
    <s v="KY, WEBSTER, SEBREE, WEBSTER COUNTY SCHOOL DISTRICT"/>
    <s v="212336922200585"/>
    <s v="Base Charge Count"/>
    <n v="5"/>
    <n v="5"/>
    <n v="5"/>
    <n v="5"/>
    <n v="5"/>
    <n v="5"/>
    <n v="5"/>
    <n v="5"/>
    <n v="5"/>
    <n v="5"/>
    <n v="5"/>
    <n v="5"/>
    <n v="5"/>
  </r>
  <r>
    <x v="2"/>
    <s v="WEBSTER COUNTY SCHOOL DISTRICT"/>
    <s v="SLAUGHTERS"/>
    <s v="0050"/>
    <s v="0009"/>
    <x v="0"/>
    <s v="KY, WEBSTER, SLAUGHTERS, WEBSTER COUNTY SCHOOL DISTRICT"/>
    <s v="212337113000585"/>
    <s v="Base Charge Count"/>
    <n v="4"/>
    <n v="4"/>
    <n v="4"/>
    <n v="4"/>
    <n v="4"/>
    <n v="4"/>
    <n v="4"/>
    <n v="4"/>
    <n v="4"/>
    <n v="4"/>
    <n v="4"/>
    <n v="3"/>
    <n v="3.9166666666666665"/>
  </r>
  <r>
    <x v="2"/>
    <s v="WEBSTER COUNTY SCHOOL DISTRICT"/>
    <s v="UNINCORP"/>
    <s v="0050"/>
    <s v="0009"/>
    <x v="0"/>
    <s v="KY, WEBSTER, UNINCORP, WEBSTER COUNTY SCHOOL DISTRICT"/>
    <s v="212330000000585"/>
    <s v="Base Charge Count"/>
    <n v="3"/>
    <n v="3"/>
    <n v="3"/>
    <n v="3"/>
    <n v="3"/>
    <n v="3"/>
    <n v="3"/>
    <n v="3"/>
    <n v="3"/>
    <n v="3"/>
    <n v="3"/>
    <n v="3"/>
    <n v="3"/>
  </r>
  <r>
    <x v="3"/>
    <s v="CHRISTIAN COUNTY SCHOOL DISTRIC"/>
    <s v="HOPKINSVILLE"/>
    <s v="0050"/>
    <s v="0009"/>
    <x v="1"/>
    <s v="KY, CHRISTIAN, HOPKINSVILLE, CHRISTIAN COUNTY SCHOOL DISTRIC"/>
    <s v="210473791800115"/>
    <s v="Base Charge Count"/>
    <n v="1"/>
    <n v="1"/>
    <n v="1"/>
    <n v="3"/>
    <n v="2"/>
    <n v="2"/>
    <n v="2"/>
    <n v="3"/>
    <n v="1"/>
    <n v="1"/>
    <n v="1"/>
    <n v="1"/>
    <n v="1.5833333333333333"/>
  </r>
  <r>
    <x v="0"/>
    <s v="WASHINGTON COUNTY SCHOOL DISTRI"/>
    <s v="SPRINGFIELD"/>
    <s v="0050"/>
    <s v="0009"/>
    <x v="1"/>
    <s v="KY, WASHINGTON, SPRINGFIELD, WASHINGTON COUNTY SCHOOL DISTRI"/>
    <s v="212297266000575"/>
    <s v="Base Charge Count"/>
    <n v="1"/>
    <n v="1"/>
    <n v="1"/>
    <m/>
    <n v="2"/>
    <n v="1"/>
    <n v="1"/>
    <n v="1"/>
    <n v="1"/>
    <n v="1"/>
    <n v="1"/>
    <n v="1"/>
    <n v="1.0909090909090908"/>
  </r>
  <r>
    <x v="0"/>
    <s v="ANDERSON COUNTY SCHOOL DISTRICT"/>
    <s v="LAWRENCEBURG"/>
    <s v="0050"/>
    <s v="0009"/>
    <x v="2"/>
    <s v="KY, ANDERSON, LAWRENCEBURG, ANDERSON COUNTY SCHOOL DISTRICT"/>
    <s v="210054414600011"/>
    <s v="Base Charge Count"/>
    <n v="170"/>
    <n v="151"/>
    <n v="163"/>
    <n v="169"/>
    <n v="169"/>
    <n v="179"/>
    <n v="178"/>
    <n v="177"/>
    <n v="174"/>
    <n v="170"/>
    <n v="172"/>
    <n v="174"/>
    <n v="170.5"/>
  </r>
  <r>
    <x v="0"/>
    <s v="ANDERSON COUNTY SCHOOL DISTRICT"/>
    <s v="UNINCORP"/>
    <s v="0050"/>
    <s v="0009"/>
    <x v="2"/>
    <s v="KY, ANDERSON, UNINCORP, ANDERSON COUNTY SCHOOL DISTRICT"/>
    <s v="210050000000011"/>
    <s v="Base Charge Count"/>
    <n v="64"/>
    <n v="56"/>
    <n v="66"/>
    <n v="69"/>
    <n v="71"/>
    <n v="68"/>
    <n v="68"/>
    <n v="69"/>
    <n v="66"/>
    <n v="63"/>
    <n v="65"/>
    <n v="63"/>
    <n v="65.666666666666671"/>
  </r>
  <r>
    <x v="1"/>
    <s v="CAVERNA INDEPENDENT SCHOOL DISTRICT"/>
    <s v="CAVE CITY"/>
    <s v="0050"/>
    <s v="0009"/>
    <x v="2"/>
    <s v="KY, BARREN, CAVE CITY, CAVERNA INDEPENDENT SCHOOL DISTRICT"/>
    <s v="210091349200113"/>
    <s v="Base Charge Count"/>
    <n v="96"/>
    <n v="93"/>
    <n v="93"/>
    <n v="100"/>
    <n v="99"/>
    <n v="101"/>
    <n v="102"/>
    <n v="97"/>
    <n v="97"/>
    <n v="94"/>
    <n v="96"/>
    <n v="94"/>
    <n v="96.833333333333329"/>
  </r>
  <r>
    <x v="1"/>
    <s v="BARREN COUNTY SCHOOL DISTRICT"/>
    <s v="GLASGOW"/>
    <s v="0050"/>
    <s v="0009"/>
    <x v="2"/>
    <s v="KY, BARREN, GLASGOW, BARREN COUNTY SCHOOL DISTRICT"/>
    <s v="210093111400021"/>
    <s v="Base Charge Count"/>
    <n v="118"/>
    <n v="118"/>
    <n v="122"/>
    <n v="125"/>
    <n v="136"/>
    <n v="132"/>
    <n v="135"/>
    <n v="133"/>
    <n v="125"/>
    <n v="128"/>
    <n v="125"/>
    <n v="125"/>
    <n v="126.83333333333333"/>
  </r>
  <r>
    <x v="1"/>
    <s v="GLASGOW INDEPENDENT SCHOOL DISTRICT"/>
    <s v="GLASGOW"/>
    <s v="0050"/>
    <s v="0009"/>
    <x v="2"/>
    <s v="KY, BARREN, GLASGOW, GLASGOW INDEPENDENT SCHOOL DISTRICT"/>
    <s v="210093111400197"/>
    <s v="Base Charge Count"/>
    <n v="530"/>
    <n v="525"/>
    <n v="529"/>
    <n v="546"/>
    <n v="546"/>
    <n v="551"/>
    <n v="557"/>
    <n v="553"/>
    <n v="543"/>
    <n v="543"/>
    <n v="522"/>
    <n v="536"/>
    <n v="540.08333333333337"/>
  </r>
  <r>
    <x v="1"/>
    <s v="BARREN COUNTY SCHOOL DISTRICT"/>
    <s v="PARK CITY"/>
    <s v="0050"/>
    <s v="0009"/>
    <x v="2"/>
    <s v="KY, BARREN, PARK CITY, BARREN COUNTY SCHOOL DISTRICT"/>
    <s v="210095923200021"/>
    <s v="Base Charge Count"/>
    <n v="15"/>
    <n v="16"/>
    <n v="14"/>
    <n v="17"/>
    <n v="17"/>
    <n v="1"/>
    <n v="32"/>
    <n v="16"/>
    <n v="14"/>
    <n v="14"/>
    <n v="15"/>
    <n v="14"/>
    <n v="15.416666666666666"/>
  </r>
  <r>
    <x v="1"/>
    <s v="BARREN COUNTY SCHOOL DISTRICT"/>
    <s v="UNINCORP"/>
    <s v="0050"/>
    <s v="0009"/>
    <x v="2"/>
    <s v="KY, BARREN, UNINCORP, BARREN COUNTY SCHOOL DISTRICT"/>
    <s v="210090000000021"/>
    <s v="Base Charge Count"/>
    <n v="36"/>
    <n v="37"/>
    <n v="36"/>
    <n v="38"/>
    <n v="36"/>
    <n v="37"/>
    <n v="38"/>
    <n v="38"/>
    <n v="36"/>
    <n v="36"/>
    <n v="37"/>
    <n v="34"/>
    <n v="36.583333333333336"/>
  </r>
  <r>
    <x v="1"/>
    <s v="CAVERNA INDEPENDENT SCHOOL DISTRICT"/>
    <s v="UNINCORP"/>
    <s v="0050"/>
    <s v="0009"/>
    <x v="2"/>
    <s v="KY, BARREN, UNINCORP, CAVERNA INDEPENDENT SCHOOL DISTRICT"/>
    <s v="210090000000113"/>
    <s v="Base Charge Count"/>
    <n v="3"/>
    <n v="14"/>
    <n v="4"/>
    <n v="4"/>
    <n v="4"/>
    <n v="4"/>
    <n v="4"/>
    <n v="4"/>
    <n v="5"/>
    <n v="3"/>
    <n v="3"/>
    <n v="3"/>
    <n v="4.583333333333333"/>
  </r>
  <r>
    <x v="1"/>
    <s v="GLASGOW INDEPENDENT SCHOOL DISTRICT"/>
    <s v="UNINCORP"/>
    <s v="0050"/>
    <s v="0009"/>
    <x v="2"/>
    <s v="KY, BARREN, UNINCORP, GLASGOW INDEPENDENT SCHOOL DISTRICT"/>
    <s v="210090000000197"/>
    <s v="Base Charge Count"/>
    <n v="3"/>
    <n v="2"/>
    <n v="4"/>
    <n v="3"/>
    <n v="3"/>
    <n v="3"/>
    <n v="3"/>
    <n v="3"/>
    <n v="2"/>
    <n v="2"/>
    <n v="2"/>
    <n v="2"/>
    <n v="2.6666666666666665"/>
  </r>
  <r>
    <x v="0"/>
    <s v="BOYLE COUNTY SCHOOL DISTRICT"/>
    <s v="DANVILLE"/>
    <s v="0050"/>
    <s v="0009"/>
    <x v="2"/>
    <s v="KY, BOYLE, DANVILLE, BOYLE COUNTY SCHOOL DISTRICT"/>
    <s v="210211988200051"/>
    <s v="Base Charge Count"/>
    <n v="117"/>
    <n v="115"/>
    <n v="71"/>
    <n v="73"/>
    <n v="77"/>
    <n v="68"/>
    <n v="68"/>
    <n v="70"/>
    <n v="67"/>
    <n v="68"/>
    <n v="69"/>
    <n v="68"/>
    <n v="77.583333333333329"/>
  </r>
  <r>
    <x v="0"/>
    <s v="DANVILLE INDEPENDENT SCHOOL DISTRICT"/>
    <s v="DANVILLE"/>
    <s v="0050"/>
    <s v="0009"/>
    <x v="2"/>
    <s v="KY, BOYLE, DANVILLE, DANVILLE INDEPENDENT SCHOOL DISTRICT"/>
    <s v="210211988200143"/>
    <s v="Base Charge Count"/>
    <n v="520"/>
    <n v="521"/>
    <n v="567"/>
    <n v="581"/>
    <n v="586"/>
    <n v="590"/>
    <n v="583"/>
    <n v="588"/>
    <n v="582"/>
    <n v="572"/>
    <n v="565"/>
    <n v="564"/>
    <n v="568.25"/>
  </r>
  <r>
    <x v="0"/>
    <s v="BOYLE COUNTY SCHOOL DISTRICT"/>
    <s v="JUNCTION CITY"/>
    <s v="0050"/>
    <s v="0009"/>
    <x v="2"/>
    <s v="KY, BOYLE, JUNCTION CITY, BOYLE COUNTY SCHOOL DISTRICT"/>
    <s v="210214133800051"/>
    <s v="Base Charge Count"/>
    <n v="32"/>
    <n v="35"/>
    <n v="37"/>
    <n v="39"/>
    <n v="38"/>
    <n v="38"/>
    <n v="37"/>
    <n v="39"/>
    <n v="35"/>
    <n v="34"/>
    <n v="33"/>
    <n v="30"/>
    <n v="35.583333333333336"/>
  </r>
  <r>
    <x v="0"/>
    <s v="BOYLE COUNTY SCHOOL DISTRICT"/>
    <s v="PERRYVILLE"/>
    <s v="0050"/>
    <s v="0009"/>
    <x v="2"/>
    <s v="KY, BOYLE, PERRYVILLE, BOYLE COUNTY SCHOOL DISTRICT"/>
    <s v="210216025800051"/>
    <s v="Base Charge Count"/>
    <n v="21"/>
    <n v="23"/>
    <n v="23"/>
    <n v="23"/>
    <n v="22"/>
    <n v="1"/>
    <n v="45"/>
    <n v="22"/>
    <n v="27"/>
    <n v="23"/>
    <n v="21"/>
    <n v="18"/>
    <n v="22.416666666666668"/>
  </r>
  <r>
    <x v="0"/>
    <s v="BOYLE COUNTY SCHOOL DISTRICT"/>
    <s v="UNINCORP"/>
    <s v="0050"/>
    <s v="0009"/>
    <x v="2"/>
    <s v="KY, BOYLE, UNINCORP, BOYLE COUNTY SCHOOL DISTRICT"/>
    <s v="210210000000051"/>
    <s v="Base Charge Count"/>
    <n v="20"/>
    <n v="19"/>
    <n v="20"/>
    <n v="20"/>
    <n v="20"/>
    <n v="20"/>
    <n v="20"/>
    <n v="20"/>
    <n v="20"/>
    <n v="20"/>
    <n v="20"/>
    <n v="20"/>
    <n v="19.916666666666668"/>
  </r>
  <r>
    <x v="2"/>
    <s v="CLOVERPORT INDEPENDENT SCHOOL"/>
    <s v="CLOVERPORT"/>
    <s v="0050"/>
    <s v="0009"/>
    <x v="2"/>
    <s v="KY, BRECKINRIDGE, CLOVERPORT, CLOVERPORT INDEPENDENT SCHOOL"/>
    <s v="210271590400132"/>
    <s v="Base Charge Count"/>
    <n v="23"/>
    <n v="24"/>
    <n v="24"/>
    <n v="25"/>
    <n v="25"/>
    <n v="25"/>
    <n v="26"/>
    <n v="26"/>
    <n v="25"/>
    <n v="23"/>
    <n v="23"/>
    <n v="23"/>
    <n v="24.333333333333332"/>
  </r>
  <r>
    <x v="2"/>
    <s v="BRECKINRIDGE COUNTY SCHOOL DI"/>
    <s v="HARDINSBURG"/>
    <s v="0050"/>
    <s v="0009"/>
    <x v="2"/>
    <s v="KY, BRECKINRIDGE, HARDINSBURG, BRECKINRIDGE COUNTY SCHOOL DI"/>
    <s v="210273455200065"/>
    <s v="Base Charge Count"/>
    <n v="79"/>
    <n v="85"/>
    <n v="82"/>
    <n v="80"/>
    <n v="81"/>
    <n v="2"/>
    <n v="162"/>
    <n v="81"/>
    <n v="81"/>
    <n v="81"/>
    <n v="81"/>
    <n v="80"/>
    <n v="81.25"/>
  </r>
  <r>
    <x v="2"/>
    <s v="BRECKINRIDGE COUNTY SCHOOL DISTR"/>
    <s v="UNINCORP"/>
    <s v="0050"/>
    <s v="0009"/>
    <x v="2"/>
    <s v="KY, BRECKINRIDGE, UNINCORP, BRECKINRIDGE COUNTY SCHOOL DISTR"/>
    <s v="210270000000065"/>
    <s v="Base Charge Count"/>
    <n v="55"/>
    <n v="63"/>
    <n v="61"/>
    <n v="66"/>
    <n v="66"/>
    <m/>
    <n v="129"/>
    <n v="62"/>
    <n v="61"/>
    <n v="61"/>
    <n v="59"/>
    <n v="60"/>
    <n v="67.545454545454547"/>
  </r>
  <r>
    <x v="3"/>
    <s v="CALDWELL COUNTY SCHOOL DISTRICT"/>
    <s v="FREDONIA"/>
    <s v="0050"/>
    <s v="0009"/>
    <x v="2"/>
    <s v="KY, CALDWELL, FREDONIA, CALDWELL COUNTY SCHOOL DISTRICT"/>
    <s v="210332908000081"/>
    <s v="Base Charge Count"/>
    <n v="22"/>
    <n v="22"/>
    <n v="22"/>
    <n v="22"/>
    <n v="22"/>
    <n v="22"/>
    <n v="22"/>
    <n v="22"/>
    <n v="22"/>
    <n v="22"/>
    <n v="22"/>
    <n v="22"/>
    <n v="22"/>
  </r>
  <r>
    <x v="3"/>
    <s v="CALDWELL COUNTY SCHOOL DISTRICT"/>
    <s v="PRINCETON"/>
    <s v="0050"/>
    <s v="0009"/>
    <x v="2"/>
    <s v="KY, CALDWELL, PRINCETON, CALDWELL COUNTY SCHOOL DISTRICT"/>
    <s v="210336313800081"/>
    <s v="Base Charge Count"/>
    <n v="262"/>
    <n v="264"/>
    <n v="252"/>
    <n v="286"/>
    <n v="283"/>
    <n v="241"/>
    <n v="316"/>
    <n v="284"/>
    <n v="268"/>
    <n v="280"/>
    <n v="268"/>
    <n v="258"/>
    <n v="271.83333333333331"/>
  </r>
  <r>
    <x v="3"/>
    <s v="CALDWELL COUNTY SCHOOL DISTRICT"/>
    <s v="UNINCORP"/>
    <s v="0050"/>
    <s v="0009"/>
    <x v="2"/>
    <s v="KY, CALDWELL, UNINCORP, CALDWELL COUNTY SCHOOL DISTRICT"/>
    <s v="210330000000081"/>
    <s v="Base Charge Count"/>
    <n v="3"/>
    <n v="5"/>
    <n v="2"/>
    <n v="6"/>
    <n v="5"/>
    <n v="5"/>
    <n v="5"/>
    <n v="5"/>
    <n v="5"/>
    <n v="5"/>
    <n v="6"/>
    <n v="5"/>
    <n v="4.75"/>
  </r>
  <r>
    <x v="0"/>
    <s v="CASEY COUNTY SCHOOL DISTRICT"/>
    <s v="UNINCORP"/>
    <s v="0050"/>
    <s v="0009"/>
    <x v="2"/>
    <s v="KY, CASEY, UNINCORP, CASEY COUNTY SCHOOL DISTRICT"/>
    <s v="210450000000111"/>
    <s v="Base Charge Count"/>
    <n v="1"/>
    <n v="1"/>
    <n v="1"/>
    <n v="1"/>
    <n v="1"/>
    <m/>
    <n v="2"/>
    <m/>
    <m/>
    <m/>
    <m/>
    <m/>
    <n v="1.1666666666666667"/>
  </r>
  <r>
    <x v="3"/>
    <s v="CHRISTIAN COUNTY SCHOOL DISTRICT"/>
    <s v="CROFTON"/>
    <s v="0050"/>
    <s v="0009"/>
    <x v="2"/>
    <s v="KY, CHRISTIAN, CROFTON, CHRISTIAN COUNTY SCHOOL DISTRICT"/>
    <s v="210471865800115"/>
    <s v="Base Charge Count"/>
    <n v="27"/>
    <n v="30"/>
    <n v="28"/>
    <n v="30"/>
    <n v="30"/>
    <n v="30"/>
    <n v="32"/>
    <n v="31"/>
    <n v="30"/>
    <n v="29"/>
    <n v="29"/>
    <n v="30"/>
    <n v="29.666666666666668"/>
  </r>
  <r>
    <x v="3"/>
    <s v="CHRISTIAN COUNTY SCHOOL DISTRIC"/>
    <s v="HOPKINSVILLE"/>
    <s v="0050"/>
    <s v="0009"/>
    <x v="2"/>
    <s v="KY, CHRISTIAN, HOPKINSVILLE, CHRISTIAN COUNTY SCHOOL DISTRIC"/>
    <s v="210473791800115"/>
    <s v="Base Charge Count"/>
    <n v="948"/>
    <n v="952"/>
    <n v="976"/>
    <n v="997"/>
    <n v="1015"/>
    <n v="999"/>
    <n v="1014"/>
    <n v="1005"/>
    <n v="979"/>
    <n v="978"/>
    <n v="953"/>
    <n v="952"/>
    <n v="980.66666666666663"/>
  </r>
  <r>
    <x v="3"/>
    <s v="CHRISTIAN COUNTY SCHOOL DISTRICT"/>
    <s v="UNINCORP"/>
    <s v="0050"/>
    <s v="0009"/>
    <x v="2"/>
    <s v="KY, CHRISTIAN, UNINCORP, CHRISTIAN COUNTY SCHOOL DISTRICT"/>
    <s v="210470000000115"/>
    <s v="Base Charge Count"/>
    <n v="47"/>
    <n v="43"/>
    <n v="46"/>
    <n v="47"/>
    <n v="52"/>
    <n v="52"/>
    <n v="48"/>
    <n v="54"/>
    <n v="46"/>
    <n v="46"/>
    <n v="47"/>
    <n v="45"/>
    <n v="47.75"/>
  </r>
  <r>
    <x v="3"/>
    <s v="CRITTENDEN COUNTY SCHOOL DISTRICT"/>
    <s v="MARION"/>
    <s v="0050"/>
    <s v="0009"/>
    <x v="2"/>
    <s v="KY, CRITTENDEN, MARION, CRITTENDEN COUNTY SCHOOL DISTRICT"/>
    <s v="210555003400135"/>
    <s v="Base Charge Count"/>
    <n v="105"/>
    <n v="100"/>
    <n v="101"/>
    <n v="100"/>
    <n v="118"/>
    <n v="102"/>
    <n v="116"/>
    <n v="110"/>
    <n v="108"/>
    <n v="105"/>
    <n v="104"/>
    <n v="100"/>
    <n v="105.75"/>
  </r>
  <r>
    <x v="3"/>
    <s v="CRITTENDEN COUNTY SCHOOL DISTRICT"/>
    <s v="UNINCORP"/>
    <s v="0050"/>
    <s v="0009"/>
    <x v="2"/>
    <s v="KY, CRITTENDEN, UNINCORP, CRITTENDEN COUNTY SCHOOL DISTRICT"/>
    <s v="210550000000135"/>
    <s v="Base Charge Count"/>
    <n v="10"/>
    <n v="11"/>
    <n v="11"/>
    <n v="11"/>
    <n v="11"/>
    <n v="2"/>
    <n v="20"/>
    <n v="11"/>
    <n v="11"/>
    <n v="10"/>
    <n v="10"/>
    <n v="9"/>
    <n v="10.583333333333334"/>
  </r>
  <r>
    <x v="2"/>
    <s v="DAVIESS COUNTY SCHOOL DISTRICT"/>
    <s v="MASONVILLE"/>
    <s v="0050"/>
    <s v="0009"/>
    <x v="2"/>
    <s v="KY, DAVIESS, MASONVILLE, DAVIESS COUNTY SCHOOL DISTRICT"/>
    <s v="210595052000145"/>
    <s v="Base Charge Count"/>
    <n v="5"/>
    <n v="6"/>
    <n v="5"/>
    <n v="5"/>
    <n v="5"/>
    <n v="5"/>
    <n v="5"/>
    <n v="5"/>
    <n v="5"/>
    <n v="5"/>
    <n v="5"/>
    <n v="5"/>
    <n v="5.083333333333333"/>
  </r>
  <r>
    <x v="2"/>
    <s v="DAVIESS COUNTY SCHOOL DISTRICT"/>
    <s v="OWENSBORO"/>
    <s v="0050"/>
    <s v="0009"/>
    <x v="2"/>
    <s v="KY, DAVIESS, OWENSBORO, DAVIESS COUNTY SCHOOL DISTRICT"/>
    <s v="210595862000145"/>
    <s v="Base Charge Count"/>
    <n v="637"/>
    <n v="640"/>
    <n v="642"/>
    <n v="652"/>
    <n v="668"/>
    <n v="642"/>
    <n v="692"/>
    <n v="662"/>
    <n v="659"/>
    <n v="652"/>
    <n v="656"/>
    <n v="650"/>
    <n v="654.33333333333337"/>
  </r>
  <r>
    <x v="2"/>
    <s v="OWENSBORO INDEPENDENT SCHOOL DISTRIC"/>
    <s v="OWENSBORO"/>
    <s v="0050"/>
    <s v="0009"/>
    <x v="2"/>
    <s v="KY, DAVIESS, OWENSBORO, OWENSBORO INDEPENDENT SCHOOL DISTRIC"/>
    <s v="210595862000472"/>
    <s v="Base Charge Count"/>
    <n v="1171"/>
    <n v="1177"/>
    <n v="1187"/>
    <n v="1202"/>
    <n v="1238"/>
    <n v="1230"/>
    <n v="1242"/>
    <n v="1226"/>
    <n v="1218"/>
    <n v="1200"/>
    <n v="1208"/>
    <n v="1200"/>
    <n v="1208.25"/>
  </r>
  <r>
    <x v="2"/>
    <s v="DAVIESS COUNTY SCHOOL DISTRICT"/>
    <s v="UNINCORP"/>
    <s v="0050"/>
    <s v="0009"/>
    <x v="2"/>
    <s v="KY, DAVIESS, UNINCORP, DAVIESS COUNTY SCHOOL DISTRICT"/>
    <s v="210590000000145"/>
    <s v="Base Charge Count"/>
    <n v="508"/>
    <n v="524"/>
    <n v="510"/>
    <n v="541"/>
    <n v="540"/>
    <n v="411"/>
    <n v="658"/>
    <n v="530"/>
    <n v="529"/>
    <n v="517"/>
    <n v="519"/>
    <n v="512"/>
    <n v="524.91666666666663"/>
  </r>
  <r>
    <x v="2"/>
    <s v="OWENSBORO INDEPENDENT SCHOOL DISTRICT"/>
    <s v="UNINCORP"/>
    <s v="0050"/>
    <s v="0009"/>
    <x v="2"/>
    <s v="KY, DAVIESS, UNINCORP, OWENSBORO INDEPENDENT SCHOOL DISTRICT"/>
    <s v="210590000000472"/>
    <s v="Base Charge Count"/>
    <n v="49"/>
    <n v="49"/>
    <n v="45"/>
    <n v="53"/>
    <n v="51"/>
    <n v="48"/>
    <n v="51"/>
    <n v="51"/>
    <n v="44"/>
    <n v="43"/>
    <n v="42"/>
    <n v="43"/>
    <n v="47.416666666666664"/>
  </r>
  <r>
    <x v="2"/>
    <s v="DAVIESS COUNTY SCHOOL DISTRICT"/>
    <s v="WHITESVILLE"/>
    <s v="0050"/>
    <s v="0009"/>
    <x v="2"/>
    <s v="KY, DAVIESS, WHITESVILLE, DAVIESS COUNTY SCHOOL DISTRICT"/>
    <s v="210598283000145"/>
    <s v="Base Charge Count"/>
    <n v="34"/>
    <n v="34"/>
    <n v="34"/>
    <n v="34"/>
    <n v="34"/>
    <n v="34"/>
    <n v="34"/>
    <n v="34"/>
    <n v="34"/>
    <n v="35"/>
    <n v="36"/>
    <n v="34"/>
    <n v="34.25"/>
  </r>
  <r>
    <x v="1"/>
    <s v="EDMONSON COUNTY SCHOOL DISTRICT"/>
    <s v="UNINCORP"/>
    <s v="0050"/>
    <s v="0009"/>
    <x v="2"/>
    <s v="KY, EDMONSON, UNINCORP, EDMONSON COUNTY SCHOOL DISTRICT"/>
    <s v="210610000000151"/>
    <s v="Base Charge Count"/>
    <n v="4"/>
    <n v="4"/>
    <n v="2"/>
    <n v="6"/>
    <n v="4"/>
    <m/>
    <n v="7"/>
    <n v="5"/>
    <n v="4"/>
    <n v="4"/>
    <n v="4"/>
    <n v="4"/>
    <n v="4.3636363636363633"/>
  </r>
  <r>
    <x v="0"/>
    <s v="FRANKLIN COUNTY SCHOOL DISTRICT"/>
    <s v="FRANKFORT"/>
    <s v="0050"/>
    <s v="0009"/>
    <x v="2"/>
    <s v="KY, FRANKLIN, FRANKFORT, FRANKLIN COUNTY SCHOOL DISTRICT"/>
    <s v="210732890000181"/>
    <s v="Base Charge Count"/>
    <n v="1"/>
    <n v="1"/>
    <n v="1"/>
    <n v="1"/>
    <n v="1"/>
    <n v="1"/>
    <n v="1"/>
    <n v="2"/>
    <n v="3"/>
    <n v="3"/>
    <n v="3"/>
    <n v="3"/>
    <n v="1.75"/>
  </r>
  <r>
    <x v="0"/>
    <s v="FRANKLIN COUNTY SCHOOL DISTRICT"/>
    <s v="UNINCORP"/>
    <s v="0050"/>
    <s v="0009"/>
    <x v="2"/>
    <s v="KY, FRANKLIN, UNINCORP, FRANKLIN COUNTY SCHOOL DISTRICT"/>
    <s v="210730000000181"/>
    <s v="Base Charge Count"/>
    <n v="12"/>
    <n v="12"/>
    <n v="12"/>
    <n v="12"/>
    <n v="13"/>
    <n v="12"/>
    <n v="12"/>
    <n v="12"/>
    <n v="14"/>
    <n v="11"/>
    <n v="11"/>
    <n v="11"/>
    <n v="12"/>
  </r>
  <r>
    <x v="0"/>
    <s v="GARRARD COUNTY SCHOOL DISTRICT"/>
    <s v="LANCASTER"/>
    <s v="0050"/>
    <s v="0009"/>
    <x v="2"/>
    <s v="KY, GARRARD, LANCASTER, GARRARD COUNTY SCHOOL DISTRICT"/>
    <s v="210794384000195"/>
    <s v="Base Charge Count"/>
    <n v="70"/>
    <n v="67"/>
    <n v="66"/>
    <n v="74"/>
    <n v="71"/>
    <n v="69"/>
    <n v="47"/>
    <n v="70"/>
    <n v="71"/>
    <n v="70"/>
    <n v="80"/>
    <n v="70"/>
    <n v="68.75"/>
  </r>
  <r>
    <x v="0"/>
    <s v="GARRARD COUNTY SCHOOL DISTRICT"/>
    <s v="UNINCORP"/>
    <s v="0050"/>
    <s v="0009"/>
    <x v="2"/>
    <s v="KY, GARRARD, UNINCORP, GARRARD COUNTY SCHOOL DISTRICT"/>
    <s v="210790000000195"/>
    <s v="Base Charge Count"/>
    <n v="6"/>
    <n v="6"/>
    <n v="7"/>
    <n v="7"/>
    <n v="7"/>
    <n v="8"/>
    <n v="7"/>
    <n v="8"/>
    <n v="8"/>
    <n v="8"/>
    <n v="7"/>
    <n v="8"/>
    <n v="7.25"/>
  </r>
  <r>
    <x v="3"/>
    <s v="GRAVES COUNTY SCHOOL DISTRICT"/>
    <s v="MAYFIELD"/>
    <s v="0050"/>
    <s v="0009"/>
    <x v="2"/>
    <s v="KY, GRAVES, MAYFIELD, GRAVES COUNTY SCHOOL DISTRICT"/>
    <s v="210835089800205"/>
    <s v="Base Charge Count"/>
    <n v="90"/>
    <n v="92"/>
    <n v="97"/>
    <n v="98"/>
    <n v="100"/>
    <n v="98"/>
    <n v="103"/>
    <n v="96"/>
    <n v="98"/>
    <n v="90"/>
    <n v="91"/>
    <n v="89"/>
    <n v="95.166666666666671"/>
  </r>
  <r>
    <x v="3"/>
    <s v="MAYFIELD INDEPENDENT SCHOOL DISTRICT"/>
    <s v="MAYFIELD"/>
    <s v="0050"/>
    <s v="0009"/>
    <x v="2"/>
    <s v="KY, GRAVES, MAYFIELD, MAYFIELD INDEPENDENT SCHOOL DISTRICT"/>
    <s v="210835089800392"/>
    <s v="Base Charge Count"/>
    <n v="337"/>
    <n v="341"/>
    <n v="343"/>
    <n v="350"/>
    <n v="353"/>
    <n v="354"/>
    <n v="358"/>
    <n v="353"/>
    <n v="345"/>
    <n v="345"/>
    <n v="337"/>
    <n v="336"/>
    <n v="346"/>
  </r>
  <r>
    <x v="3"/>
    <s v="GRAVES COUNTY SCHOOL DISTRICT"/>
    <s v="UNINCORP"/>
    <s v="0050"/>
    <s v="0009"/>
    <x v="2"/>
    <s v="KY, GRAVES, UNINCORP, GRAVES COUNTY SCHOOL DISTRICT"/>
    <s v="210830000000205"/>
    <s v="Base Charge Count"/>
    <n v="211"/>
    <n v="210"/>
    <n v="209"/>
    <n v="225"/>
    <n v="219"/>
    <n v="214"/>
    <n v="238"/>
    <n v="224"/>
    <n v="219"/>
    <n v="215"/>
    <n v="213"/>
    <n v="215"/>
    <n v="217.66666666666666"/>
  </r>
  <r>
    <x v="3"/>
    <s v="GRAVES COUNTY SCHOOL DISTRICT"/>
    <s v="WATER VALLEY"/>
    <s v="0050"/>
    <s v="0009"/>
    <x v="2"/>
    <s v="KY, GRAVES, WATER VALLEY, GRAVES COUNTY SCHOOL DISTRICT"/>
    <s v="210838083200205"/>
    <s v="Base Charge Count"/>
    <n v="6"/>
    <n v="6"/>
    <n v="5"/>
    <n v="7"/>
    <n v="6"/>
    <n v="6"/>
    <n v="6"/>
    <n v="5"/>
    <n v="7"/>
    <n v="6"/>
    <n v="6"/>
    <n v="6"/>
    <n v="6"/>
  </r>
  <r>
    <x v="3"/>
    <s v="GRAVES COUNTY SCHOOL DISTRICT"/>
    <s v="WINGO"/>
    <s v="0050"/>
    <s v="0009"/>
    <x v="2"/>
    <s v="KY, GRAVES, WINGO, GRAVES COUNTY SCHOOL DISTRICT"/>
    <s v="210838385600205"/>
    <s v="Base Charge Count"/>
    <n v="15"/>
    <n v="15"/>
    <n v="17"/>
    <n v="15"/>
    <n v="15"/>
    <n v="15"/>
    <n v="15"/>
    <n v="15"/>
    <n v="15"/>
    <n v="15"/>
    <n v="15"/>
    <n v="15"/>
    <n v="15.166666666666666"/>
  </r>
  <r>
    <x v="0"/>
    <s v="GREEN COUNTY SCHOOL DISTRICT"/>
    <s v="GREENSBURG"/>
    <s v="0050"/>
    <s v="0009"/>
    <x v="2"/>
    <s v="KY, GREEN, GREENSBURG, GREEN COUNTY SCHOOL DISTRICT"/>
    <s v="210873296800215"/>
    <s v="Base Charge Count"/>
    <n v="92"/>
    <n v="93"/>
    <n v="96"/>
    <n v="100"/>
    <n v="101"/>
    <n v="100"/>
    <n v="98"/>
    <n v="105"/>
    <n v="96"/>
    <n v="93"/>
    <n v="93"/>
    <n v="91"/>
    <n v="96.5"/>
  </r>
  <r>
    <x v="0"/>
    <s v="GREEN COUNTY SCHOOL DISTRICT"/>
    <s v="UNINCORP"/>
    <s v="0050"/>
    <s v="0009"/>
    <x v="2"/>
    <s v="KY, GREEN, UNINCORP, GREEN COUNTY SCHOOL DISTRICT"/>
    <s v="210870000000215"/>
    <s v="Base Charge Count"/>
    <n v="54"/>
    <n v="53"/>
    <n v="52"/>
    <n v="54"/>
    <n v="52"/>
    <n v="53"/>
    <n v="51"/>
    <n v="51"/>
    <n v="51"/>
    <n v="51"/>
    <n v="51"/>
    <n v="51"/>
    <n v="52"/>
  </r>
  <r>
    <x v="0"/>
    <s v="TAYLOR COUNTY SCHOOL DISTRICT"/>
    <s v="UNINCORP"/>
    <s v="0050"/>
    <s v="0009"/>
    <x v="2"/>
    <s v="KY, GREEN, UNINCORP, TAYLOR COUNTY SCHOOL DISTRICT"/>
    <s v="210870000000545"/>
    <s v="Base Charge Count"/>
    <n v="1"/>
    <n v="1"/>
    <n v="1"/>
    <n v="1"/>
    <n v="1"/>
    <n v="1"/>
    <n v="1"/>
    <n v="1"/>
    <n v="1"/>
    <n v="1"/>
    <n v="1"/>
    <n v="1"/>
    <n v="1"/>
  </r>
  <r>
    <x v="2"/>
    <s v="HANCOCK COUNTY SCHOOL DISTRICT"/>
    <s v="HAWESVILLE"/>
    <s v="0050"/>
    <s v="0009"/>
    <x v="2"/>
    <s v="KY, HANCOCK, HAWESVILLE, HANCOCK COUNTY SCHOOL DISTRICT"/>
    <s v="210913520000225"/>
    <s v="Base Charge Count"/>
    <n v="50"/>
    <n v="52"/>
    <n v="51"/>
    <n v="51"/>
    <n v="51"/>
    <n v="51"/>
    <n v="51"/>
    <n v="51"/>
    <n v="51"/>
    <n v="53"/>
    <n v="52"/>
    <n v="52"/>
    <n v="51.333333333333336"/>
  </r>
  <r>
    <x v="2"/>
    <s v="HANCOCK COUNTY SCHOOL DISTRICT"/>
    <s v="UNINCORP"/>
    <s v="0050"/>
    <s v="0009"/>
    <x v="2"/>
    <s v="KY, HANCOCK, UNINCORP, HANCOCK COUNTY SCHOOL DISTRICT"/>
    <s v="210910000000225"/>
    <s v="Base Charge Count"/>
    <n v="10"/>
    <n v="10"/>
    <n v="10"/>
    <n v="10"/>
    <n v="10"/>
    <n v="7"/>
    <n v="13"/>
    <n v="10"/>
    <n v="10"/>
    <n v="10"/>
    <n v="10"/>
    <n v="10"/>
    <n v="10"/>
  </r>
  <r>
    <x v="1"/>
    <s v="CAVERNA INDEPENDENT SCHOOL DISTRICT"/>
    <s v="HORSE CAVE"/>
    <s v="0050"/>
    <s v="0009"/>
    <x v="2"/>
    <s v="KY, HART, HORSE CAVE, CAVERNA INDEPENDENT SCHOOL DISTRICT"/>
    <s v="210993800800113"/>
    <s v="Base Charge Count"/>
    <n v="47"/>
    <n v="45"/>
    <n v="52"/>
    <n v="51"/>
    <n v="51"/>
    <n v="51"/>
    <n v="52"/>
    <n v="53"/>
    <n v="51"/>
    <n v="51"/>
    <n v="49"/>
    <n v="48"/>
    <n v="50.083333333333336"/>
  </r>
  <r>
    <x v="1"/>
    <s v="HART COUNTY SCHOOL DISTRICT"/>
    <s v="MUNFORDVILLE"/>
    <s v="0050"/>
    <s v="0009"/>
    <x v="2"/>
    <s v="KY, HART, MUNFORDVILLE, HART COUNTY SCHOOL DISTRICT"/>
    <s v="210995457000245"/>
    <s v="Base Charge Count"/>
    <n v="82"/>
    <n v="84"/>
    <n v="82"/>
    <n v="91"/>
    <n v="93"/>
    <n v="87"/>
    <n v="89"/>
    <n v="89"/>
    <n v="83"/>
    <n v="85"/>
    <n v="83"/>
    <n v="77"/>
    <n v="85.416666666666671"/>
  </r>
  <r>
    <x v="1"/>
    <s v="CAVERNA INDEPENDENT SCHOOL DISTRICT"/>
    <s v="UNINCORP"/>
    <s v="0050"/>
    <s v="0009"/>
    <x v="2"/>
    <s v="KY, HART, UNINCORP, CAVERNA INDEPENDENT SCHOOL DISTRICT"/>
    <s v="210990000000113"/>
    <s v="Base Charge Count"/>
    <n v="11"/>
    <n v="11"/>
    <n v="11"/>
    <n v="10"/>
    <n v="12"/>
    <n v="11"/>
    <n v="11"/>
    <n v="12"/>
    <n v="11"/>
    <n v="11"/>
    <n v="11"/>
    <n v="11"/>
    <n v="11.083333333333334"/>
  </r>
  <r>
    <x v="1"/>
    <s v="HART COUNTY SCHOOL DISTRICT"/>
    <s v="UNINCORP"/>
    <s v="0050"/>
    <s v="0009"/>
    <x v="2"/>
    <s v="KY, HART, UNINCORP, HART COUNTY SCHOOL DISTRICT"/>
    <s v="210990000000245"/>
    <s v="Base Charge Count"/>
    <n v="15"/>
    <n v="16"/>
    <n v="15"/>
    <n v="15"/>
    <n v="15"/>
    <n v="7"/>
    <n v="23"/>
    <n v="15"/>
    <n v="15"/>
    <n v="15"/>
    <n v="15"/>
    <n v="15"/>
    <n v="15.083333333333334"/>
  </r>
  <r>
    <x v="2"/>
    <s v="HENDERSON COUNTY SCHOOL DISTRICT"/>
    <s v="HENDERSON"/>
    <s v="0050"/>
    <s v="0009"/>
    <x v="2"/>
    <s v="KY, HENDERSON, HENDERSON, HENDERSON COUNTY SCHOOL DISTRICT"/>
    <s v="211013586600251"/>
    <s v="Base Charge Count"/>
    <n v="7"/>
    <n v="7"/>
    <n v="7"/>
    <n v="7"/>
    <n v="7"/>
    <n v="6"/>
    <n v="4"/>
    <n v="5"/>
    <n v="5"/>
    <n v="5"/>
    <n v="4"/>
    <n v="4"/>
    <n v="5.666666666666667"/>
  </r>
  <r>
    <x v="2"/>
    <s v="HENDERSON COUNTY SCHOOL DISTRICT"/>
    <s v="ROBARDS"/>
    <s v="0050"/>
    <s v="0009"/>
    <x v="2"/>
    <s v="KY, HENDERSON, ROBARDS, HENDERSON COUNTY SCHOOL DISTRICT"/>
    <s v="211016587400251"/>
    <s v="Base Charge Count"/>
    <n v="4"/>
    <n v="4"/>
    <n v="4"/>
    <n v="4"/>
    <n v="4"/>
    <n v="4"/>
    <n v="4"/>
    <n v="4"/>
    <n v="4"/>
    <n v="4"/>
    <n v="4"/>
    <n v="4"/>
    <n v="4"/>
  </r>
  <r>
    <x v="2"/>
    <s v="HENDERSON COUNTY SCHOOL DISTRICT"/>
    <s v="UNINCORP"/>
    <s v="0050"/>
    <s v="0009"/>
    <x v="2"/>
    <s v="KY, HENDERSON, UNINCORP, HENDERSON COUNTY SCHOOL DISTRICT"/>
    <s v="211010000000251"/>
    <s v="Base Charge Count"/>
    <n v="37"/>
    <n v="37"/>
    <n v="37"/>
    <n v="37"/>
    <n v="37"/>
    <n v="39"/>
    <n v="40"/>
    <n v="39"/>
    <n v="39"/>
    <n v="39"/>
    <n v="40"/>
    <n v="40"/>
    <n v="38.416666666666664"/>
  </r>
  <r>
    <x v="3"/>
    <s v="DAWSON SPRINGS INDEPENDENT SCHO"/>
    <s v="DAWSON SPRINGS"/>
    <s v="0050"/>
    <s v="0009"/>
    <x v="2"/>
    <s v="KY, HOPKINS, DAWSON SPRINGS, DAWSON SPRINGS INDEPENDENT SCHO"/>
    <s v="211072022400146"/>
    <s v="Base Charge Count"/>
    <n v="59"/>
    <n v="59"/>
    <n v="61"/>
    <n v="65"/>
    <n v="64"/>
    <n v="58"/>
    <n v="63"/>
    <n v="65"/>
    <n v="59"/>
    <n v="58"/>
    <n v="61"/>
    <n v="57"/>
    <n v="60.75"/>
  </r>
  <r>
    <x v="3"/>
    <s v="HOPKINS COUNTY SCHOOL DISTRICT"/>
    <s v="DAWSON SPRINGS"/>
    <s v="0050"/>
    <s v="0009"/>
    <x v="2"/>
    <s v="KY, HOPKINS, DAWSON SPRINGS, HOPKINS COUNTY SCHOOL DISTRICT"/>
    <s v="211072022400265"/>
    <s v="Base Charge Count"/>
    <n v="1"/>
    <n v="1"/>
    <n v="1"/>
    <n v="1"/>
    <n v="1"/>
    <n v="1"/>
    <n v="1"/>
    <n v="1"/>
    <n v="1"/>
    <n v="1"/>
    <n v="1"/>
    <n v="1"/>
    <n v="1"/>
  </r>
  <r>
    <x v="3"/>
    <s v="HOPKINS COUNTY SCHOOL DISTRICT"/>
    <s v="EARLINGTON"/>
    <s v="0050"/>
    <s v="0009"/>
    <x v="2"/>
    <s v="KY, HOPKINS, EARLINGTON, HOPKINS COUNTY SCHOOL DISTRICT"/>
    <s v="211072323000265"/>
    <s v="Base Charge Count"/>
    <n v="25"/>
    <n v="25"/>
    <n v="28"/>
    <n v="28"/>
    <n v="27"/>
    <n v="27"/>
    <n v="27"/>
    <n v="29"/>
    <n v="25"/>
    <n v="23"/>
    <n v="23"/>
    <n v="23"/>
    <n v="25.833333333333332"/>
  </r>
  <r>
    <x v="2"/>
    <s v="HOPKINS COUNTY SCHOOL DISTRICT"/>
    <s v="HANSON"/>
    <s v="0050"/>
    <s v="0009"/>
    <x v="2"/>
    <s v="KY, HOPKINS, HANSON, HOPKINS COUNTY SCHOOL DISTRICT"/>
    <s v="211073439000265"/>
    <s v="Base Charge Count"/>
    <n v="15"/>
    <n v="15"/>
    <n v="16"/>
    <n v="16"/>
    <n v="18"/>
    <n v="18"/>
    <n v="17"/>
    <n v="17"/>
    <n v="17"/>
    <n v="16"/>
    <n v="16"/>
    <n v="17"/>
    <n v="16.5"/>
  </r>
  <r>
    <x v="3"/>
    <s v="HOPKINS COUNTY SCHOOL DISTRICT"/>
    <s v="MADISONVILLE"/>
    <s v="0050"/>
    <s v="0009"/>
    <x v="2"/>
    <s v="KY, HOPKINS, MADISONVILLE, HOPKINS COUNTY SCHOOL DISTRICT"/>
    <s v="211074936800265"/>
    <s v="Base Charge Count"/>
    <n v="724"/>
    <n v="732"/>
    <n v="728"/>
    <n v="772"/>
    <n v="762"/>
    <n v="750"/>
    <n v="766"/>
    <n v="758"/>
    <n v="747"/>
    <n v="741"/>
    <n v="739"/>
    <n v="720"/>
    <n v="744.91666666666663"/>
  </r>
  <r>
    <x v="3"/>
    <s v="HOPKINS COUNTY SCHOOL DISTRICT"/>
    <s v="MORTONS GAP"/>
    <s v="0050"/>
    <s v="0009"/>
    <x v="2"/>
    <s v="KY, HOPKINS, MORTONS GAP, HOPKINS COUNTY SCHOOL DISTRICT"/>
    <s v="211075361600265"/>
    <s v="Base Charge Count"/>
    <n v="14"/>
    <n v="14"/>
    <n v="13"/>
    <n v="20"/>
    <n v="15"/>
    <m/>
    <n v="30"/>
    <n v="15"/>
    <n v="14"/>
    <n v="16"/>
    <n v="15"/>
    <n v="15"/>
    <n v="16.454545454545453"/>
  </r>
  <r>
    <x v="3"/>
    <s v="HOPKINS COUNTY SCHOOL DISTRICT"/>
    <s v="NORTONVILLE"/>
    <s v="0050"/>
    <s v="0009"/>
    <x v="2"/>
    <s v="KY, HOPKINS, NORTONVILLE, HOPKINS COUNTY SCHOOL DISTRICT"/>
    <s v="211075691000265"/>
    <s v="Base Charge Count"/>
    <n v="22"/>
    <n v="21"/>
    <n v="23"/>
    <n v="25"/>
    <n v="23"/>
    <n v="23"/>
    <n v="23"/>
    <n v="22"/>
    <n v="23"/>
    <n v="22"/>
    <n v="23"/>
    <n v="21"/>
    <n v="22.583333333333332"/>
  </r>
  <r>
    <x v="3"/>
    <s v="HOPKINS COUNTY SCHOOL DISTRICT"/>
    <s v="SAINT CHARLES"/>
    <s v="0050"/>
    <s v="0009"/>
    <x v="2"/>
    <s v="KY, HOPKINS, SAINT CHARLES, HOPKINS COUNTY SCHOOL DISTRICT"/>
    <s v="211076771000265"/>
    <s v="Base Charge Count"/>
    <n v="2"/>
    <n v="2"/>
    <n v="2"/>
    <n v="2"/>
    <n v="2"/>
    <n v="2"/>
    <n v="2"/>
    <n v="3"/>
    <n v="1"/>
    <n v="1"/>
    <n v="1"/>
    <n v="1"/>
    <n v="1.75"/>
  </r>
  <r>
    <x v="3"/>
    <s v="HOPKINS COUNTY SCHOOL DISTRICT"/>
    <s v="UNINCORP"/>
    <s v="0050"/>
    <s v="0009"/>
    <x v="2"/>
    <s v="KY, HOPKINS, UNINCORP, HOPKINS COUNTY SCHOOL DISTRICT"/>
    <s v="211070000000265"/>
    <s v="Base Charge Count"/>
    <n v="96"/>
    <n v="102"/>
    <n v="93"/>
    <n v="111"/>
    <n v="107"/>
    <n v="101"/>
    <n v="109"/>
    <n v="107"/>
    <n v="104"/>
    <n v="105"/>
    <n v="102"/>
    <n v="101"/>
    <n v="103.16666666666667"/>
  </r>
  <r>
    <x v="3"/>
    <s v="HOPKINS COUNTY SCHOOL DISTRICT"/>
    <s v="WHITE PLAINS"/>
    <s v="0050"/>
    <s v="0009"/>
    <x v="2"/>
    <s v="KY, HOPKINS, WHITE PLAINS, HOPKINS COUNTY SCHOOL DISTRICT"/>
    <s v="211078272200265"/>
    <s v="Base Charge Count"/>
    <n v="1"/>
    <n v="1"/>
    <n v="1"/>
    <n v="1"/>
    <n v="1"/>
    <n v="1"/>
    <n v="1"/>
    <n v="1"/>
    <n v="1"/>
    <n v="1"/>
    <n v="1"/>
    <n v="1"/>
    <n v="1"/>
  </r>
  <r>
    <x v="4"/>
    <s v="JEFFERSON COUNTY"/>
    <s v="LOUISVILLE/JEFFERSON COUNTY"/>
    <s v="0050"/>
    <s v="0009"/>
    <x v="2"/>
    <s v="KY, JEFFERSON, LOUISVILLE/JEFFERSON COUNTY, JEFFERSON COUNTY"/>
    <s v="211114800600275"/>
    <s v="Base Charge Count"/>
    <n v="1"/>
    <n v="1"/>
    <m/>
    <n v="1"/>
    <n v="1"/>
    <n v="1"/>
    <n v="1"/>
    <n v="3"/>
    <n v="2"/>
    <n v="2"/>
    <n v="2"/>
    <n v="2"/>
    <n v="1.5454545454545454"/>
  </r>
  <r>
    <x v="4"/>
    <s v="JEFFERSON COUNTY SCHOOL DISTRICT"/>
    <s v="UNINCORP"/>
    <s v="0050"/>
    <s v="0009"/>
    <x v="2"/>
    <s v="KY, JEFFERSON, UNINCORP, JEFFERSON COUNTY SCHOOL DISTRICT"/>
    <s v="211110000000275"/>
    <s v="Base Charge Count"/>
    <n v="2"/>
    <n v="2"/>
    <n v="2"/>
    <n v="1"/>
    <n v="3"/>
    <m/>
    <n v="4"/>
    <n v="2"/>
    <n v="2"/>
    <n v="2"/>
    <n v="2"/>
    <n v="2"/>
    <n v="2.1818181818181817"/>
  </r>
  <r>
    <x v="0"/>
    <s v="LINCOLN COUNTY SCHOOL DISTRICT"/>
    <s v="HUSTONVILLE"/>
    <s v="0050"/>
    <s v="0009"/>
    <x v="2"/>
    <s v="KY, LINCOLN, HUSTONVILLE, LINCOLN COUNTY SCHOOL DISTRICT"/>
    <s v="211373883600341"/>
    <s v="Base Charge Count"/>
    <n v="13"/>
    <n v="13"/>
    <n v="13"/>
    <n v="13"/>
    <n v="13"/>
    <m/>
    <n v="26"/>
    <n v="13"/>
    <n v="13"/>
    <n v="13"/>
    <n v="13"/>
    <n v="13"/>
    <n v="14.181818181818182"/>
  </r>
  <r>
    <x v="0"/>
    <s v="LINCOLN COUNTY SCHOOL DISTRICT"/>
    <s v="STANFORD"/>
    <s v="0050"/>
    <s v="0009"/>
    <x v="2"/>
    <s v="KY, LINCOLN, STANFORD, LINCOLN COUNTY SCHOOL DISTRICT"/>
    <s v="211377311000341"/>
    <s v="Base Charge Count"/>
    <n v="122"/>
    <n v="122"/>
    <n v="123"/>
    <n v="126"/>
    <n v="130"/>
    <n v="90"/>
    <n v="165"/>
    <n v="127"/>
    <n v="124"/>
    <n v="125"/>
    <n v="125"/>
    <n v="123"/>
    <n v="125.16666666666667"/>
  </r>
  <r>
    <x v="0"/>
    <s v="LINCOLN COUNTY SCHOOL DISTRICT"/>
    <s v="UNINCORP"/>
    <s v="0050"/>
    <s v="0009"/>
    <x v="2"/>
    <s v="KY, LINCOLN, UNINCORP, LINCOLN COUNTY SCHOOL DISTRICT"/>
    <s v="211370000000341"/>
    <s v="Base Charge Count"/>
    <n v="20"/>
    <n v="24"/>
    <n v="22"/>
    <n v="23"/>
    <n v="24"/>
    <n v="16"/>
    <n v="33"/>
    <n v="21"/>
    <n v="28"/>
    <n v="21"/>
    <n v="20"/>
    <n v="22"/>
    <n v="22.833333333333332"/>
  </r>
  <r>
    <x v="3"/>
    <s v="LIVINGSTON COUNTY SCHOOL DISTR"/>
    <s v="GRAND RIVERS"/>
    <s v="0050"/>
    <s v="0009"/>
    <x v="2"/>
    <s v="KY, LIVINGSTON, GRAND RIVERS, LIVINGSTON COUNTY SCHOOL DISTR"/>
    <s v="211393221200345"/>
    <s v="Base Charge Count"/>
    <n v="24"/>
    <n v="26"/>
    <n v="24"/>
    <n v="24"/>
    <n v="24"/>
    <n v="24"/>
    <n v="29"/>
    <n v="25"/>
    <n v="24"/>
    <n v="26"/>
    <n v="26"/>
    <n v="25"/>
    <n v="25.083333333333332"/>
  </r>
  <r>
    <x v="3"/>
    <s v="LIVINGSTON COUNTY SCHOOL DISTRICT"/>
    <s v="UNINCORP"/>
    <s v="0050"/>
    <s v="0009"/>
    <x v="2"/>
    <s v="KY, LIVINGSTON, UNINCORP, LIVINGSTON COUNTY SCHOOL DISTRICT"/>
    <s v="211390000000345"/>
    <s v="Base Charge Count"/>
    <n v="41"/>
    <n v="42"/>
    <n v="37"/>
    <n v="38"/>
    <n v="40"/>
    <n v="36"/>
    <n v="46"/>
    <n v="39"/>
    <n v="37"/>
    <n v="40"/>
    <n v="40"/>
    <n v="38"/>
    <n v="39.5"/>
  </r>
  <r>
    <x v="1"/>
    <s v="LOGAN COUNTY SCHOOL DISTRICT"/>
    <s v="ADAIRVILLE"/>
    <s v="0050"/>
    <s v="0009"/>
    <x v="2"/>
    <s v="KY, LOGAN, ADAIRVILLE, LOGAN COUNTY SCHOOL DISTRICT"/>
    <s v="211410029800351"/>
    <s v="Base Charge Count"/>
    <n v="30"/>
    <n v="20"/>
    <n v="30"/>
    <n v="29"/>
    <n v="27"/>
    <n v="2"/>
    <n v="58"/>
    <n v="28"/>
    <n v="29"/>
    <n v="27"/>
    <n v="27"/>
    <n v="27"/>
    <n v="27.833333333333332"/>
  </r>
  <r>
    <x v="1"/>
    <s v="LOGAN COUNTY SCHOOL DISTRICT"/>
    <s v="AUBURN"/>
    <s v="0050"/>
    <s v="0009"/>
    <x v="2"/>
    <s v="KY, LOGAN, AUBURN, LOGAN COUNTY SCHOOL DISTRICT"/>
    <s v="211410263800351"/>
    <s v="Base Charge Count"/>
    <n v="41"/>
    <n v="39"/>
    <n v="42"/>
    <n v="40"/>
    <n v="41"/>
    <n v="41"/>
    <n v="40"/>
    <n v="43"/>
    <n v="42"/>
    <n v="40"/>
    <n v="45"/>
    <n v="41"/>
    <n v="41.25"/>
  </r>
  <r>
    <x v="1"/>
    <s v="LOGAN COUNTY SCHOOL DISTRICT"/>
    <s v="RUSSELLVILLE"/>
    <s v="0050"/>
    <s v="0009"/>
    <x v="2"/>
    <s v="KY, LOGAN, RUSSELLVILLE, LOGAN COUNTY SCHOOL DISTRICT"/>
    <s v="211416751200351"/>
    <s v="Base Charge Count"/>
    <n v="46"/>
    <n v="45"/>
    <n v="41"/>
    <n v="50"/>
    <n v="45"/>
    <n v="28"/>
    <n v="62"/>
    <n v="47"/>
    <n v="40"/>
    <n v="50"/>
    <n v="45"/>
    <n v="41"/>
    <n v="45"/>
  </r>
  <r>
    <x v="1"/>
    <s v="RUSSELLVILLE INDEPENDENT SCHOOL DIS"/>
    <s v="RUSSELLVILLE"/>
    <s v="0050"/>
    <s v="0009"/>
    <x v="2"/>
    <s v="KY, LOGAN, RUSSELLVILLE, RUSSELLVILLE INDEPENDENT SCHOOL DIS"/>
    <s v="211416751200523"/>
    <s v="Base Charge Count"/>
    <n v="289"/>
    <n v="283"/>
    <n v="281"/>
    <n v="309"/>
    <n v="305"/>
    <n v="279"/>
    <n v="325"/>
    <n v="309"/>
    <n v="292"/>
    <n v="293"/>
    <n v="282"/>
    <n v="278"/>
    <n v="293.75"/>
  </r>
  <r>
    <x v="1"/>
    <s v="LOGAN COUNTY SCHOOL DISTRICT"/>
    <s v="UNINCORP"/>
    <s v="0050"/>
    <s v="0009"/>
    <x v="2"/>
    <s v="KY, LOGAN, UNINCORP, LOGAN COUNTY SCHOOL DISTRICT"/>
    <s v="211410000000351"/>
    <s v="Base Charge Count"/>
    <n v="58"/>
    <n v="55"/>
    <n v="59"/>
    <n v="55"/>
    <n v="60"/>
    <n v="53"/>
    <n v="74"/>
    <n v="55"/>
    <n v="64"/>
    <n v="57"/>
    <n v="63"/>
    <n v="56"/>
    <n v="59.083333333333336"/>
  </r>
  <r>
    <x v="1"/>
    <s v="RUSSELLVILLE INDEPENDENT SCHOOL DISTRIC"/>
    <s v="UNINCORP"/>
    <s v="0050"/>
    <s v="0009"/>
    <x v="2"/>
    <s v="KY, LOGAN, UNINCORP, RUSSELLVILLE INDEPENDENT SCHOOL DISTRIC"/>
    <s v="211410000000523"/>
    <s v="Base Charge Count"/>
    <n v="2"/>
    <n v="2"/>
    <n v="2"/>
    <n v="3"/>
    <n v="2"/>
    <n v="2"/>
    <n v="2"/>
    <n v="2"/>
    <n v="2"/>
    <n v="2"/>
    <n v="2"/>
    <n v="2"/>
    <n v="2.0833333333333335"/>
  </r>
  <r>
    <x v="3"/>
    <s v="LYON COUNTY SCHOOL DISTRICT"/>
    <s v="EDDYVILLE"/>
    <s v="0050"/>
    <s v="0009"/>
    <x v="2"/>
    <s v="KY, LYON, EDDYVILLE, LYON COUNTY SCHOOL DISTRICT"/>
    <s v="211432382400361"/>
    <s v="Base Charge Count"/>
    <n v="52"/>
    <n v="53"/>
    <n v="54"/>
    <n v="57"/>
    <n v="57"/>
    <n v="56"/>
    <n v="57"/>
    <n v="57"/>
    <n v="56"/>
    <n v="57"/>
    <n v="56"/>
    <n v="54"/>
    <n v="55.5"/>
  </r>
  <r>
    <x v="3"/>
    <s v="LYON COUNTY SCHOOL DISTRICT"/>
    <s v="UNINCORP"/>
    <s v="0050"/>
    <s v="0009"/>
    <x v="2"/>
    <s v="KY, LYON, UNINCORP, LYON COUNTY SCHOOL DISTRICT"/>
    <s v="211430000000361"/>
    <s v="Base Charge Count"/>
    <n v="3"/>
    <n v="5"/>
    <n v="4"/>
    <n v="3"/>
    <n v="6"/>
    <n v="5"/>
    <n v="5"/>
    <n v="5"/>
    <n v="5"/>
    <n v="5"/>
    <n v="5"/>
    <n v="5"/>
    <n v="4.666666666666667"/>
  </r>
  <r>
    <x v="0"/>
    <s v="MARION COUNTY SCHOOL DISTRICT"/>
    <s v="LEBANON"/>
    <s v="0050"/>
    <s v="0009"/>
    <x v="2"/>
    <s v="KY, MARION, LEBANON, MARION COUNTY SCHOOL DISTRICT"/>
    <s v="211554434400375"/>
    <s v="Base Charge Count"/>
    <n v="270"/>
    <n v="271"/>
    <n v="273"/>
    <n v="280"/>
    <n v="277"/>
    <n v="207"/>
    <n v="368"/>
    <n v="289"/>
    <n v="286"/>
    <n v="284"/>
    <n v="278"/>
    <n v="276"/>
    <n v="279.91666666666669"/>
  </r>
  <r>
    <x v="0"/>
    <s v="MARION COUNTY SCHOOL DISTRICT"/>
    <s v="UNINCORP"/>
    <s v="0050"/>
    <s v="0009"/>
    <x v="2"/>
    <s v="KY, MARION, UNINCORP, MARION COUNTY SCHOOL DISTRICT"/>
    <s v="211550000000375"/>
    <s v="Base Charge Count"/>
    <n v="17"/>
    <n v="17"/>
    <n v="17"/>
    <n v="17"/>
    <n v="17"/>
    <n v="7"/>
    <n v="27"/>
    <n v="17"/>
    <n v="17"/>
    <n v="16"/>
    <n v="17"/>
    <n v="16"/>
    <n v="16.833333333333332"/>
  </r>
  <r>
    <x v="3"/>
    <s v="MARSHALL COUNTY SCHOOL DISTRICT"/>
    <s v="CALVERT CITY"/>
    <s v="0050"/>
    <s v="0009"/>
    <x v="2"/>
    <s v="KY, MARSHALL, CALVERT CITY, MARSHALL COUNTY SCHOOL DISTRICT"/>
    <s v="211571201600381"/>
    <s v="Base Charge Count"/>
    <n v="102"/>
    <n v="121"/>
    <n v="108"/>
    <n v="116"/>
    <n v="122"/>
    <n v="87"/>
    <n v="144"/>
    <n v="112"/>
    <n v="89"/>
    <n v="141"/>
    <n v="112"/>
    <n v="96"/>
    <n v="112.5"/>
  </r>
  <r>
    <x v="3"/>
    <s v="MARSHALL COUNTY SCHOOL DISTRICT"/>
    <s v="UNINCORP"/>
    <s v="0050"/>
    <s v="0009"/>
    <x v="2"/>
    <s v="KY, MARSHALL, UNINCORP, MARSHALL COUNTY SCHOOL DISTRICT"/>
    <s v="211570000000381"/>
    <s v="Base Charge Count"/>
    <n v="56"/>
    <n v="60"/>
    <n v="51"/>
    <n v="60"/>
    <n v="60"/>
    <n v="53"/>
    <n v="67"/>
    <n v="60"/>
    <n v="49"/>
    <n v="69"/>
    <n v="57"/>
    <n v="49"/>
    <n v="57.583333333333336"/>
  </r>
  <r>
    <x v="3"/>
    <s v="MCCRACKEN COUNTY SCHOOL DISTRICT"/>
    <s v="HENDRON"/>
    <s v="0050"/>
    <s v="0009"/>
    <x v="2"/>
    <s v="KY, MCCRACKEN, HENDRON, MCCRACKEN COUNTY SCHOOL DISTRICT"/>
    <s v="211453590200395"/>
    <s v="Base Charge Count"/>
    <n v="35"/>
    <n v="34"/>
    <n v="34"/>
    <n v="36"/>
    <n v="37"/>
    <n v="36"/>
    <n v="36"/>
    <n v="40"/>
    <n v="34"/>
    <n v="30"/>
    <n v="31"/>
    <n v="31"/>
    <n v="34.5"/>
  </r>
  <r>
    <x v="3"/>
    <s v="MCCRACKEN COUNTY SCHOOL DISTRICT"/>
    <s v="LONE OAK"/>
    <s v="0050"/>
    <s v="0009"/>
    <x v="2"/>
    <s v="KY, MCCRACKEN, LONE OAK, MCCRACKEN COUNTY SCHOOL DISTRICT"/>
    <s v="211454751200395"/>
    <s v="Base Charge Count"/>
    <n v="29"/>
    <n v="26"/>
    <n v="29"/>
    <n v="31"/>
    <n v="32"/>
    <n v="35"/>
    <n v="32"/>
    <n v="33"/>
    <n v="30"/>
    <n v="30"/>
    <n v="30"/>
    <n v="30"/>
    <n v="30.583333333333332"/>
  </r>
  <r>
    <x v="3"/>
    <s v="MCCRACKEN COUNTY SCHOOL DISTRICT"/>
    <s v="MASSAC"/>
    <s v="0050"/>
    <s v="0009"/>
    <x v="2"/>
    <s v="KY, MCCRACKEN, MASSAC, MCCRACKEN COUNTY SCHOOL DISTRICT"/>
    <s v="211455055600395"/>
    <s v="Base Charge Count"/>
    <n v="4"/>
    <n v="4"/>
    <n v="5"/>
    <n v="3"/>
    <n v="5"/>
    <n v="4"/>
    <n v="4"/>
    <n v="4"/>
    <n v="4"/>
    <n v="4"/>
    <n v="4"/>
    <n v="4"/>
    <n v="4.083333333333333"/>
  </r>
  <r>
    <x v="3"/>
    <s v="MCCRACKEN COUNTY SCHOOL DISTRICT"/>
    <s v="PADUCAH"/>
    <s v="0050"/>
    <s v="0009"/>
    <x v="2"/>
    <s v="KY, MCCRACKEN, PADUCAH, MCCRACKEN COUNTY SCHOOL DISTRICT"/>
    <s v="211455883600395"/>
    <s v="Base Charge Count"/>
    <n v="468"/>
    <n v="474"/>
    <n v="474"/>
    <n v="492"/>
    <n v="494"/>
    <n v="494"/>
    <n v="492"/>
    <n v="497"/>
    <n v="496"/>
    <n v="488"/>
    <n v="496"/>
    <n v="486"/>
    <n v="487.58333333333331"/>
  </r>
  <r>
    <x v="3"/>
    <s v="PADUCAH INDEPENDENT SCHOOL DISTRICT"/>
    <s v="PADUCAH"/>
    <s v="0050"/>
    <s v="0009"/>
    <x v="2"/>
    <s v="KY, MCCRACKEN, PADUCAH, PADUCAH INDEPENDENT SCHOOL DISTRICT"/>
    <s v="211455883600476"/>
    <s v="Base Charge Count"/>
    <n v="1084"/>
    <n v="1081"/>
    <n v="1111"/>
    <n v="1141"/>
    <n v="1143"/>
    <n v="1155"/>
    <n v="1141"/>
    <n v="1128"/>
    <n v="1105"/>
    <n v="1080"/>
    <n v="1105"/>
    <n v="1046"/>
    <n v="1110"/>
  </r>
  <r>
    <x v="3"/>
    <s v="MCCRACKEN COUNTY SCHOOL DISTRICT"/>
    <s v="REIDLAND"/>
    <s v="0050"/>
    <s v="0009"/>
    <x v="2"/>
    <s v="KY, MCCRACKEN, REIDLAND, MCCRACKEN COUNTY SCHOOL DISTRICT"/>
    <s v="211456463200395"/>
    <s v="Base Charge Count"/>
    <n v="37"/>
    <n v="37"/>
    <n v="18"/>
    <n v="39"/>
    <n v="39"/>
    <n v="41"/>
    <n v="39"/>
    <n v="39"/>
    <n v="31"/>
    <n v="43"/>
    <n v="36"/>
    <n v="35"/>
    <n v="36.166666666666664"/>
  </r>
  <r>
    <x v="3"/>
    <s v="MCCRACKEN COUNTY SCHOOL DISTRICT"/>
    <s v="UNINCORP"/>
    <s v="0050"/>
    <s v="0009"/>
    <x v="2"/>
    <s v="KY, MCCRACKEN, UNINCORP, MCCRACKEN COUNTY SCHOOL DISTRICT"/>
    <s v="211450000000395"/>
    <s v="Base Charge Count"/>
    <n v="383"/>
    <n v="394"/>
    <n v="398"/>
    <n v="405"/>
    <n v="411"/>
    <n v="410"/>
    <n v="419"/>
    <n v="413"/>
    <n v="387"/>
    <n v="393"/>
    <n v="383"/>
    <n v="382"/>
    <n v="398.16666666666669"/>
  </r>
  <r>
    <x v="3"/>
    <s v="PADUCAH INDEPENDENT SCHOOL DISTRICT"/>
    <s v="UNINCORP"/>
    <s v="0050"/>
    <s v="0009"/>
    <x v="2"/>
    <s v="KY, MCCRACKEN, UNINCORP, PADUCAH INDEPENDENT SCHOOL DISTRICT"/>
    <s v="211450000000476"/>
    <s v="Base Charge Count"/>
    <n v="5"/>
    <n v="5"/>
    <n v="5"/>
    <n v="5"/>
    <n v="5"/>
    <n v="5"/>
    <n v="5"/>
    <n v="5"/>
    <n v="5"/>
    <n v="5"/>
    <n v="5"/>
    <n v="5"/>
    <n v="5"/>
  </r>
  <r>
    <x v="3"/>
    <s v="MCCRACKEN COUNTY SCHOOL DIS"/>
    <s v="WOODLAWN OAKDALE"/>
    <s v="0050"/>
    <s v="0009"/>
    <x v="2"/>
    <s v="KY, MCCRACKEN, WOODLAWN OAKDALE, MCCRACKEN COUNTY SCHOOL DIS"/>
    <s v="211458456700395"/>
    <s v="Base Charge Count"/>
    <n v="16"/>
    <n v="16"/>
    <n v="18"/>
    <n v="19"/>
    <n v="20"/>
    <n v="20"/>
    <n v="20"/>
    <n v="20"/>
    <n v="19"/>
    <n v="21"/>
    <n v="20"/>
    <n v="21"/>
    <n v="19.166666666666668"/>
  </r>
  <r>
    <x v="2"/>
    <s v="MCLEAN COUNTY SCHOOL DISTRICT"/>
    <s v="CALHOUN"/>
    <s v="0050"/>
    <s v="0009"/>
    <x v="2"/>
    <s v="KY, MCLEAN, CALHOUN, MCLEAN COUNTY SCHOOL DISTRICT"/>
    <s v="211491185400405"/>
    <s v="Base Charge Count"/>
    <n v="57"/>
    <n v="60"/>
    <n v="57"/>
    <n v="58"/>
    <n v="59"/>
    <n v="58"/>
    <n v="57"/>
    <n v="57"/>
    <n v="58"/>
    <n v="53"/>
    <n v="54"/>
    <n v="54"/>
    <n v="56.833333333333336"/>
  </r>
  <r>
    <x v="2"/>
    <s v="MCLEAN COUNTY SCHOOL DISTRICT"/>
    <s v="LIVERMORE"/>
    <s v="0050"/>
    <s v="0009"/>
    <x v="2"/>
    <s v="KY, MCLEAN, LIVERMORE, MCLEAN COUNTY SCHOOL DISTRICT"/>
    <s v="211494706200405"/>
    <s v="Base Charge Count"/>
    <n v="52"/>
    <n v="48"/>
    <n v="52"/>
    <n v="51"/>
    <n v="52"/>
    <n v="51"/>
    <n v="51"/>
    <n v="51"/>
    <n v="51"/>
    <n v="51"/>
    <n v="51"/>
    <n v="48"/>
    <n v="50.75"/>
  </r>
  <r>
    <x v="3"/>
    <s v="MCLEAN COUNTY SCHOOL DISTRICT"/>
    <s v="SACRAMENTO"/>
    <s v="0050"/>
    <s v="0009"/>
    <x v="2"/>
    <s v="KY, MCLEAN, SACRAMENTO, MCLEAN COUNTY SCHOOL DISTRICT"/>
    <s v="211496763800405"/>
    <s v="Base Charge Count"/>
    <n v="11"/>
    <n v="11"/>
    <n v="11"/>
    <n v="11"/>
    <n v="11"/>
    <m/>
    <n v="22"/>
    <n v="11"/>
    <n v="12"/>
    <n v="12"/>
    <n v="11"/>
    <n v="11"/>
    <n v="12.181818181818182"/>
  </r>
  <r>
    <x v="2"/>
    <s v="MCLEAN COUNTY SCHOOL DISTRICT"/>
    <s v="UNINCORP"/>
    <s v="0050"/>
    <s v="0009"/>
    <x v="2"/>
    <s v="KY, MCLEAN, UNINCORP, MCLEAN COUNTY SCHOOL DISTRICT"/>
    <s v="211490000000405"/>
    <s v="Base Charge Count"/>
    <n v="42"/>
    <n v="44"/>
    <n v="45"/>
    <n v="45"/>
    <n v="44"/>
    <n v="28"/>
    <n v="62"/>
    <n v="45"/>
    <n v="45"/>
    <n v="45"/>
    <n v="46"/>
    <n v="49"/>
    <n v="45"/>
  </r>
  <r>
    <x v="0"/>
    <s v="BURGIN INDEPENDENT SCHOOL DISTRICT"/>
    <s v="BURGIN"/>
    <s v="0050"/>
    <s v="0009"/>
    <x v="2"/>
    <s v="KY, MERCER, BURGIN, BURGIN INDEPENDENT SCHOOL DISTRICT"/>
    <s v="211671104400072"/>
    <s v="Base Charge Count"/>
    <n v="14"/>
    <n v="14"/>
    <n v="14"/>
    <n v="14"/>
    <n v="15"/>
    <n v="15"/>
    <n v="16"/>
    <n v="15"/>
    <n v="16"/>
    <n v="14"/>
    <n v="15"/>
    <n v="-13"/>
    <n v="12.416666666666666"/>
  </r>
  <r>
    <x v="0"/>
    <s v="MERCER COUNTY SCHOOL DISTRICT"/>
    <s v="HARRODSBURG"/>
    <s v="0050"/>
    <s v="0009"/>
    <x v="2"/>
    <s v="KY, MERCER, HARRODSBURG, MERCER COUNTY SCHOOL DISTRICT"/>
    <s v="211673496600421"/>
    <s v="Base Charge Count"/>
    <n v="263"/>
    <n v="263"/>
    <n v="265"/>
    <n v="272"/>
    <n v="271"/>
    <n v="242"/>
    <n v="304"/>
    <n v="271"/>
    <n v="270"/>
    <n v="261"/>
    <n v="257"/>
    <n v="255"/>
    <n v="266.16666666666669"/>
  </r>
  <r>
    <x v="0"/>
    <s v="BURGIN INDEPENDENT SCHOOL DISTRICT"/>
    <s v="UNINCORP"/>
    <s v="0050"/>
    <s v="0009"/>
    <x v="2"/>
    <s v="KY, MERCER, UNINCORP, BURGIN INDEPENDENT SCHOOL DISTRICT"/>
    <s v="211670000000072"/>
    <s v="Base Charge Count"/>
    <n v="3"/>
    <n v="3"/>
    <n v="2"/>
    <n v="4"/>
    <n v="3"/>
    <n v="3"/>
    <n v="3"/>
    <n v="3"/>
    <n v="3"/>
    <n v="3"/>
    <n v="3"/>
    <n v="3"/>
    <n v="3"/>
  </r>
  <r>
    <x v="0"/>
    <s v="MERCER COUNTY SCHOOL DISTRICT"/>
    <s v="UNINCORP"/>
    <s v="0050"/>
    <s v="0009"/>
    <x v="2"/>
    <s v="KY, MERCER, UNINCORP, MERCER COUNTY SCHOOL DISTRICT"/>
    <s v="211670000000421"/>
    <s v="Base Charge Count"/>
    <n v="31"/>
    <n v="32"/>
    <n v="32"/>
    <n v="32"/>
    <n v="32"/>
    <n v="33"/>
    <n v="32"/>
    <n v="32"/>
    <n v="29"/>
    <n v="29"/>
    <n v="33"/>
    <n v="27"/>
    <n v="31.166666666666668"/>
  </r>
  <r>
    <x v="3"/>
    <s v="MUHLENBERG COUNTY SCHOOL DISTRICT"/>
    <s v="BREMEN"/>
    <s v="0050"/>
    <s v="0009"/>
    <x v="2"/>
    <s v="KY, MUHLENBERG, BREMEN, MUHLENBERG COUNTY SCHOOL DISTRICT"/>
    <s v="211770940600445"/>
    <s v="Base Charge Count"/>
    <n v="5"/>
    <n v="5"/>
    <n v="5"/>
    <n v="5"/>
    <n v="4"/>
    <n v="5"/>
    <n v="4"/>
    <n v="4"/>
    <n v="4"/>
    <n v="4"/>
    <n v="4"/>
    <n v="3"/>
    <n v="4.333333333333333"/>
  </r>
  <r>
    <x v="3"/>
    <s v="MUHLENBERG COUNTY SCHOOL DISTR"/>
    <s v="CENTRAL CITY"/>
    <s v="0050"/>
    <s v="0009"/>
    <x v="2"/>
    <s v="KY, MUHLENBERG, CENTRAL CITY, MUHLENBERG COUNTY SCHOOL DISTR"/>
    <s v="211771397800445"/>
    <s v="Base Charge Count"/>
    <n v="175"/>
    <n v="174"/>
    <n v="176"/>
    <n v="175"/>
    <n v="178"/>
    <n v="181"/>
    <n v="179"/>
    <n v="181"/>
    <n v="175"/>
    <n v="172"/>
    <n v="170"/>
    <n v="170"/>
    <n v="175.5"/>
  </r>
  <r>
    <x v="3"/>
    <s v="MUHLENBERG COUNTY SCHOOL DISTRIC"/>
    <s v="GREENVILLE"/>
    <s v="0050"/>
    <s v="0009"/>
    <x v="2"/>
    <s v="KY, MUHLENBERG, GREENVILLE, MUHLENBERG COUNTY SCHOOL DISTRIC"/>
    <s v="211773302200445"/>
    <s v="Base Charge Count"/>
    <n v="146"/>
    <n v="147"/>
    <n v="150"/>
    <n v="156"/>
    <n v="161"/>
    <n v="159"/>
    <n v="159"/>
    <n v="158"/>
    <n v="156"/>
    <n v="154"/>
    <n v="165"/>
    <n v="149"/>
    <n v="155"/>
  </r>
  <r>
    <x v="3"/>
    <s v="MUHLENBERG COUNTY SCHOOL DISTRICT"/>
    <s v="POWDERLY"/>
    <s v="0050"/>
    <s v="0009"/>
    <x v="2"/>
    <s v="KY, MUHLENBERG, POWDERLY, MUHLENBERG COUNTY SCHOOL DISTRICT"/>
    <s v="211776265200445"/>
    <s v="Base Charge Count"/>
    <n v="27"/>
    <n v="27"/>
    <n v="28"/>
    <n v="28"/>
    <n v="28"/>
    <n v="28"/>
    <n v="29"/>
    <n v="27"/>
    <n v="27"/>
    <n v="27"/>
    <n v="27"/>
    <n v="27"/>
    <n v="27.5"/>
  </r>
  <r>
    <x v="3"/>
    <s v="MUHLENBERG COUNTY SCHOOL DISTRICT"/>
    <s v="UNINCORP"/>
    <s v="0050"/>
    <s v="0009"/>
    <x v="2"/>
    <s v="KY, MUHLENBERG, UNINCORP, MUHLENBERG COUNTY SCHOOL DISTRICT"/>
    <s v="211770000000445"/>
    <s v="Base Charge Count"/>
    <n v="55"/>
    <n v="55"/>
    <n v="56"/>
    <n v="54"/>
    <n v="64"/>
    <n v="59"/>
    <n v="59"/>
    <n v="59"/>
    <n v="60"/>
    <n v="57"/>
    <n v="58"/>
    <n v="57"/>
    <n v="57.75"/>
  </r>
  <r>
    <x v="2"/>
    <s v="OHIO COUNTY SCHOOL DISTRICT"/>
    <s v="BEAVER DAM"/>
    <s v="0050"/>
    <s v="0009"/>
    <x v="2"/>
    <s v="KY, OHIO, BEAVER DAM, OHIO COUNTY SCHOOL DISTRICT"/>
    <s v="211830465400461"/>
    <s v="Base Charge Count"/>
    <n v="132"/>
    <n v="132"/>
    <n v="133"/>
    <n v="136"/>
    <n v="136"/>
    <n v="137"/>
    <n v="141"/>
    <n v="142"/>
    <n v="135"/>
    <n v="137"/>
    <n v="131"/>
    <n v="131"/>
    <n v="135.25"/>
  </r>
  <r>
    <x v="2"/>
    <s v="OHIO COUNTY SCHOOL DISTRICT"/>
    <s v="FORDSVILLE"/>
    <s v="0050"/>
    <s v="0009"/>
    <x v="2"/>
    <s v="KY, OHIO, FORDSVILLE, OHIO COUNTY SCHOOL DISTRICT"/>
    <s v="211832827000461"/>
    <s v="Base Charge Count"/>
    <n v="30"/>
    <n v="33"/>
    <n v="31"/>
    <n v="32"/>
    <n v="32"/>
    <n v="32"/>
    <n v="32"/>
    <n v="32"/>
    <n v="32"/>
    <n v="32"/>
    <n v="32"/>
    <n v="32"/>
    <n v="31.833333333333332"/>
  </r>
  <r>
    <x v="2"/>
    <s v="OHIO COUNTY SCHOOL DISTRICT"/>
    <s v="HARTFORD"/>
    <s v="0050"/>
    <s v="0009"/>
    <x v="2"/>
    <s v="KY, OHIO, HARTFORD, OHIO COUNTY SCHOOL DISTRICT"/>
    <s v="211833502000461"/>
    <s v="Base Charge Count"/>
    <n v="90"/>
    <n v="92"/>
    <n v="95"/>
    <n v="94"/>
    <n v="94"/>
    <n v="94"/>
    <n v="94"/>
    <n v="93"/>
    <n v="94"/>
    <n v="93"/>
    <n v="95"/>
    <n v="89"/>
    <n v="93.083333333333329"/>
  </r>
  <r>
    <x v="2"/>
    <s v="OHIO COUNTY SCHOOL DISTRICT"/>
    <s v="UNINCORP"/>
    <s v="0050"/>
    <s v="0009"/>
    <x v="2"/>
    <s v="KY, OHIO, UNINCORP, OHIO COUNTY SCHOOL DISTRICT"/>
    <s v="211830000000461"/>
    <s v="Base Charge Count"/>
    <n v="36"/>
    <n v="37"/>
    <n v="38"/>
    <n v="37"/>
    <n v="37"/>
    <n v="37"/>
    <n v="34"/>
    <n v="35"/>
    <n v="35"/>
    <n v="33"/>
    <n v="33"/>
    <n v="33"/>
    <n v="35.416666666666664"/>
  </r>
  <r>
    <x v="4"/>
    <s v="SHELBY COUNTY SCHOOL DISTRICT"/>
    <s v="SHELBYVILLE"/>
    <s v="0050"/>
    <s v="0009"/>
    <x v="2"/>
    <s v="KY, SHELBY, SHELBYVILLE, SHELBY COUNTY SCHOOL DISTRICT"/>
    <s v="212117005000531"/>
    <s v="Base Charge Count"/>
    <n v="384"/>
    <n v="396"/>
    <n v="392"/>
    <n v="404"/>
    <n v="410"/>
    <n v="351"/>
    <n v="471"/>
    <n v="411"/>
    <n v="400"/>
    <n v="404"/>
    <n v="395"/>
    <n v="386"/>
    <n v="400.33333333333331"/>
  </r>
  <r>
    <x v="4"/>
    <s v="SHELBY COUNTY SCHOOL DISTRICT"/>
    <s v="SIMPSONVILLE"/>
    <s v="0050"/>
    <s v="0009"/>
    <x v="2"/>
    <s v="KY, SHELBY, SIMPSONVILLE, SHELBY COUNTY SCHOOL DISTRICT"/>
    <s v="212117075200531"/>
    <s v="Base Charge Count"/>
    <n v="2"/>
    <n v="3"/>
    <n v="2"/>
    <n v="4"/>
    <n v="2"/>
    <n v="2"/>
    <n v="6"/>
    <n v="5"/>
    <n v="3"/>
    <n v="3"/>
    <n v="6"/>
    <n v="4"/>
    <n v="3.5"/>
  </r>
  <r>
    <x v="4"/>
    <s v="SHELBY COUNTY SCHOOL DISTRICT"/>
    <s v="UNINCORP"/>
    <s v="0050"/>
    <s v="0009"/>
    <x v="2"/>
    <s v="KY, SHELBY, UNINCORP, SHELBY COUNTY SCHOOL DISTRICT"/>
    <s v="212110000000531"/>
    <s v="Base Charge Count"/>
    <n v="240"/>
    <n v="243"/>
    <n v="242"/>
    <n v="247"/>
    <n v="263"/>
    <n v="173"/>
    <n v="340"/>
    <n v="265"/>
    <n v="248"/>
    <n v="247"/>
    <n v="229"/>
    <n v="232"/>
    <n v="247.41666666666666"/>
  </r>
  <r>
    <x v="1"/>
    <s v="SIMPSON COUNTY SCHOOL DISTRICT"/>
    <s v="FRANKLIN"/>
    <s v="0050"/>
    <s v="0009"/>
    <x v="2"/>
    <s v="KY, SIMPSON, FRANKLIN, SIMPSON COUNTY SCHOOL DISTRICT"/>
    <s v="212132891800535"/>
    <s v="Base Charge Count"/>
    <n v="297"/>
    <n v="280"/>
    <n v="289"/>
    <n v="296"/>
    <n v="293"/>
    <n v="297"/>
    <n v="297"/>
    <n v="304"/>
    <n v="287"/>
    <n v="288"/>
    <n v="283"/>
    <n v="277"/>
    <n v="290.66666666666669"/>
  </r>
  <r>
    <x v="1"/>
    <s v="SIMPSON COUNTY SCHOOL DISTRICT"/>
    <s v="UNINCORP"/>
    <s v="0050"/>
    <s v="0009"/>
    <x v="2"/>
    <s v="KY, SIMPSON, UNINCORP, SIMPSON COUNTY SCHOOL DISTRICT"/>
    <s v="212130000000535"/>
    <s v="Base Charge Count"/>
    <n v="46"/>
    <n v="46"/>
    <n v="49"/>
    <n v="50"/>
    <n v="52"/>
    <n v="52"/>
    <n v="52"/>
    <n v="54"/>
    <n v="51"/>
    <n v="50"/>
    <n v="50"/>
    <n v="48"/>
    <n v="50"/>
  </r>
  <r>
    <x v="0"/>
    <s v="CAMPBELLSVILLE INDEPENDENT SCHOO"/>
    <s v="CAMPBELLSVILLE"/>
    <s v="0050"/>
    <s v="0009"/>
    <x v="2"/>
    <s v="KY, TAYLOR, CAMPBELLSVILLE, CAMPBELLSVILLE INDEPENDENT SCHOO"/>
    <s v="212171216000092"/>
    <s v="Base Charge Count"/>
    <n v="359"/>
    <n v="355"/>
    <n v="350"/>
    <n v="372"/>
    <n v="369"/>
    <n v="248"/>
    <n v="486"/>
    <n v="363"/>
    <n v="365"/>
    <n v="353"/>
    <n v="344"/>
    <n v="357"/>
    <n v="360.08333333333331"/>
  </r>
  <r>
    <x v="0"/>
    <s v="TAYLOR COUNTY SCHOOL DISTRICT"/>
    <s v="CAMPBELLSVILLE"/>
    <s v="0050"/>
    <s v="0009"/>
    <x v="2"/>
    <s v="KY, TAYLOR, CAMPBELLSVILLE, TAYLOR COUNTY SCHOOL DISTRICT"/>
    <s v="212171216000545"/>
    <s v="Base Charge Count"/>
    <n v="42"/>
    <n v="42"/>
    <n v="42"/>
    <n v="42"/>
    <n v="43"/>
    <n v="43"/>
    <n v="45"/>
    <n v="45"/>
    <n v="44"/>
    <n v="44"/>
    <n v="37"/>
    <n v="48"/>
    <n v="43.083333333333336"/>
  </r>
  <r>
    <x v="0"/>
    <s v="CAMPBELLSVILLE INDEPENDENT SCHOOL DIST"/>
    <s v="UNINCORP"/>
    <s v="0050"/>
    <s v="0009"/>
    <x v="2"/>
    <s v="KY, TAYLOR, UNINCORP, CAMPBELLSVILLE INDEPENDENT SCHOOL DIST"/>
    <s v="212170000000092"/>
    <s v="Base Charge Count"/>
    <n v="34"/>
    <n v="35"/>
    <n v="34"/>
    <n v="36"/>
    <n v="37"/>
    <n v="28"/>
    <n v="47"/>
    <n v="38"/>
    <n v="37"/>
    <n v="36"/>
    <n v="37"/>
    <n v="36"/>
    <n v="36.25"/>
  </r>
  <r>
    <x v="0"/>
    <s v="TAYLOR COUNTY SCHOOL DISTRICT"/>
    <s v="UNINCORP"/>
    <s v="0050"/>
    <s v="0009"/>
    <x v="2"/>
    <s v="KY, TAYLOR, UNINCORP, TAYLOR COUNTY SCHOOL DISTRICT"/>
    <s v="212170000000545"/>
    <s v="Base Charge Count"/>
    <n v="90"/>
    <n v="90"/>
    <n v="93"/>
    <n v="95"/>
    <n v="96"/>
    <n v="84"/>
    <n v="110"/>
    <n v="96"/>
    <n v="94"/>
    <n v="96"/>
    <n v="91"/>
    <n v="97"/>
    <n v="94.333333333333329"/>
  </r>
  <r>
    <x v="3"/>
    <s v="TODD COUNTY SCHOOL DISTRICT"/>
    <s v="ELKTON"/>
    <s v="0050"/>
    <s v="0009"/>
    <x v="2"/>
    <s v="KY, TODD, ELKTON, TODD COUNTY SCHOOL DISTRICT"/>
    <s v="212192440000551"/>
    <s v="Base Charge Count"/>
    <n v="107"/>
    <n v="107"/>
    <n v="109"/>
    <n v="112"/>
    <n v="115"/>
    <n v="112"/>
    <n v="113"/>
    <n v="113"/>
    <n v="108"/>
    <n v="107"/>
    <n v="108"/>
    <n v="106"/>
    <n v="109.75"/>
  </r>
  <r>
    <x v="3"/>
    <s v="TODD COUNTY SCHOOL DISTRICT"/>
    <s v="UNINCORP"/>
    <s v="0050"/>
    <s v="0009"/>
    <x v="2"/>
    <s v="KY, TODD, UNINCORP, TODD COUNTY SCHOOL DISTRICT"/>
    <s v="212190000000551"/>
    <s v="Base Charge Count"/>
    <n v="5"/>
    <n v="6"/>
    <n v="6"/>
    <n v="6"/>
    <n v="6"/>
    <n v="6"/>
    <n v="6"/>
    <n v="6"/>
    <n v="6"/>
    <n v="6"/>
    <n v="7"/>
    <n v="7"/>
    <n v="6.083333333333333"/>
  </r>
  <r>
    <x v="3"/>
    <s v="TRIGG COUNTY SCHOOL DISTRICT"/>
    <s v="CADIZ"/>
    <s v="0050"/>
    <s v="0009"/>
    <x v="2"/>
    <s v="KY, TRIGG, CADIZ, TRIGG COUNTY SCHOOL DISTRICT"/>
    <s v="212211169200555"/>
    <s v="Base Charge Count"/>
    <n v="147"/>
    <n v="153"/>
    <n v="153"/>
    <n v="168"/>
    <n v="166"/>
    <n v="167"/>
    <n v="167"/>
    <n v="166"/>
    <n v="161"/>
    <n v="142"/>
    <n v="169"/>
    <n v="157"/>
    <n v="159.66666666666666"/>
  </r>
  <r>
    <x v="3"/>
    <s v="TRIGG COUNTY SCHOOL DISTRICT"/>
    <s v="UNINCORP"/>
    <s v="0050"/>
    <s v="0009"/>
    <x v="2"/>
    <s v="KY, TRIGG, UNINCORP, TRIGG COUNTY SCHOOL DISTRICT"/>
    <s v="212210000000555"/>
    <s v="Base Charge Count"/>
    <n v="20"/>
    <n v="22"/>
    <n v="21"/>
    <n v="23"/>
    <n v="27"/>
    <n v="25"/>
    <n v="24"/>
    <n v="25"/>
    <n v="25"/>
    <n v="24"/>
    <n v="23"/>
    <n v="23"/>
    <n v="23.5"/>
  </r>
  <r>
    <x v="1"/>
    <s v="BOWLING GREEN INDEPENDENT SCHOOL"/>
    <s v="BOWLING GREEN"/>
    <s v="0050"/>
    <s v="0009"/>
    <x v="2"/>
    <s v="KY, WARREN, BOWLING GREEN, BOWLING GREEN INDEPENDENT SCHOOL"/>
    <s v="212270890200042"/>
    <s v="Base Charge Count"/>
    <n v="936"/>
    <n v="974"/>
    <n v="965"/>
    <n v="1034"/>
    <n v="1027"/>
    <n v="891"/>
    <n v="1144"/>
    <n v="1022"/>
    <n v="1012"/>
    <n v="991"/>
    <n v="990"/>
    <n v="961"/>
    <n v="995.58333333333337"/>
  </r>
  <r>
    <x v="1"/>
    <s v="WARREN COUNTY SCHOOL DISTRICT"/>
    <s v="BOWLING GREEN"/>
    <s v="0050"/>
    <s v="0009"/>
    <x v="2"/>
    <s v="KY, WARREN, BOWLING GREEN, WARREN COUNTY SCHOOL DISTRICT"/>
    <s v="212270890200571"/>
    <s v="Base Charge Count"/>
    <n v="1338"/>
    <n v="1361"/>
    <n v="1330"/>
    <n v="1476"/>
    <n v="1468"/>
    <n v="1303"/>
    <n v="1605"/>
    <n v="1439"/>
    <n v="1433"/>
    <n v="1406"/>
    <n v="1389"/>
    <n v="1358"/>
    <n v="1408.8333333333333"/>
  </r>
  <r>
    <x v="1"/>
    <s v="WARREN COUNTY SCHOOL DISTRICT"/>
    <s v="OAKLAND"/>
    <s v="0050"/>
    <s v="0009"/>
    <x v="2"/>
    <s v="KY, WARREN, OAKLAND, WARREN COUNTY SCHOOL DISTRICT"/>
    <s v="212275714400571"/>
    <s v="Base Charge Count"/>
    <n v="5"/>
    <n v="5"/>
    <n v="5"/>
    <n v="5"/>
    <n v="5"/>
    <m/>
    <n v="9"/>
    <n v="6"/>
    <n v="4"/>
    <n v="4"/>
    <n v="4"/>
    <n v="4"/>
    <n v="5.0909090909090908"/>
  </r>
  <r>
    <x v="1"/>
    <s v="WARREN COUNTY SCHOOL DISTRICT"/>
    <s v="PLUM SPRINGS"/>
    <s v="0050"/>
    <s v="0009"/>
    <x v="2"/>
    <s v="KY, WARREN, PLUM SPRINGS, WARREN COUNTY SCHOOL DISTRICT"/>
    <s v="212276186000571"/>
    <s v="Base Charge Count"/>
    <n v="4"/>
    <n v="6"/>
    <n v="6"/>
    <n v="6"/>
    <n v="7"/>
    <n v="1"/>
    <n v="11"/>
    <n v="6"/>
    <n v="6"/>
    <n v="5"/>
    <n v="5"/>
    <n v="5"/>
    <n v="5.666666666666667"/>
  </r>
  <r>
    <x v="1"/>
    <s v="WARREN COUNTY SCHOOL DISTRICT"/>
    <s v="SMITHS GROVE"/>
    <s v="0050"/>
    <s v="0009"/>
    <x v="2"/>
    <s v="KY, WARREN, SMITHS GROVE, WARREN COUNTY SCHOOL DISTRICT"/>
    <s v="212277145400571"/>
    <s v="Base Charge Count"/>
    <n v="44"/>
    <n v="40"/>
    <n v="49"/>
    <n v="50"/>
    <n v="50"/>
    <n v="1"/>
    <n v="98"/>
    <n v="45"/>
    <n v="47"/>
    <n v="47"/>
    <n v="43"/>
    <n v="44"/>
    <n v="46.5"/>
  </r>
  <r>
    <x v="1"/>
    <s v="WARREN COUNTY SCHOOL DISTRICT"/>
    <s v="UNINCORP"/>
    <s v="0050"/>
    <s v="0009"/>
    <x v="2"/>
    <s v="KY, WARREN, UNINCORP, WARREN COUNTY SCHOOL DISTRICT"/>
    <s v="212270000000571"/>
    <s v="Base Charge Count"/>
    <n v="115"/>
    <n v="118"/>
    <n v="114"/>
    <n v="133"/>
    <n v="127"/>
    <n v="87"/>
    <n v="179"/>
    <n v="126"/>
    <n v="124"/>
    <n v="126"/>
    <n v="123"/>
    <n v="117"/>
    <n v="124.08333333333333"/>
  </r>
  <r>
    <x v="1"/>
    <s v="WARREN COUNTY SCHOOL DISTRICT"/>
    <s v="WOODBURN"/>
    <s v="0050"/>
    <s v="0009"/>
    <x v="2"/>
    <s v="KY, WARREN, WOODBURN, WARREN COUNTY SCHOOL DISTRICT"/>
    <s v="212278441400571"/>
    <s v="Base Charge Count"/>
    <n v="10"/>
    <n v="10"/>
    <n v="11"/>
    <n v="11"/>
    <n v="11"/>
    <n v="11"/>
    <n v="11"/>
    <n v="11"/>
    <n v="11"/>
    <n v="12"/>
    <n v="10"/>
    <n v="10"/>
    <n v="10.75"/>
  </r>
  <r>
    <x v="0"/>
    <s v="WASHINGTON COUNTY SCHOOL DISTRI"/>
    <s v="SPRINGFIELD"/>
    <s v="0050"/>
    <s v="0009"/>
    <x v="2"/>
    <s v="KY, WASHINGTON, SPRINGFIELD, WASHINGTON COUNTY SCHOOL DISTRI"/>
    <s v="212297266000575"/>
    <s v="Base Charge Count"/>
    <n v="144"/>
    <n v="143"/>
    <n v="148"/>
    <n v="152"/>
    <n v="136"/>
    <n v="153"/>
    <n v="152"/>
    <n v="152"/>
    <n v="153"/>
    <n v="149"/>
    <n v="148"/>
    <n v="150"/>
    <n v="148.33333333333334"/>
  </r>
  <r>
    <x v="0"/>
    <s v="WASHINGTON COUNTY SCHOOL DISTRICT"/>
    <s v="UNINCORP"/>
    <s v="0050"/>
    <s v="0009"/>
    <x v="2"/>
    <s v="KY, WASHINGTON, UNINCORP, WASHINGTON COUNTY SCHOOL DISTRICT"/>
    <s v="212290000000575"/>
    <s v="Base Charge Count"/>
    <n v="12"/>
    <n v="12"/>
    <n v="12"/>
    <n v="12"/>
    <n v="12"/>
    <n v="13"/>
    <n v="13"/>
    <n v="13"/>
    <n v="13"/>
    <n v="13"/>
    <n v="13"/>
    <n v="13"/>
    <n v="12.583333333333334"/>
  </r>
  <r>
    <x v="2"/>
    <s v="WEBSTER COUNTY SCHOOL DISTRICT"/>
    <s v="DIXON"/>
    <s v="0050"/>
    <s v="0009"/>
    <x v="2"/>
    <s v="KY, WEBSTER, DIXON, WEBSTER COUNTY SCHOOL DISTRICT"/>
    <s v="212332168200585"/>
    <s v="Base Charge Count"/>
    <n v="32"/>
    <n v="32"/>
    <n v="32"/>
    <n v="32"/>
    <n v="32"/>
    <n v="33"/>
    <n v="32"/>
    <n v="32"/>
    <n v="32"/>
    <n v="32"/>
    <n v="31"/>
    <n v="31"/>
    <n v="31.916666666666668"/>
  </r>
  <r>
    <x v="2"/>
    <s v="WEBSTER COUNTY SCHOOL DISTRICT"/>
    <s v="SEBREE"/>
    <s v="0050"/>
    <s v="0009"/>
    <x v="2"/>
    <s v="KY, WEBSTER, SEBREE, WEBSTER COUNTY SCHOOL DISTRICT"/>
    <s v="212336922200585"/>
    <s v="Base Charge Count"/>
    <n v="38"/>
    <n v="38"/>
    <n v="38"/>
    <n v="40"/>
    <n v="41"/>
    <n v="41"/>
    <n v="41"/>
    <n v="41"/>
    <n v="41"/>
    <n v="42"/>
    <n v="40"/>
    <n v="39"/>
    <n v="40"/>
  </r>
  <r>
    <x v="2"/>
    <s v="WEBSTER COUNTY SCHOOL DISTRICT"/>
    <s v="SLAUGHTERS"/>
    <s v="0050"/>
    <s v="0009"/>
    <x v="2"/>
    <s v="KY, WEBSTER, SLAUGHTERS, WEBSTER COUNTY SCHOOL DISTRICT"/>
    <s v="212337113000585"/>
    <s v="Base Charge Count"/>
    <n v="7"/>
    <n v="7"/>
    <n v="7"/>
    <n v="7"/>
    <n v="7"/>
    <n v="7"/>
    <n v="7"/>
    <n v="7"/>
    <n v="7"/>
    <n v="7"/>
    <n v="7"/>
    <n v="7"/>
    <n v="7"/>
  </r>
  <r>
    <x v="2"/>
    <s v="WEBSTER COUNTY SCHOOL DISTRICT"/>
    <s v="UNINCORP"/>
    <s v="0050"/>
    <s v="0009"/>
    <x v="2"/>
    <s v="KY, WEBSTER, UNINCORP, WEBSTER COUNTY SCHOOL DISTRICT"/>
    <s v="212330000000585"/>
    <s v="Base Charge Count"/>
    <n v="34"/>
    <n v="33"/>
    <n v="35"/>
    <n v="33"/>
    <n v="34"/>
    <n v="34"/>
    <n v="34"/>
    <n v="34"/>
    <n v="35"/>
    <n v="33"/>
    <n v="30"/>
    <n v="29"/>
    <n v="33.166666666666664"/>
  </r>
  <r>
    <x v="0"/>
    <s v="BOYLE COUNTY SCHOOL DISTRICT"/>
    <s v="DANVILLE"/>
    <s v="0050"/>
    <s v="0009"/>
    <x v="3"/>
    <s v="KY, BOYLE, DANVILLE, BOYLE COUNTY SCHOOL DISTRICT"/>
    <s v="210211988200051"/>
    <s v="Base Charge Count"/>
    <n v="1"/>
    <n v="1"/>
    <m/>
    <m/>
    <m/>
    <m/>
    <m/>
    <m/>
    <m/>
    <m/>
    <m/>
    <m/>
    <n v="1"/>
  </r>
  <r>
    <x v="0"/>
    <s v="DANVILLE INDEPENDENT SCHOOL DISTRICT"/>
    <s v="DANVILLE"/>
    <s v="0050"/>
    <s v="0009"/>
    <x v="3"/>
    <s v="KY, BOYLE, DANVILLE, DANVILLE INDEPENDENT SCHOOL DISTRICT"/>
    <s v="210211988200143"/>
    <s v="Base Charge Count"/>
    <m/>
    <m/>
    <n v="1"/>
    <n v="1"/>
    <n v="1"/>
    <n v="1"/>
    <n v="1"/>
    <n v="1"/>
    <n v="1"/>
    <n v="1"/>
    <n v="1"/>
    <n v="1"/>
    <n v="1"/>
  </r>
  <r>
    <x v="2"/>
    <s v="DAVIESS COUNTY SCHOOL DISTRICT"/>
    <s v="OWENSBORO"/>
    <s v="0050"/>
    <s v="0009"/>
    <x v="3"/>
    <s v="KY, DAVIESS, OWENSBORO, DAVIESS COUNTY SCHOOL DISTRICT"/>
    <s v="210595862000145"/>
    <s v="Base Charge Count"/>
    <n v="1"/>
    <n v="1"/>
    <n v="1"/>
    <n v="1"/>
    <n v="1"/>
    <n v="1"/>
    <n v="1"/>
    <n v="1"/>
    <n v="1"/>
    <n v="1"/>
    <n v="1"/>
    <n v="-21"/>
    <n v="-0.83333333333333337"/>
  </r>
  <r>
    <x v="2"/>
    <s v="DAVIESS COUNTY SCHOOL DISTRICT"/>
    <s v="UNINCORP"/>
    <s v="0050"/>
    <s v="0009"/>
    <x v="3"/>
    <s v="KY, DAVIESS, UNINCORP, DAVIESS COUNTY SCHOOL DISTRICT"/>
    <s v="210590000000145"/>
    <s v="Base Charge Count"/>
    <m/>
    <n v="2"/>
    <m/>
    <n v="1"/>
    <n v="2"/>
    <n v="1"/>
    <n v="1"/>
    <n v="1"/>
    <n v="1"/>
    <n v="1"/>
    <n v="1"/>
    <n v="1"/>
    <n v="1.2"/>
  </r>
  <r>
    <x v="3"/>
    <s v="GRAVES COUNTY SCHOOL DISTRICT"/>
    <s v="UNINCORP"/>
    <s v="0050"/>
    <s v="0009"/>
    <x v="3"/>
    <s v="KY, GRAVES, UNINCORP, GRAVES COUNTY SCHOOL DISTRICT"/>
    <s v="210830000000205"/>
    <s v="Base Charge Count"/>
    <m/>
    <n v="2"/>
    <n v="1"/>
    <m/>
    <n v="2"/>
    <n v="1"/>
    <n v="1"/>
    <n v="1"/>
    <n v="1"/>
    <n v="1"/>
    <n v="1"/>
    <n v="1"/>
    <n v="1.2"/>
  </r>
  <r>
    <x v="2"/>
    <s v="HANCOCK COUNTY SCHOOL DISTRICT"/>
    <s v="UNINCORP"/>
    <s v="0050"/>
    <s v="0009"/>
    <x v="3"/>
    <s v="KY, HANCOCK, UNINCORP, HANCOCK COUNTY SCHOOL DISTRICT"/>
    <s v="210910000000225"/>
    <s v="Base Charge Count"/>
    <n v="1"/>
    <n v="1"/>
    <n v="1"/>
    <n v="1"/>
    <n v="1"/>
    <n v="1"/>
    <n v="1"/>
    <n v="1"/>
    <n v="1"/>
    <n v="1"/>
    <n v="1"/>
    <n v="1"/>
    <n v="1"/>
  </r>
  <r>
    <x v="3"/>
    <s v="PADUCAH INDEPENDENT SCHOOL DISTRICT"/>
    <s v="PADUCAH"/>
    <s v="0050"/>
    <s v="0009"/>
    <x v="3"/>
    <s v="KY, MCCRACKEN, PADUCAH, PADUCAH INDEPENDENT SCHOOL DISTRICT"/>
    <s v="211455883600476"/>
    <s v="Base Charge Count"/>
    <n v="1"/>
    <m/>
    <n v="3"/>
    <n v="1"/>
    <n v="1"/>
    <n v="1"/>
    <n v="1"/>
    <n v="1"/>
    <n v="1"/>
    <n v="1"/>
    <n v="1"/>
    <n v="1"/>
    <n v="1.1818181818181819"/>
  </r>
  <r>
    <x v="2"/>
    <s v="OHIO COUNTY SCHOOL DISTRICT"/>
    <s v="BEAVER DAM"/>
    <s v="0050"/>
    <s v="0009"/>
    <x v="3"/>
    <s v="KY, OHIO, BEAVER DAM, OHIO COUNTY SCHOOL DISTRICT"/>
    <s v="211830465400461"/>
    <s v="Base Charge Count"/>
    <n v="1"/>
    <n v="1"/>
    <n v="1"/>
    <n v="1"/>
    <n v="1"/>
    <n v="1"/>
    <n v="1"/>
    <n v="2"/>
    <m/>
    <m/>
    <m/>
    <m/>
    <n v="1.125"/>
  </r>
  <r>
    <x v="0"/>
    <s v="ANDERSON COUNTY SCHOOL DISTRICT"/>
    <s v="LAWRENCEBURG"/>
    <s v="0050"/>
    <s v="0009"/>
    <x v="4"/>
    <s v="KY, ANDERSON, LAWRENCEBURG, ANDERSON COUNTY SCHOOL DISTRICT"/>
    <s v="210054414600011"/>
    <s v="Base Charge Count"/>
    <n v="1"/>
    <n v="1"/>
    <n v="1"/>
    <n v="1"/>
    <n v="1"/>
    <n v="1"/>
    <n v="1"/>
    <n v="1"/>
    <n v="1"/>
    <n v="1"/>
    <n v="1"/>
    <n v="1"/>
    <n v="1"/>
  </r>
  <r>
    <x v="0"/>
    <s v="ANDERSON COUNTY SCHOOL DISTRICT"/>
    <s v="UNINCORP"/>
    <s v="0050"/>
    <s v="0009"/>
    <x v="4"/>
    <s v="KY, ANDERSON, UNINCORP, ANDERSON COUNTY SCHOOL DISTRICT"/>
    <s v="210050000000011"/>
    <s v="Base Charge Count"/>
    <m/>
    <m/>
    <m/>
    <n v="3"/>
    <n v="1"/>
    <n v="1"/>
    <n v="1"/>
    <n v="1"/>
    <n v="1"/>
    <n v="1"/>
    <n v="1"/>
    <n v="1"/>
    <n v="1.2222222222222223"/>
  </r>
  <r>
    <x v="1"/>
    <s v="BARREN COUNTY SCHOOL DISTRICT"/>
    <s v="GLASGOW"/>
    <s v="0050"/>
    <s v="0009"/>
    <x v="4"/>
    <s v="KY, BARREN, GLASGOW, BARREN COUNTY SCHOOL DISTRICT"/>
    <s v="210093111400021"/>
    <s v="Base Charge Count"/>
    <n v="5"/>
    <n v="5"/>
    <n v="5"/>
    <n v="4"/>
    <n v="6"/>
    <n v="5"/>
    <n v="5"/>
    <n v="5"/>
    <n v="5"/>
    <n v="5"/>
    <n v="5"/>
    <n v="5"/>
    <n v="5"/>
  </r>
  <r>
    <x v="1"/>
    <s v="GLASGOW INDEPENDENT SCHOOL DISTRICT"/>
    <s v="GLASGOW"/>
    <s v="0050"/>
    <s v="0009"/>
    <x v="4"/>
    <s v="KY, BARREN, GLASGOW, GLASGOW INDEPENDENT SCHOOL DISTRICT"/>
    <s v="210093111400197"/>
    <s v="Base Charge Count"/>
    <n v="4"/>
    <n v="5"/>
    <n v="5"/>
    <n v="4"/>
    <n v="6"/>
    <n v="5"/>
    <n v="5"/>
    <n v="5"/>
    <n v="5"/>
    <n v="5"/>
    <n v="5"/>
    <n v="5"/>
    <n v="4.916666666666667"/>
  </r>
  <r>
    <x v="1"/>
    <s v="BARREN COUNTY SCHOOL DISTRICT"/>
    <s v="UNINCORP"/>
    <s v="0050"/>
    <s v="0009"/>
    <x v="4"/>
    <s v="KY, BARREN, UNINCORP, BARREN COUNTY SCHOOL DISTRICT"/>
    <s v="210090000000021"/>
    <s v="Base Charge Count"/>
    <n v="1"/>
    <n v="1"/>
    <n v="1"/>
    <n v="1"/>
    <n v="1"/>
    <n v="1"/>
    <n v="1"/>
    <n v="1"/>
    <n v="1"/>
    <n v="1"/>
    <n v="1"/>
    <n v="1"/>
    <n v="1"/>
  </r>
  <r>
    <x v="0"/>
    <s v="BOYLE COUNTY SCHOOL DISTRICT"/>
    <s v="DANVILLE"/>
    <s v="0050"/>
    <s v="0009"/>
    <x v="4"/>
    <s v="KY, BOYLE, DANVILLE, BOYLE COUNTY SCHOOL DISTRICT"/>
    <s v="210211988200051"/>
    <s v="Base Charge Count"/>
    <n v="3"/>
    <n v="3"/>
    <n v="3"/>
    <n v="3"/>
    <n v="3"/>
    <n v="3"/>
    <n v="3"/>
    <n v="3"/>
    <n v="3"/>
    <n v="4"/>
    <n v="2"/>
    <n v="2"/>
    <n v="2.9166666666666665"/>
  </r>
  <r>
    <x v="0"/>
    <s v="DANVILLE INDEPENDENT SCHOOL DISTRICT"/>
    <s v="DANVILLE"/>
    <s v="0050"/>
    <s v="0009"/>
    <x v="4"/>
    <s v="KY, BOYLE, DANVILLE, DANVILLE INDEPENDENT SCHOOL DISTRICT"/>
    <s v="210211988200143"/>
    <s v="Base Charge Count"/>
    <n v="4"/>
    <n v="4"/>
    <n v="4"/>
    <n v="4"/>
    <n v="4"/>
    <n v="4"/>
    <n v="4"/>
    <n v="4"/>
    <n v="4"/>
    <n v="4"/>
    <n v="4"/>
    <n v="4"/>
    <n v="4"/>
  </r>
  <r>
    <x v="3"/>
    <s v="CALDWELL COUNTY SCHOOL DISTRICT"/>
    <s v="PRINCETON"/>
    <s v="0050"/>
    <s v="0009"/>
    <x v="4"/>
    <s v="KY, CALDWELL, PRINCETON, CALDWELL COUNTY SCHOOL DISTRICT"/>
    <s v="210336313800081"/>
    <s v="Base Charge Count"/>
    <n v="1"/>
    <n v="5"/>
    <n v="3"/>
    <n v="3"/>
    <n v="3"/>
    <n v="3"/>
    <n v="3"/>
    <n v="3"/>
    <n v="3"/>
    <n v="3"/>
    <n v="3"/>
    <n v="3"/>
    <n v="3"/>
  </r>
  <r>
    <x v="3"/>
    <s v="CALDWELL COUNTY SCHOOL DISTRICT"/>
    <s v="UNINCORP"/>
    <s v="0050"/>
    <s v="0009"/>
    <x v="4"/>
    <s v="KY, CALDWELL, UNINCORP, CALDWELL COUNTY SCHOOL DISTRICT"/>
    <s v="210330000000081"/>
    <s v="Base Charge Count"/>
    <n v="2"/>
    <n v="1"/>
    <n v="1"/>
    <n v="1"/>
    <n v="1"/>
    <n v="1"/>
    <n v="1"/>
    <n v="1"/>
    <n v="1"/>
    <n v="1"/>
    <n v="1"/>
    <m/>
    <n v="1.0909090909090908"/>
  </r>
  <r>
    <x v="3"/>
    <s v="CHRISTIAN COUNTY SCHOOL DISTRIC"/>
    <s v="HOPKINSVILLE"/>
    <s v="0050"/>
    <s v="0009"/>
    <x v="4"/>
    <s v="KY, CHRISTIAN, HOPKINSVILLE, CHRISTIAN COUNTY SCHOOL DISTRIC"/>
    <s v="210473791800115"/>
    <s v="Base Charge Count"/>
    <n v="12"/>
    <n v="12"/>
    <n v="18"/>
    <n v="14"/>
    <n v="16"/>
    <n v="15"/>
    <n v="15"/>
    <n v="15"/>
    <n v="15"/>
    <n v="15"/>
    <n v="15"/>
    <n v="15"/>
    <n v="14.75"/>
  </r>
  <r>
    <x v="3"/>
    <s v="CHRISTIAN COUNTY SCHOOL DISTRICT"/>
    <s v="UNINCORP"/>
    <s v="0050"/>
    <s v="0009"/>
    <x v="4"/>
    <s v="KY, CHRISTIAN, UNINCORP, CHRISTIAN COUNTY SCHOOL DISTRICT"/>
    <s v="210470000000115"/>
    <s v="Base Charge Count"/>
    <n v="1"/>
    <n v="1"/>
    <n v="1"/>
    <n v="1"/>
    <n v="1"/>
    <n v="1"/>
    <n v="1"/>
    <n v="1"/>
    <n v="1"/>
    <n v="1"/>
    <n v="1"/>
    <n v="1"/>
    <n v="1"/>
  </r>
  <r>
    <x v="3"/>
    <s v="CRITTENDEN COUNTY SCHOOL DISTRICT"/>
    <s v="MARION"/>
    <s v="0050"/>
    <s v="0009"/>
    <x v="4"/>
    <s v="KY, CRITTENDEN, MARION, CRITTENDEN COUNTY SCHOOL DISTRICT"/>
    <s v="210555003400135"/>
    <s v="Base Charge Count"/>
    <n v="2"/>
    <n v="1"/>
    <n v="2"/>
    <n v="1"/>
    <n v="4"/>
    <n v="1"/>
    <n v="2"/>
    <n v="3"/>
    <n v="2"/>
    <n v="2"/>
    <n v="1"/>
    <n v="3"/>
    <n v="2"/>
  </r>
  <r>
    <x v="3"/>
    <s v="CRITTENDEN COUNTY SCHOOL DISTRICT"/>
    <s v="UNINCORP"/>
    <s v="0050"/>
    <s v="0009"/>
    <x v="4"/>
    <s v="KY, CRITTENDEN, UNINCORP, CRITTENDEN COUNTY SCHOOL DISTRICT"/>
    <s v="210550000000135"/>
    <s v="Base Charge Count"/>
    <n v="1"/>
    <n v="1"/>
    <n v="1"/>
    <m/>
    <n v="2"/>
    <n v="1"/>
    <n v="1"/>
    <n v="1"/>
    <n v="1"/>
    <n v="1"/>
    <n v="1"/>
    <n v="1"/>
    <n v="1.0909090909090908"/>
  </r>
  <r>
    <x v="2"/>
    <s v="DAVIESS COUNTY SCHOOL DISTRICT"/>
    <s v="OWENSBORO"/>
    <s v="0050"/>
    <s v="0009"/>
    <x v="4"/>
    <s v="KY, DAVIESS, OWENSBORO, DAVIESS COUNTY SCHOOL DISTRICT"/>
    <s v="210595862000145"/>
    <s v="Base Charge Count"/>
    <n v="5"/>
    <n v="5"/>
    <n v="6"/>
    <n v="7"/>
    <n v="6"/>
    <n v="6"/>
    <n v="6"/>
    <n v="6"/>
    <n v="6"/>
    <n v="6"/>
    <n v="6"/>
    <n v="28"/>
    <n v="7.75"/>
  </r>
  <r>
    <x v="2"/>
    <s v="OWENSBORO INDEPENDENT SCHOOL DISTRIC"/>
    <s v="OWENSBORO"/>
    <s v="0050"/>
    <s v="0009"/>
    <x v="4"/>
    <s v="KY, DAVIESS, OWENSBORO, OWENSBORO INDEPENDENT SCHOOL DISTRIC"/>
    <s v="210595862000472"/>
    <s v="Base Charge Count"/>
    <n v="5"/>
    <n v="5"/>
    <n v="5"/>
    <n v="4"/>
    <n v="6"/>
    <n v="5"/>
    <n v="5"/>
    <n v="5"/>
    <n v="5"/>
    <n v="5"/>
    <n v="5"/>
    <n v="5"/>
    <n v="5"/>
  </r>
  <r>
    <x v="2"/>
    <s v="DAVIESS COUNTY SCHOOL DISTRICT"/>
    <s v="UNINCORP"/>
    <s v="0050"/>
    <s v="0009"/>
    <x v="4"/>
    <s v="KY, DAVIESS, UNINCORP, DAVIESS COUNTY SCHOOL DISTRICT"/>
    <s v="210590000000145"/>
    <s v="Base Charge Count"/>
    <n v="7"/>
    <n v="7"/>
    <n v="7"/>
    <n v="7"/>
    <n v="7"/>
    <n v="4"/>
    <n v="10"/>
    <n v="7"/>
    <n v="7"/>
    <n v="7"/>
    <n v="7"/>
    <n v="7"/>
    <n v="7"/>
  </r>
  <r>
    <x v="0"/>
    <s v="GARRARD COUNTY SCHOOL DISTRICT"/>
    <s v="LANCASTER"/>
    <s v="0050"/>
    <s v="0009"/>
    <x v="4"/>
    <s v="KY, GARRARD, LANCASTER, GARRARD COUNTY SCHOOL DISTRICT"/>
    <s v="210794384000195"/>
    <s v="Base Charge Count"/>
    <n v="1"/>
    <n v="1"/>
    <n v="1"/>
    <n v="1"/>
    <n v="1"/>
    <n v="1"/>
    <n v="1"/>
    <n v="1"/>
    <n v="1"/>
    <n v="1"/>
    <n v="1"/>
    <n v="1"/>
    <n v="1"/>
  </r>
  <r>
    <x v="3"/>
    <s v="GRAVES COUNTY SCHOOL DISTRICT"/>
    <s v="UNINCORP"/>
    <s v="0050"/>
    <s v="0009"/>
    <x v="4"/>
    <s v="KY, GRAVES, UNINCORP, GRAVES COUNTY SCHOOL DISTRICT"/>
    <s v="210830000000205"/>
    <s v="Base Charge Count"/>
    <n v="1"/>
    <n v="1"/>
    <n v="1"/>
    <n v="1"/>
    <n v="1"/>
    <n v="1"/>
    <n v="1"/>
    <n v="1"/>
    <n v="1"/>
    <n v="1"/>
    <n v="1"/>
    <n v="1"/>
    <n v="1"/>
  </r>
  <r>
    <x v="0"/>
    <s v="GREEN COUNTY SCHOOL DISTRICT"/>
    <s v="GREENSBURG"/>
    <s v="0050"/>
    <s v="0009"/>
    <x v="4"/>
    <s v="KY, GREEN, GREENSBURG, GREEN COUNTY SCHOOL DISTRICT"/>
    <s v="210873296800215"/>
    <s v="Base Charge Count"/>
    <m/>
    <m/>
    <m/>
    <m/>
    <m/>
    <m/>
    <m/>
    <m/>
    <m/>
    <m/>
    <n v="1"/>
    <n v="1"/>
    <n v="1"/>
  </r>
  <r>
    <x v="0"/>
    <s v="GREEN COUNTY SCHOOL DISTRICT"/>
    <s v="UNINCORP"/>
    <s v="0050"/>
    <s v="0009"/>
    <x v="4"/>
    <s v="KY, GREEN, UNINCORP, GREEN COUNTY SCHOOL DISTRICT"/>
    <s v="210870000000215"/>
    <s v="Base Charge Count"/>
    <n v="2"/>
    <n v="2"/>
    <n v="2"/>
    <n v="2"/>
    <n v="2"/>
    <n v="2"/>
    <n v="2"/>
    <n v="2"/>
    <n v="2"/>
    <n v="3"/>
    <n v="1"/>
    <n v="1"/>
    <n v="1.9166666666666667"/>
  </r>
  <r>
    <x v="2"/>
    <s v="HANCOCK COUNTY SCHOOL DISTRICT"/>
    <s v="UNINCORP"/>
    <s v="0050"/>
    <s v="0009"/>
    <x v="4"/>
    <s v="KY, HANCOCK, UNINCORP, HANCOCK COUNTY SCHOOL DISTRICT"/>
    <s v="210910000000225"/>
    <s v="Base Charge Count"/>
    <n v="1"/>
    <n v="1"/>
    <n v="1"/>
    <n v="1"/>
    <n v="1"/>
    <n v="1"/>
    <n v="1"/>
    <n v="1"/>
    <n v="1"/>
    <n v="1"/>
    <n v="1"/>
    <n v="1"/>
    <n v="1"/>
  </r>
  <r>
    <x v="1"/>
    <s v="CAVERNA INDEPENDENT SCHOOL DISTRICT"/>
    <s v="HORSE CAVE"/>
    <s v="0050"/>
    <s v="0009"/>
    <x v="4"/>
    <s v="KY, HART, HORSE CAVE, CAVERNA INDEPENDENT SCHOOL DISTRICT"/>
    <s v="210993800800113"/>
    <s v="Base Charge Count"/>
    <n v="1"/>
    <n v="1"/>
    <n v="1"/>
    <n v="1"/>
    <n v="1"/>
    <n v="1"/>
    <n v="1"/>
    <n v="1"/>
    <n v="1"/>
    <n v="1"/>
    <n v="1"/>
    <n v="1"/>
    <n v="1"/>
  </r>
  <r>
    <x v="1"/>
    <s v="HART COUNTY SCHOOL DISTRICT"/>
    <s v="MUNFORDVILLE"/>
    <s v="0050"/>
    <s v="0009"/>
    <x v="4"/>
    <s v="KY, HART, MUNFORDVILLE, HART COUNTY SCHOOL DISTRICT"/>
    <s v="210995457000245"/>
    <s v="Base Charge Count"/>
    <n v="1"/>
    <n v="2"/>
    <m/>
    <m/>
    <m/>
    <m/>
    <m/>
    <m/>
    <m/>
    <m/>
    <m/>
    <m/>
    <n v="1.5"/>
  </r>
  <r>
    <x v="1"/>
    <s v="CAVERNA INDEPENDENT SCHOOL DISTRICT"/>
    <s v="UNINCORP"/>
    <s v="0050"/>
    <s v="0009"/>
    <x v="4"/>
    <s v="KY, HART, UNINCORP, CAVERNA INDEPENDENT SCHOOL DISTRICT"/>
    <s v="210990000000113"/>
    <s v="Base Charge Count"/>
    <n v="2"/>
    <n v="1"/>
    <n v="3"/>
    <n v="2"/>
    <n v="2"/>
    <n v="2"/>
    <n v="2"/>
    <n v="2"/>
    <n v="2"/>
    <n v="2"/>
    <n v="2"/>
    <n v="2"/>
    <n v="2"/>
  </r>
  <r>
    <x v="3"/>
    <s v="DAWSON SPRINGS INDEPENDENT SCHO"/>
    <s v="DAWSON SPRINGS"/>
    <s v="0050"/>
    <s v="0009"/>
    <x v="4"/>
    <s v="KY, HOPKINS, DAWSON SPRINGS, DAWSON SPRINGS INDEPENDENT SCHO"/>
    <s v="211072022400146"/>
    <s v="Base Charge Count"/>
    <n v="2"/>
    <n v="3"/>
    <n v="2"/>
    <n v="3"/>
    <n v="3"/>
    <n v="3"/>
    <n v="3"/>
    <n v="3"/>
    <n v="3"/>
    <n v="3"/>
    <n v="3"/>
    <n v="3"/>
    <n v="2.8333333333333335"/>
  </r>
  <r>
    <x v="3"/>
    <s v="HOPKINS COUNTY SCHOOL DISTRICT"/>
    <s v="MADISONVILLE"/>
    <s v="0050"/>
    <s v="0009"/>
    <x v="4"/>
    <s v="KY, HOPKINS, MADISONVILLE, HOPKINS COUNTY SCHOOL DISTRICT"/>
    <s v="211074936800265"/>
    <s v="Base Charge Count"/>
    <n v="13"/>
    <n v="4"/>
    <n v="4"/>
    <n v="4"/>
    <n v="4"/>
    <n v="4"/>
    <n v="4"/>
    <n v="4"/>
    <n v="4"/>
    <n v="4"/>
    <n v="4"/>
    <n v="4"/>
    <n v="4.75"/>
  </r>
  <r>
    <x v="3"/>
    <s v="HOPKINS COUNTY SCHOOL DISTRICT"/>
    <s v="UNINCORP"/>
    <s v="0050"/>
    <s v="0009"/>
    <x v="4"/>
    <s v="KY, HOPKINS, UNINCORP, HOPKINS COUNTY SCHOOL DISTRICT"/>
    <s v="211070000000265"/>
    <s v="Base Charge Count"/>
    <n v="1"/>
    <n v="1"/>
    <m/>
    <n v="1"/>
    <n v="1"/>
    <n v="1"/>
    <n v="2"/>
    <n v="1"/>
    <n v="1"/>
    <n v="1"/>
    <n v="1"/>
    <n v="1"/>
    <n v="1.0909090909090908"/>
  </r>
  <r>
    <x v="0"/>
    <s v="LINCOLN COUNTY SCHOOL DISTRICT"/>
    <s v="STANFORD"/>
    <s v="0050"/>
    <s v="0009"/>
    <x v="4"/>
    <s v="KY, LINCOLN, STANFORD, LINCOLN COUNTY SCHOOL DISTRICT"/>
    <s v="211377311000341"/>
    <s v="Base Charge Count"/>
    <n v="1"/>
    <n v="1"/>
    <n v="1"/>
    <n v="1"/>
    <n v="1"/>
    <n v="1"/>
    <n v="1"/>
    <n v="1"/>
    <n v="1"/>
    <n v="1"/>
    <n v="1"/>
    <n v="1"/>
    <n v="1"/>
  </r>
  <r>
    <x v="1"/>
    <s v="LOGAN COUNTY SCHOOL DISTRICT"/>
    <s v="AUBURN"/>
    <s v="0050"/>
    <s v="0009"/>
    <x v="4"/>
    <s v="KY, LOGAN, AUBURN, LOGAN COUNTY SCHOOL DISTRICT"/>
    <s v="211410263800351"/>
    <s v="Base Charge Count"/>
    <n v="3"/>
    <n v="3"/>
    <n v="3"/>
    <n v="3"/>
    <n v="3"/>
    <n v="3"/>
    <n v="3"/>
    <n v="3"/>
    <n v="3"/>
    <n v="3"/>
    <n v="3"/>
    <n v="3"/>
    <n v="3"/>
  </r>
  <r>
    <x v="1"/>
    <s v="RUSSELLVILLE INDEPENDENT SCHOOL DIS"/>
    <s v="RUSSELLVILLE"/>
    <s v="0050"/>
    <s v="0009"/>
    <x v="4"/>
    <s v="KY, LOGAN, RUSSELLVILLE, RUSSELLVILLE INDEPENDENT SCHOOL DIS"/>
    <s v="211416751200523"/>
    <s v="Base Charge Count"/>
    <n v="3"/>
    <n v="3"/>
    <n v="3"/>
    <n v="3"/>
    <n v="3"/>
    <n v="3"/>
    <n v="5"/>
    <n v="4"/>
    <n v="4"/>
    <n v="4"/>
    <n v="4"/>
    <n v="4"/>
    <n v="3.5833333333333335"/>
  </r>
  <r>
    <x v="1"/>
    <s v="LOGAN COUNTY SCHOOL DISTRICT"/>
    <s v="UNINCORP"/>
    <s v="0050"/>
    <s v="0009"/>
    <x v="4"/>
    <s v="KY, LOGAN, UNINCORP, LOGAN COUNTY SCHOOL DISTRICT"/>
    <s v="211410000000351"/>
    <s v="Base Charge Count"/>
    <n v="1"/>
    <n v="1"/>
    <n v="1"/>
    <n v="1"/>
    <n v="1"/>
    <n v="1"/>
    <n v="1"/>
    <n v="1"/>
    <n v="1"/>
    <n v="1"/>
    <n v="1"/>
    <n v="1"/>
    <n v="1"/>
  </r>
  <r>
    <x v="0"/>
    <s v="MARION COUNTY SCHOOL DISTRICT"/>
    <s v="LEBANON"/>
    <s v="0050"/>
    <s v="0009"/>
    <x v="4"/>
    <s v="KY, MARION, LEBANON, MARION COUNTY SCHOOL DISTRICT"/>
    <s v="211554434400375"/>
    <s v="Base Charge Count"/>
    <n v="10"/>
    <n v="10"/>
    <n v="11"/>
    <n v="12"/>
    <n v="10"/>
    <n v="3"/>
    <n v="21"/>
    <n v="11"/>
    <n v="9"/>
    <n v="13"/>
    <n v="11"/>
    <n v="11"/>
    <n v="11"/>
  </r>
  <r>
    <x v="3"/>
    <s v="MARSHALL COUNTY SCHOOL DISTRICT"/>
    <s v="CALVERT CITY"/>
    <s v="0050"/>
    <s v="0009"/>
    <x v="4"/>
    <s v="KY, MARSHALL, CALVERT CITY, MARSHALL COUNTY SCHOOL DISTRICT"/>
    <s v="211571201600381"/>
    <s v="Base Charge Count"/>
    <m/>
    <n v="1"/>
    <n v="2"/>
    <n v="1"/>
    <n v="1"/>
    <n v="1"/>
    <n v="1"/>
    <n v="1"/>
    <m/>
    <n v="2"/>
    <n v="1"/>
    <m/>
    <n v="1.2222222222222223"/>
  </r>
  <r>
    <x v="3"/>
    <s v="MARSHALL COUNTY SCHOOL DISTRICT"/>
    <s v="UNINCORP"/>
    <s v="0050"/>
    <s v="0009"/>
    <x v="4"/>
    <s v="KY, MARSHALL, UNINCORP, MARSHALL COUNTY SCHOOL DISTRICT"/>
    <s v="211570000000381"/>
    <s v="Base Charge Count"/>
    <n v="1"/>
    <n v="1"/>
    <m/>
    <n v="2"/>
    <m/>
    <n v="1"/>
    <n v="2"/>
    <n v="1"/>
    <n v="1"/>
    <n v="1"/>
    <n v="1"/>
    <n v="1"/>
    <n v="1.2"/>
  </r>
  <r>
    <x v="3"/>
    <s v="PADUCAH INDEPENDENT SCHOOL DISTRICT"/>
    <s v="PADUCAH"/>
    <s v="0050"/>
    <s v="0009"/>
    <x v="4"/>
    <s v="KY, MCCRACKEN, PADUCAH, PADUCAH INDEPENDENT SCHOOL DISTRICT"/>
    <s v="211455883600476"/>
    <s v="Base Charge Count"/>
    <n v="2"/>
    <n v="2"/>
    <n v="2"/>
    <n v="2"/>
    <n v="2"/>
    <n v="2"/>
    <n v="2"/>
    <n v="2"/>
    <n v="2"/>
    <n v="2"/>
    <n v="2"/>
    <n v="2"/>
    <n v="2"/>
  </r>
  <r>
    <x v="3"/>
    <s v="MCCRACKEN COUNTY SCHOOL DISTRICT"/>
    <s v="UNINCORP"/>
    <s v="0050"/>
    <s v="0009"/>
    <x v="4"/>
    <s v="KY, MCCRACKEN, UNINCORP, MCCRACKEN COUNTY SCHOOL DISTRICT"/>
    <s v="211450000000395"/>
    <s v="Base Charge Count"/>
    <n v="2"/>
    <n v="2"/>
    <n v="2"/>
    <n v="2"/>
    <n v="2"/>
    <n v="2"/>
    <n v="2"/>
    <n v="2"/>
    <n v="2"/>
    <n v="2"/>
    <n v="2"/>
    <n v="2"/>
    <n v="2"/>
  </r>
  <r>
    <x v="3"/>
    <s v="PADUCAH INDEPENDENT SCHOOL DISTRICT"/>
    <s v="UNINCORP"/>
    <s v="0050"/>
    <s v="0009"/>
    <x v="4"/>
    <s v="KY, MCCRACKEN, UNINCORP, PADUCAH INDEPENDENT SCHOOL DISTRICT"/>
    <s v="211450000000476"/>
    <s v="Base Charge Count"/>
    <n v="1"/>
    <n v="1"/>
    <n v="1"/>
    <n v="1"/>
    <n v="1"/>
    <n v="1"/>
    <n v="1"/>
    <n v="1"/>
    <n v="1"/>
    <n v="1"/>
    <n v="1"/>
    <n v="1"/>
    <n v="1"/>
  </r>
  <r>
    <x v="2"/>
    <s v="MCLEAN COUNTY SCHOOL DISTRICT"/>
    <s v="UNINCORP"/>
    <s v="0050"/>
    <s v="0009"/>
    <x v="4"/>
    <s v="KY, MCLEAN, UNINCORP, MCLEAN COUNTY SCHOOL DISTRICT"/>
    <s v="211490000000405"/>
    <s v="Base Charge Count"/>
    <n v="1"/>
    <n v="1"/>
    <n v="1"/>
    <n v="1"/>
    <n v="1"/>
    <n v="1"/>
    <n v="1"/>
    <n v="1"/>
    <n v="1"/>
    <n v="1"/>
    <n v="1"/>
    <n v="1"/>
    <n v="1"/>
  </r>
  <r>
    <x v="0"/>
    <s v="BURGIN INDEPENDENT SCHOOL DISTRICT"/>
    <s v="BURGIN"/>
    <s v="0050"/>
    <s v="0009"/>
    <x v="4"/>
    <s v="KY, MERCER, BURGIN, BURGIN INDEPENDENT SCHOOL DISTRICT"/>
    <s v="211671104400072"/>
    <s v="Base Charge Count"/>
    <n v="1"/>
    <n v="1"/>
    <n v="1"/>
    <n v="1"/>
    <n v="1"/>
    <n v="1"/>
    <n v="1"/>
    <n v="1"/>
    <n v="1"/>
    <n v="1"/>
    <n v="1"/>
    <n v="1"/>
    <n v="1"/>
  </r>
  <r>
    <x v="0"/>
    <s v="MERCER COUNTY SCHOOL DISTRICT"/>
    <s v="HARRODSBURG"/>
    <s v="0050"/>
    <s v="0009"/>
    <x v="4"/>
    <s v="KY, MERCER, HARRODSBURG, MERCER COUNTY SCHOOL DISTRICT"/>
    <s v="211673496600421"/>
    <s v="Base Charge Count"/>
    <n v="5"/>
    <n v="5"/>
    <n v="5"/>
    <n v="5"/>
    <n v="5"/>
    <n v="5"/>
    <n v="5"/>
    <n v="5"/>
    <n v="5"/>
    <n v="5"/>
    <n v="5"/>
    <n v="5"/>
    <n v="5"/>
  </r>
  <r>
    <x v="2"/>
    <s v="OHIO COUNTY SCHOOL DISTRICT"/>
    <s v="HARTFORD"/>
    <s v="0050"/>
    <s v="0009"/>
    <x v="4"/>
    <s v="KY, OHIO, HARTFORD, OHIO COUNTY SCHOOL DISTRICT"/>
    <s v="211833502000461"/>
    <s v="Base Charge Count"/>
    <n v="1"/>
    <n v="1"/>
    <n v="1"/>
    <n v="1"/>
    <n v="1"/>
    <n v="1"/>
    <n v="1"/>
    <n v="1"/>
    <n v="1"/>
    <n v="1"/>
    <n v="1"/>
    <n v="1"/>
    <n v="1"/>
  </r>
  <r>
    <x v="2"/>
    <s v="OHIO COUNTY SCHOOL DISTRICT"/>
    <s v="UNINCORP"/>
    <s v="0050"/>
    <s v="0009"/>
    <x v="4"/>
    <s v="KY, OHIO, UNINCORP, OHIO COUNTY SCHOOL DISTRICT"/>
    <s v="211830000000461"/>
    <s v="Base Charge Count"/>
    <n v="1"/>
    <n v="1"/>
    <n v="1"/>
    <n v="1"/>
    <n v="1"/>
    <n v="1"/>
    <n v="1"/>
    <n v="1"/>
    <n v="1"/>
    <n v="1"/>
    <n v="1"/>
    <n v="1"/>
    <n v="1"/>
  </r>
  <r>
    <x v="4"/>
    <s v="SHELBY COUNTY SCHOOL DISTRICT"/>
    <s v="SHELBYVILLE"/>
    <s v="0050"/>
    <s v="0009"/>
    <x v="4"/>
    <s v="KY, SHELBY, SHELBYVILLE, SHELBY COUNTY SCHOOL DISTRICT"/>
    <s v="212117005000531"/>
    <s v="Base Charge Count"/>
    <n v="3"/>
    <n v="3"/>
    <n v="3"/>
    <n v="3"/>
    <n v="3"/>
    <n v="3"/>
    <n v="3"/>
    <n v="3"/>
    <n v="3"/>
    <n v="3"/>
    <n v="3"/>
    <n v="3"/>
    <n v="3"/>
  </r>
  <r>
    <x v="4"/>
    <s v="SHELBY COUNTY SCHOOL DISTRICT"/>
    <s v="UNINCORP"/>
    <s v="0050"/>
    <s v="0009"/>
    <x v="4"/>
    <s v="KY, SHELBY, UNINCORP, SHELBY COUNTY SCHOOL DISTRICT"/>
    <s v="212110000000531"/>
    <s v="Base Charge Count"/>
    <n v="14"/>
    <n v="19"/>
    <n v="14"/>
    <n v="16"/>
    <n v="15"/>
    <n v="3"/>
    <n v="32"/>
    <n v="16"/>
    <n v="17"/>
    <n v="17"/>
    <n v="14"/>
    <n v="15"/>
    <n v="16"/>
  </r>
  <r>
    <x v="1"/>
    <s v="SIMPSON COUNTY SCHOOL DISTRICT"/>
    <s v="FRANKLIN"/>
    <s v="0050"/>
    <s v="0009"/>
    <x v="4"/>
    <s v="KY, SIMPSON, FRANKLIN, SIMPSON COUNTY SCHOOL DISTRICT"/>
    <s v="212132891800535"/>
    <s v="Base Charge Count"/>
    <n v="6"/>
    <n v="6"/>
    <n v="6"/>
    <n v="9"/>
    <n v="7"/>
    <n v="7"/>
    <n v="7"/>
    <n v="7"/>
    <n v="7"/>
    <n v="7"/>
    <n v="7"/>
    <n v="7"/>
    <n v="6.916666666666667"/>
  </r>
  <r>
    <x v="1"/>
    <s v="SIMPSON COUNTY SCHOOL DISTRICT"/>
    <s v="UNINCORP"/>
    <s v="0050"/>
    <s v="0009"/>
    <x v="4"/>
    <s v="KY, SIMPSON, UNINCORP, SIMPSON COUNTY SCHOOL DISTRICT"/>
    <s v="212130000000535"/>
    <s v="Base Charge Count"/>
    <n v="8"/>
    <n v="8"/>
    <n v="8"/>
    <n v="8"/>
    <n v="8"/>
    <n v="8"/>
    <n v="8"/>
    <n v="8"/>
    <n v="8"/>
    <n v="8"/>
    <n v="8"/>
    <n v="8"/>
    <n v="8"/>
  </r>
  <r>
    <x v="0"/>
    <s v="CAMPBELLSVILLE INDEPENDENT SCHOOL DIST"/>
    <s v="UNINCORP"/>
    <s v="0050"/>
    <s v="0009"/>
    <x v="4"/>
    <s v="KY, TAYLOR, UNINCORP, CAMPBELLSVILLE INDEPENDENT SCHOOL DIST"/>
    <s v="212170000000092"/>
    <s v="Base Charge Count"/>
    <n v="2"/>
    <n v="2"/>
    <n v="2"/>
    <n v="2"/>
    <n v="2"/>
    <n v="1"/>
    <n v="3"/>
    <n v="2"/>
    <n v="2"/>
    <n v="2"/>
    <n v="2"/>
    <n v="2"/>
    <n v="2"/>
  </r>
  <r>
    <x v="3"/>
    <s v="TODD COUNTY SCHOOL DISTRICT"/>
    <s v="ELKTON"/>
    <s v="0050"/>
    <s v="0009"/>
    <x v="4"/>
    <s v="KY, TODD, ELKTON, TODD COUNTY SCHOOL DISTRICT"/>
    <s v="212192440000551"/>
    <s v="Base Charge Count"/>
    <n v="3"/>
    <n v="3"/>
    <n v="2"/>
    <n v="4"/>
    <n v="5"/>
    <n v="4"/>
    <n v="4"/>
    <n v="4"/>
    <n v="4"/>
    <n v="4"/>
    <n v="4"/>
    <n v="4"/>
    <n v="3.75"/>
  </r>
  <r>
    <x v="3"/>
    <s v="TRIGG COUNTY SCHOOL DISTRICT"/>
    <s v="CADIZ"/>
    <s v="0050"/>
    <s v="0009"/>
    <x v="4"/>
    <s v="KY, TRIGG, CADIZ, TRIGG COUNTY SCHOOL DISTRICT"/>
    <s v="212211169200555"/>
    <s v="Base Charge Count"/>
    <n v="6"/>
    <n v="6"/>
    <n v="6"/>
    <n v="6"/>
    <n v="6"/>
    <n v="5"/>
    <n v="7"/>
    <n v="6"/>
    <n v="5"/>
    <n v="7"/>
    <n v="5"/>
    <n v="6"/>
    <n v="5.916666666666667"/>
  </r>
  <r>
    <x v="3"/>
    <s v="TRIGG COUNTY SCHOOL DISTRICT"/>
    <s v="UNINCORP"/>
    <s v="0050"/>
    <s v="0009"/>
    <x v="4"/>
    <s v="KY, TRIGG, UNINCORP, TRIGG COUNTY SCHOOL DISTRICT"/>
    <s v="212210000000555"/>
    <s v="Base Charge Count"/>
    <n v="2"/>
    <n v="2"/>
    <n v="1"/>
    <n v="3"/>
    <n v="2"/>
    <n v="2"/>
    <n v="2"/>
    <n v="2"/>
    <n v="2"/>
    <n v="2"/>
    <n v="2"/>
    <n v="2"/>
    <n v="2"/>
  </r>
  <r>
    <x v="1"/>
    <s v="BOWLING GREEN INDEPENDENT SCHOOL"/>
    <s v="BOWLING GREEN"/>
    <s v="0050"/>
    <s v="0009"/>
    <x v="4"/>
    <s v="KY, WARREN, BOWLING GREEN, BOWLING GREEN INDEPENDENT SCHOOL"/>
    <s v="212270890200042"/>
    <s v="Base Charge Count"/>
    <n v="4"/>
    <n v="4"/>
    <n v="3"/>
    <n v="4"/>
    <n v="4"/>
    <n v="5"/>
    <n v="4"/>
    <n v="4"/>
    <n v="4"/>
    <n v="6"/>
    <n v="5"/>
    <n v="3"/>
    <n v="4.166666666666667"/>
  </r>
  <r>
    <x v="1"/>
    <s v="WARREN COUNTY SCHOOL DISTRICT"/>
    <s v="BOWLING GREEN"/>
    <s v="0050"/>
    <s v="0009"/>
    <x v="4"/>
    <s v="KY, WARREN, BOWLING GREEN, WARREN COUNTY SCHOOL DISTRICT"/>
    <s v="212270890200571"/>
    <s v="Base Charge Count"/>
    <n v="22"/>
    <n v="27"/>
    <n v="16"/>
    <n v="27"/>
    <n v="25"/>
    <n v="24"/>
    <n v="29"/>
    <n v="23"/>
    <n v="24"/>
    <n v="24"/>
    <n v="25"/>
    <n v="21"/>
    <n v="23.916666666666668"/>
  </r>
  <r>
    <x v="0"/>
    <s v="WASHINGTON COUNTY SCHOOL DISTRI"/>
    <s v="SPRINGFIELD"/>
    <s v="0050"/>
    <s v="0009"/>
    <x v="4"/>
    <s v="KY, WASHINGTON, SPRINGFIELD, WASHINGTON COUNTY SCHOOL DISTRI"/>
    <s v="212297266000575"/>
    <s v="Base Charge Count"/>
    <n v="4"/>
    <n v="4"/>
    <n v="4"/>
    <n v="4"/>
    <n v="4"/>
    <n v="4"/>
    <n v="3"/>
    <n v="5"/>
    <n v="4"/>
    <n v="4"/>
    <n v="4"/>
    <n v="4"/>
    <n v="4"/>
  </r>
  <r>
    <x v="2"/>
    <s v="WEBSTER COUNTY SCHOOL DISTRICT"/>
    <s v="SEBREE"/>
    <s v="0050"/>
    <s v="0009"/>
    <x v="4"/>
    <s v="KY, WEBSTER, SEBREE, WEBSTER COUNTY SCHOOL DISTRICT"/>
    <s v="212336922200585"/>
    <s v="Base Charge Count"/>
    <n v="2"/>
    <n v="2"/>
    <n v="2"/>
    <n v="2"/>
    <n v="2"/>
    <n v="2"/>
    <n v="2"/>
    <n v="2"/>
    <n v="2"/>
    <n v="2"/>
    <n v="2"/>
    <n v="2"/>
    <n v="2"/>
  </r>
  <r>
    <x v="2"/>
    <s v="WEBSTER COUNTY SCHOOL DISTRICT"/>
    <s v="UNINCORP"/>
    <s v="0050"/>
    <s v="0009"/>
    <x v="4"/>
    <s v="KY, WEBSTER, UNINCORP, WEBSTER COUNTY SCHOOL DISTRICT"/>
    <s v="212330000000585"/>
    <s v="Base Charge Count"/>
    <n v="1"/>
    <n v="1"/>
    <n v="1"/>
    <n v="1"/>
    <n v="1"/>
    <n v="1"/>
    <n v="1"/>
    <n v="1"/>
    <n v="1"/>
    <n v="1"/>
    <n v="1"/>
    <n v="1"/>
    <n v="1"/>
  </r>
  <r>
    <x v="0"/>
    <s v="ANDERSON COUNTY SCHOOL DISTRICT"/>
    <s v="LAWRENCEBURG"/>
    <s v="0050"/>
    <s v="0009"/>
    <x v="5"/>
    <s v="KY, ANDERSON, LAWRENCEBURG, ANDERSON COUNTY SCHOOL DISTRICT"/>
    <s v="210054414600011"/>
    <s v="Base Charge Count"/>
    <n v="1475"/>
    <n v="1498"/>
    <n v="1489"/>
    <n v="1513"/>
    <n v="1517"/>
    <n v="1521"/>
    <n v="1533"/>
    <n v="1542"/>
    <n v="1538"/>
    <n v="1512"/>
    <n v="1487"/>
    <n v="1465"/>
    <n v="1507.5"/>
  </r>
  <r>
    <x v="0"/>
    <s v="ANDERSON COUNTY SCHOOL DISTRICT"/>
    <s v="UNINCORP"/>
    <s v="0050"/>
    <s v="0009"/>
    <x v="5"/>
    <s v="KY, ANDERSON, UNINCORP, ANDERSON COUNTY SCHOOL DISTRICT"/>
    <s v="210050000000011"/>
    <s v="Base Charge Count"/>
    <n v="909"/>
    <n v="899"/>
    <n v="913"/>
    <n v="926"/>
    <n v="941"/>
    <n v="934"/>
    <n v="942"/>
    <n v="929"/>
    <n v="925"/>
    <n v="909"/>
    <n v="922"/>
    <n v="898"/>
    <n v="920.58333333333337"/>
  </r>
  <r>
    <x v="1"/>
    <s v="CAVERNA INDEPENDENT SCHOOL DISTRICT"/>
    <s v="CAVE CITY"/>
    <s v="0050"/>
    <s v="0009"/>
    <x v="5"/>
    <s v="KY, BARREN, CAVE CITY, CAVERNA INDEPENDENT SCHOOL DISTRICT"/>
    <s v="210091349200113"/>
    <s v="Base Charge Count"/>
    <n v="531"/>
    <n v="530"/>
    <n v="564"/>
    <n v="568"/>
    <n v="577"/>
    <n v="564"/>
    <n v="562"/>
    <n v="561"/>
    <n v="560"/>
    <n v="553"/>
    <n v="546"/>
    <n v="541"/>
    <n v="554.75"/>
  </r>
  <r>
    <x v="1"/>
    <s v="BARREN COUNTY SCHOOL DISTRICT"/>
    <s v="GLASGOW"/>
    <s v="0050"/>
    <s v="0009"/>
    <x v="5"/>
    <s v="KY, BARREN, GLASGOW, BARREN COUNTY SCHOOL DISTRICT"/>
    <s v="210093111400021"/>
    <s v="Base Charge Count"/>
    <n v="515"/>
    <n v="516"/>
    <n v="523"/>
    <n v="534"/>
    <n v="547"/>
    <n v="543"/>
    <n v="545"/>
    <n v="550"/>
    <n v="536"/>
    <n v="537"/>
    <n v="530"/>
    <n v="525"/>
    <n v="533.41666666666663"/>
  </r>
  <r>
    <x v="1"/>
    <s v="GLASGOW INDEPENDENT SCHOOL DISTRICT"/>
    <s v="GLASGOW"/>
    <s v="0050"/>
    <s v="0009"/>
    <x v="5"/>
    <s v="KY, BARREN, GLASGOW, GLASGOW INDEPENDENT SCHOOL DISTRICT"/>
    <s v="210093111400197"/>
    <s v="Base Charge Count"/>
    <n v="3161"/>
    <n v="3184"/>
    <n v="3241"/>
    <n v="3343"/>
    <n v="3367"/>
    <n v="3366"/>
    <n v="3383"/>
    <n v="3410"/>
    <n v="3339"/>
    <n v="3290"/>
    <n v="3216"/>
    <n v="3177"/>
    <n v="3289.75"/>
  </r>
  <r>
    <x v="1"/>
    <s v="BARREN COUNTY SCHOOL DISTRICT"/>
    <s v="PARK CITY"/>
    <s v="0050"/>
    <s v="0009"/>
    <x v="5"/>
    <s v="KY, BARREN, PARK CITY, BARREN COUNTY SCHOOL DISTRICT"/>
    <s v="210095923200021"/>
    <s v="Base Charge Count"/>
    <n v="147"/>
    <n v="146"/>
    <n v="146"/>
    <n v="159"/>
    <n v="149"/>
    <n v="8"/>
    <n v="309"/>
    <n v="153"/>
    <n v="149"/>
    <n v="156"/>
    <n v="142"/>
    <n v="115"/>
    <n v="148.25"/>
  </r>
  <r>
    <x v="1"/>
    <s v="BARREN COUNTY SCHOOL DISTRICT"/>
    <s v="UNINCORP"/>
    <s v="0050"/>
    <s v="0009"/>
    <x v="5"/>
    <s v="KY, BARREN, UNINCORP, BARREN COUNTY SCHOOL DISTRICT"/>
    <s v="210090000000021"/>
    <s v="Base Charge Count"/>
    <n v="523"/>
    <n v="531"/>
    <n v="523"/>
    <n v="565"/>
    <n v="564"/>
    <n v="545"/>
    <n v="577"/>
    <n v="564"/>
    <n v="563"/>
    <n v="554"/>
    <n v="554"/>
    <n v="538"/>
    <n v="550.08333333333337"/>
  </r>
  <r>
    <x v="1"/>
    <s v="CAVERNA INDEPENDENT SCHOOL DISTRICT"/>
    <s v="UNINCORP"/>
    <s v="0050"/>
    <s v="0009"/>
    <x v="5"/>
    <s v="KY, BARREN, UNINCORP, CAVERNA INDEPENDENT SCHOOL DISTRICT"/>
    <s v="210090000000113"/>
    <s v="Base Charge Count"/>
    <n v="29"/>
    <n v="29"/>
    <n v="30"/>
    <n v="31"/>
    <n v="34"/>
    <n v="32"/>
    <n v="32"/>
    <n v="34"/>
    <n v="32"/>
    <n v="31"/>
    <n v="31"/>
    <n v="31"/>
    <n v="31.333333333333332"/>
  </r>
  <r>
    <x v="1"/>
    <s v="GLASGOW INDEPENDENT SCHOOL DISTRICT"/>
    <s v="UNINCORP"/>
    <s v="0050"/>
    <s v="0009"/>
    <x v="5"/>
    <s v="KY, BARREN, UNINCORP, GLASGOW INDEPENDENT SCHOOL DISTRICT"/>
    <s v="210090000000197"/>
    <s v="Base Charge Count"/>
    <n v="31"/>
    <n v="33"/>
    <n v="32"/>
    <n v="32"/>
    <n v="34"/>
    <n v="33"/>
    <n v="33"/>
    <n v="33"/>
    <n v="33"/>
    <n v="33"/>
    <n v="35"/>
    <n v="33"/>
    <n v="32.916666666666664"/>
  </r>
  <r>
    <x v="0"/>
    <s v="BOYLE COUNTY SCHOOL DISTRICT"/>
    <s v="DANVILLE"/>
    <s v="0050"/>
    <s v="0009"/>
    <x v="5"/>
    <s v="KY, BOYLE, DANVILLE, BOYLE COUNTY SCHOOL DISTRICT"/>
    <s v="210211988200051"/>
    <s v="Base Charge Count"/>
    <n v="805"/>
    <n v="801"/>
    <n v="757"/>
    <n v="761"/>
    <n v="763"/>
    <n v="720"/>
    <n v="736"/>
    <n v="732"/>
    <n v="724"/>
    <n v="718"/>
    <n v="714"/>
    <n v="713"/>
    <n v="745.33333333333337"/>
  </r>
  <r>
    <x v="0"/>
    <s v="DANVILLE INDEPENDENT SCHOOL DISTRICT"/>
    <s v="DANVILLE"/>
    <s v="0050"/>
    <s v="0009"/>
    <x v="5"/>
    <s v="KY, BOYLE, DANVILLE, DANVILLE INDEPENDENT SCHOOL DISTRICT"/>
    <s v="210211988200143"/>
    <s v="Base Charge Count"/>
    <n v="3510"/>
    <n v="3502"/>
    <n v="3602"/>
    <n v="3662"/>
    <n v="3683"/>
    <n v="3691"/>
    <n v="3697"/>
    <n v="3713"/>
    <n v="3671"/>
    <n v="3600"/>
    <n v="3550"/>
    <n v="3562"/>
    <n v="3620.25"/>
  </r>
  <r>
    <x v="0"/>
    <s v="BOYLE COUNTY SCHOOL DISTRICT"/>
    <s v="JUNCTION CITY"/>
    <s v="0050"/>
    <s v="0009"/>
    <x v="5"/>
    <s v="KY, BOYLE, JUNCTION CITY, BOYLE COUNTY SCHOOL DISTRICT"/>
    <s v="210214133800051"/>
    <s v="Base Charge Count"/>
    <n v="430"/>
    <n v="451"/>
    <n v="457"/>
    <n v="462"/>
    <n v="468"/>
    <n v="508"/>
    <n v="507"/>
    <n v="499"/>
    <n v="502"/>
    <n v="487"/>
    <n v="490"/>
    <n v="478"/>
    <n v="478.25"/>
  </r>
  <r>
    <x v="0"/>
    <s v="BOYLE COUNTY SCHOOL DISTRICT"/>
    <s v="PERRYVILLE"/>
    <s v="0050"/>
    <s v="0009"/>
    <x v="5"/>
    <s v="KY, BOYLE, PERRYVILLE, BOYLE COUNTY SCHOOL DISTRICT"/>
    <s v="210216025800051"/>
    <s v="Base Charge Count"/>
    <n v="214"/>
    <n v="234"/>
    <n v="222"/>
    <n v="211"/>
    <n v="231"/>
    <n v="30"/>
    <n v="460"/>
    <n v="213"/>
    <n v="251"/>
    <n v="232"/>
    <n v="213"/>
    <n v="189"/>
    <n v="225"/>
  </r>
  <r>
    <x v="0"/>
    <s v="BOYLE COUNTY SCHOOL DISTRICT"/>
    <s v="UNINCORP"/>
    <s v="0050"/>
    <s v="0009"/>
    <x v="5"/>
    <s v="KY, BOYLE, UNINCORP, BOYLE COUNTY SCHOOL DISTRICT"/>
    <s v="210210000000051"/>
    <s v="Base Charge Count"/>
    <n v="392"/>
    <n v="410"/>
    <n v="402"/>
    <n v="406"/>
    <n v="410"/>
    <n v="388"/>
    <n v="442"/>
    <n v="406"/>
    <n v="411"/>
    <n v="413"/>
    <n v="405"/>
    <n v="398"/>
    <n v="406.91666666666669"/>
  </r>
  <r>
    <x v="0"/>
    <s v="DANVILLE INDEPENDENT SCHOOL DISTRICT"/>
    <s v="UNINCORP"/>
    <s v="0050"/>
    <s v="0009"/>
    <x v="5"/>
    <s v="KY, BOYLE, UNINCORP, DANVILLE INDEPENDENT SCHOOL DISTRICT"/>
    <s v="210210000000143"/>
    <s v="Base Charge Count"/>
    <n v="24"/>
    <n v="23"/>
    <n v="24"/>
    <n v="24"/>
    <n v="25"/>
    <n v="24"/>
    <n v="24"/>
    <n v="24"/>
    <n v="25"/>
    <n v="23"/>
    <n v="23"/>
    <n v="24"/>
    <n v="23.916666666666668"/>
  </r>
  <r>
    <x v="2"/>
    <s v="CLOVERPORT INDEPENDENT SCHOOL"/>
    <s v="CLOVERPORT"/>
    <s v="0050"/>
    <s v="0009"/>
    <x v="5"/>
    <s v="KY, BRECKINRIDGE, CLOVERPORT, CLOVERPORT INDEPENDENT SCHOOL"/>
    <s v="210271590400132"/>
    <s v="Base Charge Count"/>
    <n v="243"/>
    <n v="255"/>
    <n v="246"/>
    <n v="253"/>
    <n v="258"/>
    <n v="258"/>
    <n v="257"/>
    <n v="258"/>
    <n v="257"/>
    <n v="248"/>
    <n v="250"/>
    <n v="245"/>
    <n v="252.33333333333334"/>
  </r>
  <r>
    <x v="2"/>
    <s v="BRECKINRIDGE COUNTY SCHOOL DI"/>
    <s v="HARDINSBURG"/>
    <s v="0050"/>
    <s v="0009"/>
    <x v="5"/>
    <s v="KY, BRECKINRIDGE, HARDINSBURG, BRECKINRIDGE COUNTY SCHOOL DI"/>
    <s v="210273455200065"/>
    <s v="Base Charge Count"/>
    <n v="672"/>
    <n v="707"/>
    <n v="698"/>
    <n v="720"/>
    <n v="706"/>
    <n v="18"/>
    <n v="1410"/>
    <n v="709"/>
    <n v="711"/>
    <n v="691"/>
    <n v="691"/>
    <n v="675"/>
    <n v="700.66666666666663"/>
  </r>
  <r>
    <x v="2"/>
    <s v="BRECKINRIDGE COUNTY SCHOOL DISTR"/>
    <s v="UNINCORP"/>
    <s v="0050"/>
    <s v="0009"/>
    <x v="5"/>
    <s v="KY, BRECKINRIDGE, UNINCORP, BRECKINRIDGE COUNTY SCHOOL DISTR"/>
    <s v="210270000000065"/>
    <s v="Base Charge Count"/>
    <n v="67"/>
    <n v="72"/>
    <n v="66"/>
    <n v="70"/>
    <n v="67"/>
    <n v="1"/>
    <n v="137"/>
    <n v="66"/>
    <n v="68"/>
    <n v="68"/>
    <n v="65"/>
    <n v="64"/>
    <n v="67.583333333333329"/>
  </r>
  <r>
    <x v="2"/>
    <s v="CLOVERPORT INDEPENDENT SCHOOL DI"/>
    <s v="UNINCORP"/>
    <s v="0050"/>
    <s v="0009"/>
    <x v="5"/>
    <s v="KY, BRECKINRIDGE, UNINCORP, CLOVERPORT INDEPENDENT SCHOOL DI"/>
    <s v="210270000000132"/>
    <s v="Base Charge Count"/>
    <n v="3"/>
    <n v="4"/>
    <n v="3"/>
    <n v="3"/>
    <n v="3"/>
    <n v="2"/>
    <n v="3"/>
    <n v="3"/>
    <n v="3"/>
    <n v="3"/>
    <n v="3"/>
    <n v="3"/>
    <n v="3"/>
  </r>
  <r>
    <x v="3"/>
    <s v="CALDWELL COUNTY SCHOOL DISTRICT"/>
    <s v="FREDONIA"/>
    <s v="0050"/>
    <s v="0009"/>
    <x v="5"/>
    <s v="KY, CALDWELL, FREDONIA, CALDWELL COUNTY SCHOOL DISTRICT"/>
    <s v="210332908000081"/>
    <s v="Base Charge Count"/>
    <n v="140"/>
    <n v="137"/>
    <n v="140"/>
    <n v="146"/>
    <n v="145"/>
    <n v="143"/>
    <n v="142"/>
    <n v="145"/>
    <n v="142"/>
    <n v="142"/>
    <n v="139"/>
    <n v="137"/>
    <n v="141.5"/>
  </r>
  <r>
    <x v="3"/>
    <s v="CALDWELL COUNTY SCHOOL DISTRICT"/>
    <s v="PRINCETON"/>
    <s v="0050"/>
    <s v="0009"/>
    <x v="5"/>
    <s v="KY, CALDWELL, PRINCETON, CALDWELL COUNTY SCHOOL DISTRICT"/>
    <s v="210336313800081"/>
    <s v="Base Charge Count"/>
    <n v="2216"/>
    <n v="2228"/>
    <n v="2083"/>
    <n v="2464"/>
    <n v="2312"/>
    <n v="1760"/>
    <n v="2897"/>
    <n v="2322"/>
    <n v="2298"/>
    <n v="2301"/>
    <n v="2240"/>
    <n v="2202"/>
    <n v="2276.9166666666665"/>
  </r>
  <r>
    <x v="3"/>
    <s v="CALDWELL COUNTY SCHOOL DISTRICT"/>
    <s v="UNINCORP"/>
    <s v="0050"/>
    <s v="0009"/>
    <x v="5"/>
    <s v="KY, CALDWELL, UNINCORP, CALDWELL COUNTY SCHOOL DISTRICT"/>
    <s v="210330000000081"/>
    <s v="Base Charge Count"/>
    <n v="53"/>
    <n v="63"/>
    <n v="59"/>
    <n v="55"/>
    <n v="69"/>
    <n v="51"/>
    <n v="70"/>
    <n v="65"/>
    <n v="61"/>
    <n v="59"/>
    <n v="61"/>
    <n v="54"/>
    <n v="60"/>
  </r>
  <r>
    <x v="0"/>
    <s v="CASEY COUNTY SCHOOL DISTRICT"/>
    <s v="UNINCORP"/>
    <s v="0050"/>
    <s v="0009"/>
    <x v="5"/>
    <s v="KY, CASEY, UNINCORP, CASEY COUNTY SCHOOL DISTRICT"/>
    <s v="210450000000111"/>
    <s v="Base Charge Count"/>
    <n v="2"/>
    <n v="2"/>
    <n v="2"/>
    <n v="2"/>
    <n v="2"/>
    <m/>
    <n v="5"/>
    <n v="3"/>
    <n v="3"/>
    <n v="3"/>
    <n v="3"/>
    <n v="3"/>
    <n v="2.7272727272727271"/>
  </r>
  <r>
    <x v="3"/>
    <s v="CHRISTIAN COUNTY SCHOOL DISTRICT"/>
    <s v="CROFTON"/>
    <s v="0050"/>
    <s v="0009"/>
    <x v="5"/>
    <s v="KY, CHRISTIAN, CROFTON, CHRISTIAN COUNTY SCHOOL DISTRICT"/>
    <s v="210471865800115"/>
    <s v="Base Charge Count"/>
    <n v="202"/>
    <n v="223"/>
    <n v="216"/>
    <n v="221"/>
    <n v="225"/>
    <n v="223"/>
    <n v="217"/>
    <n v="222"/>
    <n v="217"/>
    <n v="217"/>
    <n v="214"/>
    <n v="209"/>
    <n v="217.16666666666666"/>
  </r>
  <r>
    <x v="3"/>
    <s v="CHRISTIAN COUNTY SCHOOL DISTRIC"/>
    <s v="HOPKINSVILLE"/>
    <s v="0050"/>
    <s v="0009"/>
    <x v="5"/>
    <s v="KY, CHRISTIAN, HOPKINSVILLE, CHRISTIAN COUNTY SCHOOL DISTRIC"/>
    <s v="210473791800115"/>
    <s v="Base Charge Count"/>
    <n v="8305"/>
    <n v="8391"/>
    <n v="8347"/>
    <n v="9064"/>
    <n v="9046"/>
    <n v="7340"/>
    <n v="10680"/>
    <n v="9085"/>
    <n v="8685"/>
    <n v="9053"/>
    <n v="8535"/>
    <n v="8268"/>
    <n v="8733.25"/>
  </r>
  <r>
    <x v="3"/>
    <s v="CHRISTIAN COUNTY SCHOOL DISTRICT"/>
    <s v="UNINCORP"/>
    <s v="0050"/>
    <s v="0009"/>
    <x v="5"/>
    <s v="KY, CHRISTIAN, UNINCORP, CHRISTIAN COUNTY SCHOOL DISTRICT"/>
    <s v="210470000000115"/>
    <s v="Base Charge Count"/>
    <n v="499"/>
    <n v="535"/>
    <n v="519"/>
    <n v="572"/>
    <n v="562"/>
    <n v="563"/>
    <n v="567"/>
    <n v="552"/>
    <n v="542"/>
    <n v="565"/>
    <n v="529"/>
    <n v="520"/>
    <n v="543.75"/>
  </r>
  <r>
    <x v="3"/>
    <s v="CRITTENDEN COUNTY SCHOOL DISTRICT"/>
    <s v="MARION"/>
    <s v="0050"/>
    <s v="0009"/>
    <x v="5"/>
    <s v="KY, CRITTENDEN, MARION, CRITTENDEN COUNTY SCHOOL DISTRICT"/>
    <s v="210555003400135"/>
    <s v="Base Charge Count"/>
    <n v="689"/>
    <n v="710"/>
    <n v="715"/>
    <n v="734"/>
    <n v="778"/>
    <n v="753"/>
    <n v="763"/>
    <n v="771"/>
    <n v="737"/>
    <n v="726"/>
    <n v="713"/>
    <n v="692"/>
    <n v="731.75"/>
  </r>
  <r>
    <x v="3"/>
    <s v="CALDWELL COUNTY SCHOOL DISTRICT"/>
    <s v="UNINCORP"/>
    <s v="0050"/>
    <s v="0009"/>
    <x v="5"/>
    <s v="KY, CRITTENDEN, UNINCORP, CALDWELL COUNTY SCHOOL DISTRICT"/>
    <s v="210550000000081"/>
    <s v="Base Charge Count"/>
    <n v="1"/>
    <n v="2"/>
    <n v="1"/>
    <m/>
    <m/>
    <m/>
    <n v="4"/>
    <n v="1"/>
    <n v="1"/>
    <n v="1"/>
    <n v="1"/>
    <n v="1"/>
    <n v="1.4444444444444444"/>
  </r>
  <r>
    <x v="3"/>
    <s v="CRITTENDEN COUNTY SCHOOL DISTRICT"/>
    <s v="UNINCORP"/>
    <s v="0050"/>
    <s v="0009"/>
    <x v="5"/>
    <s v="KY, CRITTENDEN, UNINCORP, CRITTENDEN COUNTY SCHOOL DISTRICT"/>
    <s v="210550000000135"/>
    <s v="Base Charge Count"/>
    <n v="103"/>
    <n v="103"/>
    <n v="100"/>
    <n v="101"/>
    <n v="107"/>
    <n v="8"/>
    <n v="200"/>
    <n v="104"/>
    <n v="101"/>
    <n v="103"/>
    <n v="106"/>
    <n v="98"/>
    <n v="102.83333333333333"/>
  </r>
  <r>
    <x v="2"/>
    <s v="DAVIESS COUNTY SCHOOL DISTRICT"/>
    <s v="MASONVILLE"/>
    <s v="0050"/>
    <s v="0009"/>
    <x v="5"/>
    <s v="KY, DAVIESS, MASONVILLE, DAVIESS COUNTY SCHOOL DISTRICT"/>
    <s v="210595052000145"/>
    <s v="Base Charge Count"/>
    <n v="321"/>
    <n v="322"/>
    <n v="323"/>
    <n v="319"/>
    <n v="324"/>
    <n v="321"/>
    <n v="319"/>
    <n v="321"/>
    <n v="317"/>
    <n v="321"/>
    <n v="322"/>
    <n v="314"/>
    <n v="320.33333333333331"/>
  </r>
  <r>
    <x v="2"/>
    <s v="DAVIESS COUNTY SCHOOL DISTRICT"/>
    <s v="OWENSBORO"/>
    <s v="0050"/>
    <s v="0009"/>
    <x v="5"/>
    <s v="KY, DAVIESS, OWENSBORO, DAVIESS COUNTY SCHOOL DISTRICT"/>
    <s v="210595862000145"/>
    <s v="Base Charge Count"/>
    <n v="9666"/>
    <n v="9699"/>
    <n v="9681"/>
    <n v="9838"/>
    <n v="9824"/>
    <n v="8462"/>
    <n v="11170"/>
    <n v="9825"/>
    <n v="9789"/>
    <n v="9758"/>
    <n v="9854"/>
    <n v="9762"/>
    <n v="9777.3333333333339"/>
  </r>
  <r>
    <x v="2"/>
    <s v="OWENSBORO INDEPENDENT SCHOOL DISTRIC"/>
    <s v="OWENSBORO"/>
    <s v="0050"/>
    <s v="0009"/>
    <x v="5"/>
    <s v="KY, DAVIESS, OWENSBORO, OWENSBORO INDEPENDENT SCHOOL DISTRIC"/>
    <s v="210595862000472"/>
    <s v="Base Charge Count"/>
    <n v="10798"/>
    <n v="10849"/>
    <n v="10876"/>
    <n v="11026"/>
    <n v="11036"/>
    <n v="11085"/>
    <n v="11124"/>
    <n v="11044"/>
    <n v="11014"/>
    <n v="10988"/>
    <n v="10948"/>
    <n v="10841"/>
    <n v="10969.083333333334"/>
  </r>
  <r>
    <x v="2"/>
    <s v="DAVIESS COUNTY SCHOOL DISTRICT"/>
    <s v="UNINCORP"/>
    <s v="0050"/>
    <s v="0009"/>
    <x v="5"/>
    <s v="KY, DAVIESS, UNINCORP, DAVIESS COUNTY SCHOOL DISTRICT"/>
    <s v="210590000000145"/>
    <s v="Base Charge Count"/>
    <n v="8834"/>
    <n v="8856"/>
    <n v="8824"/>
    <n v="8969"/>
    <n v="8993"/>
    <n v="6699"/>
    <n v="11296"/>
    <n v="9011"/>
    <n v="8994"/>
    <n v="9016"/>
    <n v="8999"/>
    <n v="8972"/>
    <n v="8955.25"/>
  </r>
  <r>
    <x v="2"/>
    <s v="OHIO COUNTY SCHOOL DISTRICT"/>
    <s v="UNINCORP"/>
    <s v="0050"/>
    <s v="0009"/>
    <x v="5"/>
    <s v="KY, DAVIESS, UNINCORP, OHIO COUNTY SCHOOL DISTRICT"/>
    <s v="210590000000461"/>
    <s v="Base Charge Count"/>
    <n v="4"/>
    <n v="4"/>
    <n v="4"/>
    <n v="4"/>
    <n v="4"/>
    <n v="3"/>
    <n v="5"/>
    <n v="4"/>
    <n v="4"/>
    <n v="4"/>
    <n v="4"/>
    <n v="4"/>
    <n v="4"/>
  </r>
  <r>
    <x v="2"/>
    <s v="OWENSBORO INDEPENDENT SCHOOL DISTRICT"/>
    <s v="UNINCORP"/>
    <s v="0050"/>
    <s v="0009"/>
    <x v="5"/>
    <s v="KY, DAVIESS, UNINCORP, OWENSBORO INDEPENDENT SCHOOL DISTRICT"/>
    <s v="210590000000472"/>
    <s v="Base Charge Count"/>
    <n v="256"/>
    <n v="257"/>
    <n v="257"/>
    <n v="263"/>
    <n v="267"/>
    <n v="261"/>
    <n v="293"/>
    <n v="283"/>
    <n v="289"/>
    <n v="294"/>
    <n v="301"/>
    <n v="308"/>
    <n v="277.41666666666669"/>
  </r>
  <r>
    <x v="2"/>
    <s v="DAVIESS COUNTY SCHOOL DISTRICT"/>
    <s v="WHITESVILLE"/>
    <s v="0050"/>
    <s v="0009"/>
    <x v="5"/>
    <s v="KY, DAVIESS, WHITESVILLE, DAVIESS COUNTY SCHOOL DISTRICT"/>
    <s v="210598283000145"/>
    <s v="Base Charge Count"/>
    <n v="257"/>
    <n v="255"/>
    <n v="259"/>
    <n v="264"/>
    <n v="261"/>
    <n v="263"/>
    <n v="263"/>
    <n v="265"/>
    <n v="264"/>
    <n v="261"/>
    <n v="260"/>
    <n v="259"/>
    <n v="260.91666666666669"/>
  </r>
  <r>
    <x v="1"/>
    <s v="EDMONSON COUNTY SCHOOL DISTRICT"/>
    <s v="UNINCORP"/>
    <s v="0050"/>
    <s v="0009"/>
    <x v="5"/>
    <s v="KY, EDMONSON, UNINCORP, EDMONSON COUNTY SCHOOL DISTRICT"/>
    <s v="210610000000151"/>
    <s v="Base Charge Count"/>
    <n v="27"/>
    <n v="29"/>
    <n v="13"/>
    <n v="45"/>
    <n v="30"/>
    <n v="16"/>
    <n v="48"/>
    <n v="33"/>
    <n v="31"/>
    <n v="30"/>
    <n v="34"/>
    <n v="28"/>
    <n v="30.333333333333332"/>
  </r>
  <r>
    <x v="0"/>
    <s v="FRANKFORT INDEPENDENT SCHOOL DISTRI"/>
    <s v="FRANKFORT"/>
    <s v="0050"/>
    <s v="0009"/>
    <x v="5"/>
    <s v="KY, FRANKLIN, FRANKFORT, FRANKFORT INDEPENDENT SCHOOL DISTRI"/>
    <s v="210732890000177"/>
    <s v="Base Charge Count"/>
    <n v="19"/>
    <n v="16"/>
    <n v="18"/>
    <n v="19"/>
    <n v="22"/>
    <n v="21"/>
    <n v="23"/>
    <n v="25"/>
    <n v="26"/>
    <n v="25"/>
    <n v="23"/>
    <n v="23"/>
    <n v="21.666666666666668"/>
  </r>
  <r>
    <x v="0"/>
    <s v="FRANKLIN COUNTY SCHOOL DISTRICT"/>
    <s v="FRANKFORT"/>
    <s v="0050"/>
    <s v="0009"/>
    <x v="5"/>
    <s v="KY, FRANKLIN, FRANKFORT, FRANKLIN COUNTY SCHOOL DISTRICT"/>
    <s v="210732890000181"/>
    <s v="Base Charge Count"/>
    <n v="4"/>
    <n v="4"/>
    <n v="4"/>
    <n v="4"/>
    <n v="4"/>
    <n v="4"/>
    <n v="4"/>
    <n v="5"/>
    <n v="5"/>
    <n v="5"/>
    <n v="5"/>
    <n v="5"/>
    <n v="4.416666666666667"/>
  </r>
  <r>
    <x v="0"/>
    <s v="FRANKLIN COUNTY SCHOOL DISTRICT"/>
    <s v="UNINCORP"/>
    <s v="0050"/>
    <s v="0009"/>
    <x v="5"/>
    <s v="KY, FRANKLIN, UNINCORP, FRANKLIN COUNTY SCHOOL DISTRICT"/>
    <s v="210730000000181"/>
    <s v="Base Charge Count"/>
    <n v="748"/>
    <n v="755"/>
    <n v="759"/>
    <n v="762"/>
    <n v="768"/>
    <n v="763"/>
    <n v="773"/>
    <n v="784"/>
    <n v="788"/>
    <n v="780"/>
    <n v="807"/>
    <n v="782"/>
    <n v="772.41666666666663"/>
  </r>
  <r>
    <x v="0"/>
    <s v="GARRARD COUNTY SCHOOL DISTRICT"/>
    <s v="LANCASTER"/>
    <s v="0050"/>
    <s v="0009"/>
    <x v="5"/>
    <s v="KY, GARRARD, LANCASTER, GARRARD COUNTY SCHOOL DISTRICT"/>
    <s v="210794384000195"/>
    <s v="Base Charge Count"/>
    <n v="763"/>
    <n v="793"/>
    <n v="804"/>
    <n v="818"/>
    <n v="845"/>
    <n v="839"/>
    <n v="869"/>
    <n v="855"/>
    <n v="830"/>
    <n v="817"/>
    <n v="831"/>
    <n v="791"/>
    <n v="821.25"/>
  </r>
  <r>
    <x v="0"/>
    <s v="GARRARD COUNTY SCHOOL DISTRICT"/>
    <s v="UNINCORP"/>
    <s v="0050"/>
    <s v="0009"/>
    <x v="5"/>
    <s v="KY, GARRARD, UNINCORP, GARRARD COUNTY SCHOOL DISTRICT"/>
    <s v="210790000000195"/>
    <s v="Base Charge Count"/>
    <n v="90"/>
    <n v="88"/>
    <n v="90"/>
    <n v="97"/>
    <n v="92"/>
    <n v="95"/>
    <n v="91"/>
    <n v="95"/>
    <n v="94"/>
    <n v="96"/>
    <n v="92"/>
    <n v="91"/>
    <n v="92.583333333333329"/>
  </r>
  <r>
    <x v="3"/>
    <s v="GRAVES COUNTY SCHOOL DISTRICT"/>
    <s v="MAYFIELD"/>
    <s v="0050"/>
    <s v="0009"/>
    <x v="5"/>
    <s v="KY, GRAVES, MAYFIELD, GRAVES COUNTY SCHOOL DISTRICT"/>
    <s v="210835089800205"/>
    <s v="Base Charge Count"/>
    <n v="91"/>
    <n v="92"/>
    <n v="95"/>
    <n v="98"/>
    <n v="99"/>
    <n v="97"/>
    <n v="102"/>
    <n v="99"/>
    <n v="100"/>
    <n v="98"/>
    <n v="95"/>
    <n v="92"/>
    <n v="96.5"/>
  </r>
  <r>
    <x v="3"/>
    <s v="MAYFIELD INDEPENDENT SCHOOL DISTRICT"/>
    <s v="MAYFIELD"/>
    <s v="0050"/>
    <s v="0009"/>
    <x v="5"/>
    <s v="KY, GRAVES, MAYFIELD, MAYFIELD INDEPENDENT SCHOOL DISTRICT"/>
    <s v="210835089800392"/>
    <s v="Base Charge Count"/>
    <n v="2984"/>
    <n v="3018"/>
    <n v="3122"/>
    <n v="3319"/>
    <n v="3305"/>
    <n v="2596"/>
    <n v="4058"/>
    <n v="3296"/>
    <n v="3322"/>
    <n v="3145"/>
    <n v="3132"/>
    <n v="2992"/>
    <n v="3190.75"/>
  </r>
  <r>
    <x v="3"/>
    <s v="GRAVES COUNTY SCHOOL DISTRICT"/>
    <s v="UNINCORP"/>
    <s v="0050"/>
    <s v="0009"/>
    <x v="5"/>
    <s v="KY, GRAVES, UNINCORP, GRAVES COUNTY SCHOOL DISTRICT"/>
    <s v="210830000000205"/>
    <s v="Base Charge Count"/>
    <n v="2154"/>
    <n v="2163"/>
    <n v="2182"/>
    <n v="2227"/>
    <n v="2234"/>
    <n v="2047"/>
    <n v="2416"/>
    <n v="2246"/>
    <n v="2217"/>
    <n v="2206"/>
    <n v="2157"/>
    <n v="2150"/>
    <n v="2199.9166666666665"/>
  </r>
  <r>
    <x v="3"/>
    <s v="GRAVES COUNTY SCHOOL DISTRICT"/>
    <s v="WATER VALLEY"/>
    <s v="0050"/>
    <s v="0009"/>
    <x v="5"/>
    <s v="KY, GRAVES, WATER VALLEY, GRAVES COUNTY SCHOOL DISTRICT"/>
    <s v="210838083200205"/>
    <s v="Base Charge Count"/>
    <n v="72"/>
    <n v="74"/>
    <n v="80"/>
    <n v="82"/>
    <n v="82"/>
    <n v="81"/>
    <n v="83"/>
    <n v="80"/>
    <n v="81"/>
    <n v="79"/>
    <n v="72"/>
    <n v="70"/>
    <n v="78"/>
  </r>
  <r>
    <x v="3"/>
    <s v="GRAVES COUNTY SCHOOL DISTRICT"/>
    <s v="WINGO"/>
    <s v="0050"/>
    <s v="0009"/>
    <x v="5"/>
    <s v="KY, GRAVES, WINGO, GRAVES COUNTY SCHOOL DISTRICT"/>
    <s v="210838385600205"/>
    <s v="Base Charge Count"/>
    <n v="198"/>
    <n v="200"/>
    <n v="208"/>
    <n v="213"/>
    <n v="211"/>
    <n v="213"/>
    <n v="220"/>
    <n v="220"/>
    <n v="218"/>
    <n v="211"/>
    <n v="216"/>
    <n v="203"/>
    <n v="210.91666666666666"/>
  </r>
  <r>
    <x v="0"/>
    <s v="GREEN COUNTY SCHOOL DISTRICT"/>
    <s v="GREENSBURG"/>
    <s v="0050"/>
    <s v="0009"/>
    <x v="5"/>
    <s v="KY, GREEN, GREENSBURG, GREEN COUNTY SCHOOL DISTRICT"/>
    <s v="210873296800215"/>
    <s v="Base Charge Count"/>
    <n v="623"/>
    <n v="635"/>
    <n v="621"/>
    <n v="625"/>
    <n v="630"/>
    <n v="636"/>
    <n v="672"/>
    <n v="637"/>
    <n v="621"/>
    <n v="640"/>
    <n v="660"/>
    <n v="621"/>
    <n v="635.08333333333337"/>
  </r>
  <r>
    <x v="0"/>
    <s v="GREEN COUNTY SCHOOL DISTRICT"/>
    <s v="UNINCORP"/>
    <s v="0050"/>
    <s v="0009"/>
    <x v="5"/>
    <s v="KY, GREEN, UNINCORP, GREEN COUNTY SCHOOL DISTRICT"/>
    <s v="210870000000215"/>
    <s v="Base Charge Count"/>
    <n v="295"/>
    <n v="298"/>
    <n v="303"/>
    <n v="311"/>
    <n v="310"/>
    <n v="306"/>
    <n v="309"/>
    <n v="310"/>
    <n v="314"/>
    <n v="304"/>
    <n v="299"/>
    <n v="295"/>
    <n v="304.5"/>
  </r>
  <r>
    <x v="0"/>
    <s v="TAYLOR COUNTY SCHOOL DISTRICT"/>
    <s v="UNINCORP"/>
    <s v="0050"/>
    <s v="0009"/>
    <x v="5"/>
    <s v="KY, GREEN, UNINCORP, TAYLOR COUNTY SCHOOL DISTRICT"/>
    <s v="210870000000545"/>
    <s v="Base Charge Count"/>
    <n v="4"/>
    <n v="4"/>
    <n v="4"/>
    <n v="4"/>
    <n v="4"/>
    <n v="4"/>
    <n v="4"/>
    <n v="4"/>
    <n v="4"/>
    <n v="4"/>
    <n v="4"/>
    <n v="5"/>
    <n v="4.083333333333333"/>
  </r>
  <r>
    <x v="2"/>
    <s v="HANCOCK COUNTY SCHOOL DISTRICT"/>
    <s v="HAWESVILLE"/>
    <s v="0050"/>
    <s v="0009"/>
    <x v="5"/>
    <s v="KY, HANCOCK, HAWESVILLE, HANCOCK COUNTY SCHOOL DISTRICT"/>
    <s v="210913520000225"/>
    <s v="Base Charge Count"/>
    <n v="364"/>
    <n v="364"/>
    <n v="372"/>
    <n v="368"/>
    <n v="373"/>
    <n v="373"/>
    <n v="373"/>
    <n v="372"/>
    <n v="379"/>
    <n v="370"/>
    <n v="372"/>
    <n v="368"/>
    <n v="370.66666666666669"/>
  </r>
  <r>
    <x v="2"/>
    <s v="HANCOCK COUNTY SCHOOL DISTRICT"/>
    <s v="UNINCORP"/>
    <s v="0050"/>
    <s v="0009"/>
    <x v="5"/>
    <s v="KY, HANCOCK, UNINCORP, HANCOCK COUNTY SCHOOL DISTRICT"/>
    <s v="210910000000225"/>
    <s v="Base Charge Count"/>
    <n v="113"/>
    <n v="118"/>
    <n v="111"/>
    <n v="117"/>
    <n v="115"/>
    <n v="46"/>
    <n v="185"/>
    <n v="114"/>
    <n v="109"/>
    <n v="118"/>
    <n v="111"/>
    <n v="104"/>
    <n v="113.41666666666667"/>
  </r>
  <r>
    <x v="1"/>
    <s v="CAVERNA INDEPENDENT SCHOOL DISTRICT"/>
    <s v="HORSE CAVE"/>
    <s v="0050"/>
    <s v="0009"/>
    <x v="5"/>
    <s v="KY, HART, HORSE CAVE, CAVERNA INDEPENDENT SCHOOL DISTRICT"/>
    <s v="210993800800113"/>
    <s v="Base Charge Count"/>
    <n v="624"/>
    <n v="631"/>
    <n v="626"/>
    <n v="634"/>
    <n v="644"/>
    <n v="645"/>
    <n v="645"/>
    <n v="639"/>
    <n v="634"/>
    <n v="616"/>
    <n v="625"/>
    <n v="602"/>
    <n v="630.41666666666663"/>
  </r>
  <r>
    <x v="1"/>
    <s v="HART COUNTY SCHOOL DISTRICT"/>
    <s v="MUNFORDVILLE"/>
    <s v="0050"/>
    <s v="0009"/>
    <x v="5"/>
    <s v="KY, HART, MUNFORDVILLE, HART COUNTY SCHOOL DISTRICT"/>
    <s v="210995457000245"/>
    <s v="Base Charge Count"/>
    <n v="381"/>
    <n v="390"/>
    <n v="408"/>
    <n v="402"/>
    <n v="405"/>
    <n v="404"/>
    <n v="409"/>
    <n v="404"/>
    <n v="402"/>
    <n v="398"/>
    <n v="388"/>
    <n v="382"/>
    <n v="397.75"/>
  </r>
  <r>
    <x v="1"/>
    <s v="CAVERNA INDEPENDENT SCHOOL DISTRICT"/>
    <s v="UNINCORP"/>
    <s v="0050"/>
    <s v="0009"/>
    <x v="5"/>
    <s v="KY, HART, UNINCORP, CAVERNA INDEPENDENT SCHOOL DISTRICT"/>
    <s v="210990000000113"/>
    <s v="Base Charge Count"/>
    <n v="67"/>
    <n v="69"/>
    <n v="69"/>
    <n v="71"/>
    <n v="75"/>
    <n v="72"/>
    <n v="73"/>
    <n v="74"/>
    <n v="73"/>
    <n v="67"/>
    <n v="66"/>
    <n v="67"/>
    <n v="70.25"/>
  </r>
  <r>
    <x v="1"/>
    <s v="HART COUNTY SCHOOL DISTRICT"/>
    <s v="UNINCORP"/>
    <s v="0050"/>
    <s v="0009"/>
    <x v="5"/>
    <s v="KY, HART, UNINCORP, HART COUNTY SCHOOL DISTRICT"/>
    <s v="210990000000245"/>
    <s v="Base Charge Count"/>
    <n v="64"/>
    <n v="63"/>
    <n v="63"/>
    <n v="62"/>
    <n v="65"/>
    <n v="38"/>
    <n v="91"/>
    <n v="65"/>
    <n v="67"/>
    <n v="64"/>
    <n v="66"/>
    <n v="60"/>
    <n v="64"/>
  </r>
  <r>
    <x v="2"/>
    <s v="HENDERSON COUNTY SCHOOL DISTRICT"/>
    <s v="HENDERSON"/>
    <s v="0050"/>
    <s v="0009"/>
    <x v="5"/>
    <s v="KY, HENDERSON, HENDERSON, HENDERSON COUNTY SCHOOL DISTRICT"/>
    <s v="211013586600251"/>
    <s v="Base Charge Count"/>
    <n v="290"/>
    <n v="293"/>
    <n v="294"/>
    <n v="296"/>
    <n v="298"/>
    <n v="303"/>
    <n v="298"/>
    <n v="306"/>
    <n v="291"/>
    <n v="306"/>
    <n v="291"/>
    <n v="290"/>
    <n v="296.33333333333331"/>
  </r>
  <r>
    <x v="2"/>
    <s v="HENDERSON COUNTY SCHOOL DISTRICT"/>
    <s v="ROBARDS"/>
    <s v="0050"/>
    <s v="0009"/>
    <x v="5"/>
    <s v="KY, HENDERSON, ROBARDS, HENDERSON COUNTY SCHOOL DISTRICT"/>
    <s v="211016587400251"/>
    <s v="Base Charge Count"/>
    <n v="76"/>
    <n v="74"/>
    <n v="75"/>
    <n v="77"/>
    <n v="76"/>
    <n v="76"/>
    <n v="77"/>
    <n v="75"/>
    <n v="77"/>
    <n v="74"/>
    <n v="74"/>
    <n v="77"/>
    <n v="75.666666666666671"/>
  </r>
  <r>
    <x v="2"/>
    <s v="HENDERSON COUNTY SCHOOL DISTRICT"/>
    <s v="UNINCORP"/>
    <s v="0050"/>
    <s v="0009"/>
    <x v="5"/>
    <s v="KY, HENDERSON, UNINCORP, HENDERSON COUNTY SCHOOL DISTRICT"/>
    <s v="211010000000251"/>
    <s v="Base Charge Count"/>
    <n v="1063"/>
    <n v="1064"/>
    <n v="1070"/>
    <n v="1090"/>
    <n v="1087"/>
    <n v="1088"/>
    <n v="1087"/>
    <n v="1096"/>
    <n v="1087"/>
    <n v="1082"/>
    <n v="1065"/>
    <n v="1055"/>
    <n v="1077.8333333333333"/>
  </r>
  <r>
    <x v="3"/>
    <s v="DAWSON SPRINGS INDEPENDENT SCHO"/>
    <s v="DAWSON SPRINGS"/>
    <s v="0050"/>
    <s v="0009"/>
    <x v="5"/>
    <s v="KY, HOPKINS, DAWSON SPRINGS, DAWSON SPRINGS INDEPENDENT SCHO"/>
    <s v="211072022400146"/>
    <s v="Base Charge Count"/>
    <n v="637"/>
    <n v="636"/>
    <n v="655"/>
    <n v="683"/>
    <n v="680"/>
    <n v="527"/>
    <n v="829"/>
    <n v="681"/>
    <n v="675"/>
    <n v="677"/>
    <n v="679"/>
    <n v="652"/>
    <n v="667.58333333333337"/>
  </r>
  <r>
    <x v="3"/>
    <s v="HOPKINS COUNTY SCHOOL DISTRICT"/>
    <s v="DAWSON SPRINGS"/>
    <s v="0050"/>
    <s v="0009"/>
    <x v="5"/>
    <s v="KY, HOPKINS, DAWSON SPRINGS, HOPKINS COUNTY SCHOOL DISTRICT"/>
    <s v="211072022400265"/>
    <s v="Base Charge Count"/>
    <n v="29"/>
    <n v="31"/>
    <n v="30"/>
    <n v="30"/>
    <n v="30"/>
    <n v="32"/>
    <n v="31"/>
    <n v="31"/>
    <n v="31"/>
    <n v="30"/>
    <n v="27"/>
    <n v="30"/>
    <n v="30.166666666666668"/>
  </r>
  <r>
    <x v="3"/>
    <s v="HOPKINS COUNTY SCHOOL DISTRICT"/>
    <s v="EARLINGTON"/>
    <s v="0050"/>
    <s v="0009"/>
    <x v="5"/>
    <s v="KY, HOPKINS, EARLINGTON, HOPKINS COUNTY SCHOOL DISTRICT"/>
    <s v="211072323000265"/>
    <s v="Base Charge Count"/>
    <n v="439"/>
    <n v="443"/>
    <n v="460"/>
    <n v="471"/>
    <n v="475"/>
    <n v="482"/>
    <n v="475"/>
    <n v="473"/>
    <n v="478"/>
    <n v="450"/>
    <n v="437"/>
    <n v="416"/>
    <n v="458.25"/>
  </r>
  <r>
    <x v="2"/>
    <s v="HOPKINS COUNTY SCHOOL DISTRICT"/>
    <s v="HANSON"/>
    <s v="0050"/>
    <s v="0009"/>
    <x v="5"/>
    <s v="KY, HOPKINS, HANSON, HOPKINS COUNTY SCHOOL DISTRICT"/>
    <s v="211073439000265"/>
    <s v="Base Charge Count"/>
    <n v="160"/>
    <n v="161"/>
    <n v="163"/>
    <n v="167"/>
    <n v="162"/>
    <n v="163"/>
    <n v="170"/>
    <n v="165"/>
    <n v="167"/>
    <n v="164"/>
    <n v="159"/>
    <n v="156"/>
    <n v="163.08333333333334"/>
  </r>
  <r>
    <x v="3"/>
    <s v="HOPKINS COUNTY SCHOOL DISTRICT"/>
    <s v="MADISONVILLE"/>
    <s v="0050"/>
    <s v="0009"/>
    <x v="5"/>
    <s v="KY, HOPKINS, MADISONVILLE, HOPKINS COUNTY SCHOOL DISTRICT"/>
    <s v="211074936800265"/>
    <s v="Base Charge Count"/>
    <n v="5751"/>
    <n v="5784"/>
    <n v="5632"/>
    <n v="6132"/>
    <n v="6009"/>
    <n v="5405"/>
    <n v="6617"/>
    <n v="6045"/>
    <n v="5898"/>
    <n v="5908"/>
    <n v="5837"/>
    <n v="5702"/>
    <n v="5893.333333333333"/>
  </r>
  <r>
    <x v="3"/>
    <s v="HOPKINS COUNTY SCHOOL DISTRICT"/>
    <s v="MORTONS GAP"/>
    <s v="0050"/>
    <s v="0009"/>
    <x v="5"/>
    <s v="KY, HOPKINS, MORTONS GAP, HOPKINS COUNTY SCHOOL DISTRICT"/>
    <s v="211075361600265"/>
    <s v="Base Charge Count"/>
    <n v="225"/>
    <n v="244"/>
    <n v="236"/>
    <n v="240"/>
    <n v="238"/>
    <n v="10"/>
    <n v="470"/>
    <n v="228"/>
    <n v="243"/>
    <n v="229"/>
    <n v="224"/>
    <n v="223"/>
    <n v="234.16666666666666"/>
  </r>
  <r>
    <x v="3"/>
    <s v="HOPKINS COUNTY SCHOOL DISTRICT"/>
    <s v="NORTONVILLE"/>
    <s v="0050"/>
    <s v="0009"/>
    <x v="5"/>
    <s v="KY, HOPKINS, NORTONVILLE, HOPKINS COUNTY SCHOOL DISTRICT"/>
    <s v="211075691000265"/>
    <s v="Base Charge Count"/>
    <n v="360"/>
    <n v="359"/>
    <n v="356"/>
    <n v="368"/>
    <n v="369"/>
    <n v="370"/>
    <n v="367"/>
    <n v="368"/>
    <n v="364"/>
    <n v="363"/>
    <n v="352"/>
    <n v="357"/>
    <n v="362.75"/>
  </r>
  <r>
    <x v="3"/>
    <s v="HOPKINS COUNTY SCHOOL DISTRICT"/>
    <s v="SAINT CHARLES"/>
    <s v="0050"/>
    <s v="0009"/>
    <x v="5"/>
    <s v="KY, HOPKINS, SAINT CHARLES, HOPKINS COUNTY SCHOOL DISTRICT"/>
    <s v="211076771000265"/>
    <s v="Base Charge Count"/>
    <n v="34"/>
    <n v="38"/>
    <n v="37"/>
    <n v="37"/>
    <n v="38"/>
    <n v="38"/>
    <n v="36"/>
    <n v="37"/>
    <n v="36"/>
    <n v="36"/>
    <n v="34"/>
    <n v="34"/>
    <n v="36.25"/>
  </r>
  <r>
    <x v="3"/>
    <s v="HOPKINS COUNTY SCHOOL DISTRICT"/>
    <s v="UNINCORP"/>
    <s v="0050"/>
    <s v="0009"/>
    <x v="5"/>
    <s v="KY, HOPKINS, UNINCORP, HOPKINS COUNTY SCHOOL DISTRICT"/>
    <s v="211070000000265"/>
    <s v="Base Charge Count"/>
    <n v="1259"/>
    <n v="1279"/>
    <n v="1204"/>
    <n v="1362"/>
    <n v="1318"/>
    <n v="1216"/>
    <n v="1429"/>
    <n v="1310"/>
    <n v="1309"/>
    <n v="1311"/>
    <n v="1287"/>
    <n v="1258"/>
    <n v="1295.1666666666667"/>
  </r>
  <r>
    <x v="0"/>
    <s v="JACKSON COUNTY SCHOOL DISTRICT"/>
    <s v="UNINCORP"/>
    <s v="0050"/>
    <s v="0009"/>
    <x v="5"/>
    <s v="KY, JACKSON, UNINCORP, JACKSON COUNTY SCHOOL DISTRICT"/>
    <s v="211090000000271"/>
    <s v="Base Charge Count"/>
    <n v="1"/>
    <n v="1"/>
    <n v="1"/>
    <n v="1"/>
    <n v="1"/>
    <m/>
    <n v="2"/>
    <n v="1"/>
    <n v="1"/>
    <n v="1"/>
    <n v="1"/>
    <n v="1"/>
    <n v="1.0909090909090908"/>
  </r>
  <r>
    <x v="4"/>
    <s v="JEFFERSON COUNTY"/>
    <s v="LOUISVILLE/JEFFERSON COUNTY"/>
    <s v="0050"/>
    <s v="0009"/>
    <x v="5"/>
    <s v="KY, JEFFERSON, LOUISVILLE/JEFFERSON COUNTY, JEFFERSON COUNTY"/>
    <s v="211114800600275"/>
    <s v="Base Charge Count"/>
    <n v="140"/>
    <n v="183"/>
    <n v="149"/>
    <n v="193"/>
    <n v="181"/>
    <n v="13"/>
    <n v="352"/>
    <n v="199"/>
    <n v="179"/>
    <n v="206"/>
    <n v="208"/>
    <n v="192"/>
    <n v="182.91666666666666"/>
  </r>
  <r>
    <x v="4"/>
    <s v="JEFFERSON COUNTY SCHOOL DISTRICT"/>
    <s v="UNINCORP"/>
    <s v="0050"/>
    <s v="0009"/>
    <x v="5"/>
    <s v="KY, JEFFERSON, UNINCORP, JEFFERSON COUNTY SCHOOL DISTRICT"/>
    <s v="211110000000275"/>
    <s v="Base Charge Count"/>
    <n v="273"/>
    <n v="299"/>
    <n v="280"/>
    <n v="291"/>
    <n v="293"/>
    <n v="7"/>
    <n v="574"/>
    <n v="286"/>
    <n v="277"/>
    <n v="301"/>
    <n v="311"/>
    <n v="290"/>
    <n v="290.16666666666669"/>
  </r>
  <r>
    <x v="0"/>
    <s v="LINCOLN COUNTY SCHOOL DISTRICT"/>
    <s v="HUSTONVILLE"/>
    <s v="0050"/>
    <s v="0009"/>
    <x v="5"/>
    <s v="KY, LINCOLN, HUSTONVILLE, LINCOLN COUNTY SCHOOL DISTRICT"/>
    <s v="211373883600341"/>
    <s v="Base Charge Count"/>
    <n v="79"/>
    <n v="85"/>
    <n v="85"/>
    <n v="88"/>
    <n v="86"/>
    <n v="4"/>
    <n v="171"/>
    <n v="87"/>
    <n v="91"/>
    <n v="87"/>
    <n v="85"/>
    <n v="89"/>
    <n v="86.416666666666671"/>
  </r>
  <r>
    <x v="0"/>
    <s v="LINCOLN COUNTY SCHOOL DISTRICT"/>
    <s v="STANFORD"/>
    <s v="0050"/>
    <s v="0009"/>
    <x v="5"/>
    <s v="KY, LINCOLN, STANFORD, LINCOLN COUNTY SCHOOL DISTRICT"/>
    <s v="211377311000341"/>
    <s v="Base Charge Count"/>
    <n v="742"/>
    <n v="768"/>
    <n v="772"/>
    <n v="768"/>
    <n v="773"/>
    <n v="543"/>
    <n v="990"/>
    <n v="765"/>
    <n v="751"/>
    <n v="764"/>
    <n v="731"/>
    <n v="741"/>
    <n v="759"/>
  </r>
  <r>
    <x v="0"/>
    <s v="LINCOLN COUNTY SCHOOL DISTRICT"/>
    <s v="UNINCORP"/>
    <s v="0050"/>
    <s v="0009"/>
    <x v="5"/>
    <s v="KY, LINCOLN, UNINCORP, LINCOLN COUNTY SCHOOL DISTRICT"/>
    <s v="211370000000341"/>
    <s v="Base Charge Count"/>
    <n v="293"/>
    <n v="311"/>
    <n v="305"/>
    <n v="321"/>
    <n v="315"/>
    <n v="105"/>
    <n v="530"/>
    <n v="307"/>
    <n v="325"/>
    <n v="308"/>
    <n v="309"/>
    <n v="314"/>
    <n v="311.91666666666669"/>
  </r>
  <r>
    <x v="3"/>
    <s v="LIVINGSTON COUNTY SCHOOL DISTR"/>
    <s v="GRAND RIVERS"/>
    <s v="0050"/>
    <s v="0009"/>
    <x v="5"/>
    <s v="KY, LIVINGSTON, GRAND RIVERS, LIVINGSTON COUNTY SCHOOL DISTR"/>
    <s v="211393221200345"/>
    <s v="Base Charge Count"/>
    <n v="164"/>
    <n v="163"/>
    <n v="160"/>
    <n v="164"/>
    <n v="166"/>
    <n v="104"/>
    <n v="231"/>
    <n v="170"/>
    <n v="165"/>
    <n v="164"/>
    <n v="165"/>
    <n v="162"/>
    <n v="164.83333333333334"/>
  </r>
  <r>
    <x v="3"/>
    <s v="LIVINGSTON COUNTY SCHOOL DISTRICT"/>
    <s v="UNINCORP"/>
    <s v="0050"/>
    <s v="0009"/>
    <x v="5"/>
    <s v="KY, LIVINGSTON, UNINCORP, LIVINGSTON COUNTY SCHOOL DISTRICT"/>
    <s v="211390000000345"/>
    <s v="Base Charge Count"/>
    <n v="240"/>
    <n v="249"/>
    <n v="251"/>
    <n v="255"/>
    <n v="255"/>
    <n v="183"/>
    <n v="342"/>
    <n v="251"/>
    <n v="257"/>
    <n v="255"/>
    <n v="248"/>
    <n v="245"/>
    <n v="252.58333333333334"/>
  </r>
  <r>
    <x v="1"/>
    <s v="LOGAN COUNTY SCHOOL DISTRICT"/>
    <s v="ADAIRVILLE"/>
    <s v="0050"/>
    <s v="0009"/>
    <x v="5"/>
    <s v="KY, LOGAN, ADAIRVILLE, LOGAN COUNTY SCHOOL DISTRICT"/>
    <s v="211410029800351"/>
    <s v="Base Charge Count"/>
    <n v="330"/>
    <n v="285"/>
    <n v="312"/>
    <n v="314"/>
    <n v="311"/>
    <n v="9"/>
    <n v="624"/>
    <n v="303"/>
    <n v="310"/>
    <n v="304"/>
    <n v="297"/>
    <n v="290"/>
    <n v="307.41666666666669"/>
  </r>
  <r>
    <x v="1"/>
    <s v="LOGAN COUNTY SCHOOL DISTRICT"/>
    <s v="AUBURN"/>
    <s v="0050"/>
    <s v="0009"/>
    <x v="5"/>
    <s v="KY, LOGAN, AUBURN, LOGAN COUNTY SCHOOL DISTRICT"/>
    <s v="211410263800351"/>
    <s v="Base Charge Count"/>
    <n v="391"/>
    <n v="391"/>
    <n v="404"/>
    <n v="420"/>
    <n v="416"/>
    <n v="420"/>
    <n v="420"/>
    <n v="422"/>
    <n v="417"/>
    <n v="423"/>
    <n v="406"/>
    <n v="400"/>
    <n v="410.83333333333331"/>
  </r>
  <r>
    <x v="1"/>
    <s v="LOGAN COUNTY SCHOOL DISTRICT"/>
    <s v="RUSSELLVILLE"/>
    <s v="0050"/>
    <s v="0009"/>
    <x v="5"/>
    <s v="KY, LOGAN, RUSSELLVILLE, LOGAN COUNTY SCHOOL DISTRICT"/>
    <s v="211416751200351"/>
    <s v="Base Charge Count"/>
    <n v="373"/>
    <n v="348"/>
    <n v="337"/>
    <n v="357"/>
    <n v="353"/>
    <n v="134"/>
    <n v="571"/>
    <n v="349"/>
    <n v="335"/>
    <n v="360"/>
    <n v="347"/>
    <n v="320"/>
    <n v="348.66666666666669"/>
  </r>
  <r>
    <x v="1"/>
    <s v="RUSSELLVILLE INDEPENDENT SCHOOL DIS"/>
    <s v="RUSSELLVILLE"/>
    <s v="0050"/>
    <s v="0009"/>
    <x v="5"/>
    <s v="KY, LOGAN, RUSSELLVILLE, RUSSELLVILLE INDEPENDENT SCHOOL DIS"/>
    <s v="211416751200523"/>
    <s v="Base Charge Count"/>
    <n v="1750"/>
    <n v="1774"/>
    <n v="1786"/>
    <n v="1887"/>
    <n v="1876"/>
    <n v="1677"/>
    <n v="2136"/>
    <n v="1894"/>
    <n v="1883"/>
    <n v="1861"/>
    <n v="1793"/>
    <n v="1720"/>
    <n v="1836.4166666666667"/>
  </r>
  <r>
    <x v="1"/>
    <s v="LOGAN COUNTY SCHOOL DISTRICT"/>
    <s v="UNINCORP"/>
    <s v="0050"/>
    <s v="0009"/>
    <x v="5"/>
    <s v="KY, LOGAN, UNINCORP, LOGAN COUNTY SCHOOL DISTRICT"/>
    <s v="211410000000351"/>
    <s v="Base Charge Count"/>
    <n v="401"/>
    <n v="402"/>
    <n v="388"/>
    <n v="412"/>
    <n v="410"/>
    <n v="379"/>
    <n v="444"/>
    <n v="408"/>
    <n v="402"/>
    <n v="406"/>
    <n v="401"/>
    <n v="394"/>
    <n v="403.91666666666669"/>
  </r>
  <r>
    <x v="1"/>
    <s v="RUSSELLVILLE INDEPENDENT SCHOOL DISTRIC"/>
    <s v="UNINCORP"/>
    <s v="0050"/>
    <s v="0009"/>
    <x v="5"/>
    <s v="KY, LOGAN, UNINCORP, RUSSELLVILLE INDEPENDENT SCHOOL DISTRIC"/>
    <s v="211410000000523"/>
    <s v="Base Charge Count"/>
    <n v="4"/>
    <n v="4"/>
    <n v="4"/>
    <n v="4"/>
    <n v="4"/>
    <n v="4"/>
    <n v="4"/>
    <n v="4"/>
    <n v="4"/>
    <n v="4"/>
    <n v="4"/>
    <n v="4"/>
    <n v="4"/>
  </r>
  <r>
    <x v="3"/>
    <s v="LYON COUNTY SCHOOL DISTRICT"/>
    <s v="EDDYVILLE"/>
    <s v="0050"/>
    <s v="0009"/>
    <x v="5"/>
    <s v="KY, LYON, EDDYVILLE, LYON COUNTY SCHOOL DISTRICT"/>
    <s v="211432382400361"/>
    <s v="Base Charge Count"/>
    <n v="253"/>
    <n v="255"/>
    <n v="260"/>
    <n v="256"/>
    <n v="267"/>
    <n v="262"/>
    <n v="267"/>
    <n v="258"/>
    <n v="264"/>
    <n v="263"/>
    <n v="253"/>
    <n v="254"/>
    <n v="259.33333333333331"/>
  </r>
  <r>
    <x v="3"/>
    <s v="LYON COUNTY SCHOOL DISTRICT"/>
    <s v="UNINCORP"/>
    <s v="0050"/>
    <s v="0009"/>
    <x v="5"/>
    <s v="KY, LYON, UNINCORP, LYON COUNTY SCHOOL DISTRICT"/>
    <s v="211430000000361"/>
    <s v="Base Charge Count"/>
    <n v="34"/>
    <n v="36"/>
    <n v="36"/>
    <n v="35"/>
    <n v="42"/>
    <n v="38"/>
    <n v="38"/>
    <n v="37"/>
    <n v="38"/>
    <n v="38"/>
    <n v="36"/>
    <n v="37"/>
    <n v="37.083333333333336"/>
  </r>
  <r>
    <x v="0"/>
    <s v="MARION COUNTY SCHOOL DISTRICT"/>
    <s v="LEBANON"/>
    <s v="0050"/>
    <s v="0009"/>
    <x v="5"/>
    <s v="KY, MARION, LEBANON, MARION COUNTY SCHOOL DISTRICT"/>
    <s v="211554434400375"/>
    <s v="Base Charge Count"/>
    <n v="1555"/>
    <n v="1551"/>
    <n v="1572"/>
    <n v="1607"/>
    <n v="1617"/>
    <n v="1105"/>
    <n v="2146"/>
    <n v="1628"/>
    <n v="1617"/>
    <n v="1588"/>
    <n v="1582"/>
    <n v="1557"/>
    <n v="1593.75"/>
  </r>
  <r>
    <x v="0"/>
    <s v="MARION COUNTY SCHOOL DISTRICT"/>
    <s v="UNINCORP"/>
    <s v="0050"/>
    <s v="0009"/>
    <x v="5"/>
    <s v="KY, MARION, UNINCORP, MARION COUNTY SCHOOL DISTRICT"/>
    <s v="211550000000375"/>
    <s v="Base Charge Count"/>
    <n v="170"/>
    <n v="177"/>
    <n v="175"/>
    <n v="175"/>
    <n v="173"/>
    <n v="54"/>
    <n v="312"/>
    <n v="178"/>
    <n v="175"/>
    <n v="180"/>
    <n v="177"/>
    <n v="176"/>
    <n v="176.83333333333334"/>
  </r>
  <r>
    <x v="3"/>
    <s v="MARSHALL COUNTY SCHOOL DISTRICT"/>
    <s v="CALVERT CITY"/>
    <s v="0050"/>
    <s v="0009"/>
    <x v="5"/>
    <s v="KY, MARSHALL, CALVERT CITY, MARSHALL COUNTY SCHOOL DISTRICT"/>
    <s v="211571201600381"/>
    <s v="Base Charge Count"/>
    <n v="610"/>
    <n v="805"/>
    <n v="648"/>
    <n v="775"/>
    <n v="718"/>
    <n v="358"/>
    <n v="1069"/>
    <n v="717"/>
    <n v="619"/>
    <n v="827"/>
    <n v="719"/>
    <n v="610"/>
    <n v="706.25"/>
  </r>
  <r>
    <x v="3"/>
    <s v="MARSHALL COUNTY SCHOOL DISTRICT"/>
    <s v="UNINCORP"/>
    <s v="0050"/>
    <s v="0009"/>
    <x v="5"/>
    <s v="KY, MARSHALL, UNINCORP, MARSHALL COUNTY SCHOOL DISTRICT"/>
    <s v="211570000000381"/>
    <s v="Base Charge Count"/>
    <n v="572"/>
    <n v="588"/>
    <n v="566"/>
    <n v="604"/>
    <n v="586"/>
    <n v="320"/>
    <n v="863"/>
    <n v="589"/>
    <n v="560"/>
    <n v="617"/>
    <n v="577"/>
    <n v="548"/>
    <n v="582.5"/>
  </r>
  <r>
    <x v="3"/>
    <s v="MCCRACKEN COUNTY SCHOOL DISTRICT"/>
    <s v="UNINCORP"/>
    <s v="0050"/>
    <s v="0009"/>
    <x v="5"/>
    <s v="KY, MARSHALL, UNINCORP, MCCRACKEN COUNTY SCHOOL DISTRICT"/>
    <s v="211570000000395"/>
    <s v="Base Charge Count"/>
    <n v="7"/>
    <n v="7"/>
    <n v="8"/>
    <n v="8"/>
    <n v="8"/>
    <n v="8"/>
    <n v="8"/>
    <n v="8"/>
    <n v="8"/>
    <n v="8"/>
    <n v="7"/>
    <n v="9"/>
    <n v="7.833333333333333"/>
  </r>
  <r>
    <x v="3"/>
    <s v="MCCRACKEN COUNTY SCHOOL DISTRICT"/>
    <s v="HENDRON"/>
    <s v="0050"/>
    <s v="0009"/>
    <x v="5"/>
    <s v="KY, MCCRACKEN, HENDRON, MCCRACKEN COUNTY SCHOOL DISTRICT"/>
    <s v="211453590200395"/>
    <s v="Base Charge Count"/>
    <n v="437"/>
    <n v="443"/>
    <n v="450"/>
    <n v="457"/>
    <n v="460"/>
    <n v="457"/>
    <n v="457"/>
    <n v="460"/>
    <n v="457"/>
    <n v="463"/>
    <n v="458"/>
    <n v="458"/>
    <n v="454.75"/>
  </r>
  <r>
    <x v="3"/>
    <s v="MCCRACKEN COUNTY SCHOOL DISTRICT"/>
    <s v="LONE OAK"/>
    <s v="0050"/>
    <s v="0009"/>
    <x v="5"/>
    <s v="KY, MCCRACKEN, LONE OAK, MCCRACKEN COUNTY SCHOOL DISTRICT"/>
    <s v="211454751200395"/>
    <s v="Base Charge Count"/>
    <n v="17"/>
    <n v="17"/>
    <n v="17"/>
    <n v="17"/>
    <n v="18"/>
    <n v="16"/>
    <n v="16"/>
    <n v="16"/>
    <n v="20"/>
    <n v="17"/>
    <n v="16"/>
    <n v="16"/>
    <n v="16.916666666666668"/>
  </r>
  <r>
    <x v="3"/>
    <s v="MCCRACKEN COUNTY SCHOOL DISTRICT"/>
    <s v="MASSAC"/>
    <s v="0050"/>
    <s v="0009"/>
    <x v="5"/>
    <s v="KY, MCCRACKEN, MASSAC, MCCRACKEN COUNTY SCHOOL DISTRICT"/>
    <s v="211455055600395"/>
    <s v="Base Charge Count"/>
    <n v="462"/>
    <n v="468"/>
    <n v="461"/>
    <n v="467"/>
    <n v="484"/>
    <n v="485"/>
    <n v="484"/>
    <n v="486"/>
    <n v="484"/>
    <n v="477"/>
    <n v="482"/>
    <n v="468"/>
    <n v="475.66666666666669"/>
  </r>
  <r>
    <x v="3"/>
    <s v="MCCRACKEN COUNTY SCHOOL DISTRICT"/>
    <s v="PADUCAH"/>
    <s v="0050"/>
    <s v="0009"/>
    <x v="5"/>
    <s v="KY, MCCRACKEN, PADUCAH, MCCRACKEN COUNTY SCHOOL DISTRICT"/>
    <s v="211455883600395"/>
    <s v="Base Charge Count"/>
    <n v="1695"/>
    <n v="1692"/>
    <n v="1680"/>
    <n v="1711"/>
    <n v="1715"/>
    <n v="1712"/>
    <n v="1713"/>
    <n v="1716"/>
    <n v="1707"/>
    <n v="1722"/>
    <n v="1701"/>
    <n v="1711"/>
    <n v="1706.25"/>
  </r>
  <r>
    <x v="3"/>
    <s v="PADUCAH INDEPENDENT SCHOOL DISTRICT"/>
    <s v="PADUCAH"/>
    <s v="0050"/>
    <s v="0009"/>
    <x v="5"/>
    <s v="KY, MCCRACKEN, PADUCAH, PADUCAH INDEPENDENT SCHOOL DISTRICT"/>
    <s v="211455883600476"/>
    <s v="Base Charge Count"/>
    <n v="7038"/>
    <n v="7087"/>
    <n v="7120"/>
    <n v="7410"/>
    <n v="7417"/>
    <n v="7388"/>
    <n v="7411"/>
    <n v="7426"/>
    <n v="7312"/>
    <n v="7297"/>
    <n v="7102"/>
    <n v="7031"/>
    <n v="7253.25"/>
  </r>
  <r>
    <x v="3"/>
    <s v="MCCRACKEN COUNTY SCHOOL DISTRICT"/>
    <s v="REIDLAND"/>
    <s v="0050"/>
    <s v="0009"/>
    <x v="5"/>
    <s v="KY, MCCRACKEN, REIDLAND, MCCRACKEN COUNTY SCHOOL DISTRICT"/>
    <s v="211456463200395"/>
    <s v="Base Charge Count"/>
    <n v="1488"/>
    <n v="1504"/>
    <n v="1515"/>
    <n v="1511"/>
    <n v="1517"/>
    <n v="1499"/>
    <n v="1504"/>
    <n v="1503"/>
    <n v="1461"/>
    <n v="1526"/>
    <n v="1488"/>
    <n v="1466"/>
    <n v="1498.5"/>
  </r>
  <r>
    <x v="3"/>
    <s v="MCCRACKEN COUNTY SCHOOL DISTRICT"/>
    <s v="UNINCORP"/>
    <s v="0050"/>
    <s v="0009"/>
    <x v="5"/>
    <s v="KY, MCCRACKEN, UNINCORP, MCCRACKEN COUNTY SCHOOL DISTRICT"/>
    <s v="211450000000395"/>
    <s v="Base Charge Count"/>
    <n v="6229"/>
    <n v="6283"/>
    <n v="6314"/>
    <n v="6440"/>
    <n v="6467"/>
    <n v="6493"/>
    <n v="6512"/>
    <n v="6486"/>
    <n v="6425"/>
    <n v="6404"/>
    <n v="6385"/>
    <n v="6273"/>
    <n v="6392.583333333333"/>
  </r>
  <r>
    <x v="3"/>
    <s v="PADUCAH INDEPENDENT SCHOOL DISTRICT"/>
    <s v="UNINCORP"/>
    <s v="0050"/>
    <s v="0009"/>
    <x v="5"/>
    <s v="KY, MCCRACKEN, UNINCORP, PADUCAH INDEPENDENT SCHOOL DISTRICT"/>
    <s v="211450000000476"/>
    <s v="Base Charge Count"/>
    <n v="7"/>
    <n v="8"/>
    <n v="9"/>
    <n v="9"/>
    <n v="9"/>
    <n v="10"/>
    <n v="9"/>
    <n v="9"/>
    <n v="9"/>
    <n v="9"/>
    <n v="9"/>
    <n v="9"/>
    <n v="8.8333333333333339"/>
  </r>
  <r>
    <x v="3"/>
    <s v="MCCRACKEN COUNTY SCHOOL DIS"/>
    <s v="WOODLAWN OAKDALE"/>
    <s v="0050"/>
    <s v="0009"/>
    <x v="5"/>
    <s v="KY, MCCRACKEN, WOODLAWN OAKDALE, MCCRACKEN COUNTY SCHOOL DIS"/>
    <s v="211458456700395"/>
    <s v="Base Charge Count"/>
    <n v="233"/>
    <n v="233"/>
    <n v="239"/>
    <n v="261"/>
    <n v="263"/>
    <n v="257"/>
    <n v="261"/>
    <n v="261"/>
    <n v="263"/>
    <n v="253"/>
    <n v="235"/>
    <n v="238"/>
    <n v="249.75"/>
  </r>
  <r>
    <x v="2"/>
    <s v="MCLEAN COUNTY SCHOOL DISTRICT"/>
    <s v="CALHOUN"/>
    <s v="0050"/>
    <s v="0009"/>
    <x v="5"/>
    <s v="KY, MCLEAN, CALHOUN, MCLEAN COUNTY SCHOOL DISTRICT"/>
    <s v="211491185400405"/>
    <s v="Base Charge Count"/>
    <n v="231"/>
    <n v="229"/>
    <n v="236"/>
    <n v="243"/>
    <n v="244"/>
    <n v="240"/>
    <n v="242"/>
    <n v="248"/>
    <n v="240"/>
    <n v="237"/>
    <n v="242"/>
    <n v="234"/>
    <n v="238.83333333333334"/>
  </r>
  <r>
    <x v="2"/>
    <s v="MCLEAN COUNTY SCHOOL DISTRICT"/>
    <s v="LIVERMORE"/>
    <s v="0050"/>
    <s v="0009"/>
    <x v="5"/>
    <s v="KY, MCLEAN, LIVERMORE, MCLEAN COUNTY SCHOOL DISTRICT"/>
    <s v="211494706200405"/>
    <s v="Base Charge Count"/>
    <n v="356"/>
    <n v="353"/>
    <n v="358"/>
    <n v="362"/>
    <n v="362"/>
    <n v="360"/>
    <n v="367"/>
    <n v="366"/>
    <n v="370"/>
    <n v="361"/>
    <n v="354"/>
    <n v="355"/>
    <n v="360.33333333333331"/>
  </r>
  <r>
    <x v="3"/>
    <s v="MCLEAN COUNTY SCHOOL DISTRICT"/>
    <s v="SACRAMENTO"/>
    <s v="0050"/>
    <s v="0009"/>
    <x v="5"/>
    <s v="KY, MCLEAN, SACRAMENTO, MCLEAN COUNTY SCHOOL DISTRICT"/>
    <s v="211496763800405"/>
    <s v="Base Charge Count"/>
    <n v="114"/>
    <n v="118"/>
    <n v="118"/>
    <n v="122"/>
    <n v="125"/>
    <n v="8"/>
    <n v="252"/>
    <n v="118"/>
    <n v="127"/>
    <n v="123"/>
    <n v="108"/>
    <n v="122"/>
    <n v="121.25"/>
  </r>
  <r>
    <x v="2"/>
    <s v="MCLEAN COUNTY SCHOOL DISTRICT"/>
    <s v="UNINCORP"/>
    <s v="0050"/>
    <s v="0009"/>
    <x v="5"/>
    <s v="KY, MCLEAN, UNINCORP, MCLEAN COUNTY SCHOOL DISTRICT"/>
    <s v="211490000000405"/>
    <s v="Base Charge Count"/>
    <n v="329"/>
    <n v="328"/>
    <n v="337"/>
    <n v="337"/>
    <n v="339"/>
    <n v="228"/>
    <n v="447"/>
    <n v="335"/>
    <n v="351"/>
    <n v="335"/>
    <n v="337"/>
    <n v="334"/>
    <n v="336.41666666666669"/>
  </r>
  <r>
    <x v="0"/>
    <s v="BURGIN INDEPENDENT SCHOOL DISTRICT"/>
    <s v="BURGIN"/>
    <s v="0050"/>
    <s v="0009"/>
    <x v="5"/>
    <s v="KY, MERCER, BURGIN, BURGIN INDEPENDENT SCHOOL DISTRICT"/>
    <s v="211671104400072"/>
    <s v="Base Charge Count"/>
    <n v="214"/>
    <n v="216"/>
    <n v="206"/>
    <n v="221"/>
    <n v="222"/>
    <n v="219"/>
    <n v="230"/>
    <n v="225"/>
    <n v="220"/>
    <n v="218"/>
    <n v="218"/>
    <n v="243"/>
    <n v="221"/>
  </r>
  <r>
    <x v="0"/>
    <s v="MERCER COUNTY SCHOOL DISTRICT"/>
    <s v="HARRODSBURG"/>
    <s v="0050"/>
    <s v="0009"/>
    <x v="5"/>
    <s v="KY, MERCER, HARRODSBURG, MERCER COUNTY SCHOOL DISTRICT"/>
    <s v="211673496600421"/>
    <s v="Base Charge Count"/>
    <n v="1825"/>
    <n v="1842"/>
    <n v="1865"/>
    <n v="1897"/>
    <n v="1918"/>
    <n v="1765"/>
    <n v="2063"/>
    <n v="1927"/>
    <n v="1899"/>
    <n v="1883"/>
    <n v="1848"/>
    <n v="1838"/>
    <n v="1880.8333333333333"/>
  </r>
  <r>
    <x v="0"/>
    <s v="BURGIN INDEPENDENT SCHOOL DISTRICT"/>
    <s v="UNINCORP"/>
    <s v="0050"/>
    <s v="0009"/>
    <x v="5"/>
    <s v="KY, MERCER, UNINCORP, BURGIN INDEPENDENT SCHOOL DISTRICT"/>
    <s v="211670000000072"/>
    <s v="Base Charge Count"/>
    <n v="26"/>
    <n v="26"/>
    <n v="28"/>
    <n v="30"/>
    <n v="28"/>
    <n v="28"/>
    <n v="28"/>
    <n v="27"/>
    <n v="29"/>
    <n v="28"/>
    <n v="32"/>
    <n v="27"/>
    <n v="28.083333333333332"/>
  </r>
  <r>
    <x v="0"/>
    <s v="MERCER COUNTY SCHOOL DISTRICT"/>
    <s v="UNINCORP"/>
    <s v="0050"/>
    <s v="0009"/>
    <x v="5"/>
    <s v="KY, MERCER, UNINCORP, MERCER COUNTY SCHOOL DISTRICT"/>
    <s v="211670000000421"/>
    <s v="Base Charge Count"/>
    <n v="438"/>
    <n v="457"/>
    <n v="447"/>
    <n v="450"/>
    <n v="454"/>
    <n v="445"/>
    <n v="445"/>
    <n v="447"/>
    <n v="446"/>
    <n v="450"/>
    <n v="442"/>
    <n v="438"/>
    <n v="446.58333333333331"/>
  </r>
  <r>
    <x v="3"/>
    <s v="MUHLENBERG COUNTY SCHOOL DISTRICT"/>
    <s v="BREMEN"/>
    <s v="0050"/>
    <s v="0009"/>
    <x v="5"/>
    <s v="KY, MUHLENBERG, BREMEN, MUHLENBERG COUNTY SCHOOL DISTRICT"/>
    <s v="211770940600445"/>
    <s v="Base Charge Count"/>
    <n v="50"/>
    <n v="52"/>
    <n v="53"/>
    <n v="57"/>
    <n v="55"/>
    <n v="57"/>
    <n v="57"/>
    <n v="54"/>
    <n v="50"/>
    <n v="52"/>
    <n v="47"/>
    <n v="46"/>
    <n v="52.5"/>
  </r>
  <r>
    <x v="3"/>
    <s v="MUHLENBERG COUNTY SCHOOL DISTR"/>
    <s v="CENTRAL CITY"/>
    <s v="0050"/>
    <s v="0009"/>
    <x v="5"/>
    <s v="KY, MUHLENBERG, CENTRAL CITY, MUHLENBERG COUNTY SCHOOL DISTR"/>
    <s v="211771397800445"/>
    <s v="Base Charge Count"/>
    <n v="1282"/>
    <n v="1284"/>
    <n v="1313"/>
    <n v="1345"/>
    <n v="1352"/>
    <n v="1354"/>
    <n v="1361"/>
    <n v="1372"/>
    <n v="1341"/>
    <n v="1314"/>
    <n v="1302"/>
    <n v="1280"/>
    <n v="1325"/>
  </r>
  <r>
    <x v="3"/>
    <s v="MUHLENBERG COUNTY SCHOOL DISTRIC"/>
    <s v="GREENVILLE"/>
    <s v="0050"/>
    <s v="0009"/>
    <x v="5"/>
    <s v="KY, MUHLENBERG, GREENVILLE, MUHLENBERG COUNTY SCHOOL DISTRIC"/>
    <s v="211773302200445"/>
    <s v="Base Charge Count"/>
    <n v="1345"/>
    <n v="1340"/>
    <n v="1326"/>
    <n v="1406"/>
    <n v="1387"/>
    <n v="1141"/>
    <n v="1637"/>
    <n v="1394"/>
    <n v="1376"/>
    <n v="1370"/>
    <n v="1344"/>
    <n v="1334"/>
    <n v="1366.6666666666667"/>
  </r>
  <r>
    <x v="3"/>
    <s v="MUHLENBERG COUNTY SCHOOL DISTRICT"/>
    <s v="POWDERLY"/>
    <s v="0050"/>
    <s v="0009"/>
    <x v="5"/>
    <s v="KY, MUHLENBERG, POWDERLY, MUHLENBERG COUNTY SCHOOL DISTRICT"/>
    <s v="211776265200445"/>
    <s v="Base Charge Count"/>
    <n v="180"/>
    <n v="182"/>
    <n v="184"/>
    <n v="190"/>
    <n v="193"/>
    <n v="193"/>
    <n v="194"/>
    <n v="193"/>
    <n v="194"/>
    <n v="185"/>
    <n v="179"/>
    <n v="180"/>
    <n v="187.25"/>
  </r>
  <r>
    <x v="3"/>
    <s v="MUHLENBERG COUNTY SCHOOL DISTRICT"/>
    <s v="UNINCORP"/>
    <s v="0050"/>
    <s v="0009"/>
    <x v="5"/>
    <s v="KY, MUHLENBERG, UNINCORP, MUHLENBERG COUNTY SCHOOL DISTRICT"/>
    <s v="211770000000445"/>
    <s v="Base Charge Count"/>
    <n v="608"/>
    <n v="626"/>
    <n v="631"/>
    <n v="631"/>
    <n v="643"/>
    <n v="641"/>
    <n v="634"/>
    <n v="639"/>
    <n v="655"/>
    <n v="632"/>
    <n v="633"/>
    <n v="621"/>
    <n v="632.83333333333337"/>
  </r>
  <r>
    <x v="2"/>
    <s v="OHIO COUNTY SCHOOL DISTRICT"/>
    <s v="BEAVER DAM"/>
    <s v="0050"/>
    <s v="0009"/>
    <x v="5"/>
    <s v="KY, OHIO, BEAVER DAM, OHIO COUNTY SCHOOL DISTRICT"/>
    <s v="211830465400461"/>
    <s v="Base Charge Count"/>
    <n v="1105"/>
    <n v="1098"/>
    <n v="1125"/>
    <n v="1150"/>
    <n v="1150"/>
    <n v="1163"/>
    <n v="1149"/>
    <n v="1172"/>
    <n v="1149"/>
    <n v="1137"/>
    <n v="1108"/>
    <n v="1103"/>
    <n v="1134.0833333333333"/>
  </r>
  <r>
    <x v="2"/>
    <s v="OHIO COUNTY SCHOOL DISTRICT"/>
    <s v="FORDSVILLE"/>
    <s v="0050"/>
    <s v="0009"/>
    <x v="5"/>
    <s v="KY, OHIO, FORDSVILLE, OHIO COUNTY SCHOOL DISTRICT"/>
    <s v="211832827000461"/>
    <s v="Base Charge Count"/>
    <n v="257"/>
    <n v="257"/>
    <n v="261"/>
    <n v="263"/>
    <n v="269"/>
    <n v="269"/>
    <n v="274"/>
    <n v="266"/>
    <n v="270"/>
    <n v="262"/>
    <n v="251"/>
    <n v="247"/>
    <n v="262.16666666666669"/>
  </r>
  <r>
    <x v="2"/>
    <s v="OHIO COUNTY SCHOOL DISTRICT"/>
    <s v="HARTFORD"/>
    <s v="0050"/>
    <s v="0009"/>
    <x v="5"/>
    <s v="KY, OHIO, HARTFORD, OHIO COUNTY SCHOOL DISTRICT"/>
    <s v="211833502000461"/>
    <s v="Base Charge Count"/>
    <n v="798"/>
    <n v="794"/>
    <n v="803"/>
    <n v="844"/>
    <n v="839"/>
    <n v="836"/>
    <n v="840"/>
    <n v="848"/>
    <n v="846"/>
    <n v="814"/>
    <n v="826"/>
    <n v="809"/>
    <n v="824.75"/>
  </r>
  <r>
    <x v="2"/>
    <s v="OHIO COUNTY SCHOOL DISTRICT"/>
    <s v="UNINCORP"/>
    <s v="0050"/>
    <s v="0009"/>
    <x v="5"/>
    <s v="KY, OHIO, UNINCORP, OHIO COUNTY SCHOOL DISTRICT"/>
    <s v="211830000000461"/>
    <s v="Base Charge Count"/>
    <n v="439"/>
    <n v="446"/>
    <n v="449"/>
    <n v="453"/>
    <n v="458"/>
    <n v="458"/>
    <n v="462"/>
    <n v="474"/>
    <n v="479"/>
    <n v="472"/>
    <n v="460"/>
    <n v="459"/>
    <n v="459.08333333333331"/>
  </r>
  <r>
    <x v="4"/>
    <s v="SHELBY COUNTY SCHOOL DISTRICT"/>
    <s v="SHELBYVILLE"/>
    <s v="0050"/>
    <s v="0009"/>
    <x v="5"/>
    <s v="KY, SHELBY, SHELBYVILLE, SHELBY COUNTY SCHOOL DISTRICT"/>
    <s v="212117005000531"/>
    <s v="Base Charge Count"/>
    <n v="3505"/>
    <n v="3562"/>
    <n v="3596"/>
    <n v="3647"/>
    <n v="3680"/>
    <n v="3421"/>
    <n v="3933"/>
    <n v="3658"/>
    <n v="3607"/>
    <n v="3658"/>
    <n v="3562"/>
    <n v="3566"/>
    <n v="3616.25"/>
  </r>
  <r>
    <x v="4"/>
    <s v="SHELBY COUNTY SCHOOL DISTRICT"/>
    <s v="SIMPSONVILLE"/>
    <s v="0050"/>
    <s v="0009"/>
    <x v="5"/>
    <s v="KY, SHELBY, SIMPSONVILLE, SHELBY COUNTY SCHOOL DISTRICT"/>
    <s v="212117075200531"/>
    <s v="Base Charge Count"/>
    <n v="108"/>
    <n v="159"/>
    <n v="131"/>
    <n v="142"/>
    <n v="141"/>
    <n v="6"/>
    <n v="323"/>
    <n v="192"/>
    <n v="166"/>
    <n v="212"/>
    <n v="202"/>
    <n v="202"/>
    <n v="165.33333333333334"/>
  </r>
  <r>
    <x v="4"/>
    <s v="SHELBY COUNTY SCHOOL DISTRICT"/>
    <s v="UNINCORP"/>
    <s v="0050"/>
    <s v="0009"/>
    <x v="5"/>
    <s v="KY, SHELBY, UNINCORP, SHELBY COUNTY SCHOOL DISTRICT"/>
    <s v="212110000000531"/>
    <s v="Base Charge Count"/>
    <n v="2429"/>
    <n v="2496"/>
    <n v="2469"/>
    <n v="2518"/>
    <n v="2544"/>
    <n v="2198"/>
    <n v="2836"/>
    <n v="2513"/>
    <n v="2465"/>
    <n v="2475"/>
    <n v="2438"/>
    <n v="2412"/>
    <n v="2482.75"/>
  </r>
  <r>
    <x v="1"/>
    <s v="SIMPSON COUNTY SCHOOL DISTRICT"/>
    <s v="FRANKLIN"/>
    <s v="0050"/>
    <s v="0009"/>
    <x v="5"/>
    <s v="KY, SIMPSON, FRANKLIN, SIMPSON COUNTY SCHOOL DISTRICT"/>
    <s v="212132891800535"/>
    <s v="Base Charge Count"/>
    <n v="2394"/>
    <n v="2420"/>
    <n v="2454"/>
    <n v="2516"/>
    <n v="2507"/>
    <n v="2551"/>
    <n v="2575"/>
    <n v="2544"/>
    <n v="2535"/>
    <n v="2470"/>
    <n v="2456"/>
    <n v="2413"/>
    <n v="2486.25"/>
  </r>
  <r>
    <x v="1"/>
    <s v="SIMPSON COUNTY SCHOOL DISTRICT"/>
    <s v="UNINCORP"/>
    <s v="0050"/>
    <s v="0009"/>
    <x v="5"/>
    <s v="KY, SIMPSON, UNINCORP, SIMPSON COUNTY SCHOOL DISTRICT"/>
    <s v="212130000000535"/>
    <s v="Base Charge Count"/>
    <n v="700"/>
    <n v="690"/>
    <n v="706"/>
    <n v="702"/>
    <n v="708"/>
    <n v="707"/>
    <n v="724"/>
    <n v="714"/>
    <n v="705"/>
    <n v="697"/>
    <n v="711"/>
    <n v="692"/>
    <n v="704.66666666666663"/>
  </r>
  <r>
    <x v="0"/>
    <s v="CAMPBELLSVILLE INDEPENDENT SCHOO"/>
    <s v="CAMPBELLSVILLE"/>
    <s v="0050"/>
    <s v="0009"/>
    <x v="5"/>
    <s v="KY, TAYLOR, CAMPBELLSVILLE, CAMPBELLSVILLE INDEPENDENT SCHOO"/>
    <s v="212171216000092"/>
    <s v="Base Charge Count"/>
    <n v="2419"/>
    <n v="2400"/>
    <n v="2440"/>
    <n v="2514"/>
    <n v="2514"/>
    <n v="2407"/>
    <n v="2649"/>
    <n v="2537"/>
    <n v="2544"/>
    <n v="2455"/>
    <n v="2416"/>
    <n v="2436"/>
    <n v="2477.5833333333335"/>
  </r>
  <r>
    <x v="0"/>
    <s v="TAYLOR COUNTY SCHOOL DISTRICT"/>
    <s v="CAMPBELLSVILLE"/>
    <s v="0050"/>
    <s v="0009"/>
    <x v="5"/>
    <s v="KY, TAYLOR, CAMPBELLSVILLE, TAYLOR COUNTY SCHOOL DISTRICT"/>
    <s v="212171216000545"/>
    <s v="Base Charge Count"/>
    <n v="840"/>
    <n v="841"/>
    <n v="834"/>
    <n v="850"/>
    <n v="847"/>
    <n v="848"/>
    <n v="853"/>
    <n v="854"/>
    <n v="850"/>
    <n v="844"/>
    <n v="833"/>
    <n v="848"/>
    <n v="845.16666666666663"/>
  </r>
  <r>
    <x v="0"/>
    <s v="CAMPBELLSVILLE INDEPENDENT SCHOOL DIST"/>
    <s v="UNINCORP"/>
    <s v="0050"/>
    <s v="0009"/>
    <x v="5"/>
    <s v="KY, TAYLOR, UNINCORP, CAMPBELLSVILLE INDEPENDENT SCHOOL DIST"/>
    <s v="212170000000092"/>
    <s v="Base Charge Count"/>
    <n v="18"/>
    <n v="18"/>
    <n v="18"/>
    <n v="20"/>
    <n v="19"/>
    <n v="18"/>
    <n v="20"/>
    <n v="19"/>
    <n v="20"/>
    <n v="19"/>
    <n v="20"/>
    <n v="19"/>
    <n v="19"/>
  </r>
  <r>
    <x v="0"/>
    <s v="TAYLOR COUNTY SCHOOL DISTRICT"/>
    <s v="UNINCORP"/>
    <s v="0050"/>
    <s v="0009"/>
    <x v="5"/>
    <s v="KY, TAYLOR, UNINCORP, TAYLOR COUNTY SCHOOL DISTRICT"/>
    <s v="212170000000545"/>
    <s v="Base Charge Count"/>
    <n v="1002"/>
    <n v="998"/>
    <n v="1017"/>
    <n v="1044"/>
    <n v="1032"/>
    <n v="1015"/>
    <n v="1076"/>
    <n v="1049"/>
    <n v="1050"/>
    <n v="1029"/>
    <n v="1023"/>
    <n v="1015"/>
    <n v="1029.1666666666667"/>
  </r>
  <r>
    <x v="3"/>
    <s v="TODD COUNTY SCHOOL DISTRICT"/>
    <s v="ELKTON"/>
    <s v="0050"/>
    <s v="0009"/>
    <x v="5"/>
    <s v="KY, TODD, ELKTON, TODD COUNTY SCHOOL DISTRICT"/>
    <s v="212192440000551"/>
    <s v="Base Charge Count"/>
    <n v="516"/>
    <n v="527"/>
    <n v="538"/>
    <n v="574"/>
    <n v="572"/>
    <n v="570"/>
    <n v="583"/>
    <n v="575"/>
    <n v="559"/>
    <n v="564"/>
    <n v="534"/>
    <n v="531"/>
    <n v="553.58333333333337"/>
  </r>
  <r>
    <x v="3"/>
    <s v="TODD COUNTY SCHOOL DISTRICT"/>
    <s v="UNINCORP"/>
    <s v="0050"/>
    <s v="0009"/>
    <x v="5"/>
    <s v="KY, TODD, UNINCORP, TODD COUNTY SCHOOL DISTRICT"/>
    <s v="212190000000551"/>
    <s v="Base Charge Count"/>
    <n v="92"/>
    <n v="90"/>
    <n v="92"/>
    <n v="94"/>
    <n v="97"/>
    <n v="85"/>
    <n v="108"/>
    <n v="98"/>
    <n v="94"/>
    <n v="97"/>
    <n v="93"/>
    <n v="90"/>
    <n v="94.166666666666671"/>
  </r>
  <r>
    <x v="3"/>
    <s v="TRIGG COUNTY SCHOOL DISTRICT"/>
    <s v="CADIZ"/>
    <s v="0050"/>
    <s v="0009"/>
    <x v="5"/>
    <s v="KY, TRIGG, CADIZ, TRIGG COUNTY SCHOOL DISTRICT"/>
    <s v="212211169200555"/>
    <s v="Base Charge Count"/>
    <n v="637"/>
    <n v="647"/>
    <n v="665"/>
    <n v="686"/>
    <n v="695"/>
    <n v="700"/>
    <n v="696"/>
    <n v="697"/>
    <n v="683"/>
    <n v="683"/>
    <n v="662"/>
    <n v="653"/>
    <n v="675.33333333333337"/>
  </r>
  <r>
    <x v="3"/>
    <s v="TRIGG COUNTY SCHOOL DISTRICT"/>
    <s v="UNINCORP"/>
    <s v="0050"/>
    <s v="0009"/>
    <x v="5"/>
    <s v="KY, TRIGG, UNINCORP, TRIGG COUNTY SCHOOL DISTRICT"/>
    <s v="212210000000555"/>
    <s v="Base Charge Count"/>
    <n v="211"/>
    <n v="210"/>
    <n v="212"/>
    <n v="216"/>
    <n v="223"/>
    <n v="218"/>
    <n v="216"/>
    <n v="218"/>
    <n v="217"/>
    <n v="213"/>
    <n v="213"/>
    <n v="213"/>
    <n v="215"/>
  </r>
  <r>
    <x v="1"/>
    <s v="BOWLING GREEN INDEPENDENT SCHOOL"/>
    <s v="BOWLING GREEN"/>
    <s v="0050"/>
    <s v="0009"/>
    <x v="5"/>
    <s v="KY, WARREN, BOWLING GREEN, BOWLING GREEN INDEPENDENT SCHOOL"/>
    <s v="212270890200042"/>
    <s v="Base Charge Count"/>
    <n v="6935"/>
    <n v="6991"/>
    <n v="7040"/>
    <n v="7352"/>
    <n v="7361"/>
    <n v="6536"/>
    <n v="8268"/>
    <n v="7405"/>
    <n v="7360"/>
    <n v="7216"/>
    <n v="7129"/>
    <n v="6968"/>
    <n v="7213.416666666667"/>
  </r>
  <r>
    <x v="1"/>
    <s v="WARREN COUNTY SCHOOL DISTRICT"/>
    <s v="BOWLING GREEN"/>
    <s v="0050"/>
    <s v="0009"/>
    <x v="5"/>
    <s v="KY, WARREN, BOWLING GREEN, WARREN COUNTY SCHOOL DISTRICT"/>
    <s v="212270890200571"/>
    <s v="Base Charge Count"/>
    <n v="9697"/>
    <n v="9793"/>
    <n v="9776"/>
    <n v="10163"/>
    <n v="10120"/>
    <n v="9429"/>
    <n v="10869"/>
    <n v="10088"/>
    <n v="10086"/>
    <n v="9988"/>
    <n v="9964"/>
    <n v="9804"/>
    <n v="9981.4166666666661"/>
  </r>
  <r>
    <x v="1"/>
    <s v="WARREN COUNTY SCHOOL DISTRICT"/>
    <s v="OAKLAND"/>
    <s v="0050"/>
    <s v="0009"/>
    <x v="5"/>
    <s v="KY, WARREN, OAKLAND, WARREN COUNTY SCHOOL DISTRICT"/>
    <s v="212275714400571"/>
    <s v="Base Charge Count"/>
    <n v="69"/>
    <n v="68"/>
    <n v="70"/>
    <n v="69"/>
    <n v="68"/>
    <n v="3"/>
    <n v="134"/>
    <n v="68"/>
    <n v="70"/>
    <n v="68"/>
    <n v="68"/>
    <n v="67"/>
    <n v="68.5"/>
  </r>
  <r>
    <x v="1"/>
    <s v="WARREN COUNTY SCHOOL DISTRICT"/>
    <s v="PLUM SPRINGS"/>
    <s v="0050"/>
    <s v="0009"/>
    <x v="5"/>
    <s v="KY, WARREN, PLUM SPRINGS, WARREN COUNTY SCHOOL DISTRICT"/>
    <s v="212276186000571"/>
    <s v="Base Charge Count"/>
    <n v="145"/>
    <n v="144"/>
    <n v="140"/>
    <n v="154"/>
    <n v="143"/>
    <n v="10"/>
    <n v="289"/>
    <n v="146"/>
    <n v="144"/>
    <n v="144"/>
    <n v="151"/>
    <n v="124"/>
    <n v="144.5"/>
  </r>
  <r>
    <x v="1"/>
    <s v="WARREN COUNTY SCHOOL DISTRICT"/>
    <s v="SMITHS GROVE"/>
    <s v="0050"/>
    <s v="0009"/>
    <x v="5"/>
    <s v="KY, WARREN, SMITHS GROVE, WARREN COUNTY SCHOOL DISTRICT"/>
    <s v="212277145400571"/>
    <s v="Base Charge Count"/>
    <n v="223"/>
    <n v="229"/>
    <n v="223"/>
    <n v="226"/>
    <n v="230"/>
    <n v="8"/>
    <n v="452"/>
    <n v="225"/>
    <n v="236"/>
    <n v="224"/>
    <n v="223"/>
    <n v="217"/>
    <n v="226.33333333333334"/>
  </r>
  <r>
    <x v="1"/>
    <s v="WARREN COUNTY SCHOOL DISTRICT"/>
    <s v="UNINCORP"/>
    <s v="0050"/>
    <s v="0009"/>
    <x v="5"/>
    <s v="KY, WARREN, UNINCORP, WARREN COUNTY SCHOOL DISTRICT"/>
    <s v="212270000000571"/>
    <s v="Base Charge Count"/>
    <n v="4518"/>
    <n v="4553"/>
    <n v="4474"/>
    <n v="4728"/>
    <n v="4660"/>
    <n v="3962"/>
    <n v="5419"/>
    <n v="4648"/>
    <n v="4667"/>
    <n v="4614"/>
    <n v="4697"/>
    <n v="4563"/>
    <n v="4625.25"/>
  </r>
  <r>
    <x v="1"/>
    <s v="WARREN COUNTY SCHOOL DISTRICT"/>
    <s v="WOODBURN"/>
    <s v="0050"/>
    <s v="0009"/>
    <x v="5"/>
    <s v="KY, WARREN, WOODBURN, WARREN COUNTY SCHOOL DISTRICT"/>
    <s v="212278441400571"/>
    <s v="Base Charge Count"/>
    <n v="126"/>
    <n v="127"/>
    <n v="137"/>
    <n v="132"/>
    <n v="133"/>
    <n v="133"/>
    <n v="134"/>
    <n v="131"/>
    <n v="131"/>
    <n v="130"/>
    <n v="130"/>
    <n v="128"/>
    <n v="131"/>
  </r>
  <r>
    <x v="0"/>
    <s v="WASHINGTON COUNTY SCHOOL DISTRI"/>
    <s v="SPRINGFIELD"/>
    <s v="0050"/>
    <s v="0009"/>
    <x v="5"/>
    <s v="KY, WASHINGTON, SPRINGFIELD, WASHINGTON COUNTY SCHOOL DISTRI"/>
    <s v="212297266000575"/>
    <s v="Base Charge Count"/>
    <n v="708"/>
    <n v="706"/>
    <n v="724"/>
    <n v="742"/>
    <n v="740"/>
    <n v="742"/>
    <n v="745"/>
    <n v="734"/>
    <n v="734"/>
    <n v="715"/>
    <n v="716"/>
    <n v="713"/>
    <n v="726.58333333333337"/>
  </r>
  <r>
    <x v="0"/>
    <s v="WASHINGTON COUNTY SCHOOL DISTRICT"/>
    <s v="UNINCORP"/>
    <s v="0050"/>
    <s v="0009"/>
    <x v="5"/>
    <s v="KY, WASHINGTON, UNINCORP, WASHINGTON COUNTY SCHOOL DISTRICT"/>
    <s v="212290000000575"/>
    <s v="Base Charge Count"/>
    <n v="52"/>
    <n v="53"/>
    <n v="53"/>
    <n v="54"/>
    <n v="56"/>
    <n v="55"/>
    <n v="56"/>
    <n v="56"/>
    <n v="56"/>
    <n v="56"/>
    <n v="56"/>
    <n v="56"/>
    <n v="54.916666666666664"/>
  </r>
  <r>
    <x v="2"/>
    <s v="WEBSTER COUNTY SCHOOL DISTRICT"/>
    <s v="DIXON"/>
    <s v="0050"/>
    <s v="0009"/>
    <x v="5"/>
    <s v="KY, WEBSTER, DIXON, WEBSTER COUNTY SCHOOL DISTRICT"/>
    <s v="212332168200585"/>
    <s v="Base Charge Count"/>
    <n v="181"/>
    <n v="180"/>
    <n v="184"/>
    <n v="190"/>
    <n v="195"/>
    <n v="193"/>
    <n v="195"/>
    <n v="195"/>
    <n v="194"/>
    <n v="184"/>
    <n v="183"/>
    <n v="183"/>
    <n v="188.08333333333334"/>
  </r>
  <r>
    <x v="2"/>
    <s v="WEBSTER COUNTY SCHOOL DISTRICT"/>
    <s v="SEBREE"/>
    <s v="0050"/>
    <s v="0009"/>
    <x v="5"/>
    <s v="KY, WEBSTER, SEBREE, WEBSTER COUNTY SCHOOL DISTRICT"/>
    <s v="212336922200585"/>
    <s v="Base Charge Count"/>
    <n v="288"/>
    <n v="291"/>
    <n v="291"/>
    <n v="293"/>
    <n v="299"/>
    <n v="301"/>
    <n v="305"/>
    <n v="302"/>
    <n v="297"/>
    <n v="294"/>
    <n v="286"/>
    <n v="281"/>
    <n v="294"/>
  </r>
  <r>
    <x v="2"/>
    <s v="WEBSTER COUNTY SCHOOL DISTRICT"/>
    <s v="SLAUGHTERS"/>
    <s v="0050"/>
    <s v="0009"/>
    <x v="5"/>
    <s v="KY, WEBSTER, SLAUGHTERS, WEBSTER COUNTY SCHOOL DISTRICT"/>
    <s v="212337113000585"/>
    <s v="Base Charge Count"/>
    <n v="82"/>
    <n v="79"/>
    <n v="80"/>
    <n v="81"/>
    <n v="81"/>
    <n v="81"/>
    <n v="82"/>
    <n v="81"/>
    <n v="82"/>
    <n v="83"/>
    <n v="79"/>
    <n v="79"/>
    <n v="80.833333333333329"/>
  </r>
  <r>
    <x v="2"/>
    <s v="WEBSTER COUNTY SCHOOL DISTRICT"/>
    <s v="UNINCORP"/>
    <s v="0050"/>
    <s v="0009"/>
    <x v="5"/>
    <s v="KY, WEBSTER, UNINCORP, WEBSTER COUNTY SCHOOL DISTRICT"/>
    <s v="212330000000585"/>
    <s v="Base Charge Count"/>
    <n v="157"/>
    <n v="150"/>
    <n v="155"/>
    <n v="154"/>
    <n v="161"/>
    <n v="158"/>
    <n v="160"/>
    <n v="158"/>
    <n v="158"/>
    <n v="156"/>
    <n v="155"/>
    <n v="149"/>
    <n v="155.91666666666666"/>
  </r>
  <r>
    <x v="1"/>
    <s v="CAVERNA INDEPENDENT SCHOOL DISTRICT"/>
    <s v="CAVE CITY"/>
    <s v="0050"/>
    <s v="0009"/>
    <x v="6"/>
    <s v="KY, BARREN, CAVE CITY, CAVERNA INDEPENDENT SCHOOL DISTRICT"/>
    <s v="210091349200113"/>
    <s v="Base Charge Count"/>
    <n v="23"/>
    <n v="23"/>
    <n v="24"/>
    <n v="24"/>
    <n v="23"/>
    <n v="22"/>
    <n v="23"/>
    <n v="22"/>
    <n v="23"/>
    <n v="23"/>
    <n v="23"/>
    <n v="23"/>
    <n v="23"/>
  </r>
  <r>
    <x v="1"/>
    <s v="GLASGOW INDEPENDENT SCHOOL DISTRICT"/>
    <s v="GLASGOW"/>
    <s v="0050"/>
    <s v="0009"/>
    <x v="6"/>
    <s v="KY, BARREN, GLASGOW, GLASGOW INDEPENDENT SCHOOL DISTRICT"/>
    <s v="210093111400197"/>
    <s v="Base Charge Count"/>
    <n v="95"/>
    <n v="105"/>
    <n v="99"/>
    <n v="100"/>
    <n v="101"/>
    <m/>
    <n v="200"/>
    <n v="99"/>
    <n v="101"/>
    <n v="100"/>
    <n v="100"/>
    <n v="100"/>
    <n v="109.09090909090909"/>
  </r>
  <r>
    <x v="0"/>
    <s v="BOYLE COUNTY SCHOOL DISTRICT"/>
    <s v="DANVILLE"/>
    <s v="0050"/>
    <s v="0009"/>
    <x v="6"/>
    <s v="KY, BOYLE, DANVILLE, BOYLE COUNTY SCHOOL DISTRICT"/>
    <s v="210211988200051"/>
    <s v="Base Charge Count"/>
    <n v="1"/>
    <n v="1"/>
    <n v="1"/>
    <n v="1"/>
    <n v="1"/>
    <n v="1"/>
    <n v="1"/>
    <n v="1"/>
    <n v="1"/>
    <n v="1"/>
    <n v="1"/>
    <n v="1"/>
    <n v="1"/>
  </r>
  <r>
    <x v="3"/>
    <s v="CALDWELL COUNTY SCHOOL DISTRICT"/>
    <s v="PRINCETON"/>
    <s v="0050"/>
    <s v="0009"/>
    <x v="6"/>
    <s v="KY, CALDWELL, PRINCETON, CALDWELL COUNTY SCHOOL DISTRICT"/>
    <s v="210336313800081"/>
    <s v="Base Charge Count"/>
    <n v="96"/>
    <n v="68"/>
    <n v="69"/>
    <n v="68"/>
    <n v="68"/>
    <m/>
    <n v="136"/>
    <n v="67"/>
    <n v="69"/>
    <n v="68"/>
    <n v="68"/>
    <n v="68"/>
    <n v="76.818181818181813"/>
  </r>
  <r>
    <x v="3"/>
    <s v="CHRISTIAN COUNTY SCHOOL DISTRIC"/>
    <s v="HOPKINSVILLE"/>
    <s v="0050"/>
    <s v="0009"/>
    <x v="6"/>
    <s v="KY, CHRISTIAN, HOPKINSVILLE, CHRISTIAN COUNTY SCHOOL DISTRIC"/>
    <s v="210473791800115"/>
    <s v="Base Charge Count"/>
    <n v="1"/>
    <n v="1"/>
    <n v="1"/>
    <n v="1"/>
    <n v="1"/>
    <n v="1"/>
    <n v="1"/>
    <n v="1"/>
    <n v="1"/>
    <n v="1"/>
    <n v="1"/>
    <n v="1"/>
    <n v="1"/>
  </r>
  <r>
    <x v="3"/>
    <s v="MAYFIELD INDEPENDENT SCHOOL DISTRICT"/>
    <s v="MAYFIELD"/>
    <s v="0050"/>
    <s v="0009"/>
    <x v="6"/>
    <s v="KY, GRAVES, MAYFIELD, MAYFIELD INDEPENDENT SCHOOL DISTRICT"/>
    <s v="210835089800392"/>
    <s v="Base Charge Count"/>
    <n v="226"/>
    <n v="230"/>
    <n v="227"/>
    <n v="226"/>
    <n v="228"/>
    <n v="227"/>
    <n v="227"/>
    <n v="227"/>
    <n v="227"/>
    <n v="227"/>
    <n v="225"/>
    <n v="229"/>
    <n v="227.16666666666666"/>
  </r>
  <r>
    <x v="3"/>
    <s v="GRAVES COUNTY SCHOOL DISTRICT"/>
    <s v="UNINCORP"/>
    <s v="0050"/>
    <s v="0009"/>
    <x v="6"/>
    <s v="KY, GRAVES, UNINCORP, GRAVES COUNTY SCHOOL DISTRICT"/>
    <s v="210830000000205"/>
    <s v="Base Charge Count"/>
    <n v="2"/>
    <n v="2"/>
    <n v="2"/>
    <n v="2"/>
    <n v="2"/>
    <n v="2"/>
    <n v="2"/>
    <n v="2"/>
    <n v="2"/>
    <n v="2"/>
    <n v="2"/>
    <n v="2"/>
    <n v="2"/>
  </r>
  <r>
    <x v="3"/>
    <s v="DAWSON SPRINGS INDEPENDENT SCHO"/>
    <s v="DAWSON SPRINGS"/>
    <s v="0050"/>
    <s v="0009"/>
    <x v="6"/>
    <s v="KY, HOPKINS, DAWSON SPRINGS, DAWSON SPRINGS INDEPENDENT SCHO"/>
    <s v="211072022400146"/>
    <s v="Base Charge Count"/>
    <n v="53"/>
    <n v="58"/>
    <n v="53"/>
    <n v="53"/>
    <n v="52"/>
    <n v="53"/>
    <n v="54"/>
    <n v="52"/>
    <n v="52"/>
    <n v="56"/>
    <n v="55"/>
    <n v="56"/>
    <n v="53.916666666666664"/>
  </r>
  <r>
    <x v="3"/>
    <s v="LYON COUNTY SCHOOL DISTRICT"/>
    <s v="EDDYVILLE"/>
    <s v="0050"/>
    <s v="0009"/>
    <x v="6"/>
    <s v="KY, LYON, EDDYVILLE, LYON COUNTY SCHOOL DISTRICT"/>
    <s v="211432382400361"/>
    <s v="Base Charge Count"/>
    <m/>
    <m/>
    <m/>
    <m/>
    <n v="93"/>
    <n v="95"/>
    <n v="94"/>
    <n v="92"/>
    <n v="93"/>
    <n v="97"/>
    <n v="94"/>
    <n v="92"/>
    <n v="93.75"/>
  </r>
  <r>
    <x v="3"/>
    <s v="MARSHALL COUNTY SCHOOL DISTRICT"/>
    <s v="CALVERT CITY"/>
    <s v="0050"/>
    <s v="0009"/>
    <x v="6"/>
    <s v="KY, MARSHALL, CALVERT CITY, MARSHALL COUNTY SCHOOL DISTRICT"/>
    <s v="211571201600381"/>
    <s v="Base Charge Count"/>
    <n v="19"/>
    <n v="23"/>
    <n v="21"/>
    <n v="21"/>
    <n v="21"/>
    <n v="21"/>
    <n v="21"/>
    <n v="21"/>
    <n v="20"/>
    <n v="22"/>
    <n v="21"/>
    <n v="21"/>
    <n v="21"/>
  </r>
  <r>
    <x v="3"/>
    <s v="MARSHALL COUNTY SCHOOL DISTRICT"/>
    <s v="UNINCORP"/>
    <s v="0050"/>
    <s v="0009"/>
    <x v="6"/>
    <s v="KY, MARSHALL, UNINCORP, MARSHALL COUNTY SCHOOL DISTRICT"/>
    <s v="211570000000381"/>
    <s v="Base Charge Count"/>
    <n v="1"/>
    <n v="1"/>
    <n v="1"/>
    <n v="1"/>
    <n v="1"/>
    <n v="1"/>
    <n v="1"/>
    <n v="1"/>
    <n v="1"/>
    <n v="1"/>
    <n v="1"/>
    <n v="1"/>
    <n v="1"/>
  </r>
  <r>
    <x v="3"/>
    <s v="MCCRACKEN COUNTY SCHOOL DISTRICT"/>
    <s v="PADUCAH"/>
    <s v="0050"/>
    <s v="0009"/>
    <x v="6"/>
    <s v="KY, MCCRACKEN, PADUCAH, MCCRACKEN COUNTY SCHOOL DISTRICT"/>
    <s v="211455883600395"/>
    <s v="Base Charge Count"/>
    <n v="18"/>
    <n v="18"/>
    <n v="18"/>
    <n v="18"/>
    <n v="18"/>
    <n v="18"/>
    <n v="18"/>
    <n v="18"/>
    <n v="18"/>
    <n v="18"/>
    <n v="18"/>
    <n v="18"/>
    <n v="18"/>
  </r>
  <r>
    <x v="3"/>
    <s v="PADUCAH INDEPENDENT SCHOOL DISTRICT"/>
    <s v="PADUCAH"/>
    <s v="0050"/>
    <s v="0009"/>
    <x v="6"/>
    <s v="KY, MCCRACKEN, PADUCAH, PADUCAH INDEPENDENT SCHOOL DISTRICT"/>
    <s v="211455883600476"/>
    <s v="Base Charge Count"/>
    <n v="727"/>
    <n v="754"/>
    <n v="730"/>
    <n v="732"/>
    <n v="730"/>
    <n v="732"/>
    <n v="733"/>
    <n v="731"/>
    <n v="730"/>
    <n v="732"/>
    <n v="726"/>
    <n v="732"/>
    <n v="732.41666666666663"/>
  </r>
  <r>
    <x v="3"/>
    <s v="MCCRACKEN COUNTY SCHOOL DISTRICT"/>
    <s v="UNINCORP"/>
    <s v="0050"/>
    <s v="0009"/>
    <x v="6"/>
    <s v="KY, MCCRACKEN, UNINCORP, MCCRACKEN COUNTY SCHOOL DISTRICT"/>
    <s v="211450000000395"/>
    <s v="Base Charge Count"/>
    <n v="2"/>
    <n v="1"/>
    <n v="1"/>
    <n v="1"/>
    <n v="1"/>
    <n v="1"/>
    <n v="1"/>
    <n v="1"/>
    <n v="1"/>
    <n v="1"/>
    <n v="1"/>
    <n v="1"/>
    <n v="1.0833333333333333"/>
  </r>
  <r>
    <x v="3"/>
    <s v="MUHLENBERG COUNTY SCHOOL DISTRIC"/>
    <s v="GREENVILLE"/>
    <s v="0050"/>
    <s v="0009"/>
    <x v="6"/>
    <s v="KY, MUHLENBERG, GREENVILLE, MUHLENBERG COUNTY SCHOOL DISTRIC"/>
    <s v="211773302200445"/>
    <s v="Base Charge Count"/>
    <n v="1"/>
    <n v="1"/>
    <n v="1"/>
    <n v="1"/>
    <n v="1"/>
    <n v="1"/>
    <n v="1"/>
    <n v="1"/>
    <n v="1"/>
    <n v="1"/>
    <n v="1"/>
    <n v="1"/>
    <n v="1"/>
  </r>
  <r>
    <x v="3"/>
    <s v="TRIGG COUNTY SCHOOL DISTRICT"/>
    <s v="CADIZ"/>
    <s v="0050"/>
    <s v="0009"/>
    <x v="6"/>
    <s v="KY, TRIGG, CADIZ, TRIGG COUNTY SCHOOL DISTRICT"/>
    <s v="212211169200555"/>
    <s v="Base Charge Count"/>
    <n v="75"/>
    <n v="75"/>
    <n v="75"/>
    <n v="75"/>
    <n v="75"/>
    <n v="75"/>
    <n v="75"/>
    <n v="75"/>
    <n v="74"/>
    <n v="76"/>
    <n v="75"/>
    <n v="75"/>
    <n v="75"/>
  </r>
  <r>
    <x v="5"/>
    <e v="#VALUE!"/>
    <e v="#VALUE!"/>
    <s v="0050"/>
    <s v="0009"/>
    <x v="7"/>
    <s v="TN, WILLIAMSON, BRENTWOOD"/>
    <s v="471870828000000"/>
    <s v="Base Charge Count"/>
    <n v="1"/>
    <n v="1"/>
    <n v="1"/>
    <n v="1"/>
    <n v="1"/>
    <n v="1"/>
    <m/>
    <m/>
    <m/>
    <m/>
    <m/>
    <m/>
    <n v="1"/>
  </r>
  <r>
    <x v="5"/>
    <e v="#VALUE!"/>
    <e v="#VALUE!"/>
    <s v="0050"/>
    <s v="0009"/>
    <x v="8"/>
    <s v="TN, WILLIAMSON, FRANKLIN"/>
    <s v="471872774000000"/>
    <s v="Base Charge Count"/>
    <m/>
    <m/>
    <m/>
    <m/>
    <m/>
    <m/>
    <m/>
    <n v="1"/>
    <m/>
    <m/>
    <m/>
    <m/>
    <n v="1"/>
  </r>
  <r>
    <x v="5"/>
    <e v="#VALUE!"/>
    <e v="#VALUE!"/>
    <m/>
    <m/>
    <x v="9"/>
    <m/>
    <m/>
    <m/>
    <m/>
    <m/>
    <m/>
    <m/>
    <m/>
    <m/>
    <m/>
    <m/>
    <m/>
    <m/>
    <m/>
    <m/>
    <e v="#DIV/0!"/>
  </r>
  <r>
    <x v="5"/>
    <e v="#VALUE!"/>
    <e v="#VALUE!"/>
    <m/>
    <m/>
    <x v="9"/>
    <m/>
    <m/>
    <m/>
    <m/>
    <m/>
    <m/>
    <m/>
    <m/>
    <m/>
    <m/>
    <m/>
    <m/>
    <m/>
    <m/>
    <m/>
    <e v="#DIV/0!"/>
  </r>
  <r>
    <x v="5"/>
    <e v="#VALUE!"/>
    <e v="#VALUE!"/>
    <m/>
    <m/>
    <x v="9"/>
    <m/>
    <m/>
    <m/>
    <m/>
    <m/>
    <m/>
    <m/>
    <m/>
    <m/>
    <m/>
    <m/>
    <m/>
    <m/>
    <m/>
    <m/>
    <e v="#DIV/0!"/>
  </r>
  <r>
    <x v="6"/>
    <m/>
    <m/>
    <m/>
    <m/>
    <x v="9"/>
    <m/>
    <m/>
    <m/>
    <m/>
    <m/>
    <m/>
    <m/>
    <m/>
    <m/>
    <m/>
    <m/>
    <m/>
    <m/>
    <m/>
    <m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C6:AI13" firstHeaderRow="1" firstDataRow="2" firstDataCol="1"/>
  <pivotFields count="22">
    <pivotField axis="axisCol" compact="0" outline="0" showAll="0">
      <items count="9">
        <item x="2"/>
        <item x="1"/>
        <item x="0"/>
        <item x="4"/>
        <item x="3"/>
        <item h="1" m="1" x="7"/>
        <item h="1" x="6"/>
        <item h="1"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1">
        <item x="5"/>
        <item x="6"/>
        <item x="1"/>
        <item x="2"/>
        <item x="0"/>
        <item h="1" x="3"/>
        <item h="1" x="4"/>
        <item h="1" x="7"/>
        <item h="1" x="9"/>
        <item h="1" x="8"/>
        <item t="default"/>
      </items>
    </pivotField>
    <pivotField compact="0" outline="0" showAl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169" outline="0"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" fld="21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5.bin"/><Relationship Id="rId13" Type="http://schemas.openxmlformats.org/officeDocument/2006/relationships/customProperty" Target="../customProperty20.bin"/><Relationship Id="rId3" Type="http://schemas.openxmlformats.org/officeDocument/2006/relationships/customProperty" Target="../customProperty10.bin"/><Relationship Id="rId7" Type="http://schemas.openxmlformats.org/officeDocument/2006/relationships/customProperty" Target="../customProperty14.bin"/><Relationship Id="rId12" Type="http://schemas.openxmlformats.org/officeDocument/2006/relationships/customProperty" Target="../customProperty19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13.bin"/><Relationship Id="rId11" Type="http://schemas.openxmlformats.org/officeDocument/2006/relationships/customProperty" Target="../customProperty18.bin"/><Relationship Id="rId5" Type="http://schemas.openxmlformats.org/officeDocument/2006/relationships/customProperty" Target="../customProperty12.bin"/><Relationship Id="rId10" Type="http://schemas.openxmlformats.org/officeDocument/2006/relationships/customProperty" Target="../customProperty17.bin"/><Relationship Id="rId4" Type="http://schemas.openxmlformats.org/officeDocument/2006/relationships/customProperty" Target="../customProperty11.bin"/><Relationship Id="rId9" Type="http://schemas.openxmlformats.org/officeDocument/2006/relationships/customProperty" Target="../customProperty16.bin"/><Relationship Id="rId1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serializedData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X634"/>
  <sheetViews>
    <sheetView view="pageBreakPreview" zoomScale="60" zoomScaleNormal="100" workbookViewId="0"/>
  </sheetViews>
  <sheetFormatPr defaultRowHeight="15" x14ac:dyDescent="0.25"/>
  <cols>
    <col min="6" max="6" width="14.7109375" bestFit="1" customWidth="1"/>
    <col min="7" max="7" width="14.140625" bestFit="1" customWidth="1"/>
    <col min="8" max="8" width="24.140625" customWidth="1"/>
    <col min="9" max="9" width="16.85546875" bestFit="1" customWidth="1"/>
    <col min="10" max="10" width="23.42578125" bestFit="1" customWidth="1"/>
    <col min="11" max="11" width="17" bestFit="1" customWidth="1"/>
    <col min="12" max="12" width="18.7109375" bestFit="1" customWidth="1"/>
    <col min="13" max="13" width="11.5703125" customWidth="1"/>
    <col min="14" max="16" width="11.5703125" bestFit="1" customWidth="1"/>
    <col min="17" max="21" width="11.5703125" customWidth="1"/>
    <col min="22" max="24" width="11.5703125" bestFit="1" customWidth="1"/>
  </cols>
  <sheetData>
    <row r="6" spans="6:24" x14ac:dyDescent="0.25">
      <c r="F6" s="3" t="s">
        <v>3</v>
      </c>
      <c r="G6" s="3" t="s">
        <v>5</v>
      </c>
      <c r="H6" s="3" t="s">
        <v>9</v>
      </c>
      <c r="I6" s="3" t="s">
        <v>43</v>
      </c>
      <c r="J6" s="31"/>
      <c r="K6" s="3" t="s">
        <v>643</v>
      </c>
      <c r="L6" s="3" t="s">
        <v>20</v>
      </c>
      <c r="M6" s="2" t="s">
        <v>582</v>
      </c>
      <c r="N6" s="2" t="s">
        <v>583</v>
      </c>
      <c r="O6" s="2" t="s">
        <v>584</v>
      </c>
      <c r="P6" s="2" t="s">
        <v>585</v>
      </c>
      <c r="Q6" s="2" t="s">
        <v>586</v>
      </c>
      <c r="R6" s="2" t="s">
        <v>587</v>
      </c>
      <c r="S6" s="2" t="s">
        <v>588</v>
      </c>
      <c r="T6" s="2" t="s">
        <v>589</v>
      </c>
      <c r="U6" s="2" t="s">
        <v>590</v>
      </c>
      <c r="V6" s="2" t="s">
        <v>591</v>
      </c>
      <c r="W6" s="2" t="s">
        <v>592</v>
      </c>
      <c r="X6" s="2" t="s">
        <v>593</v>
      </c>
    </row>
    <row r="7" spans="6:24" x14ac:dyDescent="0.25">
      <c r="F7" s="2" t="s">
        <v>4</v>
      </c>
      <c r="G7" s="1" t="s">
        <v>6</v>
      </c>
      <c r="H7" s="1" t="s">
        <v>16</v>
      </c>
      <c r="I7" s="1" t="s">
        <v>644</v>
      </c>
      <c r="J7" s="1" t="s">
        <v>645</v>
      </c>
      <c r="K7" s="1" t="s">
        <v>646</v>
      </c>
      <c r="L7" s="2" t="s">
        <v>2</v>
      </c>
      <c r="M7" s="8">
        <v>205.78569999999999</v>
      </c>
      <c r="N7" s="8">
        <v>212.67169999999999</v>
      </c>
      <c r="O7" s="8">
        <v>279.67779999999999</v>
      </c>
      <c r="P7" s="8">
        <v>288.94740000000002</v>
      </c>
      <c r="Q7" s="8">
        <v>377.5385</v>
      </c>
      <c r="R7" s="8">
        <v>194.3973</v>
      </c>
      <c r="S7" s="8">
        <v>483.74189999999999</v>
      </c>
      <c r="T7" s="8">
        <v>338.60610000000003</v>
      </c>
      <c r="U7" s="8">
        <v>205.12350000000001</v>
      </c>
      <c r="V7" s="8">
        <v>244.1884</v>
      </c>
      <c r="W7" s="8">
        <v>237.30240000000001</v>
      </c>
      <c r="X7" s="4">
        <v>199.959</v>
      </c>
    </row>
    <row r="8" spans="6:24" x14ac:dyDescent="0.25">
      <c r="F8" s="2" t="s">
        <v>4</v>
      </c>
      <c r="G8" s="1" t="s">
        <v>6</v>
      </c>
      <c r="H8" s="1" t="s">
        <v>16</v>
      </c>
      <c r="I8" s="1" t="s">
        <v>644</v>
      </c>
      <c r="J8" s="1" t="s">
        <v>645</v>
      </c>
      <c r="K8" s="1" t="s">
        <v>646</v>
      </c>
      <c r="L8" s="2" t="s">
        <v>41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32">
        <v>1</v>
      </c>
    </row>
    <row r="9" spans="6:24" x14ac:dyDescent="0.25">
      <c r="F9" s="2" t="s">
        <v>4</v>
      </c>
      <c r="G9" s="1" t="s">
        <v>6</v>
      </c>
      <c r="H9" s="1" t="s">
        <v>16</v>
      </c>
      <c r="I9" s="1" t="s">
        <v>644</v>
      </c>
      <c r="J9" s="1" t="s">
        <v>645</v>
      </c>
      <c r="K9" s="1" t="s">
        <v>646</v>
      </c>
      <c r="L9" s="2" t="s">
        <v>1</v>
      </c>
      <c r="M9" s="9">
        <v>308.88</v>
      </c>
      <c r="N9" s="9">
        <v>324.77</v>
      </c>
      <c r="O9" s="9">
        <v>413.09</v>
      </c>
      <c r="P9" s="9">
        <v>425.29</v>
      </c>
      <c r="Q9" s="9">
        <v>508.1</v>
      </c>
      <c r="R9" s="9">
        <v>300.69</v>
      </c>
      <c r="S9" s="9">
        <v>601.55999999999995</v>
      </c>
      <c r="T9" s="9">
        <v>473.84</v>
      </c>
      <c r="U9" s="9">
        <v>314.82</v>
      </c>
      <c r="V9" s="9">
        <v>366.31</v>
      </c>
      <c r="W9" s="9">
        <v>357.23</v>
      </c>
      <c r="X9" s="6">
        <v>308.02999999999997</v>
      </c>
    </row>
    <row r="10" spans="6:24" x14ac:dyDescent="0.25">
      <c r="F10" s="2" t="s">
        <v>4</v>
      </c>
      <c r="G10" s="1" t="s">
        <v>6</v>
      </c>
      <c r="H10" s="1" t="s">
        <v>16</v>
      </c>
      <c r="I10" s="1" t="s">
        <v>647</v>
      </c>
      <c r="J10" s="1" t="s">
        <v>648</v>
      </c>
      <c r="K10" s="1" t="s">
        <v>649</v>
      </c>
      <c r="L10" s="2" t="s">
        <v>2</v>
      </c>
      <c r="M10" s="8"/>
      <c r="N10" s="8"/>
      <c r="O10" s="8">
        <v>7.4</v>
      </c>
      <c r="P10" s="8">
        <v>257.3</v>
      </c>
      <c r="Q10" s="8">
        <v>420.4</v>
      </c>
      <c r="R10" s="8">
        <v>520.5</v>
      </c>
      <c r="S10" s="8">
        <v>767.5</v>
      </c>
      <c r="T10" s="8">
        <v>146.1</v>
      </c>
      <c r="U10" s="8">
        <v>6.9</v>
      </c>
      <c r="V10" s="8">
        <v>0.4</v>
      </c>
      <c r="W10" s="8"/>
      <c r="X10" s="4"/>
    </row>
    <row r="11" spans="6:24" x14ac:dyDescent="0.25">
      <c r="F11" s="2" t="s">
        <v>4</v>
      </c>
      <c r="G11" s="1" t="s">
        <v>6</v>
      </c>
      <c r="H11" s="1" t="s">
        <v>16</v>
      </c>
      <c r="I11" s="1" t="s">
        <v>647</v>
      </c>
      <c r="J11" s="1" t="s">
        <v>648</v>
      </c>
      <c r="K11" s="1" t="s">
        <v>649</v>
      </c>
      <c r="L11" s="2" t="s">
        <v>41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32">
        <v>1</v>
      </c>
    </row>
    <row r="12" spans="6:24" x14ac:dyDescent="0.25">
      <c r="F12" s="2" t="s">
        <v>4</v>
      </c>
      <c r="G12" s="1" t="s">
        <v>6</v>
      </c>
      <c r="H12" s="1" t="s">
        <v>16</v>
      </c>
      <c r="I12" s="1" t="s">
        <v>647</v>
      </c>
      <c r="J12" s="1" t="s">
        <v>648</v>
      </c>
      <c r="K12" s="1" t="s">
        <v>649</v>
      </c>
      <c r="L12" s="2" t="s">
        <v>1</v>
      </c>
      <c r="M12" s="9">
        <v>40</v>
      </c>
      <c r="N12" s="9">
        <v>40</v>
      </c>
      <c r="O12" s="9">
        <v>54.22</v>
      </c>
      <c r="P12" s="9">
        <v>383.59</v>
      </c>
      <c r="Q12" s="9">
        <v>545.83000000000004</v>
      </c>
      <c r="R12" s="9">
        <v>633.91999999999996</v>
      </c>
      <c r="S12" s="9">
        <v>851.27</v>
      </c>
      <c r="T12" s="9">
        <v>237.03</v>
      </c>
      <c r="U12" s="9">
        <v>53.56</v>
      </c>
      <c r="V12" s="9">
        <v>45.01</v>
      </c>
      <c r="W12" s="9">
        <v>44.47</v>
      </c>
      <c r="X12" s="6">
        <v>44.47</v>
      </c>
    </row>
    <row r="13" spans="6:24" x14ac:dyDescent="0.25">
      <c r="F13" s="2" t="s">
        <v>4</v>
      </c>
      <c r="G13" s="1" t="s">
        <v>6</v>
      </c>
      <c r="H13" s="1" t="s">
        <v>16</v>
      </c>
      <c r="I13" s="1" t="s">
        <v>650</v>
      </c>
      <c r="J13" s="1" t="s">
        <v>651</v>
      </c>
      <c r="K13" s="1" t="s">
        <v>652</v>
      </c>
      <c r="L13" s="2" t="s">
        <v>2</v>
      </c>
      <c r="M13" s="8">
        <v>0.52969999999999995</v>
      </c>
      <c r="N13" s="8">
        <v>0.39729999999999999</v>
      </c>
      <c r="O13" s="8">
        <v>1.9863</v>
      </c>
      <c r="P13" s="8">
        <v>97.331100000000006</v>
      </c>
      <c r="Q13" s="8">
        <v>111.1031</v>
      </c>
      <c r="R13" s="8">
        <v>131.62870000000001</v>
      </c>
      <c r="S13" s="8"/>
      <c r="T13" s="8">
        <v>212.0095</v>
      </c>
      <c r="U13" s="8">
        <v>1.3242</v>
      </c>
      <c r="V13" s="8">
        <v>0.39729999999999999</v>
      </c>
      <c r="W13" s="8">
        <v>0.52969999999999995</v>
      </c>
      <c r="X13" s="4">
        <v>0.52969999999999995</v>
      </c>
    </row>
    <row r="14" spans="6:24" x14ac:dyDescent="0.25">
      <c r="F14" s="2" t="s">
        <v>4</v>
      </c>
      <c r="G14" s="1" t="s">
        <v>6</v>
      </c>
      <c r="H14" s="1" t="s">
        <v>16</v>
      </c>
      <c r="I14" s="1" t="s">
        <v>650</v>
      </c>
      <c r="J14" s="1" t="s">
        <v>651</v>
      </c>
      <c r="K14" s="1" t="s">
        <v>652</v>
      </c>
      <c r="L14" s="2" t="s">
        <v>41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1</v>
      </c>
      <c r="X14" s="32">
        <v>1</v>
      </c>
    </row>
    <row r="15" spans="6:24" x14ac:dyDescent="0.25">
      <c r="F15" s="2" t="s">
        <v>4</v>
      </c>
      <c r="G15" s="1" t="s">
        <v>6</v>
      </c>
      <c r="H15" s="1" t="s">
        <v>16</v>
      </c>
      <c r="I15" s="1" t="s">
        <v>650</v>
      </c>
      <c r="J15" s="1" t="s">
        <v>651</v>
      </c>
      <c r="K15" s="1" t="s">
        <v>652</v>
      </c>
      <c r="L15" s="2" t="s">
        <v>1</v>
      </c>
      <c r="M15" s="9">
        <v>40.700000000000003</v>
      </c>
      <c r="N15" s="9">
        <v>40.520000000000003</v>
      </c>
      <c r="O15" s="9">
        <v>47.09</v>
      </c>
      <c r="P15" s="9">
        <v>172.75</v>
      </c>
      <c r="Q15" s="9">
        <v>190.9</v>
      </c>
      <c r="R15" s="9">
        <v>217.96</v>
      </c>
      <c r="S15" s="9">
        <v>44.47</v>
      </c>
      <c r="T15" s="9">
        <v>323.91000000000003</v>
      </c>
      <c r="U15" s="9">
        <v>46.22</v>
      </c>
      <c r="V15" s="9">
        <v>44.99</v>
      </c>
      <c r="W15" s="9">
        <v>45.18</v>
      </c>
      <c r="X15" s="6">
        <v>45.18</v>
      </c>
    </row>
    <row r="16" spans="6:24" x14ac:dyDescent="0.25">
      <c r="F16" s="2" t="s">
        <v>4</v>
      </c>
      <c r="G16" s="1" t="s">
        <v>6</v>
      </c>
      <c r="H16" s="1" t="s">
        <v>16</v>
      </c>
      <c r="I16" s="1" t="s">
        <v>653</v>
      </c>
      <c r="J16" s="1" t="s">
        <v>654</v>
      </c>
      <c r="K16" s="1" t="s">
        <v>655</v>
      </c>
      <c r="L16" s="2" t="s">
        <v>2</v>
      </c>
      <c r="M16" s="8"/>
      <c r="N16" s="8"/>
      <c r="O16" s="8"/>
      <c r="P16" s="8">
        <v>209</v>
      </c>
      <c r="Q16" s="8">
        <v>645</v>
      </c>
      <c r="R16" s="8"/>
      <c r="S16" s="8">
        <v>275.08460000000002</v>
      </c>
      <c r="T16" s="8"/>
      <c r="U16" s="8">
        <v>1.3242</v>
      </c>
      <c r="V16" s="8"/>
      <c r="W16" s="8"/>
      <c r="X16" s="4"/>
    </row>
    <row r="17" spans="6:24" x14ac:dyDescent="0.25">
      <c r="F17" s="2" t="s">
        <v>4</v>
      </c>
      <c r="G17" s="1" t="s">
        <v>6</v>
      </c>
      <c r="H17" s="1" t="s">
        <v>16</v>
      </c>
      <c r="I17" s="1" t="s">
        <v>653</v>
      </c>
      <c r="J17" s="1" t="s">
        <v>654</v>
      </c>
      <c r="K17" s="1" t="s">
        <v>655</v>
      </c>
      <c r="L17" s="2" t="s">
        <v>41</v>
      </c>
      <c r="M17" s="11"/>
      <c r="N17" s="11"/>
      <c r="O17" s="11"/>
      <c r="P17" s="29">
        <v>1</v>
      </c>
      <c r="Q17" s="29">
        <v>2</v>
      </c>
      <c r="R17" s="11"/>
      <c r="S17" s="29">
        <v>2</v>
      </c>
      <c r="T17" s="11"/>
      <c r="U17" s="29">
        <v>2</v>
      </c>
      <c r="V17" s="29">
        <v>1</v>
      </c>
      <c r="W17" s="29">
        <v>1</v>
      </c>
      <c r="X17" s="32">
        <v>1</v>
      </c>
    </row>
    <row r="18" spans="6:24" x14ac:dyDescent="0.25">
      <c r="F18" s="2" t="s">
        <v>4</v>
      </c>
      <c r="G18" s="1" t="s">
        <v>6</v>
      </c>
      <c r="H18" s="1" t="s">
        <v>16</v>
      </c>
      <c r="I18" s="1" t="s">
        <v>653</v>
      </c>
      <c r="J18" s="1" t="s">
        <v>654</v>
      </c>
      <c r="K18" s="1" t="s">
        <v>655</v>
      </c>
      <c r="L18" s="2" t="s">
        <v>1</v>
      </c>
      <c r="M18" s="11"/>
      <c r="N18" s="11"/>
      <c r="O18" s="11"/>
      <c r="P18" s="9">
        <v>318.66000000000003</v>
      </c>
      <c r="Q18" s="9">
        <v>919.35</v>
      </c>
      <c r="R18" s="11"/>
      <c r="S18" s="9">
        <v>451.5</v>
      </c>
      <c r="T18" s="11"/>
      <c r="U18" s="9">
        <v>90.69</v>
      </c>
      <c r="V18" s="9">
        <v>44.47</v>
      </c>
      <c r="W18" s="9">
        <v>44.47</v>
      </c>
      <c r="X18" s="6">
        <v>44.47</v>
      </c>
    </row>
    <row r="19" spans="6:24" x14ac:dyDescent="0.25">
      <c r="F19" s="2" t="s">
        <v>4</v>
      </c>
      <c r="G19" s="1" t="s">
        <v>6</v>
      </c>
      <c r="H19" s="1" t="s">
        <v>16</v>
      </c>
      <c r="I19" s="1" t="s">
        <v>656</v>
      </c>
      <c r="J19" s="1" t="s">
        <v>657</v>
      </c>
      <c r="K19" s="1" t="s">
        <v>658</v>
      </c>
      <c r="L19" s="2" t="s">
        <v>2</v>
      </c>
      <c r="M19" s="8">
        <v>0.13239999999999999</v>
      </c>
      <c r="N19" s="8">
        <v>0.92700000000000005</v>
      </c>
      <c r="O19" s="8">
        <v>72.700299999999999</v>
      </c>
      <c r="P19" s="8">
        <v>189.1003</v>
      </c>
      <c r="Q19" s="8">
        <v>191.88120000000001</v>
      </c>
      <c r="R19" s="8">
        <v>373.9631</v>
      </c>
      <c r="S19" s="8">
        <v>-80.380799999999994</v>
      </c>
      <c r="T19" s="8">
        <v>100.90649999999999</v>
      </c>
      <c r="U19" s="8">
        <v>53.366500000000002</v>
      </c>
      <c r="V19" s="8">
        <v>0.13239999999999999</v>
      </c>
      <c r="W19" s="8"/>
      <c r="X19" s="4"/>
    </row>
    <row r="20" spans="6:24" x14ac:dyDescent="0.25">
      <c r="F20" s="2" t="s">
        <v>4</v>
      </c>
      <c r="G20" s="1" t="s">
        <v>6</v>
      </c>
      <c r="H20" s="1" t="s">
        <v>16</v>
      </c>
      <c r="I20" s="1" t="s">
        <v>656</v>
      </c>
      <c r="J20" s="1" t="s">
        <v>657</v>
      </c>
      <c r="K20" s="1" t="s">
        <v>658</v>
      </c>
      <c r="L20" s="2" t="s">
        <v>41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1</v>
      </c>
      <c r="X20" s="32">
        <v>1</v>
      </c>
    </row>
    <row r="21" spans="6:24" x14ac:dyDescent="0.25">
      <c r="F21" s="2" t="s">
        <v>4</v>
      </c>
      <c r="G21" s="1" t="s">
        <v>6</v>
      </c>
      <c r="H21" s="1" t="s">
        <v>16</v>
      </c>
      <c r="I21" s="1" t="s">
        <v>656</v>
      </c>
      <c r="J21" s="1" t="s">
        <v>657</v>
      </c>
      <c r="K21" s="1" t="s">
        <v>658</v>
      </c>
      <c r="L21" s="2" t="s">
        <v>1</v>
      </c>
      <c r="M21" s="9">
        <v>40.159999999999997</v>
      </c>
      <c r="N21" s="9">
        <v>45.69</v>
      </c>
      <c r="O21" s="9">
        <v>140.29</v>
      </c>
      <c r="P21" s="9">
        <v>293.69</v>
      </c>
      <c r="Q21" s="9">
        <v>297.36</v>
      </c>
      <c r="R21" s="9">
        <v>504.96</v>
      </c>
      <c r="S21" s="9">
        <v>-29.08</v>
      </c>
      <c r="T21" s="9">
        <v>177.47</v>
      </c>
      <c r="U21" s="9">
        <v>114.8</v>
      </c>
      <c r="V21" s="9">
        <v>44.64</v>
      </c>
      <c r="W21" s="9">
        <v>44.47</v>
      </c>
      <c r="X21" s="6">
        <v>44.47</v>
      </c>
    </row>
    <row r="22" spans="6:24" x14ac:dyDescent="0.25">
      <c r="F22" s="2" t="s">
        <v>4</v>
      </c>
      <c r="G22" s="1" t="s">
        <v>6</v>
      </c>
      <c r="H22" s="1" t="s">
        <v>16</v>
      </c>
      <c r="I22" s="1" t="s">
        <v>659</v>
      </c>
      <c r="J22" s="1" t="s">
        <v>660</v>
      </c>
      <c r="K22" s="1" t="s">
        <v>661</v>
      </c>
      <c r="L22" s="2" t="s">
        <v>2</v>
      </c>
      <c r="M22" s="8">
        <v>2</v>
      </c>
      <c r="N22" s="8">
        <v>35</v>
      </c>
      <c r="O22" s="8">
        <v>-25.9</v>
      </c>
      <c r="P22" s="8">
        <v>1681.3</v>
      </c>
      <c r="Q22" s="8"/>
      <c r="R22" s="8">
        <v>1318.3</v>
      </c>
      <c r="S22" s="8">
        <v>1976</v>
      </c>
      <c r="T22" s="8">
        <v>142</v>
      </c>
      <c r="U22" s="8"/>
      <c r="V22" s="8">
        <v>85.8</v>
      </c>
      <c r="W22" s="8"/>
      <c r="X22" s="4"/>
    </row>
    <row r="23" spans="6:24" x14ac:dyDescent="0.25">
      <c r="F23" s="2" t="s">
        <v>4</v>
      </c>
      <c r="G23" s="1" t="s">
        <v>6</v>
      </c>
      <c r="H23" s="1" t="s">
        <v>16</v>
      </c>
      <c r="I23" s="1" t="s">
        <v>659</v>
      </c>
      <c r="J23" s="1" t="s">
        <v>660</v>
      </c>
      <c r="K23" s="1" t="s">
        <v>661</v>
      </c>
      <c r="L23" s="2" t="s">
        <v>41</v>
      </c>
      <c r="M23" s="29">
        <v>1</v>
      </c>
      <c r="N23" s="29">
        <v>1</v>
      </c>
      <c r="O23" s="29">
        <v>1</v>
      </c>
      <c r="P23" s="29">
        <v>2</v>
      </c>
      <c r="Q23" s="11"/>
      <c r="R23" s="29">
        <v>1</v>
      </c>
      <c r="S23" s="29">
        <v>2</v>
      </c>
      <c r="T23" s="29">
        <v>1</v>
      </c>
      <c r="U23" s="11"/>
      <c r="V23" s="29">
        <v>1</v>
      </c>
      <c r="W23" s="11"/>
      <c r="X23" s="5"/>
    </row>
    <row r="24" spans="6:24" x14ac:dyDescent="0.25">
      <c r="F24" s="2" t="s">
        <v>4</v>
      </c>
      <c r="G24" s="1" t="s">
        <v>6</v>
      </c>
      <c r="H24" s="1" t="s">
        <v>16</v>
      </c>
      <c r="I24" s="1" t="s">
        <v>659</v>
      </c>
      <c r="J24" s="1" t="s">
        <v>660</v>
      </c>
      <c r="K24" s="1" t="s">
        <v>661</v>
      </c>
      <c r="L24" s="2" t="s">
        <v>1</v>
      </c>
      <c r="M24" s="9">
        <v>42.64</v>
      </c>
      <c r="N24" s="9">
        <v>86.13</v>
      </c>
      <c r="O24" s="9">
        <v>10.32</v>
      </c>
      <c r="P24" s="9">
        <v>1831.28</v>
      </c>
      <c r="Q24" s="11"/>
      <c r="R24" s="9">
        <v>1335.98</v>
      </c>
      <c r="S24" s="9">
        <v>2090.62</v>
      </c>
      <c r="T24" s="9">
        <v>231.63</v>
      </c>
      <c r="U24" s="11"/>
      <c r="V24" s="9">
        <v>157.56</v>
      </c>
      <c r="W24" s="11"/>
      <c r="X24" s="5"/>
    </row>
    <row r="25" spans="6:24" x14ac:dyDescent="0.25">
      <c r="F25" s="2" t="s">
        <v>4</v>
      </c>
      <c r="G25" s="1" t="s">
        <v>6</v>
      </c>
      <c r="H25" s="1" t="s">
        <v>16</v>
      </c>
      <c r="I25" s="1" t="s">
        <v>662</v>
      </c>
      <c r="J25" s="1" t="s">
        <v>663</v>
      </c>
      <c r="K25" s="1" t="s">
        <v>664</v>
      </c>
      <c r="L25" s="2" t="s">
        <v>2</v>
      </c>
      <c r="M25" s="8">
        <v>5</v>
      </c>
      <c r="N25" s="8">
        <v>22</v>
      </c>
      <c r="O25" s="8">
        <v>332</v>
      </c>
      <c r="P25" s="8">
        <v>975</v>
      </c>
      <c r="Q25" s="8">
        <v>1522</v>
      </c>
      <c r="R25" s="8">
        <v>544</v>
      </c>
      <c r="S25" s="8">
        <v>1217</v>
      </c>
      <c r="T25" s="8">
        <v>511</v>
      </c>
      <c r="U25" s="8">
        <v>66</v>
      </c>
      <c r="V25" s="8">
        <v>4</v>
      </c>
      <c r="W25" s="8">
        <v>13</v>
      </c>
      <c r="X25" s="4">
        <v>25</v>
      </c>
    </row>
    <row r="26" spans="6:24" x14ac:dyDescent="0.25">
      <c r="F26" s="2" t="s">
        <v>4</v>
      </c>
      <c r="G26" s="1" t="s">
        <v>6</v>
      </c>
      <c r="H26" s="1" t="s">
        <v>16</v>
      </c>
      <c r="I26" s="1" t="s">
        <v>662</v>
      </c>
      <c r="J26" s="1" t="s">
        <v>663</v>
      </c>
      <c r="K26" s="1" t="s">
        <v>664</v>
      </c>
      <c r="L26" s="2" t="s">
        <v>41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1</v>
      </c>
      <c r="X26" s="32">
        <v>1</v>
      </c>
    </row>
    <row r="27" spans="6:24" x14ac:dyDescent="0.25">
      <c r="F27" s="2" t="s">
        <v>4</v>
      </c>
      <c r="G27" s="1" t="s">
        <v>6</v>
      </c>
      <c r="H27" s="1" t="s">
        <v>16</v>
      </c>
      <c r="I27" s="1" t="s">
        <v>662</v>
      </c>
      <c r="J27" s="1" t="s">
        <v>663</v>
      </c>
      <c r="K27" s="1" t="s">
        <v>664</v>
      </c>
      <c r="L27" s="2" t="s">
        <v>1</v>
      </c>
      <c r="M27" s="9">
        <v>46.59</v>
      </c>
      <c r="N27" s="9">
        <v>73.47</v>
      </c>
      <c r="O27" s="9">
        <v>468.02</v>
      </c>
      <c r="P27" s="9">
        <v>1033.8699999999999</v>
      </c>
      <c r="Q27" s="9">
        <v>1515.23</v>
      </c>
      <c r="R27" s="9">
        <v>654.59</v>
      </c>
      <c r="S27" s="9">
        <v>1246.83</v>
      </c>
      <c r="T27" s="9">
        <v>625.54999999999995</v>
      </c>
      <c r="U27" s="9">
        <v>131.46</v>
      </c>
      <c r="V27" s="9">
        <v>49.74</v>
      </c>
      <c r="W27" s="9">
        <v>61.6</v>
      </c>
      <c r="X27" s="6">
        <v>77.42</v>
      </c>
    </row>
    <row r="28" spans="6:24" x14ac:dyDescent="0.25">
      <c r="F28" s="2" t="s">
        <v>4</v>
      </c>
      <c r="G28" s="1" t="s">
        <v>6</v>
      </c>
      <c r="H28" s="1" t="s">
        <v>16</v>
      </c>
      <c r="I28" s="1" t="s">
        <v>665</v>
      </c>
      <c r="J28" s="1" t="s">
        <v>666</v>
      </c>
      <c r="K28" s="1" t="s">
        <v>667</v>
      </c>
      <c r="L28" s="2" t="s">
        <v>2</v>
      </c>
      <c r="M28" s="8">
        <v>0.26479999999999998</v>
      </c>
      <c r="N28" s="8">
        <v>0.13239999999999999</v>
      </c>
      <c r="O28" s="8">
        <v>0.39729999999999999</v>
      </c>
      <c r="P28" s="8">
        <v>87.399299999999997</v>
      </c>
      <c r="Q28" s="8">
        <v>117.327</v>
      </c>
      <c r="R28" s="8">
        <v>117.19450000000001</v>
      </c>
      <c r="S28" s="8">
        <v>90.180199999999999</v>
      </c>
      <c r="T28" s="8">
        <v>35.489400000000003</v>
      </c>
      <c r="U28" s="8">
        <v>0.39729999999999999</v>
      </c>
      <c r="V28" s="8">
        <v>0.26479999999999998</v>
      </c>
      <c r="W28" s="8">
        <v>0.26479999999999998</v>
      </c>
      <c r="X28" s="4">
        <v>0.26479999999999998</v>
      </c>
    </row>
    <row r="29" spans="6:24" x14ac:dyDescent="0.25">
      <c r="F29" s="2" t="s">
        <v>4</v>
      </c>
      <c r="G29" s="1" t="s">
        <v>6</v>
      </c>
      <c r="H29" s="1" t="s">
        <v>16</v>
      </c>
      <c r="I29" s="1" t="s">
        <v>665</v>
      </c>
      <c r="J29" s="1" t="s">
        <v>666</v>
      </c>
      <c r="K29" s="1" t="s">
        <v>667</v>
      </c>
      <c r="L29" s="2" t="s">
        <v>41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32">
        <v>1</v>
      </c>
    </row>
    <row r="30" spans="6:24" x14ac:dyDescent="0.25">
      <c r="F30" s="2" t="s">
        <v>4</v>
      </c>
      <c r="G30" s="1" t="s">
        <v>6</v>
      </c>
      <c r="H30" s="1" t="s">
        <v>16</v>
      </c>
      <c r="I30" s="1" t="s">
        <v>665</v>
      </c>
      <c r="J30" s="1" t="s">
        <v>666</v>
      </c>
      <c r="K30" s="1" t="s">
        <v>667</v>
      </c>
      <c r="L30" s="2" t="s">
        <v>1</v>
      </c>
      <c r="M30" s="9">
        <v>40.36</v>
      </c>
      <c r="N30" s="9">
        <v>40.159999999999997</v>
      </c>
      <c r="O30" s="9">
        <v>44.98</v>
      </c>
      <c r="P30" s="9">
        <v>159.66</v>
      </c>
      <c r="Q30" s="9">
        <v>199.12</v>
      </c>
      <c r="R30" s="9">
        <v>198.92</v>
      </c>
      <c r="S30" s="9">
        <v>163.33000000000001</v>
      </c>
      <c r="T30" s="9">
        <v>91.25</v>
      </c>
      <c r="U30" s="9">
        <v>44.99</v>
      </c>
      <c r="V30" s="9">
        <v>44.81</v>
      </c>
      <c r="W30" s="9">
        <v>44.81</v>
      </c>
      <c r="X30" s="6">
        <v>44.82</v>
      </c>
    </row>
    <row r="31" spans="6:24" x14ac:dyDescent="0.25">
      <c r="F31" s="2" t="s">
        <v>4</v>
      </c>
      <c r="G31" s="1" t="s">
        <v>6</v>
      </c>
      <c r="H31" s="1" t="s">
        <v>16</v>
      </c>
      <c r="I31" s="1" t="s">
        <v>668</v>
      </c>
      <c r="J31" s="1" t="s">
        <v>669</v>
      </c>
      <c r="K31" s="1" t="s">
        <v>670</v>
      </c>
      <c r="L31" s="2" t="s">
        <v>2</v>
      </c>
      <c r="M31" s="8">
        <v>558</v>
      </c>
      <c r="N31" s="8">
        <v>569</v>
      </c>
      <c r="O31" s="8">
        <v>774</v>
      </c>
      <c r="P31" s="8"/>
      <c r="Q31" s="8">
        <v>1999</v>
      </c>
      <c r="R31" s="8">
        <v>794</v>
      </c>
      <c r="S31" s="8">
        <v>1245</v>
      </c>
      <c r="T31" s="8">
        <v>826</v>
      </c>
      <c r="U31" s="8">
        <v>768</v>
      </c>
      <c r="V31" s="8">
        <v>575</v>
      </c>
      <c r="W31" s="8">
        <v>644</v>
      </c>
      <c r="X31" s="4">
        <v>907</v>
      </c>
    </row>
    <row r="32" spans="6:24" x14ac:dyDescent="0.25">
      <c r="F32" s="2" t="s">
        <v>4</v>
      </c>
      <c r="G32" s="1" t="s">
        <v>6</v>
      </c>
      <c r="H32" s="1" t="s">
        <v>16</v>
      </c>
      <c r="I32" s="1" t="s">
        <v>668</v>
      </c>
      <c r="J32" s="1" t="s">
        <v>669</v>
      </c>
      <c r="K32" s="1" t="s">
        <v>670</v>
      </c>
      <c r="L32" s="2" t="s">
        <v>41</v>
      </c>
      <c r="M32" s="29">
        <v>1</v>
      </c>
      <c r="N32" s="29">
        <v>1</v>
      </c>
      <c r="O32" s="29">
        <v>1</v>
      </c>
      <c r="P32" s="11"/>
      <c r="Q32" s="29">
        <v>2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X32" s="32">
        <v>1</v>
      </c>
    </row>
    <row r="33" spans="6:24" x14ac:dyDescent="0.25">
      <c r="F33" s="2" t="s">
        <v>4</v>
      </c>
      <c r="G33" s="1" t="s">
        <v>6</v>
      </c>
      <c r="H33" s="1" t="s">
        <v>16</v>
      </c>
      <c r="I33" s="1" t="s">
        <v>668</v>
      </c>
      <c r="J33" s="1" t="s">
        <v>669</v>
      </c>
      <c r="K33" s="1" t="s">
        <v>670</v>
      </c>
      <c r="L33" s="2" t="s">
        <v>1</v>
      </c>
      <c r="M33" s="9">
        <v>662.44</v>
      </c>
      <c r="N33" s="9">
        <v>676.59</v>
      </c>
      <c r="O33" s="9">
        <v>856.98</v>
      </c>
      <c r="P33" s="11"/>
      <c r="Q33" s="9">
        <v>2110.86</v>
      </c>
      <c r="R33" s="9">
        <v>874.59</v>
      </c>
      <c r="S33" s="9">
        <v>1271.48</v>
      </c>
      <c r="T33" s="9">
        <v>902.74</v>
      </c>
      <c r="U33" s="9">
        <v>851.71</v>
      </c>
      <c r="V33" s="9">
        <v>681.87</v>
      </c>
      <c r="W33" s="9">
        <v>742.59</v>
      </c>
      <c r="X33" s="6">
        <v>974.02</v>
      </c>
    </row>
    <row r="34" spans="6:24" x14ac:dyDescent="0.25">
      <c r="F34" s="2" t="s">
        <v>4</v>
      </c>
      <c r="G34" s="1" t="s">
        <v>6</v>
      </c>
      <c r="H34" s="1" t="s">
        <v>16</v>
      </c>
      <c r="I34" s="1" t="s">
        <v>671</v>
      </c>
      <c r="J34" s="1" t="s">
        <v>672</v>
      </c>
      <c r="K34" s="1" t="s">
        <v>673</v>
      </c>
      <c r="L34" s="2" t="s">
        <v>2</v>
      </c>
      <c r="M34" s="8">
        <v>481.22590000000002</v>
      </c>
      <c r="N34" s="8">
        <v>485.72829999999999</v>
      </c>
      <c r="O34" s="8">
        <v>1533.9902999999999</v>
      </c>
      <c r="P34" s="8">
        <v>2779.4304999999999</v>
      </c>
      <c r="Q34" s="8">
        <v>3164.3847999999998</v>
      </c>
      <c r="R34" s="8">
        <v>2978.1977999999999</v>
      </c>
      <c r="S34" s="8">
        <v>2309.7255</v>
      </c>
      <c r="T34" s="8">
        <v>1508.1677999999999</v>
      </c>
      <c r="U34" s="8">
        <v>854.65930000000003</v>
      </c>
      <c r="V34" s="8">
        <v>595.63959999999997</v>
      </c>
      <c r="W34" s="8">
        <v>340.98970000000003</v>
      </c>
      <c r="X34" s="4">
        <v>221.6764</v>
      </c>
    </row>
    <row r="35" spans="6:24" x14ac:dyDescent="0.25">
      <c r="F35" s="2" t="s">
        <v>4</v>
      </c>
      <c r="G35" s="1" t="s">
        <v>6</v>
      </c>
      <c r="H35" s="1" t="s">
        <v>16</v>
      </c>
      <c r="I35" s="1" t="s">
        <v>671</v>
      </c>
      <c r="J35" s="1" t="s">
        <v>672</v>
      </c>
      <c r="K35" s="1" t="s">
        <v>673</v>
      </c>
      <c r="L35" s="2" t="s">
        <v>41</v>
      </c>
      <c r="M35" s="29">
        <v>1</v>
      </c>
      <c r="N35" s="29">
        <v>1</v>
      </c>
      <c r="O35" s="29">
        <v>1</v>
      </c>
      <c r="P35" s="29">
        <v>1</v>
      </c>
      <c r="Q35" s="29">
        <v>1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X35" s="32">
        <v>1</v>
      </c>
    </row>
    <row r="36" spans="6:24" x14ac:dyDescent="0.25">
      <c r="F36" s="2" t="s">
        <v>4</v>
      </c>
      <c r="G36" s="1" t="s">
        <v>6</v>
      </c>
      <c r="H36" s="1" t="s">
        <v>16</v>
      </c>
      <c r="I36" s="1" t="s">
        <v>671</v>
      </c>
      <c r="J36" s="1" t="s">
        <v>672</v>
      </c>
      <c r="K36" s="1" t="s">
        <v>673</v>
      </c>
      <c r="L36" s="2" t="s">
        <v>1</v>
      </c>
      <c r="M36" s="9">
        <v>594.88</v>
      </c>
      <c r="N36" s="9">
        <v>603.30999999999995</v>
      </c>
      <c r="O36" s="9">
        <v>1525.77</v>
      </c>
      <c r="P36" s="9">
        <v>2621.76</v>
      </c>
      <c r="Q36" s="9">
        <v>2960.54</v>
      </c>
      <c r="R36" s="9">
        <v>2796.68</v>
      </c>
      <c r="S36" s="9">
        <v>2208.4299999999998</v>
      </c>
      <c r="T36" s="9">
        <v>1503.05</v>
      </c>
      <c r="U36" s="9">
        <v>927.96</v>
      </c>
      <c r="V36" s="9">
        <v>700.03</v>
      </c>
      <c r="W36" s="9">
        <v>475.94</v>
      </c>
      <c r="X36" s="6">
        <v>336.65</v>
      </c>
    </row>
    <row r="37" spans="6:24" x14ac:dyDescent="0.25">
      <c r="F37" s="2" t="s">
        <v>4</v>
      </c>
      <c r="G37" s="1" t="s">
        <v>6</v>
      </c>
      <c r="H37" s="1" t="s">
        <v>16</v>
      </c>
      <c r="I37" s="1" t="s">
        <v>674</v>
      </c>
      <c r="J37" s="1" t="s">
        <v>675</v>
      </c>
      <c r="K37" s="1" t="s">
        <v>676</v>
      </c>
      <c r="L37" s="2" t="s">
        <v>2</v>
      </c>
      <c r="M37" s="8"/>
      <c r="N37" s="8">
        <v>0.3</v>
      </c>
      <c r="O37" s="8">
        <v>235.2</v>
      </c>
      <c r="P37" s="8">
        <v>446.8</v>
      </c>
      <c r="Q37" s="8">
        <v>730.9</v>
      </c>
      <c r="R37" s="8">
        <v>800.7</v>
      </c>
      <c r="S37" s="8">
        <v>463.5</v>
      </c>
      <c r="T37" s="8">
        <v>53.3</v>
      </c>
      <c r="U37" s="8"/>
      <c r="V37" s="8">
        <v>8.3000000000000007</v>
      </c>
      <c r="W37" s="8"/>
      <c r="X37" s="4"/>
    </row>
    <row r="38" spans="6:24" x14ac:dyDescent="0.25">
      <c r="F38" s="2" t="s">
        <v>4</v>
      </c>
      <c r="G38" s="1" t="s">
        <v>6</v>
      </c>
      <c r="H38" s="1" t="s">
        <v>16</v>
      </c>
      <c r="I38" s="1" t="s">
        <v>674</v>
      </c>
      <c r="J38" s="1" t="s">
        <v>675</v>
      </c>
      <c r="K38" s="1" t="s">
        <v>676</v>
      </c>
      <c r="L38" s="2" t="s">
        <v>41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1</v>
      </c>
      <c r="U38" s="11"/>
      <c r="V38" s="29">
        <v>2</v>
      </c>
      <c r="W38" s="11"/>
      <c r="X38" s="32">
        <v>1</v>
      </c>
    </row>
    <row r="39" spans="6:24" x14ac:dyDescent="0.25">
      <c r="F39" s="2" t="s">
        <v>4</v>
      </c>
      <c r="G39" s="1" t="s">
        <v>6</v>
      </c>
      <c r="H39" s="1" t="s">
        <v>16</v>
      </c>
      <c r="I39" s="1" t="s">
        <v>674</v>
      </c>
      <c r="J39" s="1" t="s">
        <v>675</v>
      </c>
      <c r="K39" s="1" t="s">
        <v>676</v>
      </c>
      <c r="L39" s="2" t="s">
        <v>1</v>
      </c>
      <c r="M39" s="9">
        <v>40</v>
      </c>
      <c r="N39" s="9">
        <v>44.87</v>
      </c>
      <c r="O39" s="9">
        <v>354.47</v>
      </c>
      <c r="P39" s="9">
        <v>569.04999999999995</v>
      </c>
      <c r="Q39" s="9">
        <v>819.07</v>
      </c>
      <c r="R39" s="9">
        <v>880.48</v>
      </c>
      <c r="S39" s="9">
        <v>583.74</v>
      </c>
      <c r="T39" s="9">
        <v>114.72</v>
      </c>
      <c r="U39" s="11"/>
      <c r="V39" s="9">
        <v>99.88</v>
      </c>
      <c r="W39" s="11"/>
      <c r="X39" s="6">
        <v>44.47</v>
      </c>
    </row>
    <row r="40" spans="6:24" x14ac:dyDescent="0.25">
      <c r="F40" s="2" t="s">
        <v>4</v>
      </c>
      <c r="G40" s="1" t="s">
        <v>6</v>
      </c>
      <c r="H40" s="1" t="s">
        <v>16</v>
      </c>
      <c r="I40" s="1" t="s">
        <v>677</v>
      </c>
      <c r="J40" s="1" t="s">
        <v>678</v>
      </c>
      <c r="K40" s="1" t="s">
        <v>679</v>
      </c>
      <c r="L40" s="2" t="s">
        <v>2</v>
      </c>
      <c r="M40" s="8">
        <v>32</v>
      </c>
      <c r="N40" s="8">
        <v>88.5</v>
      </c>
      <c r="O40" s="8">
        <v>399.1</v>
      </c>
      <c r="P40" s="8">
        <v>402.8</v>
      </c>
      <c r="Q40" s="8">
        <v>487.9</v>
      </c>
      <c r="R40" s="8">
        <v>253.1</v>
      </c>
      <c r="S40" s="8">
        <v>457.2</v>
      </c>
      <c r="T40" s="8">
        <v>127.7</v>
      </c>
      <c r="U40" s="8">
        <v>86.6</v>
      </c>
      <c r="V40" s="8">
        <v>75.5</v>
      </c>
      <c r="W40" s="8">
        <v>60</v>
      </c>
      <c r="X40" s="4">
        <v>57.4</v>
      </c>
    </row>
    <row r="41" spans="6:24" x14ac:dyDescent="0.25">
      <c r="F41" s="2" t="s">
        <v>4</v>
      </c>
      <c r="G41" s="1" t="s">
        <v>6</v>
      </c>
      <c r="H41" s="1" t="s">
        <v>16</v>
      </c>
      <c r="I41" s="1" t="s">
        <v>677</v>
      </c>
      <c r="J41" s="1" t="s">
        <v>678</v>
      </c>
      <c r="K41" s="1" t="s">
        <v>679</v>
      </c>
      <c r="L41" s="2" t="s">
        <v>41</v>
      </c>
      <c r="M41" s="29">
        <v>1</v>
      </c>
      <c r="N41" s="29">
        <v>1</v>
      </c>
      <c r="O41" s="29">
        <v>1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29">
        <v>1</v>
      </c>
      <c r="V41" s="29">
        <v>1</v>
      </c>
      <c r="W41" s="29">
        <v>1</v>
      </c>
      <c r="X41" s="32">
        <v>1</v>
      </c>
    </row>
    <row r="42" spans="6:24" x14ac:dyDescent="0.25">
      <c r="F42" s="2" t="s">
        <v>4</v>
      </c>
      <c r="G42" s="1" t="s">
        <v>6</v>
      </c>
      <c r="H42" s="1" t="s">
        <v>16</v>
      </c>
      <c r="I42" s="1" t="s">
        <v>677</v>
      </c>
      <c r="J42" s="1" t="s">
        <v>678</v>
      </c>
      <c r="K42" s="1" t="s">
        <v>679</v>
      </c>
      <c r="L42" s="2" t="s">
        <v>1</v>
      </c>
      <c r="M42" s="9">
        <v>82.18</v>
      </c>
      <c r="N42" s="9">
        <v>161.12</v>
      </c>
      <c r="O42" s="9">
        <v>527.08000000000004</v>
      </c>
      <c r="P42" s="9">
        <v>530.33000000000004</v>
      </c>
      <c r="Q42" s="9">
        <v>605.22</v>
      </c>
      <c r="R42" s="9">
        <v>378.06</v>
      </c>
      <c r="S42" s="9">
        <v>578.21</v>
      </c>
      <c r="T42" s="9">
        <v>212.78</v>
      </c>
      <c r="U42" s="9">
        <v>158.61000000000001</v>
      </c>
      <c r="V42" s="9">
        <v>143.97</v>
      </c>
      <c r="W42" s="9">
        <v>123.55</v>
      </c>
      <c r="X42" s="6">
        <v>120.12</v>
      </c>
    </row>
    <row r="43" spans="6:24" x14ac:dyDescent="0.25">
      <c r="F43" s="2" t="s">
        <v>4</v>
      </c>
      <c r="G43" s="1" t="s">
        <v>6</v>
      </c>
      <c r="H43" s="1" t="s">
        <v>16</v>
      </c>
      <c r="I43" s="1" t="s">
        <v>680</v>
      </c>
      <c r="J43" s="1" t="s">
        <v>681</v>
      </c>
      <c r="K43" s="1" t="s">
        <v>682</v>
      </c>
      <c r="L43" s="2" t="s">
        <v>2</v>
      </c>
      <c r="M43" s="8">
        <v>0.52969999999999995</v>
      </c>
      <c r="N43" s="8">
        <v>0.39729999999999999</v>
      </c>
      <c r="O43" s="8">
        <v>3.3106</v>
      </c>
      <c r="P43" s="8">
        <v>336.22250000000003</v>
      </c>
      <c r="Q43" s="8">
        <v>397.00479999999999</v>
      </c>
      <c r="R43" s="8">
        <v>295.03890000000001</v>
      </c>
      <c r="S43" s="8">
        <v>323.50990000000002</v>
      </c>
      <c r="T43" s="8">
        <v>155.8621</v>
      </c>
      <c r="U43" s="8">
        <v>16.023199999999999</v>
      </c>
      <c r="V43" s="8">
        <v>4.5023999999999997</v>
      </c>
      <c r="W43" s="8">
        <v>2.3835999999999999</v>
      </c>
      <c r="X43" s="4">
        <v>8.7399000000000004</v>
      </c>
    </row>
    <row r="44" spans="6:24" x14ac:dyDescent="0.25">
      <c r="F44" s="2" t="s">
        <v>4</v>
      </c>
      <c r="G44" s="1" t="s">
        <v>6</v>
      </c>
      <c r="H44" s="1" t="s">
        <v>16</v>
      </c>
      <c r="I44" s="1" t="s">
        <v>680</v>
      </c>
      <c r="J44" s="1" t="s">
        <v>681</v>
      </c>
      <c r="K44" s="1" t="s">
        <v>682</v>
      </c>
      <c r="L44" s="2" t="s">
        <v>41</v>
      </c>
      <c r="M44" s="29">
        <v>1</v>
      </c>
      <c r="N44" s="29">
        <v>1</v>
      </c>
      <c r="O44" s="29">
        <v>1</v>
      </c>
      <c r="P44" s="29">
        <v>1</v>
      </c>
      <c r="Q44" s="29">
        <v>1</v>
      </c>
      <c r="R44" s="29">
        <v>1</v>
      </c>
      <c r="S44" s="29">
        <v>1</v>
      </c>
      <c r="T44" s="29">
        <v>1</v>
      </c>
      <c r="U44" s="29">
        <v>1</v>
      </c>
      <c r="V44" s="29">
        <v>1</v>
      </c>
      <c r="W44" s="29">
        <v>1</v>
      </c>
      <c r="X44" s="32">
        <v>1</v>
      </c>
    </row>
    <row r="45" spans="6:24" x14ac:dyDescent="0.25">
      <c r="F45" s="2" t="s">
        <v>4</v>
      </c>
      <c r="G45" s="1" t="s">
        <v>6</v>
      </c>
      <c r="H45" s="1" t="s">
        <v>16</v>
      </c>
      <c r="I45" s="1" t="s">
        <v>680</v>
      </c>
      <c r="J45" s="1" t="s">
        <v>681</v>
      </c>
      <c r="K45" s="1" t="s">
        <v>682</v>
      </c>
      <c r="L45" s="2" t="s">
        <v>1</v>
      </c>
      <c r="M45" s="9">
        <v>40.700000000000003</v>
      </c>
      <c r="N45" s="9">
        <v>44.99</v>
      </c>
      <c r="O45" s="9">
        <v>48.84</v>
      </c>
      <c r="P45" s="9">
        <v>471.75</v>
      </c>
      <c r="Q45" s="9">
        <v>525.23</v>
      </c>
      <c r="R45" s="9">
        <v>433.33</v>
      </c>
      <c r="S45" s="9">
        <v>460.56</v>
      </c>
      <c r="T45" s="9">
        <v>249.9</v>
      </c>
      <c r="U45" s="9">
        <v>65.59</v>
      </c>
      <c r="V45" s="9">
        <v>50.4</v>
      </c>
      <c r="W45" s="9">
        <v>47.61</v>
      </c>
      <c r="X45" s="6">
        <v>56</v>
      </c>
    </row>
    <row r="46" spans="6:24" x14ac:dyDescent="0.25">
      <c r="F46" s="2" t="s">
        <v>4</v>
      </c>
      <c r="G46" s="1" t="s">
        <v>6</v>
      </c>
      <c r="H46" s="1" t="s">
        <v>16</v>
      </c>
      <c r="I46" s="1" t="s">
        <v>680</v>
      </c>
      <c r="J46" s="1" t="s">
        <v>681</v>
      </c>
      <c r="K46" s="1" t="s">
        <v>683</v>
      </c>
      <c r="L46" s="2" t="s">
        <v>2</v>
      </c>
      <c r="M46" s="8">
        <v>383.76240000000001</v>
      </c>
      <c r="N46" s="8">
        <v>532.07640000000004</v>
      </c>
      <c r="O46" s="8">
        <v>512.21289999999999</v>
      </c>
      <c r="P46" s="8">
        <v>825.65869999999995</v>
      </c>
      <c r="Q46" s="8">
        <v>317.02109999999999</v>
      </c>
      <c r="R46" s="8">
        <v>366.2826</v>
      </c>
      <c r="S46" s="8">
        <v>448.91460000000001</v>
      </c>
      <c r="T46" s="8">
        <v>176.12289999999999</v>
      </c>
      <c r="U46" s="8">
        <v>301.66000000000003</v>
      </c>
      <c r="V46" s="8">
        <v>114.2812</v>
      </c>
      <c r="W46" s="8">
        <v>108.18980000000001</v>
      </c>
      <c r="X46" s="4">
        <v>122.35899999999999</v>
      </c>
    </row>
    <row r="47" spans="6:24" x14ac:dyDescent="0.25">
      <c r="F47" s="2" t="s">
        <v>4</v>
      </c>
      <c r="G47" s="1" t="s">
        <v>6</v>
      </c>
      <c r="H47" s="1" t="s">
        <v>16</v>
      </c>
      <c r="I47" s="1" t="s">
        <v>680</v>
      </c>
      <c r="J47" s="1" t="s">
        <v>681</v>
      </c>
      <c r="K47" s="1" t="s">
        <v>683</v>
      </c>
      <c r="L47" s="2" t="s">
        <v>41</v>
      </c>
      <c r="M47" s="29">
        <v>1</v>
      </c>
      <c r="N47" s="29">
        <v>1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X47" s="32">
        <v>1</v>
      </c>
    </row>
    <row r="48" spans="6:24" x14ac:dyDescent="0.25">
      <c r="F48" s="2" t="s">
        <v>4</v>
      </c>
      <c r="G48" s="1" t="s">
        <v>6</v>
      </c>
      <c r="H48" s="1" t="s">
        <v>16</v>
      </c>
      <c r="I48" s="1" t="s">
        <v>680</v>
      </c>
      <c r="J48" s="1" t="s">
        <v>681</v>
      </c>
      <c r="K48" s="1" t="s">
        <v>683</v>
      </c>
      <c r="L48" s="2" t="s">
        <v>1</v>
      </c>
      <c r="M48" s="9">
        <v>509.11</v>
      </c>
      <c r="N48" s="9">
        <v>644.1</v>
      </c>
      <c r="O48" s="9">
        <v>626.62</v>
      </c>
      <c r="P48" s="9">
        <v>902.45</v>
      </c>
      <c r="Q48" s="9">
        <v>454.84</v>
      </c>
      <c r="R48" s="9">
        <v>498.19</v>
      </c>
      <c r="S48" s="9">
        <v>570.91</v>
      </c>
      <c r="T48" s="9">
        <v>276.61</v>
      </c>
      <c r="U48" s="9">
        <v>441.33</v>
      </c>
      <c r="V48" s="9">
        <v>195.1</v>
      </c>
      <c r="W48" s="9">
        <v>187.06</v>
      </c>
      <c r="X48" s="6">
        <v>205.74</v>
      </c>
    </row>
    <row r="49" spans="6:24" x14ac:dyDescent="0.25">
      <c r="F49" s="2" t="s">
        <v>4</v>
      </c>
      <c r="G49" s="1" t="s">
        <v>6</v>
      </c>
      <c r="H49" s="1" t="s">
        <v>16</v>
      </c>
      <c r="I49" s="1" t="s">
        <v>684</v>
      </c>
      <c r="J49" s="1" t="s">
        <v>685</v>
      </c>
      <c r="K49" s="1" t="s">
        <v>686</v>
      </c>
      <c r="L49" s="2" t="s">
        <v>2</v>
      </c>
      <c r="M49" s="8">
        <v>176.6525</v>
      </c>
      <c r="N49" s="8">
        <v>162.2184</v>
      </c>
      <c r="O49" s="8">
        <v>422.56240000000003</v>
      </c>
      <c r="P49" s="8">
        <v>857.70510000000002</v>
      </c>
      <c r="Q49" s="8">
        <v>1150.2279000000001</v>
      </c>
      <c r="R49" s="8">
        <v>1110.1036999999999</v>
      </c>
      <c r="S49" s="8">
        <v>-353.57</v>
      </c>
      <c r="T49" s="8">
        <v>231.47579999999999</v>
      </c>
      <c r="U49" s="8">
        <v>85.015699999999995</v>
      </c>
      <c r="V49" s="8"/>
      <c r="W49" s="8"/>
      <c r="X49" s="4">
        <v>147.51939999999999</v>
      </c>
    </row>
    <row r="50" spans="6:24" x14ac:dyDescent="0.25">
      <c r="F50" s="2" t="s">
        <v>4</v>
      </c>
      <c r="G50" s="1" t="s">
        <v>6</v>
      </c>
      <c r="H50" s="1" t="s">
        <v>16</v>
      </c>
      <c r="I50" s="1" t="s">
        <v>684</v>
      </c>
      <c r="J50" s="1" t="s">
        <v>685</v>
      </c>
      <c r="K50" s="1" t="s">
        <v>686</v>
      </c>
      <c r="L50" s="2" t="s">
        <v>41</v>
      </c>
      <c r="M50" s="29">
        <v>1</v>
      </c>
      <c r="N50" s="29">
        <v>1</v>
      </c>
      <c r="O50" s="29">
        <v>1</v>
      </c>
      <c r="P50" s="29">
        <v>1</v>
      </c>
      <c r="Q50" s="29">
        <v>1</v>
      </c>
      <c r="R50" s="29">
        <v>1</v>
      </c>
      <c r="S50" s="29">
        <v>1</v>
      </c>
      <c r="T50" s="29">
        <v>1</v>
      </c>
      <c r="U50" s="29">
        <v>1</v>
      </c>
      <c r="V50" s="29">
        <v>1</v>
      </c>
      <c r="W50" s="29">
        <v>1</v>
      </c>
      <c r="X50" s="32">
        <v>1</v>
      </c>
    </row>
    <row r="51" spans="6:24" x14ac:dyDescent="0.25">
      <c r="F51" s="2" t="s">
        <v>4</v>
      </c>
      <c r="G51" s="1" t="s">
        <v>6</v>
      </c>
      <c r="H51" s="1" t="s">
        <v>16</v>
      </c>
      <c r="I51" s="1" t="s">
        <v>684</v>
      </c>
      <c r="J51" s="1" t="s">
        <v>685</v>
      </c>
      <c r="K51" s="1" t="s">
        <v>686</v>
      </c>
      <c r="L51" s="2" t="s">
        <v>1</v>
      </c>
      <c r="M51" s="9">
        <v>272.83</v>
      </c>
      <c r="N51" s="9">
        <v>258.27</v>
      </c>
      <c r="O51" s="9">
        <v>547.72</v>
      </c>
      <c r="P51" s="9">
        <v>930.66</v>
      </c>
      <c r="Q51" s="9">
        <v>1188.08</v>
      </c>
      <c r="R51" s="9">
        <v>1152.77</v>
      </c>
      <c r="S51" s="9">
        <v>-137.69</v>
      </c>
      <c r="T51" s="9">
        <v>349.55</v>
      </c>
      <c r="U51" s="9">
        <v>156.52000000000001</v>
      </c>
      <c r="V51" s="9">
        <v>44.47</v>
      </c>
      <c r="W51" s="9">
        <v>44.47</v>
      </c>
      <c r="X51" s="6">
        <v>238.9</v>
      </c>
    </row>
    <row r="52" spans="6:24" x14ac:dyDescent="0.25">
      <c r="F52" s="2" t="s">
        <v>4</v>
      </c>
      <c r="G52" s="1" t="s">
        <v>6</v>
      </c>
      <c r="H52" s="1" t="s">
        <v>16</v>
      </c>
      <c r="I52" s="1" t="s">
        <v>687</v>
      </c>
      <c r="J52" s="1" t="s">
        <v>688</v>
      </c>
      <c r="K52" s="1" t="s">
        <v>689</v>
      </c>
      <c r="L52" s="2" t="s">
        <v>2</v>
      </c>
      <c r="M52" s="8"/>
      <c r="N52" s="8"/>
      <c r="O52" s="8"/>
      <c r="P52" s="8">
        <v>54.161099999999998</v>
      </c>
      <c r="Q52" s="8">
        <v>284.0478</v>
      </c>
      <c r="R52" s="8">
        <v>183.40610000000001</v>
      </c>
      <c r="S52" s="8">
        <v>323.3775</v>
      </c>
      <c r="T52" s="8">
        <v>19.2014</v>
      </c>
      <c r="U52" s="8">
        <v>14.566599999999999</v>
      </c>
      <c r="V52" s="8">
        <v>-12.183</v>
      </c>
      <c r="W52" s="8">
        <v>1.3242</v>
      </c>
      <c r="X52" s="4">
        <v>1.1918</v>
      </c>
    </row>
    <row r="53" spans="6:24" x14ac:dyDescent="0.25">
      <c r="F53" s="2" t="s">
        <v>4</v>
      </c>
      <c r="G53" s="1" t="s">
        <v>6</v>
      </c>
      <c r="H53" s="1" t="s">
        <v>16</v>
      </c>
      <c r="I53" s="1" t="s">
        <v>687</v>
      </c>
      <c r="J53" s="1" t="s">
        <v>688</v>
      </c>
      <c r="K53" s="1" t="s">
        <v>689</v>
      </c>
      <c r="L53" s="2" t="s">
        <v>41</v>
      </c>
      <c r="M53" s="29"/>
      <c r="N53" s="11"/>
      <c r="O53" s="29">
        <v>2</v>
      </c>
      <c r="P53" s="29">
        <v>1</v>
      </c>
      <c r="Q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>
        <v>1</v>
      </c>
      <c r="X53" s="32">
        <v>1</v>
      </c>
    </row>
    <row r="54" spans="6:24" x14ac:dyDescent="0.25">
      <c r="F54" s="2" t="s">
        <v>4</v>
      </c>
      <c r="G54" s="1" t="s">
        <v>6</v>
      </c>
      <c r="H54" s="1" t="s">
        <v>16</v>
      </c>
      <c r="I54" s="1" t="s">
        <v>687</v>
      </c>
      <c r="J54" s="1" t="s">
        <v>688</v>
      </c>
      <c r="K54" s="1" t="s">
        <v>689</v>
      </c>
      <c r="L54" s="2" t="s">
        <v>1</v>
      </c>
      <c r="M54" s="9"/>
      <c r="N54" s="11"/>
      <c r="O54" s="9">
        <v>88.94</v>
      </c>
      <c r="P54" s="9">
        <v>115.85</v>
      </c>
      <c r="Q54" s="9">
        <v>418.85</v>
      </c>
      <c r="R54" s="9">
        <v>286.19</v>
      </c>
      <c r="S54" s="9">
        <v>460.44</v>
      </c>
      <c r="T54" s="9">
        <v>69.78</v>
      </c>
      <c r="U54" s="9">
        <v>63.67</v>
      </c>
      <c r="V54" s="9">
        <v>28.42</v>
      </c>
      <c r="W54" s="9">
        <v>46.22</v>
      </c>
      <c r="X54" s="6">
        <v>46.04</v>
      </c>
    </row>
    <row r="55" spans="6:24" x14ac:dyDescent="0.25">
      <c r="F55" s="2" t="s">
        <v>4</v>
      </c>
      <c r="G55" s="1" t="s">
        <v>6</v>
      </c>
      <c r="H55" s="1" t="s">
        <v>16</v>
      </c>
      <c r="I55" s="1" t="s">
        <v>690</v>
      </c>
      <c r="J55" s="1" t="s">
        <v>691</v>
      </c>
      <c r="K55" s="1" t="s">
        <v>692</v>
      </c>
      <c r="L55" s="2" t="s">
        <v>2</v>
      </c>
      <c r="M55" s="8">
        <v>12.1829</v>
      </c>
      <c r="N55" s="8"/>
      <c r="O55" s="8">
        <v>426.1379</v>
      </c>
      <c r="P55" s="8">
        <v>545.18629999999996</v>
      </c>
      <c r="Q55" s="8">
        <v>845.52210000000002</v>
      </c>
      <c r="R55" s="8">
        <v>603.45249999999999</v>
      </c>
      <c r="S55" s="8">
        <v>847.90570000000002</v>
      </c>
      <c r="T55" s="8">
        <v>242.06960000000001</v>
      </c>
      <c r="U55" s="8">
        <v>23.571300000000001</v>
      </c>
      <c r="V55" s="8">
        <v>20.790400000000002</v>
      </c>
      <c r="W55" s="8"/>
      <c r="X55" s="4"/>
    </row>
    <row r="56" spans="6:24" x14ac:dyDescent="0.25">
      <c r="F56" s="2" t="s">
        <v>4</v>
      </c>
      <c r="G56" s="1" t="s">
        <v>6</v>
      </c>
      <c r="H56" s="1" t="s">
        <v>16</v>
      </c>
      <c r="I56" s="1" t="s">
        <v>690</v>
      </c>
      <c r="J56" s="1" t="s">
        <v>691</v>
      </c>
      <c r="K56" s="1" t="s">
        <v>692</v>
      </c>
      <c r="L56" s="2" t="s">
        <v>41</v>
      </c>
      <c r="M56" s="29">
        <v>1</v>
      </c>
      <c r="N56" s="11"/>
      <c r="O56" s="29">
        <v>2</v>
      </c>
      <c r="P56" s="29">
        <v>1</v>
      </c>
      <c r="Q56" s="29">
        <v>1</v>
      </c>
      <c r="R56" s="29">
        <v>1</v>
      </c>
      <c r="S56" s="29">
        <v>1</v>
      </c>
      <c r="T56" s="29">
        <v>1</v>
      </c>
      <c r="U56" s="29">
        <v>1</v>
      </c>
      <c r="V56" s="29">
        <v>1</v>
      </c>
      <c r="W56" s="29">
        <v>1</v>
      </c>
      <c r="X56" s="32">
        <v>1</v>
      </c>
    </row>
    <row r="57" spans="6:24" x14ac:dyDescent="0.25">
      <c r="F57" s="2" t="s">
        <v>4</v>
      </c>
      <c r="G57" s="1" t="s">
        <v>6</v>
      </c>
      <c r="H57" s="1" t="s">
        <v>16</v>
      </c>
      <c r="I57" s="1" t="s">
        <v>690</v>
      </c>
      <c r="J57" s="1" t="s">
        <v>691</v>
      </c>
      <c r="K57" s="1" t="s">
        <v>692</v>
      </c>
      <c r="L57" s="2" t="s">
        <v>1</v>
      </c>
      <c r="M57" s="9">
        <v>56.06</v>
      </c>
      <c r="N57" s="11"/>
      <c r="O57" s="9">
        <v>638.78</v>
      </c>
      <c r="P57" s="9">
        <v>655.63</v>
      </c>
      <c r="Q57" s="9">
        <v>919.94</v>
      </c>
      <c r="R57" s="9">
        <v>706.91</v>
      </c>
      <c r="S57" s="9">
        <v>922.03</v>
      </c>
      <c r="T57" s="9">
        <v>363.52</v>
      </c>
      <c r="U57" s="9">
        <v>75.540000000000006</v>
      </c>
      <c r="V57" s="9">
        <v>71.87</v>
      </c>
      <c r="W57" s="9">
        <v>44.47</v>
      </c>
      <c r="X57" s="6">
        <v>44.47</v>
      </c>
    </row>
    <row r="58" spans="6:24" x14ac:dyDescent="0.25">
      <c r="F58" s="2" t="s">
        <v>4</v>
      </c>
      <c r="G58" s="1" t="s">
        <v>6</v>
      </c>
      <c r="H58" s="1" t="s">
        <v>16</v>
      </c>
      <c r="I58" s="1" t="s">
        <v>693</v>
      </c>
      <c r="J58" s="1" t="s">
        <v>694</v>
      </c>
      <c r="K58" s="1" t="s">
        <v>695</v>
      </c>
      <c r="L58" s="2" t="s">
        <v>2</v>
      </c>
      <c r="M58" s="8">
        <v>0.26479999999999998</v>
      </c>
      <c r="N58" s="8">
        <v>0.26479999999999998</v>
      </c>
      <c r="O58" s="8">
        <v>15.3611</v>
      </c>
      <c r="P58" s="8">
        <v>178.10919999999999</v>
      </c>
      <c r="Q58" s="8">
        <v>313.84300000000002</v>
      </c>
      <c r="R58" s="8">
        <v>178.50649999999999</v>
      </c>
      <c r="S58" s="8">
        <v>339.93040000000002</v>
      </c>
      <c r="T58" s="8">
        <v>63.828000000000003</v>
      </c>
      <c r="U58" s="8">
        <v>39.4621</v>
      </c>
      <c r="V58" s="8">
        <v>20.128299999999999</v>
      </c>
      <c r="W58" s="8">
        <v>18.141999999999999</v>
      </c>
      <c r="X58" s="4">
        <v>32.576099999999997</v>
      </c>
    </row>
    <row r="59" spans="6:24" x14ac:dyDescent="0.25">
      <c r="F59" s="2" t="s">
        <v>4</v>
      </c>
      <c r="G59" s="1" t="s">
        <v>6</v>
      </c>
      <c r="H59" s="1" t="s">
        <v>16</v>
      </c>
      <c r="I59" s="1" t="s">
        <v>693</v>
      </c>
      <c r="J59" s="1" t="s">
        <v>694</v>
      </c>
      <c r="K59" s="1" t="s">
        <v>695</v>
      </c>
      <c r="L59" s="2" t="s">
        <v>41</v>
      </c>
      <c r="M59" s="29">
        <v>1</v>
      </c>
      <c r="N59" s="29">
        <v>1</v>
      </c>
      <c r="O59" s="29">
        <v>1</v>
      </c>
      <c r="P59" s="29">
        <v>1</v>
      </c>
      <c r="Q59" s="29">
        <v>1</v>
      </c>
      <c r="R59" s="29">
        <v>1</v>
      </c>
      <c r="S59" s="29">
        <v>1</v>
      </c>
      <c r="T59" s="29">
        <v>1</v>
      </c>
      <c r="U59" s="29">
        <v>1</v>
      </c>
      <c r="V59" s="29">
        <v>1</v>
      </c>
      <c r="W59" s="29">
        <v>1</v>
      </c>
      <c r="X59" s="32">
        <v>1</v>
      </c>
    </row>
    <row r="60" spans="6:24" x14ac:dyDescent="0.25">
      <c r="F60" s="2" t="s">
        <v>4</v>
      </c>
      <c r="G60" s="1" t="s">
        <v>6</v>
      </c>
      <c r="H60" s="1" t="s">
        <v>16</v>
      </c>
      <c r="I60" s="1" t="s">
        <v>693</v>
      </c>
      <c r="J60" s="1" t="s">
        <v>694</v>
      </c>
      <c r="K60" s="1" t="s">
        <v>695</v>
      </c>
      <c r="L60" s="2" t="s">
        <v>1</v>
      </c>
      <c r="M60" s="9">
        <v>40.36</v>
      </c>
      <c r="N60" s="9">
        <v>44.83</v>
      </c>
      <c r="O60" s="9">
        <v>64.72</v>
      </c>
      <c r="P60" s="9">
        <v>279.22000000000003</v>
      </c>
      <c r="Q60" s="9">
        <v>452.05</v>
      </c>
      <c r="R60" s="9">
        <v>279.74</v>
      </c>
      <c r="S60" s="9">
        <v>475</v>
      </c>
      <c r="T60" s="9">
        <v>128.59</v>
      </c>
      <c r="U60" s="9">
        <v>96.48</v>
      </c>
      <c r="V60" s="9">
        <v>71</v>
      </c>
      <c r="W60" s="9">
        <v>68.38</v>
      </c>
      <c r="X60" s="6">
        <v>87.42</v>
      </c>
    </row>
    <row r="61" spans="6:24" x14ac:dyDescent="0.25">
      <c r="F61" s="2" t="s">
        <v>4</v>
      </c>
      <c r="G61" s="1" t="s">
        <v>6</v>
      </c>
      <c r="H61" s="1" t="s">
        <v>16</v>
      </c>
      <c r="I61" s="1" t="s">
        <v>693</v>
      </c>
      <c r="J61" s="1" t="s">
        <v>694</v>
      </c>
      <c r="K61" s="1" t="s">
        <v>696</v>
      </c>
      <c r="L61" s="2" t="s">
        <v>2</v>
      </c>
      <c r="M61" s="8"/>
      <c r="N61" s="8">
        <v>195.86619999999999</v>
      </c>
      <c r="O61" s="8">
        <v>372.5788</v>
      </c>
      <c r="P61" s="8">
        <v>44.303100000000001</v>
      </c>
      <c r="Q61" s="8">
        <v>83.942700000000002</v>
      </c>
      <c r="R61" s="8">
        <v>54.1297</v>
      </c>
      <c r="S61" s="8">
        <v>290.4683</v>
      </c>
      <c r="T61" s="8">
        <v>361.08670000000001</v>
      </c>
      <c r="U61" s="8">
        <v>356.58980000000003</v>
      </c>
      <c r="V61" s="8">
        <v>400.72629999999998</v>
      </c>
      <c r="W61" s="8">
        <v>325.77749999999997</v>
      </c>
      <c r="X61" s="4">
        <v>412.71809999999999</v>
      </c>
    </row>
    <row r="62" spans="6:24" x14ac:dyDescent="0.25">
      <c r="F62" s="2" t="s">
        <v>4</v>
      </c>
      <c r="G62" s="1" t="s">
        <v>6</v>
      </c>
      <c r="H62" s="1" t="s">
        <v>16</v>
      </c>
      <c r="I62" s="1" t="s">
        <v>693</v>
      </c>
      <c r="J62" s="1" t="s">
        <v>694</v>
      </c>
      <c r="K62" s="1" t="s">
        <v>696</v>
      </c>
      <c r="L62" s="2" t="s">
        <v>41</v>
      </c>
      <c r="M62" s="11"/>
      <c r="N62" s="29">
        <v>1</v>
      </c>
      <c r="O62" s="29">
        <v>3</v>
      </c>
      <c r="P62" s="29">
        <v>1</v>
      </c>
      <c r="Q62" s="29">
        <v>1</v>
      </c>
      <c r="R62" s="29">
        <v>1</v>
      </c>
      <c r="S62" s="29">
        <v>1</v>
      </c>
      <c r="T62" s="29">
        <v>1</v>
      </c>
      <c r="U62" s="29">
        <v>1</v>
      </c>
      <c r="V62" s="29">
        <v>1</v>
      </c>
      <c r="W62" s="29">
        <v>1</v>
      </c>
      <c r="X62" s="32">
        <v>1</v>
      </c>
    </row>
    <row r="63" spans="6:24" x14ac:dyDescent="0.25">
      <c r="F63" s="2" t="s">
        <v>4</v>
      </c>
      <c r="G63" s="1" t="s">
        <v>6</v>
      </c>
      <c r="H63" s="1" t="s">
        <v>16</v>
      </c>
      <c r="I63" s="1" t="s">
        <v>693</v>
      </c>
      <c r="J63" s="1" t="s">
        <v>694</v>
      </c>
      <c r="K63" s="1" t="s">
        <v>696</v>
      </c>
      <c r="L63" s="2" t="s">
        <v>1</v>
      </c>
      <c r="M63" s="11"/>
      <c r="N63" s="9">
        <v>298.14999999999998</v>
      </c>
      <c r="O63" s="9">
        <v>619.99</v>
      </c>
      <c r="P63" s="9">
        <v>102.86</v>
      </c>
      <c r="Q63" s="9">
        <v>155.11000000000001</v>
      </c>
      <c r="R63" s="9">
        <v>115.81</v>
      </c>
      <c r="S63" s="9">
        <v>427.31</v>
      </c>
      <c r="T63" s="9">
        <v>493.63</v>
      </c>
      <c r="U63" s="9">
        <v>489.67</v>
      </c>
      <c r="V63" s="9">
        <v>528.52</v>
      </c>
      <c r="W63" s="9">
        <v>462.55</v>
      </c>
      <c r="X63" s="6">
        <v>539.05999999999995</v>
      </c>
    </row>
    <row r="64" spans="6:24" x14ac:dyDescent="0.25">
      <c r="F64" s="2" t="s">
        <v>4</v>
      </c>
      <c r="G64" s="1" t="s">
        <v>6</v>
      </c>
      <c r="H64" s="1" t="s">
        <v>16</v>
      </c>
      <c r="I64" s="1" t="s">
        <v>697</v>
      </c>
      <c r="J64" s="1" t="s">
        <v>698</v>
      </c>
      <c r="K64" s="1" t="s">
        <v>699</v>
      </c>
      <c r="L64" s="2" t="s">
        <v>2</v>
      </c>
      <c r="M64" s="8">
        <v>3.6</v>
      </c>
      <c r="N64" s="8">
        <v>4.8</v>
      </c>
      <c r="O64" s="8">
        <v>22.5</v>
      </c>
      <c r="P64" s="8">
        <v>115.3</v>
      </c>
      <c r="Q64" s="8">
        <v>177</v>
      </c>
      <c r="R64" s="8">
        <v>140.1</v>
      </c>
      <c r="S64" s="8">
        <v>191</v>
      </c>
      <c r="T64" s="8">
        <v>35.200000000000003</v>
      </c>
      <c r="U64" s="8">
        <v>11.4</v>
      </c>
      <c r="V64" s="8">
        <v>6</v>
      </c>
      <c r="W64" s="8">
        <v>4</v>
      </c>
      <c r="X64" s="4">
        <v>2.9</v>
      </c>
    </row>
    <row r="65" spans="6:24" x14ac:dyDescent="0.25">
      <c r="F65" s="2" t="s">
        <v>4</v>
      </c>
      <c r="G65" s="1" t="s">
        <v>6</v>
      </c>
      <c r="H65" s="1" t="s">
        <v>16</v>
      </c>
      <c r="I65" s="1" t="s">
        <v>697</v>
      </c>
      <c r="J65" s="1" t="s">
        <v>698</v>
      </c>
      <c r="K65" s="1" t="s">
        <v>699</v>
      </c>
      <c r="L65" s="2" t="s">
        <v>41</v>
      </c>
      <c r="M65" s="29">
        <v>1</v>
      </c>
      <c r="N65" s="29">
        <v>1</v>
      </c>
      <c r="O65" s="29">
        <v>1</v>
      </c>
      <c r="P65" s="29">
        <v>1</v>
      </c>
      <c r="Q65" s="29">
        <v>1</v>
      </c>
      <c r="R65" s="29">
        <v>1</v>
      </c>
      <c r="S65" s="29">
        <v>1</v>
      </c>
      <c r="T65" s="29">
        <v>1</v>
      </c>
      <c r="U65" s="29">
        <v>1</v>
      </c>
      <c r="V65" s="29">
        <v>1</v>
      </c>
      <c r="W65" s="29">
        <v>1</v>
      </c>
      <c r="X65" s="32">
        <v>1</v>
      </c>
    </row>
    <row r="66" spans="6:24" x14ac:dyDescent="0.25">
      <c r="F66" s="2" t="s">
        <v>4</v>
      </c>
      <c r="G66" s="1" t="s">
        <v>6</v>
      </c>
      <c r="H66" s="1" t="s">
        <v>16</v>
      </c>
      <c r="I66" s="1" t="s">
        <v>697</v>
      </c>
      <c r="J66" s="1" t="s">
        <v>698</v>
      </c>
      <c r="K66" s="1" t="s">
        <v>699</v>
      </c>
      <c r="L66" s="2" t="s">
        <v>1</v>
      </c>
      <c r="M66" s="9">
        <v>44.73</v>
      </c>
      <c r="N66" s="9">
        <v>50.8</v>
      </c>
      <c r="O66" s="9">
        <v>74.13</v>
      </c>
      <c r="P66" s="9">
        <v>196.44</v>
      </c>
      <c r="Q66" s="9">
        <v>277.75</v>
      </c>
      <c r="R66" s="9">
        <v>229.12</v>
      </c>
      <c r="S66" s="9">
        <v>296.20999999999998</v>
      </c>
      <c r="T66" s="9">
        <v>90.86</v>
      </c>
      <c r="U66" s="9">
        <v>59.5</v>
      </c>
      <c r="V66" s="9">
        <v>52.37</v>
      </c>
      <c r="W66" s="9">
        <v>49.74</v>
      </c>
      <c r="X66" s="6">
        <v>48.3</v>
      </c>
    </row>
    <row r="67" spans="6:24" x14ac:dyDescent="0.25">
      <c r="F67" s="2" t="s">
        <v>4</v>
      </c>
      <c r="G67" s="1" t="s">
        <v>6</v>
      </c>
      <c r="H67" s="1" t="s">
        <v>16</v>
      </c>
      <c r="I67" s="1" t="s">
        <v>700</v>
      </c>
      <c r="J67" s="1" t="s">
        <v>701</v>
      </c>
      <c r="K67" s="1" t="s">
        <v>702</v>
      </c>
      <c r="L67" s="2" t="s">
        <v>2</v>
      </c>
      <c r="M67" s="8">
        <v>62.636200000000002</v>
      </c>
      <c r="N67" s="8">
        <v>50.982900000000001</v>
      </c>
      <c r="O67" s="8">
        <v>61.576799999999999</v>
      </c>
      <c r="P67" s="8">
        <v>94.814999999999998</v>
      </c>
      <c r="Q67" s="8">
        <v>103.9522</v>
      </c>
      <c r="R67" s="8">
        <v>112.95699999999999</v>
      </c>
      <c r="S67" s="8">
        <v>94.550200000000004</v>
      </c>
      <c r="T67" s="8">
        <v>107.13039999999999</v>
      </c>
      <c r="U67" s="8">
        <v>67.403400000000005</v>
      </c>
      <c r="V67" s="8">
        <v>56.544699999999999</v>
      </c>
      <c r="W67" s="8">
        <v>69.257300000000001</v>
      </c>
      <c r="X67" s="4">
        <v>73.362499999999997</v>
      </c>
    </row>
    <row r="68" spans="6:24" x14ac:dyDescent="0.25">
      <c r="F68" s="2" t="s">
        <v>4</v>
      </c>
      <c r="G68" s="1" t="s">
        <v>6</v>
      </c>
      <c r="H68" s="1" t="s">
        <v>16</v>
      </c>
      <c r="I68" s="1" t="s">
        <v>700</v>
      </c>
      <c r="J68" s="1" t="s">
        <v>701</v>
      </c>
      <c r="K68" s="1" t="s">
        <v>702</v>
      </c>
      <c r="L68" s="2" t="s">
        <v>41</v>
      </c>
      <c r="M68" s="29">
        <v>1</v>
      </c>
      <c r="N68" s="29">
        <v>1</v>
      </c>
      <c r="O68" s="29">
        <v>1</v>
      </c>
      <c r="P68" s="29">
        <v>1</v>
      </c>
      <c r="Q68" s="29">
        <v>1</v>
      </c>
      <c r="R68" s="29">
        <v>1</v>
      </c>
      <c r="S68" s="29">
        <v>1</v>
      </c>
      <c r="T68" s="29">
        <v>1</v>
      </c>
      <c r="U68" s="29">
        <v>1</v>
      </c>
      <c r="V68" s="29">
        <v>1</v>
      </c>
      <c r="W68" s="29">
        <v>1</v>
      </c>
      <c r="X68" s="32">
        <v>1</v>
      </c>
    </row>
    <row r="69" spans="6:24" x14ac:dyDescent="0.25">
      <c r="F69" s="2" t="s">
        <v>4</v>
      </c>
      <c r="G69" s="1" t="s">
        <v>6</v>
      </c>
      <c r="H69" s="1" t="s">
        <v>16</v>
      </c>
      <c r="I69" s="1" t="s">
        <v>700</v>
      </c>
      <c r="J69" s="1" t="s">
        <v>701</v>
      </c>
      <c r="K69" s="1" t="s">
        <v>702</v>
      </c>
      <c r="L69" s="2" t="s">
        <v>1</v>
      </c>
      <c r="M69" s="9">
        <v>122.55</v>
      </c>
      <c r="N69" s="9">
        <v>107.2</v>
      </c>
      <c r="O69" s="9">
        <v>125.63</v>
      </c>
      <c r="P69" s="9">
        <v>169.43</v>
      </c>
      <c r="Q69" s="9">
        <v>181.48</v>
      </c>
      <c r="R69" s="9">
        <v>193.35</v>
      </c>
      <c r="S69" s="9">
        <v>169.08</v>
      </c>
      <c r="T69" s="9">
        <v>185.66</v>
      </c>
      <c r="U69" s="9">
        <v>133.31</v>
      </c>
      <c r="V69" s="9">
        <v>119</v>
      </c>
      <c r="W69" s="9">
        <v>135.74</v>
      </c>
      <c r="X69" s="6">
        <v>141.16</v>
      </c>
    </row>
    <row r="70" spans="6:24" x14ac:dyDescent="0.25">
      <c r="F70" s="2" t="s">
        <v>4</v>
      </c>
      <c r="G70" s="1" t="s">
        <v>6</v>
      </c>
      <c r="H70" s="1" t="s">
        <v>16</v>
      </c>
      <c r="I70" s="1" t="s">
        <v>700</v>
      </c>
      <c r="J70" s="1" t="s">
        <v>701</v>
      </c>
      <c r="K70" s="1" t="s">
        <v>703</v>
      </c>
      <c r="L70" s="2" t="s">
        <v>41</v>
      </c>
      <c r="M70" s="29">
        <v>1</v>
      </c>
      <c r="N70" s="29">
        <v>1</v>
      </c>
      <c r="O70" s="29">
        <v>1</v>
      </c>
      <c r="P70" s="29">
        <v>1</v>
      </c>
      <c r="Q70" s="29">
        <v>1</v>
      </c>
      <c r="R70" s="29">
        <v>1</v>
      </c>
      <c r="S70" s="29">
        <v>1</v>
      </c>
      <c r="T70" s="29">
        <v>1</v>
      </c>
      <c r="U70" s="29">
        <v>1</v>
      </c>
      <c r="V70" s="29">
        <v>1</v>
      </c>
      <c r="W70" s="29">
        <v>1</v>
      </c>
      <c r="X70" s="32">
        <v>1</v>
      </c>
    </row>
    <row r="71" spans="6:24" x14ac:dyDescent="0.25">
      <c r="F71" s="2" t="s">
        <v>4</v>
      </c>
      <c r="G71" s="1" t="s">
        <v>6</v>
      </c>
      <c r="H71" s="1" t="s">
        <v>16</v>
      </c>
      <c r="I71" s="1" t="s">
        <v>700</v>
      </c>
      <c r="J71" s="1" t="s">
        <v>701</v>
      </c>
      <c r="K71" s="1" t="s">
        <v>703</v>
      </c>
      <c r="L71" s="2" t="s">
        <v>1</v>
      </c>
      <c r="M71" s="9">
        <v>40</v>
      </c>
      <c r="N71" s="9">
        <v>40</v>
      </c>
      <c r="O71" s="9">
        <v>44.47</v>
      </c>
      <c r="P71" s="9">
        <v>44.47</v>
      </c>
      <c r="Q71" s="9">
        <v>44.47</v>
      </c>
      <c r="R71" s="9">
        <v>44.47</v>
      </c>
      <c r="S71" s="9">
        <v>44.47</v>
      </c>
      <c r="T71" s="9">
        <v>44.47</v>
      </c>
      <c r="U71" s="9">
        <v>44.47</v>
      </c>
      <c r="V71" s="9">
        <v>44.47</v>
      </c>
      <c r="W71" s="9">
        <v>44.47</v>
      </c>
      <c r="X71" s="6">
        <v>44.47</v>
      </c>
    </row>
    <row r="72" spans="6:24" x14ac:dyDescent="0.25">
      <c r="F72" s="2" t="s">
        <v>4</v>
      </c>
      <c r="G72" s="1" t="s">
        <v>6</v>
      </c>
      <c r="H72" s="1" t="s">
        <v>16</v>
      </c>
      <c r="I72" s="1" t="s">
        <v>704</v>
      </c>
      <c r="J72" s="1" t="s">
        <v>705</v>
      </c>
      <c r="K72" s="1" t="s">
        <v>706</v>
      </c>
      <c r="L72" s="2" t="s">
        <v>2</v>
      </c>
      <c r="M72" s="8">
        <v>275.04300000000001</v>
      </c>
      <c r="N72" s="8">
        <v>234.1242</v>
      </c>
      <c r="O72" s="8">
        <v>1779.7678000000001</v>
      </c>
      <c r="P72" s="8"/>
      <c r="Q72" s="8">
        <v>1836.8422</v>
      </c>
      <c r="R72" s="8">
        <v>2132.1459</v>
      </c>
      <c r="S72" s="8">
        <v>3581.9151000000002</v>
      </c>
      <c r="T72" s="8">
        <v>168.44229999999999</v>
      </c>
      <c r="U72" s="8">
        <v>76.010900000000007</v>
      </c>
      <c r="V72" s="8">
        <v>50.982900000000001</v>
      </c>
      <c r="W72" s="8">
        <v>173.60679999999999</v>
      </c>
      <c r="X72" s="4">
        <v>-35.6218</v>
      </c>
    </row>
    <row r="73" spans="6:24" x14ac:dyDescent="0.25">
      <c r="F73" s="2" t="s">
        <v>4</v>
      </c>
      <c r="G73" s="1" t="s">
        <v>6</v>
      </c>
      <c r="H73" s="1" t="s">
        <v>16</v>
      </c>
      <c r="I73" s="1" t="s">
        <v>704</v>
      </c>
      <c r="J73" s="1" t="s">
        <v>705</v>
      </c>
      <c r="K73" s="1" t="s">
        <v>706</v>
      </c>
      <c r="L73" s="2" t="s">
        <v>41</v>
      </c>
      <c r="M73" s="29">
        <v>1</v>
      </c>
      <c r="N73" s="29">
        <v>1</v>
      </c>
      <c r="O73" s="29">
        <v>1</v>
      </c>
      <c r="P73" s="11"/>
      <c r="Q73" s="29">
        <v>1</v>
      </c>
      <c r="R73" s="29">
        <v>1</v>
      </c>
      <c r="S73" s="29">
        <v>2</v>
      </c>
      <c r="T73" s="29">
        <v>1</v>
      </c>
      <c r="U73" s="29">
        <v>1</v>
      </c>
      <c r="V73" s="29">
        <v>1</v>
      </c>
      <c r="W73" s="29">
        <v>1</v>
      </c>
      <c r="X73" s="32">
        <v>1</v>
      </c>
    </row>
    <row r="74" spans="6:24" x14ac:dyDescent="0.25">
      <c r="F74" s="2" t="s">
        <v>4</v>
      </c>
      <c r="G74" s="1" t="s">
        <v>6</v>
      </c>
      <c r="H74" s="1" t="s">
        <v>16</v>
      </c>
      <c r="I74" s="1" t="s">
        <v>704</v>
      </c>
      <c r="J74" s="1" t="s">
        <v>705</v>
      </c>
      <c r="K74" s="1" t="s">
        <v>706</v>
      </c>
      <c r="L74" s="2" t="s">
        <v>1</v>
      </c>
      <c r="M74" s="9">
        <v>402.51</v>
      </c>
      <c r="N74" s="9">
        <v>353.05</v>
      </c>
      <c r="O74" s="9">
        <v>1742.07</v>
      </c>
      <c r="P74" s="11"/>
      <c r="Q74" s="9">
        <v>1792.29</v>
      </c>
      <c r="R74" s="9">
        <v>2052.16</v>
      </c>
      <c r="S74" s="9">
        <v>3503.81</v>
      </c>
      <c r="T74" s="9">
        <v>266.48</v>
      </c>
      <c r="U74" s="9">
        <v>144.63999999999999</v>
      </c>
      <c r="V74" s="9">
        <v>111.67</v>
      </c>
      <c r="W74" s="9">
        <v>273.27999999999997</v>
      </c>
      <c r="X74" s="6">
        <v>-2.48</v>
      </c>
    </row>
    <row r="75" spans="6:24" x14ac:dyDescent="0.25">
      <c r="F75" s="2" t="s">
        <v>4</v>
      </c>
      <c r="G75" s="1" t="s">
        <v>6</v>
      </c>
      <c r="H75" s="1" t="s">
        <v>16</v>
      </c>
      <c r="I75" s="1" t="s">
        <v>704</v>
      </c>
      <c r="J75" s="1" t="s">
        <v>705</v>
      </c>
      <c r="K75" s="1" t="s">
        <v>707</v>
      </c>
      <c r="L75" s="2" t="s">
        <v>2</v>
      </c>
      <c r="M75" s="8">
        <v>4</v>
      </c>
      <c r="N75" s="8">
        <v>6</v>
      </c>
      <c r="O75" s="8">
        <v>80.900000000000006</v>
      </c>
      <c r="P75" s="8"/>
      <c r="Q75" s="8">
        <v>42.1</v>
      </c>
      <c r="R75" s="8">
        <v>685.2</v>
      </c>
      <c r="S75" s="8">
        <v>585.20000000000005</v>
      </c>
      <c r="T75" s="8">
        <v>163.19999999999999</v>
      </c>
      <c r="U75" s="8">
        <v>35.4</v>
      </c>
      <c r="V75" s="8">
        <v>5.9</v>
      </c>
      <c r="W75" s="8">
        <v>12.8</v>
      </c>
      <c r="X75" s="4">
        <v>1.2</v>
      </c>
    </row>
    <row r="76" spans="6:24" x14ac:dyDescent="0.25">
      <c r="F76" s="2" t="s">
        <v>4</v>
      </c>
      <c r="G76" s="1" t="s">
        <v>6</v>
      </c>
      <c r="H76" s="1" t="s">
        <v>16</v>
      </c>
      <c r="I76" s="1" t="s">
        <v>704</v>
      </c>
      <c r="J76" s="1" t="s">
        <v>705</v>
      </c>
      <c r="K76" s="1" t="s">
        <v>707</v>
      </c>
      <c r="L76" s="2" t="s">
        <v>41</v>
      </c>
      <c r="M76" s="29">
        <v>1</v>
      </c>
      <c r="N76" s="29">
        <v>1</v>
      </c>
      <c r="O76" s="29">
        <v>1</v>
      </c>
      <c r="P76" s="11"/>
      <c r="Q76" s="29">
        <v>1</v>
      </c>
      <c r="R76" s="29">
        <v>1</v>
      </c>
      <c r="S76" s="29">
        <v>2</v>
      </c>
      <c r="T76" s="29">
        <v>1</v>
      </c>
      <c r="U76" s="29">
        <v>1</v>
      </c>
      <c r="V76" s="29">
        <v>1</v>
      </c>
      <c r="W76" s="29">
        <v>1</v>
      </c>
      <c r="X76" s="32">
        <v>1</v>
      </c>
    </row>
    <row r="77" spans="6:24" x14ac:dyDescent="0.25">
      <c r="F77" s="2" t="s">
        <v>4</v>
      </c>
      <c r="G77" s="1" t="s">
        <v>6</v>
      </c>
      <c r="H77" s="1" t="s">
        <v>16</v>
      </c>
      <c r="I77" s="1" t="s">
        <v>704</v>
      </c>
      <c r="J77" s="1" t="s">
        <v>705</v>
      </c>
      <c r="K77" s="1" t="s">
        <v>707</v>
      </c>
      <c r="L77" s="2" t="s">
        <v>1</v>
      </c>
      <c r="M77" s="9">
        <v>45.27</v>
      </c>
      <c r="N77" s="9">
        <v>52.38</v>
      </c>
      <c r="O77" s="9">
        <v>151.1</v>
      </c>
      <c r="P77" s="11"/>
      <c r="Q77" s="9">
        <v>99.95</v>
      </c>
      <c r="R77" s="9">
        <v>778.86</v>
      </c>
      <c r="S77" s="9">
        <v>835.66</v>
      </c>
      <c r="T77" s="9">
        <v>259.57</v>
      </c>
      <c r="U77" s="9">
        <v>91.13</v>
      </c>
      <c r="V77" s="9">
        <v>52.25</v>
      </c>
      <c r="W77" s="9">
        <v>61.35</v>
      </c>
      <c r="X77" s="6">
        <v>46.05</v>
      </c>
    </row>
    <row r="78" spans="6:24" x14ac:dyDescent="0.25">
      <c r="F78" s="2" t="s">
        <v>4</v>
      </c>
      <c r="G78" s="1" t="s">
        <v>6</v>
      </c>
      <c r="H78" s="1" t="s">
        <v>16</v>
      </c>
      <c r="I78" s="1" t="s">
        <v>708</v>
      </c>
      <c r="J78" s="1" t="s">
        <v>709</v>
      </c>
      <c r="K78" s="1" t="s">
        <v>710</v>
      </c>
      <c r="L78" s="2" t="s">
        <v>2</v>
      </c>
      <c r="M78" s="8">
        <v>0.92700000000000005</v>
      </c>
      <c r="N78" s="8">
        <v>1.0593999999999999</v>
      </c>
      <c r="O78" s="8">
        <v>56.809600000000003</v>
      </c>
      <c r="P78" s="8">
        <v>95.344700000000003</v>
      </c>
      <c r="Q78" s="8">
        <v>125.5372</v>
      </c>
      <c r="R78" s="8"/>
      <c r="S78" s="8">
        <v>213.99590000000001</v>
      </c>
      <c r="T78" s="8">
        <v>8.3427000000000007</v>
      </c>
      <c r="U78" s="8">
        <v>1.1918</v>
      </c>
      <c r="V78" s="8">
        <v>1.0593999999999999</v>
      </c>
      <c r="W78" s="8">
        <v>0.66210000000000002</v>
      </c>
      <c r="X78" s="4">
        <v>1.7215</v>
      </c>
    </row>
    <row r="79" spans="6:24" x14ac:dyDescent="0.25">
      <c r="F79" s="2" t="s">
        <v>4</v>
      </c>
      <c r="G79" s="1" t="s">
        <v>6</v>
      </c>
      <c r="H79" s="1" t="s">
        <v>16</v>
      </c>
      <c r="I79" s="1" t="s">
        <v>708</v>
      </c>
      <c r="J79" s="1" t="s">
        <v>709</v>
      </c>
      <c r="K79" s="1" t="s">
        <v>710</v>
      </c>
      <c r="L79" s="2" t="s">
        <v>41</v>
      </c>
      <c r="M79" s="29">
        <v>1</v>
      </c>
      <c r="N79" s="29">
        <v>1</v>
      </c>
      <c r="O79" s="29">
        <v>1</v>
      </c>
      <c r="P79" s="29">
        <v>1</v>
      </c>
      <c r="Q79" s="29">
        <v>1</v>
      </c>
      <c r="R79" s="11"/>
      <c r="S79" s="29">
        <v>2</v>
      </c>
      <c r="T79" s="29">
        <v>1</v>
      </c>
      <c r="U79" s="29">
        <v>1</v>
      </c>
      <c r="V79" s="29">
        <v>1</v>
      </c>
      <c r="W79" s="29">
        <v>1</v>
      </c>
      <c r="X79" s="32">
        <v>1</v>
      </c>
    </row>
    <row r="80" spans="6:24" x14ac:dyDescent="0.25">
      <c r="F80" s="2" t="s">
        <v>4</v>
      </c>
      <c r="G80" s="1" t="s">
        <v>6</v>
      </c>
      <c r="H80" s="1" t="s">
        <v>16</v>
      </c>
      <c r="I80" s="1" t="s">
        <v>708</v>
      </c>
      <c r="J80" s="1" t="s">
        <v>709</v>
      </c>
      <c r="K80" s="1" t="s">
        <v>710</v>
      </c>
      <c r="L80" s="2" t="s">
        <v>1</v>
      </c>
      <c r="M80" s="9">
        <v>41.22</v>
      </c>
      <c r="N80" s="9">
        <v>45.86</v>
      </c>
      <c r="O80" s="9">
        <v>119.35</v>
      </c>
      <c r="P80" s="9">
        <v>170.13</v>
      </c>
      <c r="Q80" s="9">
        <v>209.94</v>
      </c>
      <c r="R80" s="11"/>
      <c r="S80" s="9">
        <v>371</v>
      </c>
      <c r="T80" s="9">
        <v>55.47</v>
      </c>
      <c r="U80" s="9">
        <v>46.04</v>
      </c>
      <c r="V80" s="9">
        <v>45.87</v>
      </c>
      <c r="W80" s="9">
        <v>45.34</v>
      </c>
      <c r="X80" s="6">
        <v>46.74</v>
      </c>
    </row>
    <row r="81" spans="6:24" x14ac:dyDescent="0.25">
      <c r="F81" s="2" t="s">
        <v>4</v>
      </c>
      <c r="G81" s="1" t="s">
        <v>6</v>
      </c>
      <c r="H81" s="1" t="s">
        <v>16</v>
      </c>
      <c r="I81" s="1" t="s">
        <v>711</v>
      </c>
      <c r="J81" s="1" t="s">
        <v>712</v>
      </c>
      <c r="K81" s="1" t="s">
        <v>713</v>
      </c>
      <c r="L81" s="2" t="s">
        <v>2</v>
      </c>
      <c r="M81" s="8">
        <v>618</v>
      </c>
      <c r="N81" s="8">
        <v>377.2</v>
      </c>
      <c r="O81" s="8">
        <v>731.9</v>
      </c>
      <c r="P81" s="8">
        <v>599.5</v>
      </c>
      <c r="Q81" s="8">
        <v>794.1</v>
      </c>
      <c r="R81" s="8"/>
      <c r="S81" s="8">
        <v>1720.9</v>
      </c>
      <c r="T81" s="8">
        <v>726.6</v>
      </c>
      <c r="U81" s="8">
        <v>637.4</v>
      </c>
      <c r="V81" s="8">
        <v>640.9</v>
      </c>
      <c r="W81" s="8">
        <v>583.4</v>
      </c>
      <c r="X81" s="4">
        <v>427.7</v>
      </c>
    </row>
    <row r="82" spans="6:24" x14ac:dyDescent="0.25">
      <c r="F82" s="2" t="s">
        <v>4</v>
      </c>
      <c r="G82" s="1" t="s">
        <v>6</v>
      </c>
      <c r="H82" s="1" t="s">
        <v>16</v>
      </c>
      <c r="I82" s="1" t="s">
        <v>711</v>
      </c>
      <c r="J82" s="1" t="s">
        <v>712</v>
      </c>
      <c r="K82" s="1" t="s">
        <v>713</v>
      </c>
      <c r="L82" s="2" t="s">
        <v>41</v>
      </c>
      <c r="M82" s="29">
        <v>1</v>
      </c>
      <c r="N82" s="29">
        <v>1</v>
      </c>
      <c r="O82" s="29">
        <v>1</v>
      </c>
      <c r="P82" s="29">
        <v>1</v>
      </c>
      <c r="Q82" s="29">
        <v>1</v>
      </c>
      <c r="R82" s="29">
        <v>1</v>
      </c>
      <c r="S82" s="29">
        <v>1</v>
      </c>
      <c r="T82" s="29">
        <v>1</v>
      </c>
      <c r="U82" s="29">
        <v>1</v>
      </c>
      <c r="V82" s="29">
        <v>1</v>
      </c>
      <c r="W82" s="29">
        <v>1</v>
      </c>
      <c r="X82" s="32">
        <v>1</v>
      </c>
    </row>
    <row r="83" spans="6:24" x14ac:dyDescent="0.25">
      <c r="F83" s="2" t="s">
        <v>4</v>
      </c>
      <c r="G83" s="1" t="s">
        <v>6</v>
      </c>
      <c r="H83" s="1" t="s">
        <v>16</v>
      </c>
      <c r="I83" s="1" t="s">
        <v>711</v>
      </c>
      <c r="J83" s="1" t="s">
        <v>712</v>
      </c>
      <c r="K83" s="1" t="s">
        <v>713</v>
      </c>
      <c r="L83" s="2" t="s">
        <v>1</v>
      </c>
      <c r="M83" s="9">
        <v>715.25</v>
      </c>
      <c r="N83" s="9">
        <v>507.81</v>
      </c>
      <c r="O83" s="9">
        <v>819.94</v>
      </c>
      <c r="P83" s="9">
        <v>703.44</v>
      </c>
      <c r="Q83" s="9">
        <v>874.68</v>
      </c>
      <c r="R83" s="9">
        <v>44.47</v>
      </c>
      <c r="S83" s="9">
        <v>1690.25</v>
      </c>
      <c r="T83" s="9">
        <v>815.28</v>
      </c>
      <c r="U83" s="9">
        <v>736.78</v>
      </c>
      <c r="V83" s="9">
        <v>739.86</v>
      </c>
      <c r="W83" s="9">
        <v>689.25</v>
      </c>
      <c r="X83" s="6">
        <v>552.26</v>
      </c>
    </row>
    <row r="84" spans="6:24" x14ac:dyDescent="0.25">
      <c r="F84" s="2" t="s">
        <v>4</v>
      </c>
      <c r="G84" s="1" t="s">
        <v>6</v>
      </c>
      <c r="H84" s="1" t="s">
        <v>16</v>
      </c>
      <c r="I84" s="1" t="s">
        <v>714</v>
      </c>
      <c r="J84" s="1" t="s">
        <v>715</v>
      </c>
      <c r="K84" s="1" t="s">
        <v>716</v>
      </c>
      <c r="L84" s="2" t="s">
        <v>2</v>
      </c>
      <c r="M84" s="8">
        <v>23.571300000000001</v>
      </c>
      <c r="N84" s="8">
        <v>32.973399999999998</v>
      </c>
      <c r="O84" s="8">
        <v>346.55149999999998</v>
      </c>
      <c r="P84" s="8">
        <v>548.62929999999994</v>
      </c>
      <c r="Q84" s="8">
        <v>636.55830000000003</v>
      </c>
      <c r="R84" s="8">
        <v>673.37199999999996</v>
      </c>
      <c r="S84" s="8">
        <v>744.21839999999997</v>
      </c>
      <c r="T84" s="8">
        <v>210.28800000000001</v>
      </c>
      <c r="U84" s="8">
        <v>49.526299999999999</v>
      </c>
      <c r="V84" s="8">
        <v>33.6355</v>
      </c>
      <c r="W84" s="8">
        <v>36.019100000000002</v>
      </c>
      <c r="X84" s="4">
        <v>33.370600000000003</v>
      </c>
    </row>
    <row r="85" spans="6:24" x14ac:dyDescent="0.25">
      <c r="F85" s="2" t="s">
        <v>4</v>
      </c>
      <c r="G85" s="1" t="s">
        <v>6</v>
      </c>
      <c r="H85" s="1" t="s">
        <v>16</v>
      </c>
      <c r="I85" s="1" t="s">
        <v>714</v>
      </c>
      <c r="J85" s="1" t="s">
        <v>715</v>
      </c>
      <c r="K85" s="1" t="s">
        <v>716</v>
      </c>
      <c r="L85" s="2" t="s">
        <v>41</v>
      </c>
      <c r="M85" s="29">
        <v>1</v>
      </c>
      <c r="N85" s="29">
        <v>1</v>
      </c>
      <c r="O85" s="29">
        <v>1</v>
      </c>
      <c r="P85" s="29">
        <v>1</v>
      </c>
      <c r="Q85" s="29">
        <v>1</v>
      </c>
      <c r="R85" s="29">
        <v>1</v>
      </c>
      <c r="S85" s="29">
        <v>1</v>
      </c>
      <c r="T85" s="29">
        <v>1</v>
      </c>
      <c r="U85" s="29">
        <v>1</v>
      </c>
      <c r="V85" s="29">
        <v>1</v>
      </c>
      <c r="W85" s="29">
        <v>1</v>
      </c>
      <c r="X85" s="32">
        <v>1</v>
      </c>
    </row>
    <row r="86" spans="6:24" x14ac:dyDescent="0.25">
      <c r="F86" s="2" t="s">
        <v>4</v>
      </c>
      <c r="G86" s="1" t="s">
        <v>6</v>
      </c>
      <c r="H86" s="1" t="s">
        <v>16</v>
      </c>
      <c r="I86" s="1" t="s">
        <v>714</v>
      </c>
      <c r="J86" s="1" t="s">
        <v>715</v>
      </c>
      <c r="K86" s="1" t="s">
        <v>716</v>
      </c>
      <c r="L86" s="2" t="s">
        <v>1</v>
      </c>
      <c r="M86" s="9">
        <v>71.069999999999993</v>
      </c>
      <c r="N86" s="9">
        <v>87.94</v>
      </c>
      <c r="O86" s="9">
        <v>480.84</v>
      </c>
      <c r="P86" s="9">
        <v>658.67</v>
      </c>
      <c r="Q86" s="9">
        <v>736.04</v>
      </c>
      <c r="R86" s="9">
        <v>768.44</v>
      </c>
      <c r="S86" s="9">
        <v>830.78</v>
      </c>
      <c r="T86" s="9">
        <v>321.64</v>
      </c>
      <c r="U86" s="9">
        <v>109.74</v>
      </c>
      <c r="V86" s="9">
        <v>88.8</v>
      </c>
      <c r="W86" s="9">
        <v>91.95</v>
      </c>
      <c r="X86" s="6">
        <v>88.44</v>
      </c>
    </row>
    <row r="87" spans="6:24" x14ac:dyDescent="0.25">
      <c r="F87" s="2" t="s">
        <v>4</v>
      </c>
      <c r="G87" s="1" t="s">
        <v>6</v>
      </c>
      <c r="H87" s="1" t="s">
        <v>16</v>
      </c>
      <c r="I87" s="1" t="s">
        <v>717</v>
      </c>
      <c r="J87" s="1" t="s">
        <v>718</v>
      </c>
      <c r="K87" s="1" t="s">
        <v>719</v>
      </c>
      <c r="L87" s="2" t="s">
        <v>2</v>
      </c>
      <c r="M87" s="8">
        <v>69.257300000000001</v>
      </c>
      <c r="N87" s="8">
        <v>48.201999999999998</v>
      </c>
      <c r="O87" s="8">
        <v>90.312600000000003</v>
      </c>
      <c r="P87" s="8">
        <v>153.61089999999999</v>
      </c>
      <c r="Q87" s="8">
        <v>221.14670000000001</v>
      </c>
      <c r="R87" s="8">
        <v>177.71190000000001</v>
      </c>
      <c r="S87" s="8">
        <v>217.57130000000001</v>
      </c>
      <c r="T87" s="8">
        <v>96.801400000000001</v>
      </c>
      <c r="U87" s="8">
        <v>48.201999999999998</v>
      </c>
      <c r="V87" s="8">
        <v>36.283999999999999</v>
      </c>
      <c r="W87" s="8">
        <v>19.2014</v>
      </c>
      <c r="X87" s="4">
        <v>46.613</v>
      </c>
    </row>
    <row r="88" spans="6:24" x14ac:dyDescent="0.25">
      <c r="F88" s="2" t="s">
        <v>4</v>
      </c>
      <c r="G88" s="1" t="s">
        <v>6</v>
      </c>
      <c r="H88" s="1" t="s">
        <v>16</v>
      </c>
      <c r="I88" s="1" t="s">
        <v>717</v>
      </c>
      <c r="J88" s="1" t="s">
        <v>718</v>
      </c>
      <c r="K88" s="1" t="s">
        <v>719</v>
      </c>
      <c r="L88" s="2" t="s">
        <v>41</v>
      </c>
      <c r="M88" s="29">
        <v>1</v>
      </c>
      <c r="N88" s="29">
        <v>1</v>
      </c>
      <c r="O88" s="29">
        <v>1</v>
      </c>
      <c r="P88" s="29">
        <v>1</v>
      </c>
      <c r="Q88" s="29">
        <v>1</v>
      </c>
      <c r="R88" s="29">
        <v>1</v>
      </c>
      <c r="S88" s="29">
        <v>1</v>
      </c>
      <c r="T88" s="29">
        <v>1</v>
      </c>
      <c r="U88" s="29">
        <v>1</v>
      </c>
      <c r="V88" s="29">
        <v>1</v>
      </c>
      <c r="W88" s="29">
        <v>1</v>
      </c>
      <c r="X88" s="32">
        <v>1</v>
      </c>
    </row>
    <row r="89" spans="6:24" x14ac:dyDescent="0.25">
      <c r="F89" s="2" t="s">
        <v>4</v>
      </c>
      <c r="G89" s="1" t="s">
        <v>6</v>
      </c>
      <c r="H89" s="1" t="s">
        <v>16</v>
      </c>
      <c r="I89" s="1" t="s">
        <v>717</v>
      </c>
      <c r="J89" s="1" t="s">
        <v>718</v>
      </c>
      <c r="K89" s="1" t="s">
        <v>719</v>
      </c>
      <c r="L89" s="2" t="s">
        <v>1</v>
      </c>
      <c r="M89" s="9">
        <v>131.28</v>
      </c>
      <c r="N89" s="9">
        <v>108</v>
      </c>
      <c r="O89" s="9">
        <v>163.5</v>
      </c>
      <c r="P89" s="9">
        <v>246.92</v>
      </c>
      <c r="Q89" s="9">
        <v>335.94</v>
      </c>
      <c r="R89" s="9">
        <v>278.69</v>
      </c>
      <c r="S89" s="9">
        <v>331.23</v>
      </c>
      <c r="T89" s="9">
        <v>172.05</v>
      </c>
      <c r="U89" s="9">
        <v>108</v>
      </c>
      <c r="V89" s="9">
        <v>92.29</v>
      </c>
      <c r="W89" s="9">
        <v>69.790000000000006</v>
      </c>
      <c r="X89" s="6">
        <v>105.91</v>
      </c>
    </row>
    <row r="90" spans="6:24" x14ac:dyDescent="0.25">
      <c r="F90" s="2" t="s">
        <v>4</v>
      </c>
      <c r="G90" s="1" t="s">
        <v>6</v>
      </c>
      <c r="H90" s="1" t="s">
        <v>16</v>
      </c>
      <c r="I90" s="1" t="s">
        <v>720</v>
      </c>
      <c r="J90" s="1" t="s">
        <v>721</v>
      </c>
      <c r="K90" s="1" t="s">
        <v>722</v>
      </c>
      <c r="L90" s="2" t="s">
        <v>2</v>
      </c>
      <c r="M90" s="8">
        <v>845</v>
      </c>
      <c r="N90" s="8"/>
      <c r="O90" s="8">
        <v>1550</v>
      </c>
      <c r="P90" s="8">
        <v>950</v>
      </c>
      <c r="Q90" s="8"/>
      <c r="R90" s="8">
        <v>1758</v>
      </c>
      <c r="S90" s="8">
        <v>2934</v>
      </c>
      <c r="T90" s="8">
        <v>520</v>
      </c>
      <c r="U90" s="8">
        <v>339</v>
      </c>
      <c r="V90" s="8">
        <v>260</v>
      </c>
      <c r="W90" s="8">
        <v>170</v>
      </c>
      <c r="X90" s="4">
        <v>542</v>
      </c>
    </row>
    <row r="91" spans="6:24" x14ac:dyDescent="0.25">
      <c r="F91" s="2" t="s">
        <v>4</v>
      </c>
      <c r="G91" s="1" t="s">
        <v>6</v>
      </c>
      <c r="H91" s="1" t="s">
        <v>16</v>
      </c>
      <c r="I91" s="1" t="s">
        <v>720</v>
      </c>
      <c r="J91" s="1" t="s">
        <v>721</v>
      </c>
      <c r="K91" s="1" t="s">
        <v>722</v>
      </c>
      <c r="L91" s="2" t="s">
        <v>41</v>
      </c>
      <c r="M91" s="29">
        <v>1</v>
      </c>
      <c r="N91" s="11"/>
      <c r="O91" s="29">
        <v>2</v>
      </c>
      <c r="P91" s="29">
        <v>1</v>
      </c>
      <c r="Q91" s="11"/>
      <c r="R91" s="29">
        <v>1</v>
      </c>
      <c r="S91" s="29">
        <v>2</v>
      </c>
      <c r="T91" s="29">
        <v>1</v>
      </c>
      <c r="U91" s="29">
        <v>1</v>
      </c>
      <c r="V91" s="29">
        <v>1</v>
      </c>
      <c r="W91" s="29">
        <v>1</v>
      </c>
      <c r="X91" s="32">
        <v>1</v>
      </c>
    </row>
    <row r="92" spans="6:24" x14ac:dyDescent="0.25">
      <c r="F92" s="2" t="s">
        <v>4</v>
      </c>
      <c r="G92" s="1" t="s">
        <v>6</v>
      </c>
      <c r="H92" s="1" t="s">
        <v>16</v>
      </c>
      <c r="I92" s="1" t="s">
        <v>720</v>
      </c>
      <c r="J92" s="1" t="s">
        <v>721</v>
      </c>
      <c r="K92" s="1" t="s">
        <v>722</v>
      </c>
      <c r="L92" s="2" t="s">
        <v>1</v>
      </c>
      <c r="M92" s="9">
        <v>915.01</v>
      </c>
      <c r="N92" s="11"/>
      <c r="O92" s="9">
        <v>1715.74</v>
      </c>
      <c r="P92" s="9">
        <v>1011.87</v>
      </c>
      <c r="Q92" s="11"/>
      <c r="R92" s="9">
        <v>1722.91</v>
      </c>
      <c r="S92" s="9">
        <v>2933.66</v>
      </c>
      <c r="T92" s="9">
        <v>633.48</v>
      </c>
      <c r="U92" s="9">
        <v>474.19</v>
      </c>
      <c r="V92" s="9">
        <v>387.15</v>
      </c>
      <c r="W92" s="9">
        <v>268.52</v>
      </c>
      <c r="X92" s="6">
        <v>652.83000000000004</v>
      </c>
    </row>
    <row r="93" spans="6:24" x14ac:dyDescent="0.25">
      <c r="F93" s="2" t="s">
        <v>4</v>
      </c>
      <c r="G93" s="1" t="s">
        <v>6</v>
      </c>
      <c r="H93" s="1" t="s">
        <v>16</v>
      </c>
      <c r="I93" s="1" t="s">
        <v>723</v>
      </c>
      <c r="J93" s="1" t="s">
        <v>724</v>
      </c>
      <c r="K93" s="1" t="s">
        <v>725</v>
      </c>
      <c r="L93" s="2" t="s">
        <v>2</v>
      </c>
      <c r="M93" s="8">
        <v>17.612300000000001</v>
      </c>
      <c r="N93" s="8">
        <v>22.114699999999999</v>
      </c>
      <c r="O93" s="8">
        <v>140.36859999999999</v>
      </c>
      <c r="P93" s="8">
        <v>268.42180000000002</v>
      </c>
      <c r="Q93" s="8">
        <v>374.22800000000001</v>
      </c>
      <c r="R93" s="8"/>
      <c r="S93" s="8">
        <v>633.38009999999997</v>
      </c>
      <c r="T93" s="8">
        <v>63.430700000000002</v>
      </c>
      <c r="U93" s="8"/>
      <c r="V93" s="8">
        <v>106.998</v>
      </c>
      <c r="W93" s="8">
        <v>12.0505</v>
      </c>
      <c r="X93" s="4">
        <v>106.071</v>
      </c>
    </row>
    <row r="94" spans="6:24" x14ac:dyDescent="0.25">
      <c r="F94" s="2" t="s">
        <v>4</v>
      </c>
      <c r="G94" s="1" t="s">
        <v>6</v>
      </c>
      <c r="H94" s="1" t="s">
        <v>16</v>
      </c>
      <c r="I94" s="1" t="s">
        <v>723</v>
      </c>
      <c r="J94" s="1" t="s">
        <v>724</v>
      </c>
      <c r="K94" s="1" t="s">
        <v>725</v>
      </c>
      <c r="L94" s="2" t="s">
        <v>41</v>
      </c>
      <c r="M94" s="29">
        <v>1</v>
      </c>
      <c r="N94" s="29">
        <v>1</v>
      </c>
      <c r="O94" s="29">
        <v>1</v>
      </c>
      <c r="P94" s="29">
        <v>1</v>
      </c>
      <c r="Q94" s="29">
        <v>1</v>
      </c>
      <c r="R94" s="11"/>
      <c r="S94" s="29">
        <v>2</v>
      </c>
      <c r="T94" s="29">
        <v>1</v>
      </c>
      <c r="U94" s="11"/>
      <c r="V94" s="29">
        <v>2</v>
      </c>
      <c r="W94" s="29">
        <v>1</v>
      </c>
      <c r="X94" s="32">
        <v>1</v>
      </c>
    </row>
    <row r="95" spans="6:24" x14ac:dyDescent="0.25">
      <c r="F95" s="2" t="s">
        <v>4</v>
      </c>
      <c r="G95" s="1" t="s">
        <v>6</v>
      </c>
      <c r="H95" s="1" t="s">
        <v>16</v>
      </c>
      <c r="I95" s="1" t="s">
        <v>723</v>
      </c>
      <c r="J95" s="1" t="s">
        <v>724</v>
      </c>
      <c r="K95" s="1" t="s">
        <v>725</v>
      </c>
      <c r="L95" s="2" t="s">
        <v>1</v>
      </c>
      <c r="M95" s="9">
        <v>63.21</v>
      </c>
      <c r="N95" s="9">
        <v>73.62</v>
      </c>
      <c r="O95" s="9">
        <v>229.47</v>
      </c>
      <c r="P95" s="9">
        <v>398.25</v>
      </c>
      <c r="Q95" s="9">
        <v>505.19</v>
      </c>
      <c r="R95" s="11"/>
      <c r="S95" s="9">
        <v>898.08</v>
      </c>
      <c r="T95" s="9">
        <v>128.06</v>
      </c>
      <c r="U95" s="11"/>
      <c r="V95" s="9">
        <v>229.96</v>
      </c>
      <c r="W95" s="9">
        <v>60.35</v>
      </c>
      <c r="X95" s="6">
        <v>184.27</v>
      </c>
    </row>
    <row r="96" spans="6:24" x14ac:dyDescent="0.25">
      <c r="F96" s="2" t="s">
        <v>4</v>
      </c>
      <c r="G96" s="1" t="s">
        <v>6</v>
      </c>
      <c r="H96" s="1" t="s">
        <v>16</v>
      </c>
      <c r="I96" s="1" t="s">
        <v>726</v>
      </c>
      <c r="J96" s="1" t="s">
        <v>727</v>
      </c>
      <c r="K96" s="1" t="s">
        <v>728</v>
      </c>
      <c r="L96" s="2" t="s">
        <v>2</v>
      </c>
      <c r="M96" s="8"/>
      <c r="N96" s="8">
        <v>4.1051000000000002</v>
      </c>
      <c r="O96" s="8">
        <v>125.1399</v>
      </c>
      <c r="P96" s="8">
        <v>360.85320000000002</v>
      </c>
      <c r="Q96" s="8">
        <v>502.94330000000002</v>
      </c>
      <c r="R96" s="8">
        <v>598.28800000000001</v>
      </c>
      <c r="S96" s="8">
        <v>657.87850000000003</v>
      </c>
      <c r="T96" s="8">
        <v>322.84780000000001</v>
      </c>
      <c r="U96" s="8">
        <v>102.4956</v>
      </c>
      <c r="V96" s="8">
        <v>8.0777999999999999</v>
      </c>
      <c r="W96" s="8">
        <v>0.79449999999999998</v>
      </c>
      <c r="X96" s="4">
        <v>0.52969999999999995</v>
      </c>
    </row>
    <row r="97" spans="6:24" x14ac:dyDescent="0.25">
      <c r="F97" s="2" t="s">
        <v>4</v>
      </c>
      <c r="G97" s="1" t="s">
        <v>6</v>
      </c>
      <c r="H97" s="1" t="s">
        <v>16</v>
      </c>
      <c r="I97" s="1" t="s">
        <v>726</v>
      </c>
      <c r="J97" s="1" t="s">
        <v>727</v>
      </c>
      <c r="K97" s="1" t="s">
        <v>728</v>
      </c>
      <c r="L97" s="2" t="s">
        <v>41</v>
      </c>
      <c r="M97" s="29">
        <v>1</v>
      </c>
      <c r="N97" s="29">
        <v>1</v>
      </c>
      <c r="O97" s="29">
        <v>1</v>
      </c>
      <c r="P97" s="29">
        <v>1</v>
      </c>
      <c r="Q97" s="29">
        <v>1</v>
      </c>
      <c r="R97" s="29">
        <v>1</v>
      </c>
      <c r="S97" s="29">
        <v>1</v>
      </c>
      <c r="T97" s="29">
        <v>1</v>
      </c>
      <c r="U97" s="29">
        <v>1</v>
      </c>
      <c r="V97" s="29">
        <v>1</v>
      </c>
      <c r="W97" s="29">
        <v>1</v>
      </c>
      <c r="X97" s="32">
        <v>1</v>
      </c>
    </row>
    <row r="98" spans="6:24" x14ac:dyDescent="0.25">
      <c r="F98" s="2" t="s">
        <v>4</v>
      </c>
      <c r="G98" s="1" t="s">
        <v>6</v>
      </c>
      <c r="H98" s="1" t="s">
        <v>16</v>
      </c>
      <c r="I98" s="1" t="s">
        <v>726</v>
      </c>
      <c r="J98" s="1" t="s">
        <v>727</v>
      </c>
      <c r="K98" s="1" t="s">
        <v>728</v>
      </c>
      <c r="L98" s="2" t="s">
        <v>1</v>
      </c>
      <c r="M98" s="9">
        <v>40</v>
      </c>
      <c r="N98" s="9">
        <v>45.41</v>
      </c>
      <c r="O98" s="9">
        <v>209.39</v>
      </c>
      <c r="P98" s="9">
        <v>493.42</v>
      </c>
      <c r="Q98" s="9">
        <v>618.46</v>
      </c>
      <c r="R98" s="9">
        <v>702.36</v>
      </c>
      <c r="S98" s="9">
        <v>754.8</v>
      </c>
      <c r="T98" s="9">
        <v>459.98</v>
      </c>
      <c r="U98" s="9">
        <v>179.56</v>
      </c>
      <c r="V98" s="9">
        <v>55.12</v>
      </c>
      <c r="W98" s="9">
        <v>45.52</v>
      </c>
      <c r="X98" s="6">
        <v>45.18</v>
      </c>
    </row>
    <row r="99" spans="6:24" x14ac:dyDescent="0.25">
      <c r="F99" s="2" t="s">
        <v>4</v>
      </c>
      <c r="G99" s="1" t="s">
        <v>6</v>
      </c>
      <c r="H99" s="1" t="s">
        <v>16</v>
      </c>
      <c r="I99" s="1" t="s">
        <v>729</v>
      </c>
      <c r="J99" s="1" t="s">
        <v>730</v>
      </c>
      <c r="K99" s="1" t="s">
        <v>731</v>
      </c>
      <c r="L99" s="2" t="s">
        <v>2</v>
      </c>
      <c r="M99" s="8">
        <v>3.6</v>
      </c>
      <c r="N99" s="8">
        <v>0.2</v>
      </c>
      <c r="O99" s="8"/>
      <c r="P99" s="8">
        <v>1007.3</v>
      </c>
      <c r="Q99" s="8"/>
      <c r="R99" s="8">
        <v>1561.9</v>
      </c>
      <c r="S99" s="8">
        <v>2111.6</v>
      </c>
      <c r="T99" s="8">
        <v>14.3</v>
      </c>
      <c r="U99" s="8">
        <v>6</v>
      </c>
      <c r="V99" s="8">
        <v>4.0999999999999996</v>
      </c>
      <c r="W99" s="8">
        <v>1.7</v>
      </c>
      <c r="X99" s="4">
        <v>2.2999999999999998</v>
      </c>
    </row>
    <row r="100" spans="6:24" x14ac:dyDescent="0.25">
      <c r="F100" s="2" t="s">
        <v>4</v>
      </c>
      <c r="G100" s="1" t="s">
        <v>6</v>
      </c>
      <c r="H100" s="1" t="s">
        <v>16</v>
      </c>
      <c r="I100" s="1" t="s">
        <v>729</v>
      </c>
      <c r="J100" s="1" t="s">
        <v>730</v>
      </c>
      <c r="K100" s="1" t="s">
        <v>731</v>
      </c>
      <c r="L100" s="2" t="s">
        <v>41</v>
      </c>
      <c r="M100" s="29">
        <v>1</v>
      </c>
      <c r="N100" s="29">
        <v>1</v>
      </c>
      <c r="O100" s="11"/>
      <c r="P100" s="29">
        <v>2</v>
      </c>
      <c r="Q100" s="11"/>
      <c r="R100" s="29">
        <v>1</v>
      </c>
      <c r="S100" s="29">
        <v>2</v>
      </c>
      <c r="T100" s="29">
        <v>1</v>
      </c>
      <c r="U100" s="29">
        <v>1</v>
      </c>
      <c r="V100" s="29">
        <v>1</v>
      </c>
      <c r="W100" s="29">
        <v>1</v>
      </c>
      <c r="X100" s="32">
        <v>1</v>
      </c>
    </row>
    <row r="101" spans="6:24" x14ac:dyDescent="0.25">
      <c r="F101" s="2" t="s">
        <v>4</v>
      </c>
      <c r="G101" s="1" t="s">
        <v>6</v>
      </c>
      <c r="H101" s="1" t="s">
        <v>16</v>
      </c>
      <c r="I101" s="1" t="s">
        <v>729</v>
      </c>
      <c r="J101" s="1" t="s">
        <v>730</v>
      </c>
      <c r="K101" s="1" t="s">
        <v>731</v>
      </c>
      <c r="L101" s="2" t="s">
        <v>1</v>
      </c>
      <c r="M101" s="9">
        <v>44.73</v>
      </c>
      <c r="N101" s="9">
        <v>44.73</v>
      </c>
      <c r="O101" s="11"/>
      <c r="P101" s="9">
        <v>1206.42</v>
      </c>
      <c r="Q101" s="11"/>
      <c r="R101" s="9">
        <v>1550.34</v>
      </c>
      <c r="S101" s="9">
        <v>2209.96</v>
      </c>
      <c r="T101" s="9">
        <v>63.32</v>
      </c>
      <c r="U101" s="9">
        <v>52.37</v>
      </c>
      <c r="V101" s="9">
        <v>49.87</v>
      </c>
      <c r="W101" s="9">
        <v>46.71</v>
      </c>
      <c r="X101" s="6">
        <v>47.49</v>
      </c>
    </row>
    <row r="102" spans="6:24" x14ac:dyDescent="0.25">
      <c r="F102" s="2" t="s">
        <v>4</v>
      </c>
      <c r="G102" s="1" t="s">
        <v>6</v>
      </c>
      <c r="H102" s="1" t="s">
        <v>16</v>
      </c>
      <c r="I102" s="1" t="s">
        <v>732</v>
      </c>
      <c r="J102" s="1" t="s">
        <v>733</v>
      </c>
      <c r="K102" s="1" t="s">
        <v>734</v>
      </c>
      <c r="L102" s="2" t="s">
        <v>2</v>
      </c>
      <c r="M102" s="8"/>
      <c r="N102" s="8"/>
      <c r="O102" s="8"/>
      <c r="P102" s="8">
        <v>2522.3537999999999</v>
      </c>
      <c r="Q102" s="8">
        <v>1963.9701</v>
      </c>
      <c r="R102" s="8">
        <v>1960.9175</v>
      </c>
      <c r="S102" s="8">
        <v>2235.1783</v>
      </c>
      <c r="T102" s="8">
        <v>1775.6505999999999</v>
      </c>
      <c r="U102" s="8">
        <v>447.78710000000001</v>
      </c>
      <c r="V102" s="8">
        <v>36.395899999999997</v>
      </c>
      <c r="W102" s="8">
        <v>69.269599999999997</v>
      </c>
      <c r="X102" s="4">
        <v>-62.694800000000001</v>
      </c>
    </row>
    <row r="103" spans="6:24" x14ac:dyDescent="0.25">
      <c r="F103" s="2" t="s">
        <v>4</v>
      </c>
      <c r="G103" s="1" t="s">
        <v>6</v>
      </c>
      <c r="H103" s="1" t="s">
        <v>16</v>
      </c>
      <c r="I103" s="1" t="s">
        <v>732</v>
      </c>
      <c r="J103" s="1" t="s">
        <v>733</v>
      </c>
      <c r="K103" s="1" t="s">
        <v>734</v>
      </c>
      <c r="L103" s="2" t="s">
        <v>41</v>
      </c>
      <c r="M103" s="11"/>
      <c r="N103" s="11"/>
      <c r="O103" s="11"/>
      <c r="P103" s="29">
        <v>3</v>
      </c>
      <c r="Q103" s="29">
        <v>1</v>
      </c>
      <c r="R103" s="29">
        <v>1</v>
      </c>
      <c r="S103" s="29">
        <v>1</v>
      </c>
      <c r="T103" s="29">
        <v>1</v>
      </c>
      <c r="U103" s="29">
        <v>1</v>
      </c>
      <c r="V103" s="29">
        <v>1</v>
      </c>
      <c r="W103" s="29">
        <v>1</v>
      </c>
      <c r="X103" s="32">
        <v>1</v>
      </c>
    </row>
    <row r="104" spans="6:24" x14ac:dyDescent="0.25">
      <c r="F104" s="2" t="s">
        <v>4</v>
      </c>
      <c r="G104" s="1" t="s">
        <v>6</v>
      </c>
      <c r="H104" s="1" t="s">
        <v>16</v>
      </c>
      <c r="I104" s="1" t="s">
        <v>732</v>
      </c>
      <c r="J104" s="1" t="s">
        <v>733</v>
      </c>
      <c r="K104" s="1" t="s">
        <v>734</v>
      </c>
      <c r="L104" s="2" t="s">
        <v>1</v>
      </c>
      <c r="M104" s="11"/>
      <c r="N104" s="11"/>
      <c r="O104" s="11"/>
      <c r="P104" s="9">
        <v>2742.8</v>
      </c>
      <c r="Q104" s="9">
        <v>1904.17</v>
      </c>
      <c r="R104" s="9">
        <v>1901.49</v>
      </c>
      <c r="S104" s="9">
        <v>2142.83</v>
      </c>
      <c r="T104" s="9">
        <v>1738.44</v>
      </c>
      <c r="U104" s="9">
        <v>569.91</v>
      </c>
      <c r="V104" s="9">
        <v>92.44</v>
      </c>
      <c r="W104" s="9">
        <v>135.77000000000001</v>
      </c>
      <c r="X104" s="6">
        <v>-38.17</v>
      </c>
    </row>
    <row r="105" spans="6:24" x14ac:dyDescent="0.25">
      <c r="F105" s="2" t="s">
        <v>4</v>
      </c>
      <c r="G105" s="1" t="s">
        <v>6</v>
      </c>
      <c r="H105" s="1" t="s">
        <v>16</v>
      </c>
      <c r="I105" s="1" t="s">
        <v>735</v>
      </c>
      <c r="J105" s="1" t="s">
        <v>736</v>
      </c>
      <c r="K105" s="1" t="s">
        <v>737</v>
      </c>
      <c r="L105" s="2" t="s">
        <v>2</v>
      </c>
      <c r="M105" s="8">
        <v>168</v>
      </c>
      <c r="N105" s="8">
        <v>228</v>
      </c>
      <c r="O105" s="8">
        <v>250</v>
      </c>
      <c r="P105" s="8">
        <v>231</v>
      </c>
      <c r="Q105" s="8">
        <v>282</v>
      </c>
      <c r="R105" s="8">
        <v>544</v>
      </c>
      <c r="S105" s="8">
        <v>905</v>
      </c>
      <c r="T105" s="8">
        <v>667</v>
      </c>
      <c r="U105" s="8">
        <v>321</v>
      </c>
      <c r="V105" s="8">
        <v>158</v>
      </c>
      <c r="W105" s="8">
        <v>48.3</v>
      </c>
      <c r="X105" s="4">
        <v>349.7</v>
      </c>
    </row>
    <row r="106" spans="6:24" x14ac:dyDescent="0.25">
      <c r="F106" s="2" t="s">
        <v>4</v>
      </c>
      <c r="G106" s="1" t="s">
        <v>6</v>
      </c>
      <c r="H106" s="1" t="s">
        <v>16</v>
      </c>
      <c r="I106" s="1" t="s">
        <v>735</v>
      </c>
      <c r="J106" s="1" t="s">
        <v>736</v>
      </c>
      <c r="K106" s="1" t="s">
        <v>737</v>
      </c>
      <c r="L106" s="2" t="s">
        <v>41</v>
      </c>
      <c r="M106" s="29">
        <v>1</v>
      </c>
      <c r="N106" s="29">
        <v>1</v>
      </c>
      <c r="O106" s="29">
        <v>1</v>
      </c>
      <c r="P106" s="29">
        <v>1</v>
      </c>
      <c r="Q106" s="29">
        <v>1</v>
      </c>
      <c r="R106" s="29">
        <v>1</v>
      </c>
      <c r="S106" s="29">
        <v>1</v>
      </c>
      <c r="T106" s="29">
        <v>1</v>
      </c>
      <c r="U106" s="29">
        <v>1</v>
      </c>
      <c r="V106" s="29">
        <v>1</v>
      </c>
      <c r="W106" s="29">
        <v>1</v>
      </c>
      <c r="X106" s="32">
        <v>1</v>
      </c>
    </row>
    <row r="107" spans="6:24" x14ac:dyDescent="0.25">
      <c r="F107" s="2" t="s">
        <v>4</v>
      </c>
      <c r="G107" s="1" t="s">
        <v>6</v>
      </c>
      <c r="H107" s="1" t="s">
        <v>16</v>
      </c>
      <c r="I107" s="1" t="s">
        <v>735</v>
      </c>
      <c r="J107" s="1" t="s">
        <v>736</v>
      </c>
      <c r="K107" s="1" t="s">
        <v>737</v>
      </c>
      <c r="L107" s="2" t="s">
        <v>1</v>
      </c>
      <c r="M107" s="9">
        <v>261.42</v>
      </c>
      <c r="N107" s="9">
        <v>340.5</v>
      </c>
      <c r="O107" s="9">
        <v>373.97</v>
      </c>
      <c r="P107" s="9">
        <v>348.93</v>
      </c>
      <c r="Q107" s="9">
        <v>416.14</v>
      </c>
      <c r="R107" s="9">
        <v>654.59</v>
      </c>
      <c r="S107" s="9">
        <v>972.27</v>
      </c>
      <c r="T107" s="9">
        <v>762.83</v>
      </c>
      <c r="U107" s="9">
        <v>458.35</v>
      </c>
      <c r="V107" s="9">
        <v>252.71</v>
      </c>
      <c r="W107" s="9">
        <v>108.12</v>
      </c>
      <c r="X107" s="6">
        <v>483.61</v>
      </c>
    </row>
    <row r="108" spans="6:24" x14ac:dyDescent="0.25">
      <c r="F108" s="2" t="s">
        <v>4</v>
      </c>
      <c r="G108" s="1" t="s">
        <v>6</v>
      </c>
      <c r="H108" s="1" t="s">
        <v>16</v>
      </c>
      <c r="I108" s="1" t="s">
        <v>738</v>
      </c>
      <c r="J108" s="1" t="s">
        <v>739</v>
      </c>
      <c r="K108" s="1" t="s">
        <v>740</v>
      </c>
      <c r="L108" s="2" t="s">
        <v>2</v>
      </c>
      <c r="M108" s="8">
        <v>25.557700000000001</v>
      </c>
      <c r="N108" s="8">
        <v>52.174700000000001</v>
      </c>
      <c r="O108" s="8">
        <v>125.00749999999999</v>
      </c>
      <c r="P108" s="8">
        <v>446.13380000000001</v>
      </c>
      <c r="Q108" s="8">
        <v>365.488</v>
      </c>
      <c r="R108" s="8"/>
      <c r="S108" s="8">
        <v>953.31460000000004</v>
      </c>
      <c r="T108" s="8">
        <v>664.89689999999996</v>
      </c>
      <c r="U108" s="8">
        <v>270.14330000000001</v>
      </c>
      <c r="V108" s="8">
        <v>37.4758</v>
      </c>
      <c r="W108" s="8">
        <v>241.8048</v>
      </c>
      <c r="X108" s="4">
        <v>-75.084000000000003</v>
      </c>
    </row>
    <row r="109" spans="6:24" x14ac:dyDescent="0.25">
      <c r="F109" s="2" t="s">
        <v>4</v>
      </c>
      <c r="G109" s="1" t="s">
        <v>6</v>
      </c>
      <c r="H109" s="1" t="s">
        <v>16</v>
      </c>
      <c r="I109" s="1" t="s">
        <v>738</v>
      </c>
      <c r="J109" s="1" t="s">
        <v>739</v>
      </c>
      <c r="K109" s="1" t="s">
        <v>740</v>
      </c>
      <c r="L109" s="2" t="s">
        <v>41</v>
      </c>
      <c r="M109" s="29">
        <v>1</v>
      </c>
      <c r="N109" s="29">
        <v>1</v>
      </c>
      <c r="O109" s="29">
        <v>1</v>
      </c>
      <c r="P109" s="29">
        <v>1</v>
      </c>
      <c r="Q109" s="29">
        <v>1</v>
      </c>
      <c r="R109" s="11"/>
      <c r="S109" s="29">
        <v>2</v>
      </c>
      <c r="T109" s="29">
        <v>1</v>
      </c>
      <c r="U109" s="29">
        <v>1</v>
      </c>
      <c r="V109" s="29">
        <v>1</v>
      </c>
      <c r="W109" s="29">
        <v>1</v>
      </c>
      <c r="X109" s="32">
        <v>1</v>
      </c>
    </row>
    <row r="110" spans="6:24" x14ac:dyDescent="0.25">
      <c r="F110" s="2" t="s">
        <v>4</v>
      </c>
      <c r="G110" s="1" t="s">
        <v>6</v>
      </c>
      <c r="H110" s="1" t="s">
        <v>16</v>
      </c>
      <c r="I110" s="1" t="s">
        <v>738</v>
      </c>
      <c r="J110" s="1" t="s">
        <v>739</v>
      </c>
      <c r="K110" s="1" t="s">
        <v>740</v>
      </c>
      <c r="L110" s="2" t="s">
        <v>1</v>
      </c>
      <c r="M110" s="9">
        <v>73.69</v>
      </c>
      <c r="N110" s="9">
        <v>113.24</v>
      </c>
      <c r="O110" s="9">
        <v>209.22</v>
      </c>
      <c r="P110" s="9">
        <v>568.47</v>
      </c>
      <c r="Q110" s="9">
        <v>497.49</v>
      </c>
      <c r="R110" s="11"/>
      <c r="S110" s="9">
        <v>1190.6500000000001</v>
      </c>
      <c r="T110" s="9">
        <v>760.98</v>
      </c>
      <c r="U110" s="9">
        <v>400.52</v>
      </c>
      <c r="V110" s="9">
        <v>93.86</v>
      </c>
      <c r="W110" s="9">
        <v>363.17</v>
      </c>
      <c r="X110" s="6">
        <v>-54.49</v>
      </c>
    </row>
    <row r="111" spans="6:24" x14ac:dyDescent="0.25">
      <c r="F111" s="2" t="s">
        <v>4</v>
      </c>
      <c r="G111" s="1" t="s">
        <v>6</v>
      </c>
      <c r="H111" s="1" t="s">
        <v>16</v>
      </c>
      <c r="I111" s="1" t="s">
        <v>741</v>
      </c>
      <c r="J111" s="1" t="s">
        <v>742</v>
      </c>
      <c r="K111" s="1" t="s">
        <v>743</v>
      </c>
      <c r="L111" s="2" t="s">
        <v>2</v>
      </c>
      <c r="M111" s="8">
        <v>476.19380000000001</v>
      </c>
      <c r="N111" s="8">
        <v>580.14599999999996</v>
      </c>
      <c r="O111" s="8"/>
      <c r="P111" s="8">
        <v>1299.6013</v>
      </c>
      <c r="Q111" s="8"/>
      <c r="R111" s="8">
        <v>959.93579999999997</v>
      </c>
      <c r="S111" s="8">
        <v>1220.2798</v>
      </c>
      <c r="T111" s="8">
        <v>719.05799999999999</v>
      </c>
      <c r="U111" s="8"/>
      <c r="V111" s="8">
        <v>673.90160000000003</v>
      </c>
      <c r="W111" s="8">
        <v>170.56110000000001</v>
      </c>
      <c r="X111" s="4">
        <v>45.421199999999999</v>
      </c>
    </row>
    <row r="112" spans="6:24" x14ac:dyDescent="0.25">
      <c r="F112" s="2" t="s">
        <v>4</v>
      </c>
      <c r="G112" s="1" t="s">
        <v>6</v>
      </c>
      <c r="H112" s="1" t="s">
        <v>16</v>
      </c>
      <c r="I112" s="1" t="s">
        <v>741</v>
      </c>
      <c r="J112" s="1" t="s">
        <v>742</v>
      </c>
      <c r="K112" s="1" t="s">
        <v>743</v>
      </c>
      <c r="L112" s="2" t="s">
        <v>41</v>
      </c>
      <c r="M112" s="29">
        <v>1</v>
      </c>
      <c r="N112" s="29">
        <v>1</v>
      </c>
      <c r="O112" s="11"/>
      <c r="P112" s="29">
        <v>2</v>
      </c>
      <c r="Q112" s="11"/>
      <c r="R112" s="29">
        <v>1</v>
      </c>
      <c r="S112" s="29">
        <v>2</v>
      </c>
      <c r="T112" s="29">
        <v>1</v>
      </c>
      <c r="U112" s="11"/>
      <c r="V112" s="29">
        <v>2</v>
      </c>
      <c r="W112" s="29">
        <v>1</v>
      </c>
      <c r="X112" s="32">
        <v>1</v>
      </c>
    </row>
    <row r="113" spans="6:24" x14ac:dyDescent="0.25">
      <c r="F113" s="2" t="s">
        <v>4</v>
      </c>
      <c r="G113" s="1" t="s">
        <v>6</v>
      </c>
      <c r="H113" s="1" t="s">
        <v>16</v>
      </c>
      <c r="I113" s="1" t="s">
        <v>741</v>
      </c>
      <c r="J113" s="1" t="s">
        <v>742</v>
      </c>
      <c r="K113" s="1" t="s">
        <v>743</v>
      </c>
      <c r="L113" s="2" t="s">
        <v>1</v>
      </c>
      <c r="M113" s="9">
        <v>590.45000000000005</v>
      </c>
      <c r="N113" s="9">
        <v>686.4</v>
      </c>
      <c r="O113" s="11"/>
      <c r="P113" s="9">
        <v>1495.39</v>
      </c>
      <c r="Q113" s="11"/>
      <c r="R113" s="9">
        <v>1020.62</v>
      </c>
      <c r="S113" s="9">
        <v>1294.19</v>
      </c>
      <c r="T113" s="9">
        <v>808.64</v>
      </c>
      <c r="U113" s="11"/>
      <c r="V113" s="9">
        <v>916.98</v>
      </c>
      <c r="W113" s="9">
        <v>269.27</v>
      </c>
      <c r="X113" s="6">
        <v>104.34</v>
      </c>
    </row>
    <row r="114" spans="6:24" x14ac:dyDescent="0.25">
      <c r="F114" s="2" t="s">
        <v>4</v>
      </c>
      <c r="G114" s="1" t="s">
        <v>6</v>
      </c>
      <c r="H114" s="1" t="s">
        <v>16</v>
      </c>
      <c r="I114" s="1" t="s">
        <v>744</v>
      </c>
      <c r="J114" s="1" t="s">
        <v>745</v>
      </c>
      <c r="K114" s="1" t="s">
        <v>746</v>
      </c>
      <c r="L114" s="2" t="s">
        <v>2</v>
      </c>
      <c r="M114" s="8">
        <v>2.7</v>
      </c>
      <c r="N114" s="8">
        <v>3.8</v>
      </c>
      <c r="O114" s="8">
        <v>14</v>
      </c>
      <c r="P114" s="8">
        <v>39.299999999999997</v>
      </c>
      <c r="Q114" s="8">
        <v>67.8</v>
      </c>
      <c r="R114" s="8"/>
      <c r="S114" s="8">
        <v>140.19999999999999</v>
      </c>
      <c r="T114" s="8">
        <v>7.2</v>
      </c>
      <c r="U114" s="8">
        <v>1.8</v>
      </c>
      <c r="V114" s="8">
        <v>1.9</v>
      </c>
      <c r="W114" s="8">
        <v>1.7</v>
      </c>
      <c r="X114" s="4">
        <v>2.6</v>
      </c>
    </row>
    <row r="115" spans="6:24" x14ac:dyDescent="0.25">
      <c r="F115" s="2" t="s">
        <v>4</v>
      </c>
      <c r="G115" s="1" t="s">
        <v>6</v>
      </c>
      <c r="H115" s="1" t="s">
        <v>16</v>
      </c>
      <c r="I115" s="1" t="s">
        <v>744</v>
      </c>
      <c r="J115" s="1" t="s">
        <v>745</v>
      </c>
      <c r="K115" s="1" t="s">
        <v>746</v>
      </c>
      <c r="L115" s="2" t="s">
        <v>41</v>
      </c>
      <c r="M115" s="29">
        <v>1</v>
      </c>
      <c r="N115" s="29">
        <v>1</v>
      </c>
      <c r="O115" s="29">
        <v>1</v>
      </c>
      <c r="P115" s="29">
        <v>1</v>
      </c>
      <c r="Q115" s="29">
        <v>1</v>
      </c>
      <c r="R115" s="11"/>
      <c r="S115" s="29">
        <v>2</v>
      </c>
      <c r="T115" s="29">
        <v>1</v>
      </c>
      <c r="U115" s="29">
        <v>1</v>
      </c>
      <c r="V115" s="29">
        <v>1</v>
      </c>
      <c r="W115" s="29">
        <v>1</v>
      </c>
      <c r="X115" s="32">
        <v>1</v>
      </c>
    </row>
    <row r="116" spans="6:24" x14ac:dyDescent="0.25">
      <c r="F116" s="2" t="s">
        <v>4</v>
      </c>
      <c r="G116" s="1" t="s">
        <v>6</v>
      </c>
      <c r="H116" s="1" t="s">
        <v>16</v>
      </c>
      <c r="I116" s="1" t="s">
        <v>744</v>
      </c>
      <c r="J116" s="1" t="s">
        <v>745</v>
      </c>
      <c r="K116" s="1" t="s">
        <v>746</v>
      </c>
      <c r="L116" s="2" t="s">
        <v>1</v>
      </c>
      <c r="M116" s="9">
        <v>43.57</v>
      </c>
      <c r="N116" s="9">
        <v>49.48</v>
      </c>
      <c r="O116" s="9">
        <v>62.92</v>
      </c>
      <c r="P116" s="9">
        <v>96.27</v>
      </c>
      <c r="Q116" s="9">
        <v>133.82</v>
      </c>
      <c r="R116" s="11"/>
      <c r="S116" s="9">
        <v>273.74</v>
      </c>
      <c r="T116" s="9">
        <v>53.96</v>
      </c>
      <c r="U116" s="9">
        <v>46.84</v>
      </c>
      <c r="V116" s="9">
        <v>46.98</v>
      </c>
      <c r="W116" s="9">
        <v>46.71</v>
      </c>
      <c r="X116" s="6">
        <v>47.9</v>
      </c>
    </row>
    <row r="117" spans="6:24" x14ac:dyDescent="0.25">
      <c r="F117" s="2" t="s">
        <v>4</v>
      </c>
      <c r="G117" s="1" t="s">
        <v>6</v>
      </c>
      <c r="H117" s="1" t="s">
        <v>16</v>
      </c>
      <c r="I117" s="1" t="s">
        <v>747</v>
      </c>
      <c r="J117" s="1" t="s">
        <v>742</v>
      </c>
      <c r="K117" s="1" t="s">
        <v>748</v>
      </c>
      <c r="L117" s="2" t="s">
        <v>2</v>
      </c>
      <c r="M117" s="8"/>
      <c r="N117" s="8">
        <v>0.92700000000000005</v>
      </c>
      <c r="O117" s="8"/>
      <c r="P117" s="8">
        <v>57.604100000000003</v>
      </c>
      <c r="Q117" s="8">
        <v>290.40410000000003</v>
      </c>
      <c r="R117" s="8"/>
      <c r="S117" s="8">
        <v>362.17739999999998</v>
      </c>
      <c r="T117" s="8">
        <v>1.3242</v>
      </c>
      <c r="U117" s="8"/>
      <c r="V117" s="8"/>
      <c r="W117" s="8"/>
      <c r="X117" s="4"/>
    </row>
    <row r="118" spans="6:24" x14ac:dyDescent="0.25">
      <c r="F118" s="2" t="s">
        <v>4</v>
      </c>
      <c r="G118" s="1" t="s">
        <v>6</v>
      </c>
      <c r="H118" s="1" t="s">
        <v>16</v>
      </c>
      <c r="I118" s="1" t="s">
        <v>747</v>
      </c>
      <c r="J118" s="1" t="s">
        <v>742</v>
      </c>
      <c r="K118" s="1" t="s">
        <v>748</v>
      </c>
      <c r="L118" s="2" t="s">
        <v>41</v>
      </c>
      <c r="M118" s="11"/>
      <c r="N118" s="29">
        <v>2</v>
      </c>
      <c r="O118" s="11"/>
      <c r="P118" s="29">
        <v>1</v>
      </c>
      <c r="Q118" s="29">
        <v>2</v>
      </c>
      <c r="R118" s="11"/>
      <c r="S118" s="29">
        <v>2</v>
      </c>
      <c r="T118" s="29">
        <v>1</v>
      </c>
      <c r="U118" s="29">
        <v>1</v>
      </c>
      <c r="V118" s="29">
        <v>1</v>
      </c>
      <c r="W118" s="29">
        <v>1</v>
      </c>
      <c r="X118" s="32">
        <v>1</v>
      </c>
    </row>
    <row r="119" spans="6:24" x14ac:dyDescent="0.25">
      <c r="F119" s="2" t="s">
        <v>4</v>
      </c>
      <c r="G119" s="1" t="s">
        <v>6</v>
      </c>
      <c r="H119" s="1" t="s">
        <v>16</v>
      </c>
      <c r="I119" s="1" t="s">
        <v>747</v>
      </c>
      <c r="J119" s="1" t="s">
        <v>742</v>
      </c>
      <c r="K119" s="1" t="s">
        <v>748</v>
      </c>
      <c r="L119" s="2" t="s">
        <v>1</v>
      </c>
      <c r="M119" s="11"/>
      <c r="N119" s="9">
        <v>85.69</v>
      </c>
      <c r="O119" s="11"/>
      <c r="P119" s="9">
        <v>120.4</v>
      </c>
      <c r="Q119" s="9">
        <v>471.71</v>
      </c>
      <c r="R119" s="11"/>
      <c r="S119" s="9">
        <v>549.09</v>
      </c>
      <c r="T119" s="9">
        <v>46.22</v>
      </c>
      <c r="U119" s="9">
        <v>44.47</v>
      </c>
      <c r="V119" s="9">
        <v>44.47</v>
      </c>
      <c r="W119" s="9">
        <v>44.47</v>
      </c>
      <c r="X119" s="6">
        <v>44.47</v>
      </c>
    </row>
    <row r="120" spans="6:24" x14ac:dyDescent="0.25">
      <c r="F120" s="2" t="s">
        <v>4</v>
      </c>
      <c r="G120" s="1" t="s">
        <v>6</v>
      </c>
      <c r="H120" s="1" t="s">
        <v>16</v>
      </c>
      <c r="I120" s="1" t="s">
        <v>749</v>
      </c>
      <c r="J120" s="1" t="s">
        <v>742</v>
      </c>
      <c r="K120" s="1" t="s">
        <v>750</v>
      </c>
      <c r="L120" s="2" t="s">
        <v>2</v>
      </c>
      <c r="M120" s="8">
        <v>0.52969999999999995</v>
      </c>
      <c r="N120" s="8">
        <v>29.000699999999998</v>
      </c>
      <c r="O120" s="8">
        <v>177.18219999999999</v>
      </c>
      <c r="P120" s="8">
        <v>257.03339999999997</v>
      </c>
      <c r="Q120" s="8">
        <v>261.40339999999998</v>
      </c>
      <c r="R120" s="8"/>
      <c r="S120" s="8">
        <v>455.27100000000002</v>
      </c>
      <c r="T120" s="8">
        <v>11.388400000000001</v>
      </c>
      <c r="U120" s="8">
        <v>1.5891</v>
      </c>
      <c r="V120" s="8">
        <v>1.3242</v>
      </c>
      <c r="W120" s="8">
        <v>0.39729999999999999</v>
      </c>
      <c r="X120" s="4">
        <v>2.3835999999999999</v>
      </c>
    </row>
    <row r="121" spans="6:24" x14ac:dyDescent="0.25">
      <c r="F121" s="2" t="s">
        <v>4</v>
      </c>
      <c r="G121" s="1" t="s">
        <v>6</v>
      </c>
      <c r="H121" s="1" t="s">
        <v>16</v>
      </c>
      <c r="I121" s="1" t="s">
        <v>749</v>
      </c>
      <c r="J121" s="1" t="s">
        <v>742</v>
      </c>
      <c r="K121" s="1" t="s">
        <v>750</v>
      </c>
      <c r="L121" s="2" t="s">
        <v>41</v>
      </c>
      <c r="M121" s="29">
        <v>1</v>
      </c>
      <c r="N121" s="29">
        <v>1</v>
      </c>
      <c r="O121" s="29">
        <v>1</v>
      </c>
      <c r="P121" s="29">
        <v>1</v>
      </c>
      <c r="Q121" s="29">
        <v>1</v>
      </c>
      <c r="R121" s="11"/>
      <c r="S121" s="29">
        <v>2</v>
      </c>
      <c r="T121" s="29">
        <v>1</v>
      </c>
      <c r="U121" s="29">
        <v>1</v>
      </c>
      <c r="V121" s="29">
        <v>1</v>
      </c>
      <c r="W121" s="29">
        <v>1</v>
      </c>
      <c r="X121" s="32">
        <v>1</v>
      </c>
    </row>
    <row r="122" spans="6:24" x14ac:dyDescent="0.25">
      <c r="F122" s="2" t="s">
        <v>4</v>
      </c>
      <c r="G122" s="1" t="s">
        <v>6</v>
      </c>
      <c r="H122" s="1" t="s">
        <v>16</v>
      </c>
      <c r="I122" s="1" t="s">
        <v>749</v>
      </c>
      <c r="J122" s="1" t="s">
        <v>742</v>
      </c>
      <c r="K122" s="1" t="s">
        <v>750</v>
      </c>
      <c r="L122" s="2" t="s">
        <v>1</v>
      </c>
      <c r="M122" s="9">
        <v>40.700000000000003</v>
      </c>
      <c r="N122" s="9">
        <v>82.69</v>
      </c>
      <c r="O122" s="9">
        <v>278</v>
      </c>
      <c r="P122" s="9">
        <v>383.25</v>
      </c>
      <c r="Q122" s="9">
        <v>389</v>
      </c>
      <c r="R122" s="11"/>
      <c r="S122" s="9">
        <v>688.98</v>
      </c>
      <c r="T122" s="9">
        <v>59.48</v>
      </c>
      <c r="U122" s="9">
        <v>46.56</v>
      </c>
      <c r="V122" s="9">
        <v>46.22</v>
      </c>
      <c r="W122" s="9">
        <v>44.99</v>
      </c>
      <c r="X122" s="6">
        <v>47.61</v>
      </c>
    </row>
    <row r="123" spans="6:24" x14ac:dyDescent="0.25">
      <c r="F123" s="2" t="s">
        <v>4</v>
      </c>
      <c r="G123" s="1" t="s">
        <v>6</v>
      </c>
      <c r="H123" s="1" t="s">
        <v>16</v>
      </c>
      <c r="I123" s="1" t="s">
        <v>751</v>
      </c>
      <c r="J123" s="1" t="s">
        <v>752</v>
      </c>
      <c r="K123" s="1" t="s">
        <v>753</v>
      </c>
      <c r="L123" s="2" t="s">
        <v>2</v>
      </c>
      <c r="M123" s="8">
        <v>1.9863</v>
      </c>
      <c r="N123" s="8">
        <v>1.0593999999999999</v>
      </c>
      <c r="O123" s="8">
        <v>18.141999999999999</v>
      </c>
      <c r="P123" s="8">
        <v>129.3775</v>
      </c>
      <c r="Q123" s="8">
        <v>199.959</v>
      </c>
      <c r="R123" s="8">
        <v>276.23480000000001</v>
      </c>
      <c r="S123" s="8">
        <v>318.34539999999998</v>
      </c>
      <c r="T123" s="8">
        <v>115.473</v>
      </c>
      <c r="U123" s="8">
        <v>13.374700000000001</v>
      </c>
      <c r="V123" s="8">
        <v>4.37</v>
      </c>
      <c r="W123" s="8">
        <v>0.26479999999999998</v>
      </c>
      <c r="X123" s="4"/>
    </row>
    <row r="124" spans="6:24" x14ac:dyDescent="0.25">
      <c r="F124" s="2" t="s">
        <v>4</v>
      </c>
      <c r="G124" s="1" t="s">
        <v>6</v>
      </c>
      <c r="H124" s="1" t="s">
        <v>16</v>
      </c>
      <c r="I124" s="1" t="s">
        <v>751</v>
      </c>
      <c r="J124" s="1" t="s">
        <v>752</v>
      </c>
      <c r="K124" s="1" t="s">
        <v>753</v>
      </c>
      <c r="L124" s="2" t="s">
        <v>41</v>
      </c>
      <c r="M124" s="29">
        <v>1</v>
      </c>
      <c r="N124" s="29">
        <v>1</v>
      </c>
      <c r="O124" s="29">
        <v>1</v>
      </c>
      <c r="P124" s="29">
        <v>1</v>
      </c>
      <c r="Q124" s="29">
        <v>1</v>
      </c>
      <c r="R124" s="29">
        <v>1</v>
      </c>
      <c r="S124" s="29">
        <v>1</v>
      </c>
      <c r="T124" s="29">
        <v>1</v>
      </c>
      <c r="U124" s="29">
        <v>1</v>
      </c>
      <c r="V124" s="29">
        <v>1</v>
      </c>
      <c r="W124" s="29">
        <v>1</v>
      </c>
      <c r="X124" s="32">
        <v>1</v>
      </c>
    </row>
    <row r="125" spans="6:24" x14ac:dyDescent="0.25">
      <c r="F125" s="2" t="s">
        <v>4</v>
      </c>
      <c r="G125" s="1" t="s">
        <v>6</v>
      </c>
      <c r="H125" s="1" t="s">
        <v>16</v>
      </c>
      <c r="I125" s="1" t="s">
        <v>751</v>
      </c>
      <c r="J125" s="1" t="s">
        <v>752</v>
      </c>
      <c r="K125" s="1" t="s">
        <v>753</v>
      </c>
      <c r="L125" s="2" t="s">
        <v>1</v>
      </c>
      <c r="M125" s="9">
        <v>42.63</v>
      </c>
      <c r="N125" s="9">
        <v>41.39</v>
      </c>
      <c r="O125" s="9">
        <v>68.38</v>
      </c>
      <c r="P125" s="9">
        <v>214.99</v>
      </c>
      <c r="Q125" s="9">
        <v>308.02</v>
      </c>
      <c r="R125" s="9">
        <v>408.55</v>
      </c>
      <c r="S125" s="9">
        <v>456.01</v>
      </c>
      <c r="T125" s="9">
        <v>196.66</v>
      </c>
      <c r="U125" s="9">
        <v>62.11</v>
      </c>
      <c r="V125" s="9">
        <v>50.23</v>
      </c>
      <c r="W125" s="9">
        <v>44.81</v>
      </c>
      <c r="X125" s="6">
        <v>44.47</v>
      </c>
    </row>
    <row r="126" spans="6:24" x14ac:dyDescent="0.25">
      <c r="F126" s="2" t="s">
        <v>4</v>
      </c>
      <c r="G126" s="1" t="s">
        <v>6</v>
      </c>
      <c r="H126" s="1" t="s">
        <v>16</v>
      </c>
      <c r="I126" s="1" t="s">
        <v>754</v>
      </c>
      <c r="J126" s="1" t="s">
        <v>755</v>
      </c>
      <c r="K126" s="1" t="s">
        <v>756</v>
      </c>
      <c r="L126" s="2" t="s">
        <v>2</v>
      </c>
      <c r="M126" s="8">
        <v>1.3242</v>
      </c>
      <c r="N126" s="8">
        <v>2.3835999999999999</v>
      </c>
      <c r="O126" s="8"/>
      <c r="P126" s="8"/>
      <c r="Q126" s="8"/>
      <c r="R126" s="8"/>
      <c r="S126" s="8"/>
      <c r="T126" s="8"/>
      <c r="U126" s="8"/>
      <c r="V126" s="8"/>
      <c r="W126" s="8"/>
      <c r="X126" s="4"/>
    </row>
    <row r="127" spans="6:24" x14ac:dyDescent="0.25">
      <c r="F127" s="2" t="s">
        <v>4</v>
      </c>
      <c r="G127" s="1" t="s">
        <v>6</v>
      </c>
      <c r="H127" s="1" t="s">
        <v>16</v>
      </c>
      <c r="I127" s="1" t="s">
        <v>754</v>
      </c>
      <c r="J127" s="1" t="s">
        <v>755</v>
      </c>
      <c r="K127" s="1" t="s">
        <v>756</v>
      </c>
      <c r="L127" s="2" t="s">
        <v>41</v>
      </c>
      <c r="M127" s="29">
        <v>1</v>
      </c>
      <c r="N127" s="29">
        <v>1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5"/>
    </row>
    <row r="128" spans="6:24" x14ac:dyDescent="0.25">
      <c r="F128" s="2" t="s">
        <v>4</v>
      </c>
      <c r="G128" s="1" t="s">
        <v>6</v>
      </c>
      <c r="H128" s="1" t="s">
        <v>16</v>
      </c>
      <c r="I128" s="1" t="s">
        <v>754</v>
      </c>
      <c r="J128" s="1" t="s">
        <v>755</v>
      </c>
      <c r="K128" s="1" t="s">
        <v>756</v>
      </c>
      <c r="L128" s="2" t="s">
        <v>1</v>
      </c>
      <c r="M128" s="9">
        <v>41.74</v>
      </c>
      <c r="N128" s="9">
        <v>43.14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5"/>
    </row>
    <row r="129" spans="6:24" x14ac:dyDescent="0.25">
      <c r="F129" s="2" t="s">
        <v>4</v>
      </c>
      <c r="G129" s="1" t="s">
        <v>6</v>
      </c>
      <c r="H129" s="1" t="s">
        <v>16</v>
      </c>
      <c r="I129" s="1" t="s">
        <v>757</v>
      </c>
      <c r="J129" s="1" t="s">
        <v>758</v>
      </c>
      <c r="K129" s="1" t="s">
        <v>759</v>
      </c>
      <c r="L129" s="2" t="s">
        <v>2</v>
      </c>
      <c r="M129" s="8">
        <v>0.1</v>
      </c>
      <c r="N129" s="8"/>
      <c r="O129" s="8">
        <v>40.700000000000003</v>
      </c>
      <c r="P129" s="8">
        <v>300.89999999999998</v>
      </c>
      <c r="Q129" s="8">
        <v>481.9</v>
      </c>
      <c r="R129" s="8">
        <v>386.6</v>
      </c>
      <c r="S129" s="8">
        <v>521.20000000000005</v>
      </c>
      <c r="T129" s="8">
        <v>105.8</v>
      </c>
      <c r="U129" s="8">
        <v>89</v>
      </c>
      <c r="V129" s="8">
        <v>3.4</v>
      </c>
      <c r="W129" s="8"/>
      <c r="X129" s="4"/>
    </row>
    <row r="130" spans="6:24" x14ac:dyDescent="0.25">
      <c r="F130" s="2" t="s">
        <v>4</v>
      </c>
      <c r="G130" s="1" t="s">
        <v>6</v>
      </c>
      <c r="H130" s="1" t="s">
        <v>16</v>
      </c>
      <c r="I130" s="1" t="s">
        <v>757</v>
      </c>
      <c r="J130" s="1" t="s">
        <v>758</v>
      </c>
      <c r="K130" s="1" t="s">
        <v>759</v>
      </c>
      <c r="L130" s="2" t="s">
        <v>41</v>
      </c>
      <c r="M130" s="29">
        <v>1</v>
      </c>
      <c r="N130" s="29">
        <v>1</v>
      </c>
      <c r="O130" s="29">
        <v>1</v>
      </c>
      <c r="P130" s="29">
        <v>1</v>
      </c>
      <c r="Q130" s="29">
        <v>1</v>
      </c>
      <c r="R130" s="29">
        <v>1</v>
      </c>
      <c r="S130" s="29">
        <v>1</v>
      </c>
      <c r="T130" s="29">
        <v>1</v>
      </c>
      <c r="U130" s="29">
        <v>1</v>
      </c>
      <c r="V130" s="29">
        <v>1</v>
      </c>
      <c r="W130" s="11"/>
      <c r="X130" s="5"/>
    </row>
    <row r="131" spans="6:24" x14ac:dyDescent="0.25">
      <c r="F131" s="2" t="s">
        <v>4</v>
      </c>
      <c r="G131" s="1" t="s">
        <v>6</v>
      </c>
      <c r="H131" s="1" t="s">
        <v>16</v>
      </c>
      <c r="I131" s="1" t="s">
        <v>757</v>
      </c>
      <c r="J131" s="1" t="s">
        <v>758</v>
      </c>
      <c r="K131" s="1" t="s">
        <v>759</v>
      </c>
      <c r="L131" s="2" t="s">
        <v>1</v>
      </c>
      <c r="M131" s="9">
        <v>40.130000000000003</v>
      </c>
      <c r="N131" s="9">
        <v>40</v>
      </c>
      <c r="O131" s="9">
        <v>98.11</v>
      </c>
      <c r="P131" s="9">
        <v>440.66</v>
      </c>
      <c r="Q131" s="9">
        <v>599.92999999999995</v>
      </c>
      <c r="R131" s="9">
        <v>516.08000000000004</v>
      </c>
      <c r="S131" s="9">
        <v>634.53</v>
      </c>
      <c r="T131" s="9">
        <v>183.9</v>
      </c>
      <c r="U131" s="9">
        <v>161.77000000000001</v>
      </c>
      <c r="V131" s="9">
        <v>48.94</v>
      </c>
      <c r="W131" s="11"/>
      <c r="X131" s="5"/>
    </row>
    <row r="132" spans="6:24" x14ac:dyDescent="0.25">
      <c r="F132" s="2" t="s">
        <v>4</v>
      </c>
      <c r="G132" s="1" t="s">
        <v>6</v>
      </c>
      <c r="H132" s="1" t="s">
        <v>16</v>
      </c>
      <c r="I132" s="1" t="s">
        <v>760</v>
      </c>
      <c r="J132" s="1" t="s">
        <v>761</v>
      </c>
      <c r="K132" s="1" t="s">
        <v>762</v>
      </c>
      <c r="L132" s="2" t="s">
        <v>2</v>
      </c>
      <c r="M132" s="8"/>
      <c r="N132" s="8">
        <v>2.2075</v>
      </c>
      <c r="O132" s="8">
        <v>21.272400000000001</v>
      </c>
      <c r="P132" s="8">
        <v>40.5379</v>
      </c>
      <c r="Q132" s="8">
        <v>209.91399999999999</v>
      </c>
      <c r="R132" s="8">
        <v>231.7884</v>
      </c>
      <c r="S132" s="8">
        <v>343.16719999999998</v>
      </c>
      <c r="T132" s="8">
        <v>63.415700000000001</v>
      </c>
      <c r="U132" s="8">
        <v>7.8266</v>
      </c>
      <c r="V132" s="8">
        <v>0.60199999999999998</v>
      </c>
      <c r="W132" s="8">
        <v>9.0306999999999995</v>
      </c>
      <c r="X132" s="4">
        <v>-9.0306999999999995</v>
      </c>
    </row>
    <row r="133" spans="6:24" x14ac:dyDescent="0.25">
      <c r="F133" s="2" t="s">
        <v>4</v>
      </c>
      <c r="G133" s="1" t="s">
        <v>6</v>
      </c>
      <c r="H133" s="1" t="s">
        <v>16</v>
      </c>
      <c r="I133" s="1" t="s">
        <v>760</v>
      </c>
      <c r="J133" s="1" t="s">
        <v>761</v>
      </c>
      <c r="K133" s="1" t="s">
        <v>762</v>
      </c>
      <c r="L133" s="2" t="s">
        <v>41</v>
      </c>
      <c r="M133" s="29">
        <v>1</v>
      </c>
      <c r="N133" s="29">
        <v>1</v>
      </c>
      <c r="O133" s="29">
        <v>1</v>
      </c>
      <c r="P133" s="29">
        <v>1</v>
      </c>
      <c r="Q133" s="29">
        <v>1</v>
      </c>
      <c r="R133" s="29">
        <v>1</v>
      </c>
      <c r="S133" s="29">
        <v>1</v>
      </c>
      <c r="T133" s="29">
        <v>1</v>
      </c>
      <c r="U133" s="29">
        <v>1</v>
      </c>
      <c r="V133" s="29">
        <v>1</v>
      </c>
      <c r="W133" s="29">
        <v>1</v>
      </c>
      <c r="X133" s="32">
        <v>1</v>
      </c>
    </row>
    <row r="134" spans="6:24" x14ac:dyDescent="0.25">
      <c r="F134" s="2" t="s">
        <v>4</v>
      </c>
      <c r="G134" s="1" t="s">
        <v>6</v>
      </c>
      <c r="H134" s="1" t="s">
        <v>16</v>
      </c>
      <c r="I134" s="1" t="s">
        <v>760</v>
      </c>
      <c r="J134" s="1" t="s">
        <v>761</v>
      </c>
      <c r="K134" s="1" t="s">
        <v>762</v>
      </c>
      <c r="L134" s="2" t="s">
        <v>1</v>
      </c>
      <c r="M134" s="9">
        <v>40</v>
      </c>
      <c r="N134" s="9">
        <v>47.38</v>
      </c>
      <c r="O134" s="9">
        <v>72.52</v>
      </c>
      <c r="P134" s="9">
        <v>97.9</v>
      </c>
      <c r="Q134" s="9">
        <v>321.14</v>
      </c>
      <c r="R134" s="9">
        <v>349.98</v>
      </c>
      <c r="S134" s="9">
        <v>477.86</v>
      </c>
      <c r="T134" s="9">
        <v>128.04</v>
      </c>
      <c r="U134" s="9">
        <v>54.79</v>
      </c>
      <c r="V134" s="9">
        <v>45.26</v>
      </c>
      <c r="W134" s="9">
        <v>56.36</v>
      </c>
      <c r="X134" s="6">
        <v>32.58</v>
      </c>
    </row>
    <row r="135" spans="6:24" x14ac:dyDescent="0.25">
      <c r="F135" s="2" t="s">
        <v>4</v>
      </c>
      <c r="G135" s="1" t="s">
        <v>6</v>
      </c>
      <c r="H135" s="1" t="s">
        <v>16</v>
      </c>
      <c r="I135" s="1" t="s">
        <v>763</v>
      </c>
      <c r="J135" s="1" t="s">
        <v>764</v>
      </c>
      <c r="K135" s="1" t="s">
        <v>765</v>
      </c>
      <c r="L135" s="2" t="s">
        <v>2</v>
      </c>
      <c r="M135" s="8">
        <v>26</v>
      </c>
      <c r="N135" s="8">
        <v>29</v>
      </c>
      <c r="O135" s="8">
        <v>145</v>
      </c>
      <c r="P135" s="8">
        <v>538</v>
      </c>
      <c r="Q135" s="8">
        <v>682</v>
      </c>
      <c r="R135" s="8">
        <v>869</v>
      </c>
      <c r="S135" s="8">
        <v>963</v>
      </c>
      <c r="T135" s="8">
        <v>453</v>
      </c>
      <c r="U135" s="8">
        <v>146</v>
      </c>
      <c r="V135" s="8">
        <v>27</v>
      </c>
      <c r="W135" s="8">
        <v>19.399999999999999</v>
      </c>
      <c r="X135" s="4">
        <v>9.6</v>
      </c>
    </row>
    <row r="136" spans="6:24" x14ac:dyDescent="0.25">
      <c r="F136" s="2" t="s">
        <v>4</v>
      </c>
      <c r="G136" s="1" t="s">
        <v>6</v>
      </c>
      <c r="H136" s="1" t="s">
        <v>16</v>
      </c>
      <c r="I136" s="1" t="s">
        <v>763</v>
      </c>
      <c r="J136" s="1" t="s">
        <v>764</v>
      </c>
      <c r="K136" s="1" t="s">
        <v>765</v>
      </c>
      <c r="L136" s="2" t="s">
        <v>41</v>
      </c>
      <c r="M136" s="29">
        <v>1</v>
      </c>
      <c r="N136" s="29">
        <v>1</v>
      </c>
      <c r="O136" s="29">
        <v>1</v>
      </c>
      <c r="P136" s="29">
        <v>1</v>
      </c>
      <c r="Q136" s="29">
        <v>1</v>
      </c>
      <c r="R136" s="29">
        <v>1</v>
      </c>
      <c r="S136" s="29">
        <v>1</v>
      </c>
      <c r="T136" s="29">
        <v>1</v>
      </c>
      <c r="U136" s="29">
        <v>1</v>
      </c>
      <c r="V136" s="29">
        <v>1</v>
      </c>
      <c r="W136" s="29">
        <v>1</v>
      </c>
      <c r="X136" s="32">
        <v>1</v>
      </c>
    </row>
    <row r="137" spans="6:24" x14ac:dyDescent="0.25">
      <c r="F137" s="2" t="s">
        <v>4</v>
      </c>
      <c r="G137" s="1" t="s">
        <v>6</v>
      </c>
      <c r="H137" s="1" t="s">
        <v>16</v>
      </c>
      <c r="I137" s="1" t="s">
        <v>763</v>
      </c>
      <c r="J137" s="1" t="s">
        <v>764</v>
      </c>
      <c r="K137" s="1" t="s">
        <v>765</v>
      </c>
      <c r="L137" s="2" t="s">
        <v>1</v>
      </c>
      <c r="M137" s="9">
        <v>74.27</v>
      </c>
      <c r="N137" s="9">
        <v>78.23</v>
      </c>
      <c r="O137" s="9">
        <v>235.58</v>
      </c>
      <c r="P137" s="9">
        <v>649.30999999999995</v>
      </c>
      <c r="Q137" s="9">
        <v>776.02</v>
      </c>
      <c r="R137" s="9">
        <v>940.58</v>
      </c>
      <c r="S137" s="9">
        <v>1023.31</v>
      </c>
      <c r="T137" s="9">
        <v>574.51</v>
      </c>
      <c r="U137" s="9">
        <v>236.91</v>
      </c>
      <c r="V137" s="9">
        <v>80.06</v>
      </c>
      <c r="W137" s="9">
        <v>70.040000000000006</v>
      </c>
      <c r="X137" s="6">
        <v>57.11</v>
      </c>
    </row>
    <row r="138" spans="6:24" x14ac:dyDescent="0.25">
      <c r="F138" s="2" t="s">
        <v>4</v>
      </c>
      <c r="G138" s="1" t="s">
        <v>6</v>
      </c>
      <c r="H138" s="1" t="s">
        <v>16</v>
      </c>
      <c r="I138" s="1" t="s">
        <v>766</v>
      </c>
      <c r="J138" s="1" t="s">
        <v>764</v>
      </c>
      <c r="K138" s="1" t="s">
        <v>767</v>
      </c>
      <c r="L138" s="2" t="s">
        <v>2</v>
      </c>
      <c r="M138" s="8">
        <v>-0.3</v>
      </c>
      <c r="N138" s="8">
        <v>1</v>
      </c>
      <c r="O138" s="8">
        <v>38</v>
      </c>
      <c r="P138" s="8">
        <v>175</v>
      </c>
      <c r="Q138" s="8">
        <v>232</v>
      </c>
      <c r="R138" s="8">
        <v>282</v>
      </c>
      <c r="S138" s="8">
        <v>290</v>
      </c>
      <c r="T138" s="8">
        <v>170</v>
      </c>
      <c r="U138" s="8">
        <v>8</v>
      </c>
      <c r="V138" s="8">
        <v>2</v>
      </c>
      <c r="W138" s="8">
        <v>0.8</v>
      </c>
      <c r="X138" s="4">
        <v>7.2</v>
      </c>
    </row>
    <row r="139" spans="6:24" x14ac:dyDescent="0.25">
      <c r="F139" s="2" t="s">
        <v>4</v>
      </c>
      <c r="G139" s="1" t="s">
        <v>6</v>
      </c>
      <c r="H139" s="1" t="s">
        <v>16</v>
      </c>
      <c r="I139" s="1" t="s">
        <v>766</v>
      </c>
      <c r="J139" s="1" t="s">
        <v>764</v>
      </c>
      <c r="K139" s="1" t="s">
        <v>767</v>
      </c>
      <c r="L139" s="2" t="s">
        <v>41</v>
      </c>
      <c r="M139" s="29">
        <v>1</v>
      </c>
      <c r="N139" s="29">
        <v>1</v>
      </c>
      <c r="O139" s="29">
        <v>1</v>
      </c>
      <c r="P139" s="29">
        <v>1</v>
      </c>
      <c r="Q139" s="29">
        <v>1</v>
      </c>
      <c r="R139" s="29">
        <v>1</v>
      </c>
      <c r="S139" s="29">
        <v>1</v>
      </c>
      <c r="T139" s="29">
        <v>1</v>
      </c>
      <c r="U139" s="29">
        <v>1</v>
      </c>
      <c r="V139" s="29">
        <v>1</v>
      </c>
      <c r="W139" s="29">
        <v>1</v>
      </c>
      <c r="X139" s="32">
        <v>1</v>
      </c>
    </row>
    <row r="140" spans="6:24" x14ac:dyDescent="0.25">
      <c r="F140" s="2" t="s">
        <v>4</v>
      </c>
      <c r="G140" s="1" t="s">
        <v>6</v>
      </c>
      <c r="H140" s="1" t="s">
        <v>16</v>
      </c>
      <c r="I140" s="1" t="s">
        <v>766</v>
      </c>
      <c r="J140" s="1" t="s">
        <v>764</v>
      </c>
      <c r="K140" s="1" t="s">
        <v>767</v>
      </c>
      <c r="L140" s="2" t="s">
        <v>1</v>
      </c>
      <c r="M140" s="9">
        <v>39.61</v>
      </c>
      <c r="N140" s="9">
        <v>41.33</v>
      </c>
      <c r="O140" s="9">
        <v>94.55</v>
      </c>
      <c r="P140" s="9">
        <v>275.12</v>
      </c>
      <c r="Q140" s="9">
        <v>350.25</v>
      </c>
      <c r="R140" s="9">
        <v>416.15</v>
      </c>
      <c r="S140" s="9">
        <v>426.7</v>
      </c>
      <c r="T140" s="9">
        <v>268.54000000000002</v>
      </c>
      <c r="U140" s="9">
        <v>55.01</v>
      </c>
      <c r="V140" s="9">
        <v>47.11</v>
      </c>
      <c r="W140" s="9">
        <v>45.52</v>
      </c>
      <c r="X140" s="6">
        <v>53.96</v>
      </c>
    </row>
    <row r="141" spans="6:24" x14ac:dyDescent="0.25">
      <c r="F141" s="2" t="s">
        <v>4</v>
      </c>
      <c r="G141" s="1" t="s">
        <v>6</v>
      </c>
      <c r="H141" s="1" t="s">
        <v>16</v>
      </c>
      <c r="I141" s="1" t="s">
        <v>768</v>
      </c>
      <c r="J141" s="1" t="s">
        <v>769</v>
      </c>
      <c r="K141" s="1" t="s">
        <v>770</v>
      </c>
      <c r="L141" s="2" t="s">
        <v>2</v>
      </c>
      <c r="M141" s="8">
        <v>-5.5617999999999999</v>
      </c>
      <c r="N141" s="8">
        <v>4.6348000000000003</v>
      </c>
      <c r="O141" s="8">
        <v>65.019800000000004</v>
      </c>
      <c r="P141" s="8">
        <v>506.38630000000001</v>
      </c>
      <c r="Q141" s="8">
        <v>712.9665</v>
      </c>
      <c r="R141" s="8">
        <v>846.44910000000004</v>
      </c>
      <c r="S141" s="8">
        <v>937.95349999999996</v>
      </c>
      <c r="T141" s="8">
        <v>309.20819999999998</v>
      </c>
      <c r="U141" s="8">
        <v>189.2328</v>
      </c>
      <c r="V141" s="8">
        <v>60.120100000000001</v>
      </c>
      <c r="W141" s="8">
        <v>9.4019999999999992</v>
      </c>
      <c r="X141" s="4">
        <v>34.297600000000003</v>
      </c>
    </row>
    <row r="142" spans="6:24" x14ac:dyDescent="0.25">
      <c r="F142" s="2" t="s">
        <v>4</v>
      </c>
      <c r="G142" s="1" t="s">
        <v>6</v>
      </c>
      <c r="H142" s="1" t="s">
        <v>16</v>
      </c>
      <c r="I142" s="1" t="s">
        <v>768</v>
      </c>
      <c r="J142" s="1" t="s">
        <v>769</v>
      </c>
      <c r="K142" s="1" t="s">
        <v>770</v>
      </c>
      <c r="L142" s="2" t="s">
        <v>41</v>
      </c>
      <c r="M142" s="29">
        <v>1</v>
      </c>
      <c r="N142" s="29">
        <v>1</v>
      </c>
      <c r="O142" s="29">
        <v>1</v>
      </c>
      <c r="P142" s="29">
        <v>1</v>
      </c>
      <c r="Q142" s="29">
        <v>1</v>
      </c>
      <c r="R142" s="29">
        <v>1</v>
      </c>
      <c r="S142" s="29">
        <v>1</v>
      </c>
      <c r="T142" s="29">
        <v>1</v>
      </c>
      <c r="U142" s="29">
        <v>1</v>
      </c>
      <c r="V142" s="29">
        <v>1</v>
      </c>
      <c r="W142" s="29">
        <v>1</v>
      </c>
      <c r="X142" s="32">
        <v>1</v>
      </c>
    </row>
    <row r="143" spans="6:24" x14ac:dyDescent="0.25">
      <c r="F143" s="2" t="s">
        <v>4</v>
      </c>
      <c r="G143" s="1" t="s">
        <v>6</v>
      </c>
      <c r="H143" s="1" t="s">
        <v>16</v>
      </c>
      <c r="I143" s="1" t="s">
        <v>768</v>
      </c>
      <c r="J143" s="1" t="s">
        <v>769</v>
      </c>
      <c r="K143" s="1" t="s">
        <v>770</v>
      </c>
      <c r="L143" s="2" t="s">
        <v>1</v>
      </c>
      <c r="M143" s="9">
        <v>32.659999999999997</v>
      </c>
      <c r="N143" s="9">
        <v>46.11</v>
      </c>
      <c r="O143" s="9">
        <v>130.16999999999999</v>
      </c>
      <c r="P143" s="9">
        <v>621.49</v>
      </c>
      <c r="Q143" s="9">
        <v>803.28</v>
      </c>
      <c r="R143" s="9">
        <v>920.75</v>
      </c>
      <c r="S143" s="9">
        <v>1001.26</v>
      </c>
      <c r="T143" s="9">
        <v>447.96</v>
      </c>
      <c r="U143" s="9">
        <v>293.87</v>
      </c>
      <c r="V143" s="9">
        <v>123.71</v>
      </c>
      <c r="W143" s="9">
        <v>56.87</v>
      </c>
      <c r="X143" s="6">
        <v>89.67</v>
      </c>
    </row>
    <row r="144" spans="6:24" x14ac:dyDescent="0.25">
      <c r="F144" s="2" t="s">
        <v>4</v>
      </c>
      <c r="G144" s="1" t="s">
        <v>6</v>
      </c>
      <c r="H144" s="1" t="s">
        <v>16</v>
      </c>
      <c r="I144" s="1" t="s">
        <v>771</v>
      </c>
      <c r="J144" s="1" t="s">
        <v>772</v>
      </c>
      <c r="K144" s="1" t="s">
        <v>773</v>
      </c>
      <c r="L144" s="2" t="s">
        <v>2</v>
      </c>
      <c r="M144" s="8"/>
      <c r="N144" s="8"/>
      <c r="O144" s="8"/>
      <c r="P144" s="8"/>
      <c r="Q144" s="8"/>
      <c r="R144" s="8">
        <v>0.13239999999999999</v>
      </c>
      <c r="S144" s="8"/>
      <c r="T144" s="8"/>
      <c r="U144" s="8">
        <v>-0.13239999999999999</v>
      </c>
      <c r="V144" s="8"/>
      <c r="W144" s="8"/>
      <c r="X144" s="4">
        <v>0.13239999999999999</v>
      </c>
    </row>
    <row r="145" spans="6:24" x14ac:dyDescent="0.25">
      <c r="F145" s="2" t="s">
        <v>4</v>
      </c>
      <c r="G145" s="1" t="s">
        <v>6</v>
      </c>
      <c r="H145" s="1" t="s">
        <v>16</v>
      </c>
      <c r="I145" s="1" t="s">
        <v>771</v>
      </c>
      <c r="J145" s="1" t="s">
        <v>772</v>
      </c>
      <c r="K145" s="1" t="s">
        <v>773</v>
      </c>
      <c r="L145" s="2" t="s">
        <v>41</v>
      </c>
      <c r="M145" s="29">
        <v>1</v>
      </c>
      <c r="N145" s="29">
        <v>1</v>
      </c>
      <c r="O145" s="29">
        <v>1</v>
      </c>
      <c r="P145" s="29">
        <v>1</v>
      </c>
      <c r="Q145" s="29">
        <v>1</v>
      </c>
      <c r="R145" s="29">
        <v>1</v>
      </c>
      <c r="S145" s="29">
        <v>1</v>
      </c>
      <c r="T145" s="29">
        <v>1</v>
      </c>
      <c r="U145" s="29">
        <v>1</v>
      </c>
      <c r="V145" s="29">
        <v>1</v>
      </c>
      <c r="W145" s="29">
        <v>1</v>
      </c>
      <c r="X145" s="32">
        <v>1</v>
      </c>
    </row>
    <row r="146" spans="6:24" x14ac:dyDescent="0.25">
      <c r="F146" s="2" t="s">
        <v>4</v>
      </c>
      <c r="G146" s="1" t="s">
        <v>6</v>
      </c>
      <c r="H146" s="1" t="s">
        <v>16</v>
      </c>
      <c r="I146" s="1" t="s">
        <v>771</v>
      </c>
      <c r="J146" s="1" t="s">
        <v>772</v>
      </c>
      <c r="K146" s="1" t="s">
        <v>773</v>
      </c>
      <c r="L146" s="2" t="s">
        <v>1</v>
      </c>
      <c r="M146" s="9">
        <v>40</v>
      </c>
      <c r="N146" s="9">
        <v>40</v>
      </c>
      <c r="O146" s="9">
        <v>44.47</v>
      </c>
      <c r="P146" s="9">
        <v>44.47</v>
      </c>
      <c r="Q146" s="9">
        <v>44.47</v>
      </c>
      <c r="R146" s="9">
        <v>44.64</v>
      </c>
      <c r="S146" s="9">
        <v>44.47</v>
      </c>
      <c r="T146" s="9">
        <v>44.47</v>
      </c>
      <c r="U146" s="9">
        <v>44.3</v>
      </c>
      <c r="V146" s="9">
        <v>44.47</v>
      </c>
      <c r="W146" s="9">
        <v>44.47</v>
      </c>
      <c r="X146" s="6">
        <v>44.64</v>
      </c>
    </row>
    <row r="147" spans="6:24" x14ac:dyDescent="0.25">
      <c r="F147" s="2" t="s">
        <v>4</v>
      </c>
      <c r="G147" s="1" t="s">
        <v>6</v>
      </c>
      <c r="H147" s="1" t="s">
        <v>16</v>
      </c>
      <c r="I147" s="1" t="s">
        <v>774</v>
      </c>
      <c r="J147" s="1" t="s">
        <v>775</v>
      </c>
      <c r="K147" s="1" t="s">
        <v>776</v>
      </c>
      <c r="L147" s="2" t="s">
        <v>2</v>
      </c>
      <c r="M147" s="8">
        <v>8.5</v>
      </c>
      <c r="N147" s="8">
        <v>6.9</v>
      </c>
      <c r="O147" s="8">
        <v>7.5</v>
      </c>
      <c r="P147" s="8">
        <v>7.9</v>
      </c>
      <c r="Q147" s="8">
        <v>12.1</v>
      </c>
      <c r="R147" s="8">
        <v>12.2</v>
      </c>
      <c r="S147" s="8">
        <v>11.9</v>
      </c>
      <c r="T147" s="8">
        <v>8.1</v>
      </c>
      <c r="U147" s="8">
        <v>7.9</v>
      </c>
      <c r="V147" s="8">
        <v>7.8</v>
      </c>
      <c r="W147" s="8">
        <v>9.1</v>
      </c>
      <c r="X147" s="4">
        <v>8.4</v>
      </c>
    </row>
    <row r="148" spans="6:24" x14ac:dyDescent="0.25">
      <c r="F148" s="2" t="s">
        <v>4</v>
      </c>
      <c r="G148" s="1" t="s">
        <v>6</v>
      </c>
      <c r="H148" s="1" t="s">
        <v>16</v>
      </c>
      <c r="I148" s="1" t="s">
        <v>774</v>
      </c>
      <c r="J148" s="1" t="s">
        <v>775</v>
      </c>
      <c r="K148" s="1" t="s">
        <v>776</v>
      </c>
      <c r="L148" s="2" t="s">
        <v>41</v>
      </c>
      <c r="M148" s="29">
        <v>1</v>
      </c>
      <c r="N148" s="29">
        <v>1</v>
      </c>
      <c r="O148" s="29">
        <v>1</v>
      </c>
      <c r="P148" s="29">
        <v>1</v>
      </c>
      <c r="Q148" s="29">
        <v>1</v>
      </c>
      <c r="R148" s="29">
        <v>1</v>
      </c>
      <c r="S148" s="29">
        <v>1</v>
      </c>
      <c r="T148" s="29">
        <v>1</v>
      </c>
      <c r="U148" s="29">
        <v>1</v>
      </c>
      <c r="V148" s="29">
        <v>1</v>
      </c>
      <c r="W148" s="29">
        <v>1</v>
      </c>
      <c r="X148" s="32">
        <v>1</v>
      </c>
    </row>
    <row r="149" spans="6:24" x14ac:dyDescent="0.25">
      <c r="F149" s="2" t="s">
        <v>4</v>
      </c>
      <c r="G149" s="1" t="s">
        <v>6</v>
      </c>
      <c r="H149" s="1" t="s">
        <v>16</v>
      </c>
      <c r="I149" s="1" t="s">
        <v>774</v>
      </c>
      <c r="J149" s="1" t="s">
        <v>775</v>
      </c>
      <c r="K149" s="1" t="s">
        <v>776</v>
      </c>
      <c r="L149" s="2" t="s">
        <v>1</v>
      </c>
      <c r="M149" s="9">
        <v>51.19</v>
      </c>
      <c r="N149" s="9">
        <v>53.56</v>
      </c>
      <c r="O149" s="9">
        <v>54.37</v>
      </c>
      <c r="P149" s="9">
        <v>54.88</v>
      </c>
      <c r="Q149" s="9">
        <v>60.42</v>
      </c>
      <c r="R149" s="9">
        <v>60.56</v>
      </c>
      <c r="S149" s="9">
        <v>60.15</v>
      </c>
      <c r="T149" s="9">
        <v>55.15</v>
      </c>
      <c r="U149" s="9">
        <v>54.88</v>
      </c>
      <c r="V149" s="9">
        <v>54.75</v>
      </c>
      <c r="W149" s="9">
        <v>56.46</v>
      </c>
      <c r="X149" s="6">
        <v>55.55</v>
      </c>
    </row>
    <row r="150" spans="6:24" x14ac:dyDescent="0.25">
      <c r="F150" s="2" t="s">
        <v>4</v>
      </c>
      <c r="G150" s="1" t="s">
        <v>6</v>
      </c>
      <c r="H150" s="1" t="s">
        <v>16</v>
      </c>
      <c r="I150" s="1" t="s">
        <v>777</v>
      </c>
      <c r="J150" s="1" t="s">
        <v>778</v>
      </c>
      <c r="K150" s="1" t="s">
        <v>779</v>
      </c>
      <c r="L150" s="2" t="s">
        <v>2</v>
      </c>
      <c r="M150" s="8">
        <v>-1.3324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4"/>
    </row>
    <row r="151" spans="6:24" x14ac:dyDescent="0.25">
      <c r="F151" s="2" t="s">
        <v>4</v>
      </c>
      <c r="G151" s="1" t="s">
        <v>6</v>
      </c>
      <c r="H151" s="1" t="s">
        <v>16</v>
      </c>
      <c r="I151" s="1" t="s">
        <v>777</v>
      </c>
      <c r="J151" s="1" t="s">
        <v>778</v>
      </c>
      <c r="K151" s="1" t="s">
        <v>779</v>
      </c>
      <c r="L151" s="2" t="s">
        <v>41</v>
      </c>
      <c r="M151" s="29">
        <v>1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5"/>
    </row>
    <row r="152" spans="6:24" x14ac:dyDescent="0.25">
      <c r="F152" s="2" t="s">
        <v>4</v>
      </c>
      <c r="G152" s="1" t="s">
        <v>6</v>
      </c>
      <c r="H152" s="1" t="s">
        <v>16</v>
      </c>
      <c r="I152" s="1" t="s">
        <v>777</v>
      </c>
      <c r="J152" s="1" t="s">
        <v>778</v>
      </c>
      <c r="K152" s="1" t="s">
        <v>779</v>
      </c>
      <c r="L152" s="2" t="s">
        <v>1</v>
      </c>
      <c r="M152" s="9">
        <v>34.229999999999997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5"/>
    </row>
    <row r="153" spans="6:24" x14ac:dyDescent="0.25">
      <c r="F153" s="2" t="s">
        <v>4</v>
      </c>
      <c r="G153" s="1" t="s">
        <v>6</v>
      </c>
      <c r="H153" s="1" t="s">
        <v>16</v>
      </c>
      <c r="I153" s="1" t="s">
        <v>780</v>
      </c>
      <c r="J153" s="1" t="s">
        <v>781</v>
      </c>
      <c r="K153" s="1" t="s">
        <v>782</v>
      </c>
      <c r="L153" s="2" t="s">
        <v>2</v>
      </c>
      <c r="M153" s="8"/>
      <c r="N153" s="8"/>
      <c r="O153" s="8"/>
      <c r="P153" s="8">
        <v>10.3</v>
      </c>
      <c r="Q153" s="8">
        <v>17.3</v>
      </c>
      <c r="R153" s="8">
        <v>61.9</v>
      </c>
      <c r="S153" s="8">
        <v>75.8</v>
      </c>
      <c r="T153" s="8">
        <v>12.5</v>
      </c>
      <c r="U153" s="8">
        <v>2.2000000000000002</v>
      </c>
      <c r="V153" s="8">
        <v>1.3</v>
      </c>
      <c r="W153" s="8">
        <v>0.1</v>
      </c>
      <c r="X153" s="4">
        <v>5.5</v>
      </c>
    </row>
    <row r="154" spans="6:24" x14ac:dyDescent="0.25">
      <c r="F154" s="2" t="s">
        <v>4</v>
      </c>
      <c r="G154" s="1" t="s">
        <v>6</v>
      </c>
      <c r="H154" s="1" t="s">
        <v>16</v>
      </c>
      <c r="I154" s="1" t="s">
        <v>780</v>
      </c>
      <c r="J154" s="1" t="s">
        <v>781</v>
      </c>
      <c r="K154" s="1" t="s">
        <v>782</v>
      </c>
      <c r="L154" s="2" t="s">
        <v>41</v>
      </c>
      <c r="M154" s="29">
        <v>1</v>
      </c>
      <c r="N154" s="29">
        <v>1</v>
      </c>
      <c r="O154" s="29">
        <v>1</v>
      </c>
      <c r="P154" s="29">
        <v>1</v>
      </c>
      <c r="Q154" s="29">
        <v>1</v>
      </c>
      <c r="R154" s="29">
        <v>1</v>
      </c>
      <c r="S154" s="29">
        <v>1</v>
      </c>
      <c r="T154" s="29">
        <v>1</v>
      </c>
      <c r="U154" s="29">
        <v>1</v>
      </c>
      <c r="V154" s="29">
        <v>1</v>
      </c>
      <c r="W154" s="29">
        <v>1</v>
      </c>
      <c r="X154" s="32">
        <v>1</v>
      </c>
    </row>
    <row r="155" spans="6:24" x14ac:dyDescent="0.25">
      <c r="F155" s="2" t="s">
        <v>4</v>
      </c>
      <c r="G155" s="1" t="s">
        <v>6</v>
      </c>
      <c r="H155" s="1" t="s">
        <v>16</v>
      </c>
      <c r="I155" s="1" t="s">
        <v>780</v>
      </c>
      <c r="J155" s="1" t="s">
        <v>781</v>
      </c>
      <c r="K155" s="1" t="s">
        <v>782</v>
      </c>
      <c r="L155" s="2" t="s">
        <v>1</v>
      </c>
      <c r="M155" s="9">
        <v>40</v>
      </c>
      <c r="N155" s="9">
        <v>40</v>
      </c>
      <c r="O155" s="9">
        <v>44.47</v>
      </c>
      <c r="P155" s="9">
        <v>58.05</v>
      </c>
      <c r="Q155" s="9">
        <v>67.27</v>
      </c>
      <c r="R155" s="9">
        <v>126.05</v>
      </c>
      <c r="S155" s="9">
        <v>144.38</v>
      </c>
      <c r="T155" s="9">
        <v>60.95</v>
      </c>
      <c r="U155" s="9">
        <v>47.37</v>
      </c>
      <c r="V155" s="9">
        <v>46.18</v>
      </c>
      <c r="W155" s="9">
        <v>44.59</v>
      </c>
      <c r="X155" s="6">
        <v>51.72</v>
      </c>
    </row>
    <row r="156" spans="6:24" x14ac:dyDescent="0.25">
      <c r="F156" s="2" t="s">
        <v>4</v>
      </c>
      <c r="G156" s="1" t="s">
        <v>6</v>
      </c>
      <c r="H156" s="1" t="s">
        <v>16</v>
      </c>
      <c r="I156" s="1" t="s">
        <v>783</v>
      </c>
      <c r="J156" s="1" t="s">
        <v>784</v>
      </c>
      <c r="K156" s="1" t="s">
        <v>785</v>
      </c>
      <c r="L156" s="2" t="s">
        <v>2</v>
      </c>
      <c r="M156" s="8">
        <v>6.7535999999999996</v>
      </c>
      <c r="N156" s="8">
        <v>40.918799999999997</v>
      </c>
      <c r="O156" s="8">
        <v>235.7133</v>
      </c>
      <c r="P156" s="8">
        <v>533.13580000000002</v>
      </c>
      <c r="Q156" s="8">
        <v>959.40610000000004</v>
      </c>
      <c r="R156" s="8">
        <v>668.86959999999999</v>
      </c>
      <c r="S156" s="8">
        <v>794.27440000000001</v>
      </c>
      <c r="T156" s="8">
        <v>365.488</v>
      </c>
      <c r="U156" s="8">
        <v>145.66550000000001</v>
      </c>
      <c r="V156" s="8">
        <v>13.6396</v>
      </c>
      <c r="W156" s="8">
        <v>16.2881</v>
      </c>
      <c r="X156" s="4">
        <v>-13.6396</v>
      </c>
    </row>
    <row r="157" spans="6:24" x14ac:dyDescent="0.25">
      <c r="F157" s="2" t="s">
        <v>4</v>
      </c>
      <c r="G157" s="1" t="s">
        <v>6</v>
      </c>
      <c r="H157" s="1" t="s">
        <v>16</v>
      </c>
      <c r="I157" s="1" t="s">
        <v>783</v>
      </c>
      <c r="J157" s="1" t="s">
        <v>784</v>
      </c>
      <c r="K157" s="1" t="s">
        <v>785</v>
      </c>
      <c r="L157" s="2" t="s">
        <v>41</v>
      </c>
      <c r="M157" s="29">
        <v>1</v>
      </c>
      <c r="N157" s="29">
        <v>1</v>
      </c>
      <c r="O157" s="29">
        <v>1</v>
      </c>
      <c r="P157" s="29">
        <v>1</v>
      </c>
      <c r="Q157" s="29">
        <v>1</v>
      </c>
      <c r="R157" s="29">
        <v>1</v>
      </c>
      <c r="S157" s="29">
        <v>1</v>
      </c>
      <c r="T157" s="29">
        <v>1</v>
      </c>
      <c r="U157" s="29">
        <v>1</v>
      </c>
      <c r="V157" s="29">
        <v>1</v>
      </c>
      <c r="W157" s="29">
        <v>1</v>
      </c>
      <c r="X157" s="32">
        <v>1</v>
      </c>
    </row>
    <row r="158" spans="6:24" x14ac:dyDescent="0.25">
      <c r="F158" s="2" t="s">
        <v>4</v>
      </c>
      <c r="G158" s="1" t="s">
        <v>6</v>
      </c>
      <c r="H158" s="1" t="s">
        <v>16</v>
      </c>
      <c r="I158" s="1" t="s">
        <v>783</v>
      </c>
      <c r="J158" s="1" t="s">
        <v>784</v>
      </c>
      <c r="K158" s="1" t="s">
        <v>785</v>
      </c>
      <c r="L158" s="2" t="s">
        <v>1</v>
      </c>
      <c r="M158" s="9">
        <v>48.9</v>
      </c>
      <c r="N158" s="9">
        <v>98.4</v>
      </c>
      <c r="O158" s="9">
        <v>355.15</v>
      </c>
      <c r="P158" s="9">
        <v>645.03</v>
      </c>
      <c r="Q158" s="9">
        <v>1020.15</v>
      </c>
      <c r="R158" s="9">
        <v>764.48</v>
      </c>
      <c r="S158" s="9">
        <v>874.83</v>
      </c>
      <c r="T158" s="9">
        <v>497.49</v>
      </c>
      <c r="U158" s="9">
        <v>236.46</v>
      </c>
      <c r="V158" s="9">
        <v>62.45</v>
      </c>
      <c r="W158" s="9">
        <v>65.94</v>
      </c>
      <c r="X158" s="6">
        <v>26.49</v>
      </c>
    </row>
    <row r="159" spans="6:24" x14ac:dyDescent="0.25">
      <c r="F159" s="2" t="s">
        <v>4</v>
      </c>
      <c r="G159" s="1" t="s">
        <v>6</v>
      </c>
      <c r="H159" s="1" t="s">
        <v>16</v>
      </c>
      <c r="I159" s="1" t="s">
        <v>786</v>
      </c>
      <c r="J159" s="1" t="s">
        <v>787</v>
      </c>
      <c r="K159" s="1" t="s">
        <v>788</v>
      </c>
      <c r="L159" s="2" t="s">
        <v>2</v>
      </c>
      <c r="M159" s="8">
        <v>0.8</v>
      </c>
      <c r="N159" s="8">
        <v>0.7</v>
      </c>
      <c r="O159" s="8">
        <v>18.3</v>
      </c>
      <c r="P159" s="8">
        <v>41.7</v>
      </c>
      <c r="Q159" s="8">
        <v>229.6</v>
      </c>
      <c r="R159" s="8">
        <v>128.80000000000001</v>
      </c>
      <c r="S159" s="8">
        <v>412.2</v>
      </c>
      <c r="T159" s="8">
        <v>4.9000000000000004</v>
      </c>
      <c r="U159" s="8">
        <v>1</v>
      </c>
      <c r="V159" s="8">
        <v>0.9</v>
      </c>
      <c r="W159" s="8">
        <v>0.9</v>
      </c>
      <c r="X159" s="4">
        <v>0.9</v>
      </c>
    </row>
    <row r="160" spans="6:24" x14ac:dyDescent="0.25">
      <c r="F160" s="2" t="s">
        <v>4</v>
      </c>
      <c r="G160" s="1" t="s">
        <v>6</v>
      </c>
      <c r="H160" s="1" t="s">
        <v>16</v>
      </c>
      <c r="I160" s="1" t="s">
        <v>786</v>
      </c>
      <c r="J160" s="1" t="s">
        <v>787</v>
      </c>
      <c r="K160" s="1" t="s">
        <v>788</v>
      </c>
      <c r="L160" s="2" t="s">
        <v>41</v>
      </c>
      <c r="M160" s="29">
        <v>1</v>
      </c>
      <c r="N160" s="29">
        <v>1</v>
      </c>
      <c r="O160" s="29">
        <v>1</v>
      </c>
      <c r="P160" s="29">
        <v>1</v>
      </c>
      <c r="Q160" s="29">
        <v>1</v>
      </c>
      <c r="R160" s="29">
        <v>1</v>
      </c>
      <c r="S160" s="29">
        <v>1</v>
      </c>
      <c r="T160" s="29">
        <v>1</v>
      </c>
      <c r="U160" s="29">
        <v>1</v>
      </c>
      <c r="V160" s="29">
        <v>1</v>
      </c>
      <c r="W160" s="29">
        <v>1</v>
      </c>
      <c r="X160" s="32">
        <v>1</v>
      </c>
    </row>
    <row r="161" spans="6:24" x14ac:dyDescent="0.25">
      <c r="F161" s="2" t="s">
        <v>4</v>
      </c>
      <c r="G161" s="1" t="s">
        <v>6</v>
      </c>
      <c r="H161" s="1" t="s">
        <v>16</v>
      </c>
      <c r="I161" s="1" t="s">
        <v>786</v>
      </c>
      <c r="J161" s="1" t="s">
        <v>787</v>
      </c>
      <c r="K161" s="1" t="s">
        <v>788</v>
      </c>
      <c r="L161" s="2" t="s">
        <v>1</v>
      </c>
      <c r="M161" s="9">
        <v>41.06</v>
      </c>
      <c r="N161" s="9">
        <v>45.39</v>
      </c>
      <c r="O161" s="9">
        <v>68.59</v>
      </c>
      <c r="P161" s="9">
        <v>99.43</v>
      </c>
      <c r="Q161" s="9">
        <v>347.08</v>
      </c>
      <c r="R161" s="9">
        <v>214.23</v>
      </c>
      <c r="S161" s="9">
        <v>538.62</v>
      </c>
      <c r="T161" s="9">
        <v>50.92</v>
      </c>
      <c r="U161" s="9">
        <v>45.8</v>
      </c>
      <c r="V161" s="9">
        <v>45.66</v>
      </c>
      <c r="W161" s="9">
        <v>45.66</v>
      </c>
      <c r="X161" s="6">
        <v>45.65</v>
      </c>
    </row>
    <row r="162" spans="6:24" x14ac:dyDescent="0.25">
      <c r="F162" s="2" t="s">
        <v>4</v>
      </c>
      <c r="G162" s="1" t="s">
        <v>6</v>
      </c>
      <c r="H162" s="1" t="s">
        <v>16</v>
      </c>
      <c r="I162" s="1" t="s">
        <v>789</v>
      </c>
      <c r="J162" s="1" t="s">
        <v>790</v>
      </c>
      <c r="K162" s="1" t="s">
        <v>791</v>
      </c>
      <c r="L162" s="2" t="s">
        <v>2</v>
      </c>
      <c r="M162" s="8">
        <v>214.32900000000001</v>
      </c>
      <c r="N162" s="8">
        <v>534.81910000000005</v>
      </c>
      <c r="O162" s="8">
        <v>3242.8301000000001</v>
      </c>
      <c r="P162" s="8">
        <v>4941.4076999999997</v>
      </c>
      <c r="Q162" s="8">
        <v>4872.3728000000001</v>
      </c>
      <c r="R162" s="8"/>
      <c r="S162" s="8">
        <v>9530.4166000000005</v>
      </c>
      <c r="T162" s="8">
        <v>695.16449999999998</v>
      </c>
      <c r="U162" s="8">
        <v>412.20209999999997</v>
      </c>
      <c r="V162" s="8">
        <v>160.5461</v>
      </c>
      <c r="W162" s="8">
        <v>42.143300000000004</v>
      </c>
      <c r="X162" s="4">
        <v>43.548099999999998</v>
      </c>
    </row>
    <row r="163" spans="6:24" x14ac:dyDescent="0.25">
      <c r="F163" s="2" t="s">
        <v>4</v>
      </c>
      <c r="G163" s="1" t="s">
        <v>6</v>
      </c>
      <c r="H163" s="1" t="s">
        <v>16</v>
      </c>
      <c r="I163" s="1" t="s">
        <v>789</v>
      </c>
      <c r="J163" s="1" t="s">
        <v>790</v>
      </c>
      <c r="K163" s="1" t="s">
        <v>791</v>
      </c>
      <c r="L163" s="2" t="s">
        <v>41</v>
      </c>
      <c r="M163" s="29">
        <v>1</v>
      </c>
      <c r="N163" s="29">
        <v>1</v>
      </c>
      <c r="O163" s="29">
        <v>1</v>
      </c>
      <c r="P163" s="29">
        <v>1</v>
      </c>
      <c r="Q163" s="29">
        <v>1</v>
      </c>
      <c r="R163" s="11"/>
      <c r="S163" s="29">
        <v>2</v>
      </c>
      <c r="T163" s="29">
        <v>1</v>
      </c>
      <c r="U163" s="29">
        <v>1</v>
      </c>
      <c r="V163" s="29">
        <v>1</v>
      </c>
      <c r="W163" s="29">
        <v>1</v>
      </c>
      <c r="X163" s="32">
        <v>1</v>
      </c>
    </row>
    <row r="164" spans="6:24" x14ac:dyDescent="0.25">
      <c r="F164" s="2" t="s">
        <v>4</v>
      </c>
      <c r="G164" s="1" t="s">
        <v>6</v>
      </c>
      <c r="H164" s="1" t="s">
        <v>16</v>
      </c>
      <c r="I164" s="1" t="s">
        <v>789</v>
      </c>
      <c r="J164" s="1" t="s">
        <v>790</v>
      </c>
      <c r="K164" s="1" t="s">
        <v>791</v>
      </c>
      <c r="L164" s="2" t="s">
        <v>1</v>
      </c>
      <c r="M164" s="9">
        <v>322.49</v>
      </c>
      <c r="N164" s="9">
        <v>646.51</v>
      </c>
      <c r="O164" s="9">
        <v>3029.56</v>
      </c>
      <c r="P164" s="9">
        <v>4524.3</v>
      </c>
      <c r="Q164" s="9">
        <v>4463.55</v>
      </c>
      <c r="R164" s="11"/>
      <c r="S164" s="9">
        <v>8738.5</v>
      </c>
      <c r="T164" s="9">
        <v>787.61</v>
      </c>
      <c r="U164" s="9">
        <v>538.61</v>
      </c>
      <c r="V164" s="9">
        <v>256.06</v>
      </c>
      <c r="W164" s="9">
        <v>100.01</v>
      </c>
      <c r="X164" s="6">
        <v>101.88</v>
      </c>
    </row>
    <row r="165" spans="6:24" x14ac:dyDescent="0.25">
      <c r="F165" s="2" t="s">
        <v>4</v>
      </c>
      <c r="G165" s="1" t="s">
        <v>6</v>
      </c>
      <c r="H165" s="1" t="s">
        <v>16</v>
      </c>
      <c r="I165" s="1" t="s">
        <v>792</v>
      </c>
      <c r="J165" s="1" t="s">
        <v>793</v>
      </c>
      <c r="K165" s="1" t="s">
        <v>794</v>
      </c>
      <c r="L165" s="2" t="s">
        <v>2</v>
      </c>
      <c r="M165" s="8"/>
      <c r="N165" s="8"/>
      <c r="O165" s="8"/>
      <c r="P165" s="8"/>
      <c r="Q165" s="8"/>
      <c r="R165" s="8"/>
      <c r="S165" s="8"/>
      <c r="T165" s="8">
        <v>38.799999999999997</v>
      </c>
      <c r="U165" s="8"/>
      <c r="V165" s="8"/>
      <c r="W165" s="8"/>
      <c r="X165" s="4"/>
    </row>
    <row r="166" spans="6:24" x14ac:dyDescent="0.25">
      <c r="F166" s="2" t="s">
        <v>4</v>
      </c>
      <c r="G166" s="1" t="s">
        <v>6</v>
      </c>
      <c r="H166" s="1" t="s">
        <v>16</v>
      </c>
      <c r="I166" s="1" t="s">
        <v>792</v>
      </c>
      <c r="J166" s="1" t="s">
        <v>793</v>
      </c>
      <c r="K166" s="1" t="s">
        <v>794</v>
      </c>
      <c r="L166" s="2" t="s">
        <v>41</v>
      </c>
      <c r="M166" s="29">
        <v>1</v>
      </c>
      <c r="N166" s="29">
        <v>1</v>
      </c>
      <c r="O166" s="29">
        <v>1</v>
      </c>
      <c r="P166" s="29">
        <v>1</v>
      </c>
      <c r="Q166" s="29">
        <v>1</v>
      </c>
      <c r="R166" s="29">
        <v>1</v>
      </c>
      <c r="S166" s="11"/>
      <c r="T166" s="29">
        <v>2</v>
      </c>
      <c r="U166" s="29">
        <v>1</v>
      </c>
      <c r="V166" s="29">
        <v>1</v>
      </c>
      <c r="W166" s="29">
        <v>1</v>
      </c>
      <c r="X166" s="32">
        <v>1</v>
      </c>
    </row>
    <row r="167" spans="6:24" x14ac:dyDescent="0.25">
      <c r="F167" s="2" t="s">
        <v>4</v>
      </c>
      <c r="G167" s="1" t="s">
        <v>6</v>
      </c>
      <c r="H167" s="1" t="s">
        <v>16</v>
      </c>
      <c r="I167" s="1" t="s">
        <v>792</v>
      </c>
      <c r="J167" s="1" t="s">
        <v>793</v>
      </c>
      <c r="K167" s="1" t="s">
        <v>794</v>
      </c>
      <c r="L167" s="2" t="s">
        <v>1</v>
      </c>
      <c r="M167" s="9">
        <v>40</v>
      </c>
      <c r="N167" s="9">
        <v>44.47</v>
      </c>
      <c r="O167" s="9">
        <v>44.47</v>
      </c>
      <c r="P167" s="9">
        <v>44.47</v>
      </c>
      <c r="Q167" s="9">
        <v>44.47</v>
      </c>
      <c r="R167" s="9">
        <v>44.47</v>
      </c>
      <c r="S167" s="11"/>
      <c r="T167" s="9">
        <v>140.1</v>
      </c>
      <c r="U167" s="9">
        <v>44.47</v>
      </c>
      <c r="V167" s="9">
        <v>44.47</v>
      </c>
      <c r="W167" s="9">
        <v>44.47</v>
      </c>
      <c r="X167" s="6">
        <v>44.47</v>
      </c>
    </row>
    <row r="168" spans="6:24" x14ac:dyDescent="0.25">
      <c r="F168" s="2" t="s">
        <v>4</v>
      </c>
      <c r="G168" s="1" t="s">
        <v>6</v>
      </c>
      <c r="H168" s="1" t="s">
        <v>16</v>
      </c>
      <c r="I168" s="1" t="s">
        <v>795</v>
      </c>
      <c r="J168" s="1" t="s">
        <v>796</v>
      </c>
      <c r="K168" s="1" t="s">
        <v>797</v>
      </c>
      <c r="L168" s="2" t="s">
        <v>2</v>
      </c>
      <c r="M168" s="8">
        <v>4.0999999999999996</v>
      </c>
      <c r="N168" s="8">
        <v>3.3</v>
      </c>
      <c r="O168" s="8">
        <v>18.2</v>
      </c>
      <c r="P168" s="8">
        <v>85.7</v>
      </c>
      <c r="Q168" s="8">
        <v>115.6</v>
      </c>
      <c r="R168" s="8">
        <v>76.599999999999994</v>
      </c>
      <c r="S168" s="8">
        <v>120</v>
      </c>
      <c r="T168" s="8">
        <v>23.3</v>
      </c>
      <c r="U168" s="8">
        <v>6.1</v>
      </c>
      <c r="V168" s="8">
        <v>4.5</v>
      </c>
      <c r="W168" s="8">
        <v>4.3</v>
      </c>
      <c r="X168" s="4">
        <v>4.7</v>
      </c>
    </row>
    <row r="169" spans="6:24" x14ac:dyDescent="0.25">
      <c r="F169" s="2" t="s">
        <v>4</v>
      </c>
      <c r="G169" s="1" t="s">
        <v>6</v>
      </c>
      <c r="H169" s="1" t="s">
        <v>16</v>
      </c>
      <c r="I169" s="1" t="s">
        <v>795</v>
      </c>
      <c r="J169" s="1" t="s">
        <v>796</v>
      </c>
      <c r="K169" s="1" t="s">
        <v>797</v>
      </c>
      <c r="L169" s="2" t="s">
        <v>41</v>
      </c>
      <c r="M169" s="29">
        <v>1</v>
      </c>
      <c r="N169" s="29">
        <v>1</v>
      </c>
      <c r="O169" s="29">
        <v>1</v>
      </c>
      <c r="P169" s="29">
        <v>1</v>
      </c>
      <c r="Q169" s="29">
        <v>1</v>
      </c>
      <c r="R169" s="29">
        <v>1</v>
      </c>
      <c r="S169" s="29">
        <v>1</v>
      </c>
      <c r="T169" s="29">
        <v>1</v>
      </c>
      <c r="U169" s="29">
        <v>1</v>
      </c>
      <c r="V169" s="29">
        <v>1</v>
      </c>
      <c r="W169" s="29">
        <v>1</v>
      </c>
      <c r="X169" s="32">
        <v>1</v>
      </c>
    </row>
    <row r="170" spans="6:24" x14ac:dyDescent="0.25">
      <c r="F170" s="2" t="s">
        <v>4</v>
      </c>
      <c r="G170" s="1" t="s">
        <v>6</v>
      </c>
      <c r="H170" s="1" t="s">
        <v>16</v>
      </c>
      <c r="I170" s="1" t="s">
        <v>795</v>
      </c>
      <c r="J170" s="1" t="s">
        <v>796</v>
      </c>
      <c r="K170" s="1" t="s">
        <v>797</v>
      </c>
      <c r="L170" s="2" t="s">
        <v>1</v>
      </c>
      <c r="M170" s="9">
        <v>45.4</v>
      </c>
      <c r="N170" s="9">
        <v>48.81</v>
      </c>
      <c r="O170" s="9">
        <v>68.459999999999994</v>
      </c>
      <c r="P170" s="9">
        <v>157.43</v>
      </c>
      <c r="Q170" s="9">
        <v>196.82</v>
      </c>
      <c r="R170" s="9">
        <v>145.43</v>
      </c>
      <c r="S170" s="9">
        <v>202.64</v>
      </c>
      <c r="T170" s="9">
        <v>75.180000000000007</v>
      </c>
      <c r="U170" s="9">
        <v>52.51</v>
      </c>
      <c r="V170" s="9">
        <v>50.39</v>
      </c>
      <c r="W170" s="9">
        <v>50.13</v>
      </c>
      <c r="X170" s="6">
        <v>50.66</v>
      </c>
    </row>
    <row r="171" spans="6:24" x14ac:dyDescent="0.25">
      <c r="F171" s="2" t="s">
        <v>4</v>
      </c>
      <c r="G171" s="1" t="s">
        <v>6</v>
      </c>
      <c r="H171" s="1" t="s">
        <v>16</v>
      </c>
      <c r="I171" s="1" t="s">
        <v>798</v>
      </c>
      <c r="J171" s="1" t="s">
        <v>799</v>
      </c>
      <c r="K171" s="1" t="s">
        <v>800</v>
      </c>
      <c r="L171" s="2" t="s">
        <v>2</v>
      </c>
      <c r="M171" s="8">
        <v>4.2374999999999998</v>
      </c>
      <c r="N171" s="8">
        <v>5.1645000000000003</v>
      </c>
      <c r="O171" s="8">
        <v>1.9863</v>
      </c>
      <c r="P171" s="8">
        <v>14.699</v>
      </c>
      <c r="Q171" s="8">
        <v>38.799999999999997</v>
      </c>
      <c r="R171" s="8">
        <v>72.303100000000001</v>
      </c>
      <c r="S171" s="8">
        <v>438.1884</v>
      </c>
      <c r="T171" s="8">
        <v>-169.23689999999999</v>
      </c>
      <c r="U171" s="8">
        <v>34.959699999999998</v>
      </c>
      <c r="V171" s="8">
        <v>3.5754000000000001</v>
      </c>
      <c r="W171" s="8">
        <v>4.2374999999999998</v>
      </c>
      <c r="X171" s="4">
        <v>4.1051000000000002</v>
      </c>
    </row>
    <row r="172" spans="6:24" x14ac:dyDescent="0.25">
      <c r="F172" s="2" t="s">
        <v>4</v>
      </c>
      <c r="G172" s="1" t="s">
        <v>6</v>
      </c>
      <c r="H172" s="1" t="s">
        <v>16</v>
      </c>
      <c r="I172" s="1" t="s">
        <v>798</v>
      </c>
      <c r="J172" s="1" t="s">
        <v>799</v>
      </c>
      <c r="K172" s="1" t="s">
        <v>800</v>
      </c>
      <c r="L172" s="2" t="s">
        <v>41</v>
      </c>
      <c r="M172" s="29">
        <v>1</v>
      </c>
      <c r="N172" s="29">
        <v>1</v>
      </c>
      <c r="O172" s="29">
        <v>1</v>
      </c>
      <c r="P172" s="29">
        <v>1</v>
      </c>
      <c r="Q172" s="29">
        <v>1</v>
      </c>
      <c r="R172" s="29">
        <v>1</v>
      </c>
      <c r="S172" s="29">
        <v>1</v>
      </c>
      <c r="T172" s="29">
        <v>1</v>
      </c>
      <c r="U172" s="29">
        <v>1</v>
      </c>
      <c r="V172" s="29">
        <v>1</v>
      </c>
      <c r="W172" s="29">
        <v>1</v>
      </c>
      <c r="X172" s="32">
        <v>1</v>
      </c>
    </row>
    <row r="173" spans="6:24" x14ac:dyDescent="0.25">
      <c r="F173" s="2" t="s">
        <v>4</v>
      </c>
      <c r="G173" s="1" t="s">
        <v>6</v>
      </c>
      <c r="H173" s="1" t="s">
        <v>16</v>
      </c>
      <c r="I173" s="1" t="s">
        <v>798</v>
      </c>
      <c r="J173" s="1" t="s">
        <v>799</v>
      </c>
      <c r="K173" s="1" t="s">
        <v>800</v>
      </c>
      <c r="L173" s="2" t="s">
        <v>1</v>
      </c>
      <c r="M173" s="9">
        <v>45.59</v>
      </c>
      <c r="N173" s="9">
        <v>46.82</v>
      </c>
      <c r="O173" s="9">
        <v>47.09</v>
      </c>
      <c r="P173" s="9">
        <v>63.83</v>
      </c>
      <c r="Q173" s="9">
        <v>95.61</v>
      </c>
      <c r="R173" s="9">
        <v>139.77000000000001</v>
      </c>
      <c r="S173" s="9">
        <v>561.48</v>
      </c>
      <c r="T173" s="9">
        <v>-118.06</v>
      </c>
      <c r="U173" s="9">
        <v>90.54</v>
      </c>
      <c r="V173" s="9">
        <v>49.18</v>
      </c>
      <c r="W173" s="9">
        <v>50.06</v>
      </c>
      <c r="X173" s="6">
        <v>49.88</v>
      </c>
    </row>
    <row r="174" spans="6:24" x14ac:dyDescent="0.25">
      <c r="F174" s="2" t="s">
        <v>4</v>
      </c>
      <c r="G174" s="1" t="s">
        <v>6</v>
      </c>
      <c r="H174" s="1" t="s">
        <v>16</v>
      </c>
      <c r="I174" s="1" t="s">
        <v>798</v>
      </c>
      <c r="J174" s="1" t="s">
        <v>799</v>
      </c>
      <c r="K174" s="1" t="s">
        <v>801</v>
      </c>
      <c r="L174" s="2" t="s">
        <v>2</v>
      </c>
      <c r="M174" s="8"/>
      <c r="N174" s="8"/>
      <c r="O174" s="8">
        <v>868.7</v>
      </c>
      <c r="P174" s="8">
        <v>2935.4</v>
      </c>
      <c r="Q174" s="8">
        <v>2298.6</v>
      </c>
      <c r="R174" s="8">
        <v>1483.7</v>
      </c>
      <c r="S174" s="8">
        <v>2972.2</v>
      </c>
      <c r="T174" s="8">
        <v>617.9</v>
      </c>
      <c r="U174" s="8"/>
      <c r="V174" s="8"/>
      <c r="W174" s="8"/>
      <c r="X174" s="4"/>
    </row>
    <row r="175" spans="6:24" x14ac:dyDescent="0.25">
      <c r="F175" s="2" t="s">
        <v>4</v>
      </c>
      <c r="G175" s="1" t="s">
        <v>6</v>
      </c>
      <c r="H175" s="1" t="s">
        <v>16</v>
      </c>
      <c r="I175" s="1" t="s">
        <v>798</v>
      </c>
      <c r="J175" s="1" t="s">
        <v>799</v>
      </c>
      <c r="K175" s="1" t="s">
        <v>801</v>
      </c>
      <c r="L175" s="2" t="s">
        <v>41</v>
      </c>
      <c r="M175" s="29">
        <v>1</v>
      </c>
      <c r="N175" s="11"/>
      <c r="O175" s="29">
        <v>2</v>
      </c>
      <c r="P175" s="29">
        <v>1</v>
      </c>
      <c r="Q175" s="29">
        <v>1</v>
      </c>
      <c r="R175" s="29">
        <v>1</v>
      </c>
      <c r="S175" s="29">
        <v>1</v>
      </c>
      <c r="T175" s="29">
        <v>1</v>
      </c>
      <c r="U175" s="29">
        <v>1</v>
      </c>
      <c r="V175" s="29">
        <v>1</v>
      </c>
      <c r="W175" s="29">
        <v>1</v>
      </c>
      <c r="X175" s="32">
        <v>1</v>
      </c>
    </row>
    <row r="176" spans="6:24" x14ac:dyDescent="0.25">
      <c r="F176" s="2" t="s">
        <v>4</v>
      </c>
      <c r="G176" s="1" t="s">
        <v>6</v>
      </c>
      <c r="H176" s="1" t="s">
        <v>16</v>
      </c>
      <c r="I176" s="1" t="s">
        <v>798</v>
      </c>
      <c r="J176" s="1" t="s">
        <v>799</v>
      </c>
      <c r="K176" s="1" t="s">
        <v>801</v>
      </c>
      <c r="L176" s="2" t="s">
        <v>1</v>
      </c>
      <c r="M176" s="9">
        <v>40</v>
      </c>
      <c r="N176" s="11"/>
      <c r="O176" s="9">
        <v>984.8</v>
      </c>
      <c r="P176" s="9">
        <v>2759.03</v>
      </c>
      <c r="Q176" s="9">
        <v>2198.64</v>
      </c>
      <c r="R176" s="9">
        <v>1481.54</v>
      </c>
      <c r="S176" s="9">
        <v>2791.42</v>
      </c>
      <c r="T176" s="9">
        <v>719.62</v>
      </c>
      <c r="U176" s="9">
        <v>44.47</v>
      </c>
      <c r="V176" s="9">
        <v>44.47</v>
      </c>
      <c r="W176" s="9">
        <v>44.47</v>
      </c>
      <c r="X176" s="6">
        <v>44.47</v>
      </c>
    </row>
    <row r="177" spans="6:24" x14ac:dyDescent="0.25">
      <c r="F177" s="2" t="s">
        <v>4</v>
      </c>
      <c r="G177" s="1" t="s">
        <v>6</v>
      </c>
      <c r="H177" s="1" t="s">
        <v>16</v>
      </c>
      <c r="I177" s="1" t="s">
        <v>798</v>
      </c>
      <c r="J177" s="1" t="s">
        <v>799</v>
      </c>
      <c r="K177" s="1" t="s">
        <v>802</v>
      </c>
      <c r="L177" s="2" t="s">
        <v>2</v>
      </c>
      <c r="M177" s="8">
        <v>1.2</v>
      </c>
      <c r="N177" s="8">
        <v>3.6</v>
      </c>
      <c r="O177" s="8">
        <v>872.6</v>
      </c>
      <c r="P177" s="8">
        <v>2393.3000000000002</v>
      </c>
      <c r="Q177" s="8">
        <v>3926.4</v>
      </c>
      <c r="R177" s="8">
        <v>3026.5</v>
      </c>
      <c r="S177" s="8">
        <v>3844.6</v>
      </c>
      <c r="T177" s="8">
        <v>428.9</v>
      </c>
      <c r="U177" s="8">
        <v>11.8</v>
      </c>
      <c r="V177" s="8">
        <v>1.4</v>
      </c>
      <c r="W177" s="8">
        <v>1</v>
      </c>
      <c r="X177" s="4">
        <v>15.6</v>
      </c>
    </row>
    <row r="178" spans="6:24" x14ac:dyDescent="0.25">
      <c r="F178" s="2" t="s">
        <v>4</v>
      </c>
      <c r="G178" s="1" t="s">
        <v>6</v>
      </c>
      <c r="H178" s="1" t="s">
        <v>16</v>
      </c>
      <c r="I178" s="1" t="s">
        <v>798</v>
      </c>
      <c r="J178" s="1" t="s">
        <v>799</v>
      </c>
      <c r="K178" s="1" t="s">
        <v>802</v>
      </c>
      <c r="L178" s="2" t="s">
        <v>41</v>
      </c>
      <c r="M178" s="29">
        <v>1</v>
      </c>
      <c r="N178" s="29">
        <v>1</v>
      </c>
      <c r="O178" s="29">
        <v>1</v>
      </c>
      <c r="P178" s="29">
        <v>1</v>
      </c>
      <c r="Q178" s="29">
        <v>1</v>
      </c>
      <c r="R178" s="29">
        <v>1</v>
      </c>
      <c r="S178" s="29">
        <v>1</v>
      </c>
      <c r="T178" s="29">
        <v>1</v>
      </c>
      <c r="U178" s="29">
        <v>1</v>
      </c>
      <c r="V178" s="29">
        <v>1</v>
      </c>
      <c r="W178" s="29">
        <v>1</v>
      </c>
      <c r="X178" s="32">
        <v>1</v>
      </c>
    </row>
    <row r="179" spans="6:24" x14ac:dyDescent="0.25">
      <c r="F179" s="2" t="s">
        <v>4</v>
      </c>
      <c r="G179" s="1" t="s">
        <v>6</v>
      </c>
      <c r="H179" s="1" t="s">
        <v>16</v>
      </c>
      <c r="I179" s="1" t="s">
        <v>798</v>
      </c>
      <c r="J179" s="1" t="s">
        <v>799</v>
      </c>
      <c r="K179" s="1" t="s">
        <v>802</v>
      </c>
      <c r="L179" s="2" t="s">
        <v>1</v>
      </c>
      <c r="M179" s="9">
        <v>41.58</v>
      </c>
      <c r="N179" s="9">
        <v>49.2</v>
      </c>
      <c r="O179" s="9">
        <v>943.76</v>
      </c>
      <c r="P179" s="9">
        <v>2281.9699999999998</v>
      </c>
      <c r="Q179" s="9">
        <v>3631.1</v>
      </c>
      <c r="R179" s="9">
        <v>2839.18</v>
      </c>
      <c r="S179" s="9">
        <v>3559.12</v>
      </c>
      <c r="T179" s="9">
        <v>553.30999999999995</v>
      </c>
      <c r="U179" s="9">
        <v>60.02</v>
      </c>
      <c r="V179" s="9">
        <v>46.32</v>
      </c>
      <c r="W179" s="9">
        <v>45.8</v>
      </c>
      <c r="X179" s="6">
        <v>65.03</v>
      </c>
    </row>
    <row r="180" spans="6:24" x14ac:dyDescent="0.25">
      <c r="F180" s="2" t="s">
        <v>4</v>
      </c>
      <c r="G180" s="1" t="s">
        <v>6</v>
      </c>
      <c r="H180" s="1" t="s">
        <v>16</v>
      </c>
      <c r="I180" s="1" t="s">
        <v>798</v>
      </c>
      <c r="J180" s="1" t="s">
        <v>799</v>
      </c>
      <c r="K180" s="1" t="s">
        <v>803</v>
      </c>
      <c r="L180" s="2" t="s">
        <v>2</v>
      </c>
      <c r="M180" s="8">
        <v>190</v>
      </c>
      <c r="N180" s="8">
        <v>260.7</v>
      </c>
      <c r="O180" s="8">
        <v>452.5</v>
      </c>
      <c r="P180" s="8">
        <v>785.8</v>
      </c>
      <c r="Q180" s="8">
        <v>529.5</v>
      </c>
      <c r="R180" s="8">
        <v>2549.3000000000002</v>
      </c>
      <c r="S180" s="8">
        <v>-1986.1</v>
      </c>
      <c r="T180" s="8">
        <v>180.8</v>
      </c>
      <c r="U180" s="8">
        <v>364.9</v>
      </c>
      <c r="V180" s="8">
        <v>-84.9</v>
      </c>
      <c r="W180" s="8">
        <v>153.69999999999999</v>
      </c>
      <c r="X180" s="4">
        <v>142.5</v>
      </c>
    </row>
    <row r="181" spans="6:24" x14ac:dyDescent="0.25">
      <c r="F181" s="2" t="s">
        <v>4</v>
      </c>
      <c r="G181" s="1" t="s">
        <v>6</v>
      </c>
      <c r="H181" s="1" t="s">
        <v>16</v>
      </c>
      <c r="I181" s="1" t="s">
        <v>798</v>
      </c>
      <c r="J181" s="1" t="s">
        <v>799</v>
      </c>
      <c r="K181" s="1" t="s">
        <v>803</v>
      </c>
      <c r="L181" s="2" t="s">
        <v>41</v>
      </c>
      <c r="M181" s="29">
        <v>1</v>
      </c>
      <c r="N181" s="29">
        <v>1</v>
      </c>
      <c r="O181" s="29">
        <v>1</v>
      </c>
      <c r="P181" s="29">
        <v>1</v>
      </c>
      <c r="Q181" s="29">
        <v>1</v>
      </c>
      <c r="R181" s="29">
        <v>1</v>
      </c>
      <c r="S181" s="29">
        <v>1</v>
      </c>
      <c r="T181" s="29">
        <v>1</v>
      </c>
      <c r="U181" s="29">
        <v>1</v>
      </c>
      <c r="V181" s="29">
        <v>1</v>
      </c>
      <c r="W181" s="29">
        <v>1</v>
      </c>
      <c r="X181" s="32">
        <v>1</v>
      </c>
    </row>
    <row r="182" spans="6:24" x14ac:dyDescent="0.25">
      <c r="F182" s="2" t="s">
        <v>4</v>
      </c>
      <c r="G182" s="1" t="s">
        <v>6</v>
      </c>
      <c r="H182" s="1" t="s">
        <v>16</v>
      </c>
      <c r="I182" s="1" t="s">
        <v>798</v>
      </c>
      <c r="J182" s="1" t="s">
        <v>799</v>
      </c>
      <c r="K182" s="1" t="s">
        <v>803</v>
      </c>
      <c r="L182" s="2" t="s">
        <v>1</v>
      </c>
      <c r="M182" s="9">
        <v>290.42</v>
      </c>
      <c r="N182" s="9">
        <v>388.07</v>
      </c>
      <c r="O182" s="9">
        <v>574.07000000000005</v>
      </c>
      <c r="P182" s="9">
        <v>867.37</v>
      </c>
      <c r="Q182" s="9">
        <v>641.82000000000005</v>
      </c>
      <c r="R182" s="9">
        <v>2419.25</v>
      </c>
      <c r="S182" s="9">
        <v>-1588.03</v>
      </c>
      <c r="T182" s="9">
        <v>282.76</v>
      </c>
      <c r="U182" s="9">
        <v>496.98</v>
      </c>
      <c r="V182" s="9">
        <v>-39.01</v>
      </c>
      <c r="W182" s="9">
        <v>247.05</v>
      </c>
      <c r="X182" s="6">
        <v>232.28</v>
      </c>
    </row>
    <row r="183" spans="6:24" x14ac:dyDescent="0.25">
      <c r="F183" s="2" t="s">
        <v>4</v>
      </c>
      <c r="G183" s="1" t="s">
        <v>6</v>
      </c>
      <c r="H183" s="1" t="s">
        <v>16</v>
      </c>
      <c r="I183" s="1" t="s">
        <v>804</v>
      </c>
      <c r="J183" s="1" t="s">
        <v>805</v>
      </c>
      <c r="K183" s="1" t="s">
        <v>806</v>
      </c>
      <c r="L183" s="2" t="s">
        <v>2</v>
      </c>
      <c r="M183" s="8"/>
      <c r="N183" s="8">
        <v>1.1918</v>
      </c>
      <c r="O183" s="8">
        <v>29.795200000000001</v>
      </c>
      <c r="P183" s="8">
        <v>251.33920000000001</v>
      </c>
      <c r="Q183" s="8">
        <v>498.30849999999998</v>
      </c>
      <c r="R183" s="8">
        <v>301.39519999999999</v>
      </c>
      <c r="S183" s="8">
        <v>467.45389999999998</v>
      </c>
      <c r="T183" s="8">
        <v>113.884</v>
      </c>
      <c r="U183" s="8">
        <v>10.461399999999999</v>
      </c>
      <c r="V183" s="8">
        <v>2.2511999999999999</v>
      </c>
      <c r="W183" s="8">
        <v>1.5891</v>
      </c>
      <c r="X183" s="4">
        <v>1.3242</v>
      </c>
    </row>
    <row r="184" spans="6:24" x14ac:dyDescent="0.25">
      <c r="F184" s="2" t="s">
        <v>4</v>
      </c>
      <c r="G184" s="1" t="s">
        <v>6</v>
      </c>
      <c r="H184" s="1" t="s">
        <v>16</v>
      </c>
      <c r="I184" s="1" t="s">
        <v>804</v>
      </c>
      <c r="J184" s="1" t="s">
        <v>805</v>
      </c>
      <c r="K184" s="1" t="s">
        <v>806</v>
      </c>
      <c r="L184" s="2" t="s">
        <v>41</v>
      </c>
      <c r="M184" s="29">
        <v>1</v>
      </c>
      <c r="N184" s="29">
        <v>1</v>
      </c>
      <c r="O184" s="29">
        <v>1</v>
      </c>
      <c r="P184" s="29">
        <v>1</v>
      </c>
      <c r="Q184" s="29">
        <v>1</v>
      </c>
      <c r="R184" s="29">
        <v>1</v>
      </c>
      <c r="S184" s="29">
        <v>1</v>
      </c>
      <c r="T184" s="29">
        <v>1</v>
      </c>
      <c r="U184" s="29">
        <v>1</v>
      </c>
      <c r="V184" s="29">
        <v>1</v>
      </c>
      <c r="W184" s="29">
        <v>1</v>
      </c>
      <c r="X184" s="32">
        <v>1</v>
      </c>
    </row>
    <row r="185" spans="6:24" x14ac:dyDescent="0.25">
      <c r="F185" s="2" t="s">
        <v>4</v>
      </c>
      <c r="G185" s="1" t="s">
        <v>6</v>
      </c>
      <c r="H185" s="1" t="s">
        <v>16</v>
      </c>
      <c r="I185" s="1" t="s">
        <v>804</v>
      </c>
      <c r="J185" s="1" t="s">
        <v>805</v>
      </c>
      <c r="K185" s="1" t="s">
        <v>806</v>
      </c>
      <c r="L185" s="2" t="s">
        <v>1</v>
      </c>
      <c r="M185" s="9">
        <v>40</v>
      </c>
      <c r="N185" s="9">
        <v>41.57</v>
      </c>
      <c r="O185" s="9">
        <v>83.73</v>
      </c>
      <c r="P185" s="9">
        <v>375.74</v>
      </c>
      <c r="Q185" s="9">
        <v>614.39</v>
      </c>
      <c r="R185" s="9">
        <v>441.1</v>
      </c>
      <c r="S185" s="9">
        <v>587.23</v>
      </c>
      <c r="T185" s="9">
        <v>194.58</v>
      </c>
      <c r="U185" s="9">
        <v>58.26</v>
      </c>
      <c r="V185" s="9">
        <v>47.44</v>
      </c>
      <c r="W185" s="9">
        <v>46.56</v>
      </c>
      <c r="X185" s="6">
        <v>46.22</v>
      </c>
    </row>
    <row r="186" spans="6:24" x14ac:dyDescent="0.25">
      <c r="F186" s="2" t="s">
        <v>4</v>
      </c>
      <c r="G186" s="1" t="s">
        <v>6</v>
      </c>
      <c r="H186" s="1" t="s">
        <v>16</v>
      </c>
      <c r="I186" s="1" t="s">
        <v>804</v>
      </c>
      <c r="J186" s="1" t="s">
        <v>805</v>
      </c>
      <c r="K186" s="1" t="s">
        <v>807</v>
      </c>
      <c r="L186" s="2" t="s">
        <v>2</v>
      </c>
      <c r="M186" s="8"/>
      <c r="N186" s="8"/>
      <c r="O186" s="8"/>
      <c r="P186" s="8"/>
      <c r="Q186" s="8"/>
      <c r="R186" s="8"/>
      <c r="S186" s="8"/>
      <c r="T186" s="8"/>
      <c r="U186" s="8"/>
      <c r="V186" s="8">
        <v>1.8539000000000001</v>
      </c>
      <c r="W186" s="8">
        <v>0.66210000000000002</v>
      </c>
      <c r="X186" s="4"/>
    </row>
    <row r="187" spans="6:24" x14ac:dyDescent="0.25">
      <c r="F187" s="2" t="s">
        <v>4</v>
      </c>
      <c r="G187" s="1" t="s">
        <v>6</v>
      </c>
      <c r="H187" s="1" t="s">
        <v>16</v>
      </c>
      <c r="I187" s="1" t="s">
        <v>804</v>
      </c>
      <c r="J187" s="1" t="s">
        <v>805</v>
      </c>
      <c r="K187" s="1" t="s">
        <v>807</v>
      </c>
      <c r="L187" s="2" t="s">
        <v>41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29">
        <v>2</v>
      </c>
      <c r="W187" s="29">
        <v>1</v>
      </c>
      <c r="X187" s="5"/>
    </row>
    <row r="188" spans="6:24" x14ac:dyDescent="0.25">
      <c r="F188" s="2" t="s">
        <v>4</v>
      </c>
      <c r="G188" s="1" t="s">
        <v>6</v>
      </c>
      <c r="H188" s="1" t="s">
        <v>16</v>
      </c>
      <c r="I188" s="1" t="s">
        <v>804</v>
      </c>
      <c r="J188" s="1" t="s">
        <v>805</v>
      </c>
      <c r="K188" s="1" t="s">
        <v>807</v>
      </c>
      <c r="L188" s="2" t="s">
        <v>1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9">
        <v>88.42</v>
      </c>
      <c r="W188" s="9">
        <v>45.34</v>
      </c>
      <c r="X188" s="5"/>
    </row>
    <row r="189" spans="6:24" x14ac:dyDescent="0.25">
      <c r="F189" s="2" t="s">
        <v>4</v>
      </c>
      <c r="G189" s="1" t="s">
        <v>6</v>
      </c>
      <c r="H189" s="1" t="s">
        <v>16</v>
      </c>
      <c r="I189" s="1" t="s">
        <v>808</v>
      </c>
      <c r="J189" s="1" t="s">
        <v>809</v>
      </c>
      <c r="K189" s="1" t="s">
        <v>810</v>
      </c>
      <c r="L189" s="2" t="s">
        <v>2</v>
      </c>
      <c r="M189" s="8">
        <v>1815</v>
      </c>
      <c r="N189" s="8">
        <v>1838</v>
      </c>
      <c r="O189" s="8">
        <v>2261</v>
      </c>
      <c r="P189" s="8">
        <v>1680</v>
      </c>
      <c r="Q189" s="8">
        <v>1624</v>
      </c>
      <c r="R189" s="8">
        <v>1924</v>
      </c>
      <c r="S189" s="8">
        <v>1934</v>
      </c>
      <c r="T189" s="8">
        <v>2008</v>
      </c>
      <c r="U189" s="8">
        <v>1512</v>
      </c>
      <c r="V189" s="8">
        <v>505</v>
      </c>
      <c r="W189" s="8">
        <v>1167</v>
      </c>
      <c r="X189" s="4">
        <v>-1167</v>
      </c>
    </row>
    <row r="190" spans="6:24" x14ac:dyDescent="0.25">
      <c r="F190" s="2" t="s">
        <v>4</v>
      </c>
      <c r="G190" s="1" t="s">
        <v>6</v>
      </c>
      <c r="H190" s="1" t="s">
        <v>16</v>
      </c>
      <c r="I190" s="1" t="s">
        <v>808</v>
      </c>
      <c r="J190" s="1" t="s">
        <v>809</v>
      </c>
      <c r="K190" s="1" t="s">
        <v>810</v>
      </c>
      <c r="L190" s="2" t="s">
        <v>41</v>
      </c>
      <c r="M190" s="29">
        <v>1</v>
      </c>
      <c r="N190" s="29">
        <v>1</v>
      </c>
      <c r="O190" s="29">
        <v>1</v>
      </c>
      <c r="P190" s="29">
        <v>1</v>
      </c>
      <c r="Q190" s="29">
        <v>1</v>
      </c>
      <c r="R190" s="29">
        <v>1</v>
      </c>
      <c r="S190" s="29">
        <v>1</v>
      </c>
      <c r="T190" s="29">
        <v>1</v>
      </c>
      <c r="U190" s="29">
        <v>1</v>
      </c>
      <c r="V190" s="29">
        <v>1</v>
      </c>
      <c r="W190" s="29">
        <v>1</v>
      </c>
      <c r="X190" s="32">
        <v>1</v>
      </c>
    </row>
    <row r="191" spans="6:24" x14ac:dyDescent="0.25">
      <c r="F191" s="2" t="s">
        <v>4</v>
      </c>
      <c r="G191" s="1" t="s">
        <v>6</v>
      </c>
      <c r="H191" s="1" t="s">
        <v>16</v>
      </c>
      <c r="I191" s="1" t="s">
        <v>808</v>
      </c>
      <c r="J191" s="1" t="s">
        <v>809</v>
      </c>
      <c r="K191" s="1" t="s">
        <v>810</v>
      </c>
      <c r="L191" s="2" t="s">
        <v>1</v>
      </c>
      <c r="M191" s="9">
        <v>1768.6</v>
      </c>
      <c r="N191" s="9">
        <v>1788.84</v>
      </c>
      <c r="O191" s="9">
        <v>2165.54</v>
      </c>
      <c r="P191" s="9">
        <v>1654.27</v>
      </c>
      <c r="Q191" s="9">
        <v>1604.99</v>
      </c>
      <c r="R191" s="9">
        <v>1869</v>
      </c>
      <c r="S191" s="9">
        <v>1877.79</v>
      </c>
      <c r="T191" s="9">
        <v>1942.92</v>
      </c>
      <c r="U191" s="9">
        <v>1506.43</v>
      </c>
      <c r="V191" s="9">
        <v>620.27</v>
      </c>
      <c r="W191" s="9">
        <v>1202.8399999999999</v>
      </c>
      <c r="X191" s="6">
        <v>-1113.9000000000001</v>
      </c>
    </row>
    <row r="192" spans="6:24" x14ac:dyDescent="0.25">
      <c r="F192" s="2" t="s">
        <v>4</v>
      </c>
      <c r="G192" s="1" t="s">
        <v>6</v>
      </c>
      <c r="H192" s="1" t="s">
        <v>16</v>
      </c>
      <c r="I192" s="1" t="s">
        <v>811</v>
      </c>
      <c r="J192" s="1" t="s">
        <v>812</v>
      </c>
      <c r="K192" s="1" t="s">
        <v>813</v>
      </c>
      <c r="L192" s="2" t="s">
        <v>2</v>
      </c>
      <c r="M192" s="8">
        <v>4.6348000000000003</v>
      </c>
      <c r="N192" s="8"/>
      <c r="O192" s="8">
        <v>23.703800000000001</v>
      </c>
      <c r="P192" s="8">
        <v>-29.133199999999999</v>
      </c>
      <c r="Q192" s="8">
        <v>158.90780000000001</v>
      </c>
      <c r="R192" s="8"/>
      <c r="S192" s="8">
        <v>25.4253</v>
      </c>
      <c r="T192" s="8">
        <v>-157.31880000000001</v>
      </c>
      <c r="U192" s="8">
        <v>0.13239999999999999</v>
      </c>
      <c r="V192" s="8">
        <v>0.26479999999999998</v>
      </c>
      <c r="W192" s="8"/>
      <c r="X192" s="4">
        <v>-1.4567000000000001</v>
      </c>
    </row>
    <row r="193" spans="6:24" x14ac:dyDescent="0.25">
      <c r="F193" s="2" t="s">
        <v>4</v>
      </c>
      <c r="G193" s="1" t="s">
        <v>6</v>
      </c>
      <c r="H193" s="1" t="s">
        <v>16</v>
      </c>
      <c r="I193" s="1" t="s">
        <v>811</v>
      </c>
      <c r="J193" s="1" t="s">
        <v>812</v>
      </c>
      <c r="K193" s="1" t="s">
        <v>813</v>
      </c>
      <c r="L193" s="2" t="s">
        <v>41</v>
      </c>
      <c r="M193" s="29">
        <v>1</v>
      </c>
      <c r="N193" s="11"/>
      <c r="O193" s="29">
        <v>1</v>
      </c>
      <c r="P193" s="29">
        <v>1</v>
      </c>
      <c r="Q193" s="29">
        <v>2</v>
      </c>
      <c r="R193" s="11"/>
      <c r="S193" s="29">
        <v>1</v>
      </c>
      <c r="T193" s="29">
        <v>2</v>
      </c>
      <c r="U193" s="29">
        <v>1</v>
      </c>
      <c r="V193" s="29">
        <v>1</v>
      </c>
      <c r="W193" s="11"/>
      <c r="X193" s="32">
        <v>2</v>
      </c>
    </row>
    <row r="194" spans="6:24" x14ac:dyDescent="0.25">
      <c r="F194" s="2" t="s">
        <v>4</v>
      </c>
      <c r="G194" s="1" t="s">
        <v>6</v>
      </c>
      <c r="H194" s="1" t="s">
        <v>16</v>
      </c>
      <c r="I194" s="1" t="s">
        <v>811</v>
      </c>
      <c r="J194" s="1" t="s">
        <v>812</v>
      </c>
      <c r="K194" s="1" t="s">
        <v>813</v>
      </c>
      <c r="L194" s="2" t="s">
        <v>1</v>
      </c>
      <c r="M194" s="9">
        <v>46.11</v>
      </c>
      <c r="N194" s="11"/>
      <c r="O194" s="9">
        <v>75.709999999999994</v>
      </c>
      <c r="P194" s="9">
        <v>6.08</v>
      </c>
      <c r="Q194" s="9">
        <v>298.38</v>
      </c>
      <c r="R194" s="11"/>
      <c r="S194" s="9">
        <v>77.98</v>
      </c>
      <c r="T194" s="9">
        <v>-118.41</v>
      </c>
      <c r="U194" s="9">
        <v>44.64</v>
      </c>
      <c r="V194" s="9">
        <v>44.81</v>
      </c>
      <c r="W194" s="11"/>
      <c r="X194" s="6">
        <v>87.01</v>
      </c>
    </row>
    <row r="195" spans="6:24" x14ac:dyDescent="0.25">
      <c r="F195" s="2" t="s">
        <v>4</v>
      </c>
      <c r="G195" s="1" t="s">
        <v>6</v>
      </c>
      <c r="H195" s="1" t="s">
        <v>16</v>
      </c>
      <c r="I195" s="1" t="s">
        <v>814</v>
      </c>
      <c r="J195" s="1" t="s">
        <v>815</v>
      </c>
      <c r="K195" s="1" t="s">
        <v>816</v>
      </c>
      <c r="L195" s="2" t="s">
        <v>2</v>
      </c>
      <c r="M195" s="8">
        <v>-0.13239999999999999</v>
      </c>
      <c r="N195" s="8">
        <v>1.5891</v>
      </c>
      <c r="O195" s="8">
        <v>64.092799999999997</v>
      </c>
      <c r="P195" s="8">
        <v>94.550200000000004</v>
      </c>
      <c r="Q195" s="8">
        <v>337.54669999999999</v>
      </c>
      <c r="R195" s="8"/>
      <c r="S195" s="8">
        <v>549.55629999999996</v>
      </c>
      <c r="T195" s="8">
        <v>52.969299999999997</v>
      </c>
      <c r="U195" s="8">
        <v>14.434100000000001</v>
      </c>
      <c r="V195" s="8">
        <v>0.13239999999999999</v>
      </c>
      <c r="W195" s="8">
        <v>0.39729999999999999</v>
      </c>
      <c r="X195" s="4">
        <v>0.13239999999999999</v>
      </c>
    </row>
    <row r="196" spans="6:24" x14ac:dyDescent="0.25">
      <c r="F196" s="2" t="s">
        <v>4</v>
      </c>
      <c r="G196" s="1" t="s">
        <v>6</v>
      </c>
      <c r="H196" s="1" t="s">
        <v>16</v>
      </c>
      <c r="I196" s="1" t="s">
        <v>814</v>
      </c>
      <c r="J196" s="1" t="s">
        <v>815</v>
      </c>
      <c r="K196" s="1" t="s">
        <v>816</v>
      </c>
      <c r="L196" s="2" t="s">
        <v>41</v>
      </c>
      <c r="M196" s="29">
        <v>1</v>
      </c>
      <c r="N196" s="29">
        <v>1</v>
      </c>
      <c r="O196" s="29">
        <v>1</v>
      </c>
      <c r="P196" s="29">
        <v>1</v>
      </c>
      <c r="Q196" s="29">
        <v>1</v>
      </c>
      <c r="R196" s="11"/>
      <c r="S196" s="29">
        <v>2</v>
      </c>
      <c r="T196" s="29">
        <v>1</v>
      </c>
      <c r="U196" s="29">
        <v>1</v>
      </c>
      <c r="V196" s="29">
        <v>1</v>
      </c>
      <c r="W196" s="29">
        <v>1</v>
      </c>
      <c r="X196" s="32">
        <v>1</v>
      </c>
    </row>
    <row r="197" spans="6:24" x14ac:dyDescent="0.25">
      <c r="F197" s="2" t="s">
        <v>4</v>
      </c>
      <c r="G197" s="1" t="s">
        <v>6</v>
      </c>
      <c r="H197" s="1" t="s">
        <v>16</v>
      </c>
      <c r="I197" s="1" t="s">
        <v>814</v>
      </c>
      <c r="J197" s="1" t="s">
        <v>815</v>
      </c>
      <c r="K197" s="1" t="s">
        <v>816</v>
      </c>
      <c r="L197" s="2" t="s">
        <v>1</v>
      </c>
      <c r="M197" s="9">
        <v>39.840000000000003</v>
      </c>
      <c r="N197" s="9">
        <v>46.56</v>
      </c>
      <c r="O197" s="9">
        <v>128.94</v>
      </c>
      <c r="P197" s="9">
        <v>169.1</v>
      </c>
      <c r="Q197" s="9">
        <v>472.91</v>
      </c>
      <c r="R197" s="11"/>
      <c r="S197" s="9">
        <v>791.25</v>
      </c>
      <c r="T197" s="9">
        <v>114.29</v>
      </c>
      <c r="U197" s="9">
        <v>63.49</v>
      </c>
      <c r="V197" s="9">
        <v>44.64</v>
      </c>
      <c r="W197" s="9">
        <v>44.99</v>
      </c>
      <c r="X197" s="6">
        <v>44.64</v>
      </c>
    </row>
    <row r="198" spans="6:24" x14ac:dyDescent="0.25">
      <c r="F198" s="2" t="s">
        <v>4</v>
      </c>
      <c r="G198" s="1" t="s">
        <v>6</v>
      </c>
      <c r="H198" s="1" t="s">
        <v>16</v>
      </c>
      <c r="I198" s="1" t="s">
        <v>817</v>
      </c>
      <c r="J198" s="1" t="s">
        <v>818</v>
      </c>
      <c r="K198" s="1" t="s">
        <v>819</v>
      </c>
      <c r="L198" s="2" t="s">
        <v>2</v>
      </c>
      <c r="M198" s="8">
        <v>0.39729999999999999</v>
      </c>
      <c r="N198" s="8">
        <v>1.0593999999999999</v>
      </c>
      <c r="O198" s="8">
        <v>28.471</v>
      </c>
      <c r="P198" s="8">
        <v>47.8048</v>
      </c>
      <c r="Q198" s="8">
        <v>54.955599999999997</v>
      </c>
      <c r="R198" s="8">
        <v>82.234800000000007</v>
      </c>
      <c r="S198" s="8">
        <v>43.6997</v>
      </c>
      <c r="T198" s="8">
        <v>15.3611</v>
      </c>
      <c r="U198" s="8">
        <v>1.9863</v>
      </c>
      <c r="V198" s="8">
        <v>0.39729999999999999</v>
      </c>
      <c r="W198" s="8">
        <v>0.66210000000000002</v>
      </c>
      <c r="X198" s="4">
        <v>0.39729999999999999</v>
      </c>
    </row>
    <row r="199" spans="6:24" x14ac:dyDescent="0.25">
      <c r="F199" s="2" t="s">
        <v>4</v>
      </c>
      <c r="G199" s="1" t="s">
        <v>6</v>
      </c>
      <c r="H199" s="1" t="s">
        <v>16</v>
      </c>
      <c r="I199" s="1" t="s">
        <v>817</v>
      </c>
      <c r="J199" s="1" t="s">
        <v>818</v>
      </c>
      <c r="K199" s="1" t="s">
        <v>819</v>
      </c>
      <c r="L199" s="2" t="s">
        <v>41</v>
      </c>
      <c r="M199" s="29">
        <v>1</v>
      </c>
      <c r="N199" s="29">
        <v>1</v>
      </c>
      <c r="O199" s="29">
        <v>1</v>
      </c>
      <c r="P199" s="29">
        <v>1</v>
      </c>
      <c r="Q199" s="29">
        <v>1</v>
      </c>
      <c r="R199" s="29">
        <v>1</v>
      </c>
      <c r="S199" s="29">
        <v>1</v>
      </c>
      <c r="T199" s="29">
        <v>1</v>
      </c>
      <c r="U199" s="29">
        <v>1</v>
      </c>
      <c r="V199" s="29">
        <v>1</v>
      </c>
      <c r="W199" s="29">
        <v>1</v>
      </c>
      <c r="X199" s="32">
        <v>1</v>
      </c>
    </row>
    <row r="200" spans="6:24" x14ac:dyDescent="0.25">
      <c r="F200" s="2" t="s">
        <v>4</v>
      </c>
      <c r="G200" s="1" t="s">
        <v>6</v>
      </c>
      <c r="H200" s="1" t="s">
        <v>16</v>
      </c>
      <c r="I200" s="1" t="s">
        <v>817</v>
      </c>
      <c r="J200" s="1" t="s">
        <v>818</v>
      </c>
      <c r="K200" s="1" t="s">
        <v>819</v>
      </c>
      <c r="L200" s="2" t="s">
        <v>1</v>
      </c>
      <c r="M200" s="9">
        <v>40.520000000000003</v>
      </c>
      <c r="N200" s="9">
        <v>45.86</v>
      </c>
      <c r="O200" s="9">
        <v>81.99</v>
      </c>
      <c r="P200" s="9">
        <v>107.47</v>
      </c>
      <c r="Q200" s="9">
        <v>116.9</v>
      </c>
      <c r="R200" s="9">
        <v>152.86000000000001</v>
      </c>
      <c r="S200" s="9">
        <v>102.07</v>
      </c>
      <c r="T200" s="9">
        <v>64.72</v>
      </c>
      <c r="U200" s="9">
        <v>47.09</v>
      </c>
      <c r="V200" s="9">
        <v>44.99</v>
      </c>
      <c r="W200" s="9">
        <v>45.34</v>
      </c>
      <c r="X200" s="6">
        <v>44.99</v>
      </c>
    </row>
    <row r="201" spans="6:24" x14ac:dyDescent="0.25">
      <c r="F201" s="2" t="s">
        <v>4</v>
      </c>
      <c r="G201" s="1" t="s">
        <v>6</v>
      </c>
      <c r="H201" s="1" t="s">
        <v>16</v>
      </c>
      <c r="I201" s="1" t="s">
        <v>820</v>
      </c>
      <c r="J201" s="1" t="s">
        <v>821</v>
      </c>
      <c r="K201" s="1" t="s">
        <v>822</v>
      </c>
      <c r="L201" s="2" t="s">
        <v>2</v>
      </c>
      <c r="M201" s="8">
        <v>371.18220000000002</v>
      </c>
      <c r="N201" s="8">
        <v>376.08190000000002</v>
      </c>
      <c r="O201" s="8">
        <v>425.3433</v>
      </c>
      <c r="P201" s="8">
        <v>481.75560000000002</v>
      </c>
      <c r="Q201" s="8">
        <v>530.88459999999998</v>
      </c>
      <c r="R201" s="8">
        <v>218.63069999999999</v>
      </c>
      <c r="S201" s="8">
        <v>877.83339999999998</v>
      </c>
      <c r="T201" s="8">
        <v>641.0607</v>
      </c>
      <c r="U201" s="8">
        <v>544.25940000000003</v>
      </c>
      <c r="V201" s="8">
        <v>631.65869999999995</v>
      </c>
      <c r="W201" s="8">
        <v>446.26620000000003</v>
      </c>
      <c r="X201" s="4">
        <v>492.87920000000003</v>
      </c>
    </row>
    <row r="202" spans="6:24" x14ac:dyDescent="0.25">
      <c r="F202" s="2" t="s">
        <v>4</v>
      </c>
      <c r="G202" s="1" t="s">
        <v>6</v>
      </c>
      <c r="H202" s="1" t="s">
        <v>16</v>
      </c>
      <c r="I202" s="1" t="s">
        <v>820</v>
      </c>
      <c r="J202" s="1" t="s">
        <v>821</v>
      </c>
      <c r="K202" s="1" t="s">
        <v>822</v>
      </c>
      <c r="L202" s="2" t="s">
        <v>41</v>
      </c>
      <c r="M202" s="29">
        <v>1</v>
      </c>
      <c r="N202" s="29">
        <v>1</v>
      </c>
      <c r="O202" s="29">
        <v>1</v>
      </c>
      <c r="P202" s="29">
        <v>1</v>
      </c>
      <c r="Q202" s="29">
        <v>1</v>
      </c>
      <c r="R202" s="29">
        <v>1</v>
      </c>
      <c r="S202" s="29">
        <v>1</v>
      </c>
      <c r="T202" s="29">
        <v>1</v>
      </c>
      <c r="U202" s="29">
        <v>1</v>
      </c>
      <c r="V202" s="29">
        <v>1</v>
      </c>
      <c r="W202" s="29">
        <v>1</v>
      </c>
      <c r="X202" s="32">
        <v>1</v>
      </c>
    </row>
    <row r="203" spans="6:24" x14ac:dyDescent="0.25">
      <c r="F203" s="2" t="s">
        <v>4</v>
      </c>
      <c r="G203" s="1" t="s">
        <v>6</v>
      </c>
      <c r="H203" s="1" t="s">
        <v>16</v>
      </c>
      <c r="I203" s="1" t="s">
        <v>820</v>
      </c>
      <c r="J203" s="1" t="s">
        <v>821</v>
      </c>
      <c r="K203" s="1" t="s">
        <v>822</v>
      </c>
      <c r="L203" s="2" t="s">
        <v>1</v>
      </c>
      <c r="M203" s="9">
        <v>498.04</v>
      </c>
      <c r="N203" s="9">
        <v>506.82</v>
      </c>
      <c r="O203" s="9">
        <v>550.16</v>
      </c>
      <c r="P203" s="9">
        <v>599.80999999999995</v>
      </c>
      <c r="Q203" s="9">
        <v>643.05999999999995</v>
      </c>
      <c r="R203" s="9">
        <v>332.63</v>
      </c>
      <c r="S203" s="9">
        <v>948.36</v>
      </c>
      <c r="T203" s="9">
        <v>739.99</v>
      </c>
      <c r="U203" s="9">
        <v>654.82000000000005</v>
      </c>
      <c r="V203" s="9">
        <v>731.74</v>
      </c>
      <c r="W203" s="9">
        <v>568.58000000000004</v>
      </c>
      <c r="X203" s="6">
        <v>609.61</v>
      </c>
    </row>
    <row r="204" spans="6:24" x14ac:dyDescent="0.25">
      <c r="F204" s="2" t="s">
        <v>4</v>
      </c>
      <c r="G204" s="1" t="s">
        <v>6</v>
      </c>
      <c r="H204" s="1" t="s">
        <v>16</v>
      </c>
      <c r="I204" s="1" t="s">
        <v>823</v>
      </c>
      <c r="J204" s="1" t="s">
        <v>824</v>
      </c>
      <c r="K204" s="1" t="s">
        <v>825</v>
      </c>
      <c r="L204" s="2" t="s">
        <v>2</v>
      </c>
      <c r="M204" s="8"/>
      <c r="N204" s="8"/>
      <c r="O204" s="8">
        <v>34.703099999999999</v>
      </c>
      <c r="P204" s="8">
        <v>176.09010000000001</v>
      </c>
      <c r="Q204" s="8">
        <v>293.63279999999997</v>
      </c>
      <c r="R204" s="8">
        <v>255.3475</v>
      </c>
      <c r="S204" s="8">
        <v>344.90379999999999</v>
      </c>
      <c r="T204" s="8">
        <v>82.391800000000003</v>
      </c>
      <c r="U204" s="8">
        <v>8.5078999999999994</v>
      </c>
      <c r="V204" s="8">
        <v>4.4778000000000002</v>
      </c>
      <c r="W204" s="8">
        <v>3.8060999999999998</v>
      </c>
      <c r="X204" s="4">
        <v>3.9180999999999999</v>
      </c>
    </row>
    <row r="205" spans="6:24" x14ac:dyDescent="0.25">
      <c r="F205" s="2" t="s">
        <v>4</v>
      </c>
      <c r="G205" s="1" t="s">
        <v>6</v>
      </c>
      <c r="H205" s="1" t="s">
        <v>16</v>
      </c>
      <c r="I205" s="1" t="s">
        <v>823</v>
      </c>
      <c r="J205" s="1" t="s">
        <v>824</v>
      </c>
      <c r="K205" s="1" t="s">
        <v>825</v>
      </c>
      <c r="L205" s="2" t="s">
        <v>41</v>
      </c>
      <c r="M205" s="29">
        <v>1</v>
      </c>
      <c r="N205" s="29">
        <v>1</v>
      </c>
      <c r="O205" s="29">
        <v>1</v>
      </c>
      <c r="P205" s="29">
        <v>1</v>
      </c>
      <c r="Q205" s="29">
        <v>1</v>
      </c>
      <c r="R205" s="29">
        <v>1</v>
      </c>
      <c r="S205" s="29">
        <v>1</v>
      </c>
      <c r="T205" s="29">
        <v>1</v>
      </c>
      <c r="U205" s="29">
        <v>1</v>
      </c>
      <c r="V205" s="29">
        <v>1</v>
      </c>
      <c r="W205" s="29">
        <v>1</v>
      </c>
      <c r="X205" s="32">
        <v>1</v>
      </c>
    </row>
    <row r="206" spans="6:24" x14ac:dyDescent="0.25">
      <c r="F206" s="2" t="s">
        <v>4</v>
      </c>
      <c r="G206" s="1" t="s">
        <v>6</v>
      </c>
      <c r="H206" s="1" t="s">
        <v>16</v>
      </c>
      <c r="I206" s="1" t="s">
        <v>823</v>
      </c>
      <c r="J206" s="1" t="s">
        <v>824</v>
      </c>
      <c r="K206" s="1" t="s">
        <v>825</v>
      </c>
      <c r="L206" s="2" t="s">
        <v>1</v>
      </c>
      <c r="M206" s="9"/>
      <c r="N206" s="9"/>
      <c r="O206" s="9">
        <v>45.74</v>
      </c>
      <c r="P206" s="9">
        <v>232.1</v>
      </c>
      <c r="Q206" s="9">
        <v>414.48</v>
      </c>
      <c r="R206" s="9">
        <v>381.02</v>
      </c>
      <c r="S206" s="9">
        <v>479.39</v>
      </c>
      <c r="T206" s="9">
        <v>153.06</v>
      </c>
      <c r="U206" s="9">
        <v>55.67</v>
      </c>
      <c r="V206" s="9">
        <v>50.37</v>
      </c>
      <c r="W206" s="9">
        <v>49.49</v>
      </c>
      <c r="X206" s="6">
        <v>49.63</v>
      </c>
    </row>
    <row r="207" spans="6:24" x14ac:dyDescent="0.25">
      <c r="F207" s="2" t="s">
        <v>4</v>
      </c>
      <c r="G207" s="1" t="s">
        <v>6</v>
      </c>
      <c r="H207" s="1" t="s">
        <v>16</v>
      </c>
      <c r="I207" s="1" t="s">
        <v>826</v>
      </c>
      <c r="J207" s="1" t="s">
        <v>827</v>
      </c>
      <c r="K207" s="1" t="s">
        <v>828</v>
      </c>
      <c r="L207" s="2" t="s">
        <v>2</v>
      </c>
      <c r="M207" s="8"/>
      <c r="N207" s="8">
        <v>1.8</v>
      </c>
      <c r="O207" s="8"/>
      <c r="P207" s="8">
        <v>6.1</v>
      </c>
      <c r="Q207" s="8">
        <v>10.8</v>
      </c>
      <c r="R207" s="8">
        <v>20.6</v>
      </c>
      <c r="S207" s="8">
        <v>-0.8</v>
      </c>
      <c r="T207" s="8">
        <v>0.9</v>
      </c>
      <c r="U207" s="8">
        <v>0.8</v>
      </c>
      <c r="V207" s="8">
        <v>0.9</v>
      </c>
      <c r="W207" s="8">
        <v>1</v>
      </c>
      <c r="X207" s="4">
        <v>1.9</v>
      </c>
    </row>
    <row r="208" spans="6:24" x14ac:dyDescent="0.25">
      <c r="F208" s="2" t="s">
        <v>4</v>
      </c>
      <c r="G208" s="1" t="s">
        <v>6</v>
      </c>
      <c r="H208" s="1" t="s">
        <v>16</v>
      </c>
      <c r="I208" s="1" t="s">
        <v>826</v>
      </c>
      <c r="J208" s="1" t="s">
        <v>827</v>
      </c>
      <c r="K208" s="1" t="s">
        <v>828</v>
      </c>
      <c r="L208" s="2" t="s">
        <v>41</v>
      </c>
      <c r="M208" s="11"/>
      <c r="N208" s="29">
        <v>2</v>
      </c>
      <c r="O208" s="11"/>
      <c r="P208" s="29">
        <v>2</v>
      </c>
      <c r="Q208" s="29">
        <v>1</v>
      </c>
      <c r="R208" s="29">
        <v>1</v>
      </c>
      <c r="S208" s="29">
        <v>1</v>
      </c>
      <c r="T208" s="29">
        <v>1</v>
      </c>
      <c r="U208" s="29">
        <v>1</v>
      </c>
      <c r="V208" s="29">
        <v>1</v>
      </c>
      <c r="W208" s="29">
        <v>1</v>
      </c>
      <c r="X208" s="32">
        <v>1</v>
      </c>
    </row>
    <row r="209" spans="6:24" x14ac:dyDescent="0.25">
      <c r="F209" s="2" t="s">
        <v>4</v>
      </c>
      <c r="G209" s="1" t="s">
        <v>6</v>
      </c>
      <c r="H209" s="1" t="s">
        <v>16</v>
      </c>
      <c r="I209" s="1" t="s">
        <v>826</v>
      </c>
      <c r="J209" s="1" t="s">
        <v>827</v>
      </c>
      <c r="K209" s="1" t="s">
        <v>828</v>
      </c>
      <c r="L209" s="2" t="s">
        <v>1</v>
      </c>
      <c r="M209" s="11"/>
      <c r="N209" s="9">
        <v>86.84</v>
      </c>
      <c r="O209" s="11"/>
      <c r="P209" s="9">
        <v>96.97</v>
      </c>
      <c r="Q209" s="9">
        <v>58.7</v>
      </c>
      <c r="R209" s="9">
        <v>71.61</v>
      </c>
      <c r="S209" s="9">
        <v>43.43</v>
      </c>
      <c r="T209" s="9">
        <v>45.66</v>
      </c>
      <c r="U209" s="9">
        <v>45.52</v>
      </c>
      <c r="V209" s="9">
        <v>45.66</v>
      </c>
      <c r="W209" s="9">
        <v>45.8</v>
      </c>
      <c r="X209" s="6">
        <v>46.96</v>
      </c>
    </row>
    <row r="210" spans="6:24" x14ac:dyDescent="0.25">
      <c r="F210" s="2" t="s">
        <v>4</v>
      </c>
      <c r="G210" s="1" t="s">
        <v>6</v>
      </c>
      <c r="H210" s="1" t="s">
        <v>16</v>
      </c>
      <c r="I210" s="1" t="s">
        <v>829</v>
      </c>
      <c r="J210" s="1" t="s">
        <v>830</v>
      </c>
      <c r="K210" s="1" t="s">
        <v>831</v>
      </c>
      <c r="L210" s="2" t="s">
        <v>2</v>
      </c>
      <c r="M210" s="8">
        <v>10.1966</v>
      </c>
      <c r="N210" s="8"/>
      <c r="O210" s="8">
        <v>92.166499999999999</v>
      </c>
      <c r="P210" s="8">
        <v>208.96379999999999</v>
      </c>
      <c r="Q210" s="8">
        <v>298.61430000000001</v>
      </c>
      <c r="R210" s="8"/>
      <c r="S210" s="8">
        <v>507.31330000000003</v>
      </c>
      <c r="T210" s="8">
        <v>75.878500000000003</v>
      </c>
      <c r="U210" s="8"/>
      <c r="V210" s="8">
        <v>0.13239999999999999</v>
      </c>
      <c r="W210" s="8">
        <v>2.3835999999999999</v>
      </c>
      <c r="X210" s="4">
        <v>101.8334</v>
      </c>
    </row>
    <row r="211" spans="6:24" x14ac:dyDescent="0.25">
      <c r="F211" s="2" t="s">
        <v>4</v>
      </c>
      <c r="G211" s="1" t="s">
        <v>6</v>
      </c>
      <c r="H211" s="1" t="s">
        <v>16</v>
      </c>
      <c r="I211" s="1" t="s">
        <v>829</v>
      </c>
      <c r="J211" s="1" t="s">
        <v>830</v>
      </c>
      <c r="K211" s="1" t="s">
        <v>831</v>
      </c>
      <c r="L211" s="2" t="s">
        <v>41</v>
      </c>
      <c r="M211" s="29">
        <v>1</v>
      </c>
      <c r="N211" s="11"/>
      <c r="O211" s="29">
        <v>2</v>
      </c>
      <c r="P211" s="29">
        <v>1</v>
      </c>
      <c r="Q211" s="29">
        <v>1</v>
      </c>
      <c r="R211" s="11"/>
      <c r="S211" s="29">
        <v>2</v>
      </c>
      <c r="T211" s="29">
        <v>1</v>
      </c>
      <c r="U211" s="29">
        <v>1</v>
      </c>
      <c r="V211" s="29">
        <v>1</v>
      </c>
      <c r="W211" s="29">
        <v>1</v>
      </c>
      <c r="X211" s="32">
        <v>1</v>
      </c>
    </row>
    <row r="212" spans="6:24" x14ac:dyDescent="0.25">
      <c r="F212" s="2" t="s">
        <v>4</v>
      </c>
      <c r="G212" s="1" t="s">
        <v>6</v>
      </c>
      <c r="H212" s="1" t="s">
        <v>16</v>
      </c>
      <c r="I212" s="1" t="s">
        <v>829</v>
      </c>
      <c r="J212" s="1" t="s">
        <v>830</v>
      </c>
      <c r="K212" s="1" t="s">
        <v>831</v>
      </c>
      <c r="L212" s="2" t="s">
        <v>1</v>
      </c>
      <c r="M212" s="9">
        <v>53.44</v>
      </c>
      <c r="N212" s="11"/>
      <c r="O212" s="9">
        <v>210.43</v>
      </c>
      <c r="P212" s="9">
        <v>319.88</v>
      </c>
      <c r="Q212" s="9">
        <v>438.04</v>
      </c>
      <c r="R212" s="11"/>
      <c r="S212" s="9">
        <v>751.23</v>
      </c>
      <c r="T212" s="9">
        <v>144.47</v>
      </c>
      <c r="U212" s="9">
        <v>44.47</v>
      </c>
      <c r="V212" s="9">
        <v>44.64</v>
      </c>
      <c r="W212" s="9">
        <v>47.61</v>
      </c>
      <c r="X212" s="6">
        <v>178.68</v>
      </c>
    </row>
    <row r="213" spans="6:24" x14ac:dyDescent="0.25">
      <c r="F213" s="2" t="s">
        <v>4</v>
      </c>
      <c r="G213" s="1" t="s">
        <v>6</v>
      </c>
      <c r="H213" s="1" t="s">
        <v>16</v>
      </c>
      <c r="I213" s="1" t="s">
        <v>829</v>
      </c>
      <c r="J213" s="1" t="s">
        <v>830</v>
      </c>
      <c r="K213" s="1" t="s">
        <v>832</v>
      </c>
      <c r="L213" s="2" t="s">
        <v>2</v>
      </c>
      <c r="M213" s="8">
        <v>286.96109999999999</v>
      </c>
      <c r="N213" s="8">
        <v>200.22389999999999</v>
      </c>
      <c r="O213" s="8">
        <v>357.1454</v>
      </c>
      <c r="P213" s="8">
        <v>596.83140000000003</v>
      </c>
      <c r="Q213" s="8">
        <v>566.63890000000004</v>
      </c>
      <c r="R213" s="8"/>
      <c r="S213" s="8">
        <v>737.72969999999998</v>
      </c>
      <c r="T213" s="8">
        <v>232.9324</v>
      </c>
      <c r="U213" s="8">
        <v>143.67920000000001</v>
      </c>
      <c r="V213" s="8">
        <v>114.2812</v>
      </c>
      <c r="W213" s="8">
        <v>126.19929999999999</v>
      </c>
      <c r="X213" s="4">
        <v>143.0171</v>
      </c>
    </row>
    <row r="214" spans="6:24" x14ac:dyDescent="0.25">
      <c r="F214" s="2" t="s">
        <v>4</v>
      </c>
      <c r="G214" s="1" t="s">
        <v>6</v>
      </c>
      <c r="H214" s="1" t="s">
        <v>16</v>
      </c>
      <c r="I214" s="1" t="s">
        <v>829</v>
      </c>
      <c r="J214" s="1" t="s">
        <v>830</v>
      </c>
      <c r="K214" s="1" t="s">
        <v>832</v>
      </c>
      <c r="L214" s="2" t="s">
        <v>41</v>
      </c>
      <c r="M214" s="29">
        <v>1</v>
      </c>
      <c r="N214" s="29">
        <v>1</v>
      </c>
      <c r="O214" s="29">
        <v>1</v>
      </c>
      <c r="P214" s="29">
        <v>1</v>
      </c>
      <c r="Q214" s="29">
        <v>1</v>
      </c>
      <c r="R214" s="11"/>
      <c r="S214" s="29">
        <v>2</v>
      </c>
      <c r="T214" s="29">
        <v>1</v>
      </c>
      <c r="U214" s="29">
        <v>1</v>
      </c>
      <c r="V214" s="29">
        <v>1</v>
      </c>
      <c r="W214" s="29">
        <v>1</v>
      </c>
      <c r="X214" s="32">
        <v>1</v>
      </c>
    </row>
    <row r="215" spans="6:24" x14ac:dyDescent="0.25">
      <c r="F215" s="2" t="s">
        <v>4</v>
      </c>
      <c r="G215" s="1" t="s">
        <v>6</v>
      </c>
      <c r="H215" s="1" t="s">
        <v>16</v>
      </c>
      <c r="I215" s="1" t="s">
        <v>829</v>
      </c>
      <c r="J215" s="1" t="s">
        <v>830</v>
      </c>
      <c r="K215" s="1" t="s">
        <v>832</v>
      </c>
      <c r="L215" s="2" t="s">
        <v>1</v>
      </c>
      <c r="M215" s="9">
        <v>418.2</v>
      </c>
      <c r="N215" s="9">
        <v>308.37</v>
      </c>
      <c r="O215" s="9">
        <v>490.16</v>
      </c>
      <c r="P215" s="9">
        <v>701.08</v>
      </c>
      <c r="Q215" s="9">
        <v>674.51</v>
      </c>
      <c r="R215" s="11"/>
      <c r="S215" s="9">
        <v>1000.94</v>
      </c>
      <c r="T215" s="9">
        <v>351.47</v>
      </c>
      <c r="U215" s="9">
        <v>233.84</v>
      </c>
      <c r="V215" s="9">
        <v>195.1</v>
      </c>
      <c r="W215" s="9">
        <v>210.8</v>
      </c>
      <c r="X215" s="6">
        <v>232.96</v>
      </c>
    </row>
    <row r="216" spans="6:24" x14ac:dyDescent="0.25">
      <c r="F216" s="2" t="s">
        <v>4</v>
      </c>
      <c r="G216" s="1" t="s">
        <v>6</v>
      </c>
      <c r="H216" s="1" t="s">
        <v>16</v>
      </c>
      <c r="I216" s="1" t="s">
        <v>833</v>
      </c>
      <c r="J216" s="1" t="s">
        <v>834</v>
      </c>
      <c r="K216" s="1" t="s">
        <v>835</v>
      </c>
      <c r="L216" s="2" t="s">
        <v>2</v>
      </c>
      <c r="M216" s="8"/>
      <c r="N216" s="8">
        <v>2.6484999999999999</v>
      </c>
      <c r="O216" s="8">
        <v>219.6901</v>
      </c>
      <c r="P216" s="8">
        <v>586.10509999999999</v>
      </c>
      <c r="Q216" s="8">
        <v>753.75289999999995</v>
      </c>
      <c r="R216" s="8">
        <v>378.46550000000002</v>
      </c>
      <c r="S216" s="8">
        <v>500.29480000000001</v>
      </c>
      <c r="T216" s="8">
        <v>105.4089</v>
      </c>
      <c r="U216" s="8">
        <v>17.3474</v>
      </c>
      <c r="V216" s="8">
        <v>1.0593999999999999</v>
      </c>
      <c r="W216" s="8"/>
      <c r="X216" s="4">
        <v>0.13239999999999999</v>
      </c>
    </row>
    <row r="217" spans="6:24" x14ac:dyDescent="0.25">
      <c r="F217" s="2" t="s">
        <v>4</v>
      </c>
      <c r="G217" s="1" t="s">
        <v>6</v>
      </c>
      <c r="H217" s="1" t="s">
        <v>16</v>
      </c>
      <c r="I217" s="1" t="s">
        <v>833</v>
      </c>
      <c r="J217" s="1" t="s">
        <v>834</v>
      </c>
      <c r="K217" s="1" t="s">
        <v>835</v>
      </c>
      <c r="L217" s="2" t="s">
        <v>41</v>
      </c>
      <c r="M217" s="29">
        <v>1</v>
      </c>
      <c r="N217" s="29">
        <v>1</v>
      </c>
      <c r="O217" s="29">
        <v>1</v>
      </c>
      <c r="P217" s="29">
        <v>1</v>
      </c>
      <c r="Q217" s="29">
        <v>1</v>
      </c>
      <c r="R217" s="29">
        <v>1</v>
      </c>
      <c r="S217" s="29">
        <v>1</v>
      </c>
      <c r="T217" s="29">
        <v>1</v>
      </c>
      <c r="U217" s="29">
        <v>1</v>
      </c>
      <c r="V217" s="29">
        <v>1</v>
      </c>
      <c r="W217" s="29">
        <v>1</v>
      </c>
      <c r="X217" s="32">
        <v>1</v>
      </c>
    </row>
    <row r="218" spans="6:24" x14ac:dyDescent="0.25">
      <c r="F218" s="2" t="s">
        <v>4</v>
      </c>
      <c r="G218" s="1" t="s">
        <v>6</v>
      </c>
      <c r="H218" s="1" t="s">
        <v>16</v>
      </c>
      <c r="I218" s="1" t="s">
        <v>833</v>
      </c>
      <c r="J218" s="1" t="s">
        <v>834</v>
      </c>
      <c r="K218" s="1" t="s">
        <v>835</v>
      </c>
      <c r="L218" s="2" t="s">
        <v>1</v>
      </c>
      <c r="M218" s="9">
        <v>40</v>
      </c>
      <c r="N218" s="9">
        <v>43.5</v>
      </c>
      <c r="O218" s="9">
        <v>334.02</v>
      </c>
      <c r="P218" s="9">
        <v>691.64</v>
      </c>
      <c r="Q218" s="9">
        <v>839.16</v>
      </c>
      <c r="R218" s="9">
        <v>508.92</v>
      </c>
      <c r="S218" s="9">
        <v>616.13</v>
      </c>
      <c r="T218" s="9">
        <v>183.39</v>
      </c>
      <c r="U218" s="9">
        <v>67.34</v>
      </c>
      <c r="V218" s="9">
        <v>45.87</v>
      </c>
      <c r="W218" s="9">
        <v>44.47</v>
      </c>
      <c r="X218" s="6">
        <v>44.64</v>
      </c>
    </row>
    <row r="219" spans="6:24" x14ac:dyDescent="0.25">
      <c r="F219" s="2" t="s">
        <v>4</v>
      </c>
      <c r="G219" s="1" t="s">
        <v>6</v>
      </c>
      <c r="H219" s="1" t="s">
        <v>16</v>
      </c>
      <c r="I219" s="1" t="s">
        <v>836</v>
      </c>
      <c r="J219" s="1" t="s">
        <v>837</v>
      </c>
      <c r="K219" s="1" t="s">
        <v>838</v>
      </c>
      <c r="L219" s="2" t="s">
        <v>2</v>
      </c>
      <c r="M219" s="8">
        <v>0.13239999999999999</v>
      </c>
      <c r="N219" s="8">
        <v>1.4567000000000001</v>
      </c>
      <c r="O219" s="8">
        <v>40.256700000000002</v>
      </c>
      <c r="P219" s="8">
        <v>172.2826</v>
      </c>
      <c r="Q219" s="8">
        <v>245.11529999999999</v>
      </c>
      <c r="R219" s="8">
        <v>193.47030000000001</v>
      </c>
      <c r="S219" s="8">
        <v>230.68119999999999</v>
      </c>
      <c r="T219" s="8">
        <v>91.769300000000001</v>
      </c>
      <c r="U219" s="8">
        <v>41.316000000000003</v>
      </c>
      <c r="V219" s="8">
        <v>19.863499999999998</v>
      </c>
      <c r="W219" s="8">
        <v>4.6348000000000003</v>
      </c>
      <c r="X219" s="4">
        <v>-2.3835999999999999</v>
      </c>
    </row>
    <row r="220" spans="6:24" x14ac:dyDescent="0.25">
      <c r="F220" s="2" t="s">
        <v>4</v>
      </c>
      <c r="G220" s="1" t="s">
        <v>6</v>
      </c>
      <c r="H220" s="1" t="s">
        <v>16</v>
      </c>
      <c r="I220" s="1" t="s">
        <v>836</v>
      </c>
      <c r="J220" s="1" t="s">
        <v>837</v>
      </c>
      <c r="K220" s="1" t="s">
        <v>838</v>
      </c>
      <c r="L220" s="2" t="s">
        <v>41</v>
      </c>
      <c r="M220" s="29">
        <v>1</v>
      </c>
      <c r="N220" s="29">
        <v>1</v>
      </c>
      <c r="O220" s="29">
        <v>1</v>
      </c>
      <c r="P220" s="29">
        <v>1</v>
      </c>
      <c r="Q220" s="29">
        <v>1</v>
      </c>
      <c r="R220" s="29">
        <v>1</v>
      </c>
      <c r="S220" s="29">
        <v>1</v>
      </c>
      <c r="T220" s="29">
        <v>1</v>
      </c>
      <c r="U220" s="29">
        <v>1</v>
      </c>
      <c r="V220" s="29">
        <v>1</v>
      </c>
      <c r="W220" s="29">
        <v>1</v>
      </c>
      <c r="X220" s="32">
        <v>1</v>
      </c>
    </row>
    <row r="221" spans="6:24" x14ac:dyDescent="0.25">
      <c r="F221" s="2" t="s">
        <v>4</v>
      </c>
      <c r="G221" s="1" t="s">
        <v>6</v>
      </c>
      <c r="H221" s="1" t="s">
        <v>16</v>
      </c>
      <c r="I221" s="1" t="s">
        <v>836</v>
      </c>
      <c r="J221" s="1" t="s">
        <v>837</v>
      </c>
      <c r="K221" s="1" t="s">
        <v>838</v>
      </c>
      <c r="L221" s="2" t="s">
        <v>1</v>
      </c>
      <c r="M221" s="9">
        <v>40.159999999999997</v>
      </c>
      <c r="N221" s="9">
        <v>41.92</v>
      </c>
      <c r="O221" s="9">
        <v>97.53</v>
      </c>
      <c r="P221" s="9">
        <v>271.54000000000002</v>
      </c>
      <c r="Q221" s="9">
        <v>367.54</v>
      </c>
      <c r="R221" s="9">
        <v>299.45999999999998</v>
      </c>
      <c r="S221" s="9">
        <v>348.51</v>
      </c>
      <c r="T221" s="9">
        <v>165.42</v>
      </c>
      <c r="U221" s="9">
        <v>98.92</v>
      </c>
      <c r="V221" s="9">
        <v>70.650000000000006</v>
      </c>
      <c r="W221" s="9">
        <v>50.58</v>
      </c>
      <c r="X221" s="6">
        <v>41.33</v>
      </c>
    </row>
    <row r="222" spans="6:24" x14ac:dyDescent="0.25">
      <c r="F222" s="2" t="s">
        <v>4</v>
      </c>
      <c r="G222" s="1" t="s">
        <v>6</v>
      </c>
      <c r="H222" s="1" t="s">
        <v>16</v>
      </c>
      <c r="I222" s="1" t="s">
        <v>839</v>
      </c>
      <c r="J222" s="1" t="s">
        <v>840</v>
      </c>
      <c r="K222" s="1" t="s">
        <v>841</v>
      </c>
      <c r="L222" s="2" t="s">
        <v>2</v>
      </c>
      <c r="M222" s="8">
        <v>2435.5030999999999</v>
      </c>
      <c r="N222" s="8">
        <v>989.65729999999996</v>
      </c>
      <c r="O222" s="8">
        <v>669.37609999999995</v>
      </c>
      <c r="P222" s="8">
        <v>1055.6123</v>
      </c>
      <c r="Q222" s="8">
        <v>1094.7521999999999</v>
      </c>
      <c r="R222" s="8">
        <v>694.1925</v>
      </c>
      <c r="S222" s="8">
        <v>1132.7263</v>
      </c>
      <c r="T222" s="8">
        <v>495.49489999999997</v>
      </c>
      <c r="U222" s="8">
        <v>550.29079999999999</v>
      </c>
      <c r="V222" s="8">
        <v>1650.8723</v>
      </c>
      <c r="W222" s="8">
        <v>199.53039999999999</v>
      </c>
      <c r="X222" s="4">
        <v>514.31539999999995</v>
      </c>
    </row>
    <row r="223" spans="6:24" x14ac:dyDescent="0.25">
      <c r="F223" s="2" t="s">
        <v>4</v>
      </c>
      <c r="G223" s="1" t="s">
        <v>6</v>
      </c>
      <c r="H223" s="1" t="s">
        <v>16</v>
      </c>
      <c r="I223" s="1" t="s">
        <v>839</v>
      </c>
      <c r="J223" s="1" t="s">
        <v>840</v>
      </c>
      <c r="K223" s="1" t="s">
        <v>841</v>
      </c>
      <c r="L223" s="2" t="s">
        <v>41</v>
      </c>
      <c r="M223" s="29">
        <v>1</v>
      </c>
      <c r="N223" s="29">
        <v>1</v>
      </c>
      <c r="O223" s="29">
        <v>1</v>
      </c>
      <c r="P223" s="29">
        <v>1</v>
      </c>
      <c r="Q223" s="29">
        <v>1</v>
      </c>
      <c r="R223" s="29">
        <v>1</v>
      </c>
      <c r="S223" s="29">
        <v>1</v>
      </c>
      <c r="T223" s="29">
        <v>1</v>
      </c>
      <c r="U223" s="29">
        <v>1</v>
      </c>
      <c r="V223" s="29">
        <v>1</v>
      </c>
      <c r="W223" s="29">
        <v>1</v>
      </c>
      <c r="X223" s="32">
        <v>1</v>
      </c>
    </row>
    <row r="224" spans="6:24" x14ac:dyDescent="0.25">
      <c r="F224" s="2" t="s">
        <v>4</v>
      </c>
      <c r="G224" s="1" t="s">
        <v>6</v>
      </c>
      <c r="H224" s="1" t="s">
        <v>16</v>
      </c>
      <c r="I224" s="1" t="s">
        <v>839</v>
      </c>
      <c r="J224" s="1" t="s">
        <v>840</v>
      </c>
      <c r="K224" s="1" t="s">
        <v>841</v>
      </c>
      <c r="L224" s="2" t="s">
        <v>1</v>
      </c>
      <c r="M224" s="9">
        <v>2314.64</v>
      </c>
      <c r="N224" s="9">
        <v>1046.77</v>
      </c>
      <c r="O224" s="9">
        <v>764.92</v>
      </c>
      <c r="P224" s="9">
        <v>1104.81</v>
      </c>
      <c r="Q224" s="9">
        <v>1139.26</v>
      </c>
      <c r="R224" s="9">
        <v>786.77</v>
      </c>
      <c r="S224" s="9">
        <v>1172.67</v>
      </c>
      <c r="T224" s="9">
        <v>611.91999999999996</v>
      </c>
      <c r="U224" s="9">
        <v>660.13</v>
      </c>
      <c r="V224" s="9">
        <v>1628.64</v>
      </c>
      <c r="W224" s="9">
        <v>307.45</v>
      </c>
      <c r="X224" s="6">
        <v>628.46</v>
      </c>
    </row>
    <row r="225" spans="6:24" x14ac:dyDescent="0.25">
      <c r="F225" s="2" t="s">
        <v>4</v>
      </c>
      <c r="G225" s="1" t="s">
        <v>6</v>
      </c>
      <c r="H225" s="1" t="s">
        <v>16</v>
      </c>
      <c r="I225" s="1" t="s">
        <v>842</v>
      </c>
      <c r="J225" s="1" t="s">
        <v>843</v>
      </c>
      <c r="K225" s="1" t="s">
        <v>844</v>
      </c>
      <c r="L225" s="2" t="s">
        <v>2</v>
      </c>
      <c r="M225" s="8">
        <v>2</v>
      </c>
      <c r="N225" s="8">
        <v>144</v>
      </c>
      <c r="O225" s="8">
        <v>557</v>
      </c>
      <c r="P225" s="8">
        <v>2201</v>
      </c>
      <c r="Q225" s="8">
        <v>3933</v>
      </c>
      <c r="R225" s="8">
        <v>3403</v>
      </c>
      <c r="S225" s="8">
        <v>3921</v>
      </c>
      <c r="T225" s="8">
        <v>989</v>
      </c>
      <c r="U225" s="8">
        <v>222</v>
      </c>
      <c r="V225" s="8">
        <v>193</v>
      </c>
      <c r="W225" s="8">
        <v>20</v>
      </c>
      <c r="X225" s="4">
        <v>307</v>
      </c>
    </row>
    <row r="226" spans="6:24" x14ac:dyDescent="0.25">
      <c r="F226" s="2" t="s">
        <v>4</v>
      </c>
      <c r="G226" s="1" t="s">
        <v>6</v>
      </c>
      <c r="H226" s="1" t="s">
        <v>16</v>
      </c>
      <c r="I226" s="1" t="s">
        <v>842</v>
      </c>
      <c r="J226" s="1" t="s">
        <v>843</v>
      </c>
      <c r="K226" s="1" t="s">
        <v>844</v>
      </c>
      <c r="L226" s="2" t="s">
        <v>41</v>
      </c>
      <c r="M226" s="29">
        <v>1</v>
      </c>
      <c r="N226" s="29">
        <v>1</v>
      </c>
      <c r="O226" s="29">
        <v>1</v>
      </c>
      <c r="P226" s="29">
        <v>1</v>
      </c>
      <c r="Q226" s="29">
        <v>1</v>
      </c>
      <c r="R226" s="29">
        <v>1</v>
      </c>
      <c r="S226" s="29">
        <v>1</v>
      </c>
      <c r="T226" s="29">
        <v>1</v>
      </c>
      <c r="U226" s="29">
        <v>1</v>
      </c>
      <c r="V226" s="29">
        <v>1</v>
      </c>
      <c r="W226" s="29">
        <v>1</v>
      </c>
      <c r="X226" s="32">
        <v>1</v>
      </c>
    </row>
    <row r="227" spans="6:24" x14ac:dyDescent="0.25">
      <c r="F227" s="2" t="s">
        <v>4</v>
      </c>
      <c r="G227" s="1" t="s">
        <v>6</v>
      </c>
      <c r="H227" s="1" t="s">
        <v>16</v>
      </c>
      <c r="I227" s="1" t="s">
        <v>842</v>
      </c>
      <c r="J227" s="1" t="s">
        <v>843</v>
      </c>
      <c r="K227" s="1" t="s">
        <v>844</v>
      </c>
      <c r="L227" s="2" t="s">
        <v>1</v>
      </c>
      <c r="M227" s="9">
        <v>42.64</v>
      </c>
      <c r="N227" s="9">
        <v>229.79</v>
      </c>
      <c r="O227" s="9">
        <v>666.02</v>
      </c>
      <c r="P227" s="9">
        <v>2112.7600000000002</v>
      </c>
      <c r="Q227" s="9">
        <v>3636.92</v>
      </c>
      <c r="R227" s="9">
        <v>3170.5</v>
      </c>
      <c r="S227" s="9">
        <v>3626.34</v>
      </c>
      <c r="T227" s="9">
        <v>1046.19</v>
      </c>
      <c r="U227" s="9">
        <v>337.07</v>
      </c>
      <c r="V227" s="9">
        <v>298.83999999999997</v>
      </c>
      <c r="W227" s="9">
        <v>70.83</v>
      </c>
      <c r="X227" s="6">
        <v>446.02</v>
      </c>
    </row>
    <row r="228" spans="6:24" x14ac:dyDescent="0.25">
      <c r="F228" s="2" t="s">
        <v>4</v>
      </c>
      <c r="G228" s="1" t="s">
        <v>6</v>
      </c>
      <c r="H228" s="1" t="s">
        <v>16</v>
      </c>
      <c r="I228" s="1" t="s">
        <v>842</v>
      </c>
      <c r="J228" s="1" t="s">
        <v>843</v>
      </c>
      <c r="K228" s="1" t="s">
        <v>845</v>
      </c>
      <c r="L228" s="2" t="s">
        <v>2</v>
      </c>
      <c r="M228" s="8"/>
      <c r="N228" s="8"/>
      <c r="O228" s="8">
        <v>12.447800000000001</v>
      </c>
      <c r="P228" s="8">
        <v>118.2539</v>
      </c>
      <c r="Q228" s="8">
        <v>290.0068</v>
      </c>
      <c r="R228" s="8">
        <v>407.73099999999999</v>
      </c>
      <c r="S228" s="8">
        <v>194.3973</v>
      </c>
      <c r="T228" s="8"/>
      <c r="U228" s="8"/>
      <c r="V228" s="8">
        <v>0.13239999999999999</v>
      </c>
      <c r="W228" s="8"/>
      <c r="X228" s="4"/>
    </row>
    <row r="229" spans="6:24" x14ac:dyDescent="0.25">
      <c r="F229" s="2" t="s">
        <v>4</v>
      </c>
      <c r="G229" s="1" t="s">
        <v>6</v>
      </c>
      <c r="H229" s="1" t="s">
        <v>16</v>
      </c>
      <c r="I229" s="1" t="s">
        <v>842</v>
      </c>
      <c r="J229" s="1" t="s">
        <v>843</v>
      </c>
      <c r="K229" s="1" t="s">
        <v>845</v>
      </c>
      <c r="L229" s="2" t="s">
        <v>41</v>
      </c>
      <c r="M229" s="29">
        <v>1</v>
      </c>
      <c r="N229" s="29">
        <v>1</v>
      </c>
      <c r="O229" s="29">
        <v>1</v>
      </c>
      <c r="P229" s="29">
        <v>1</v>
      </c>
      <c r="Q229" s="29">
        <v>1</v>
      </c>
      <c r="R229" s="29">
        <v>1</v>
      </c>
      <c r="S229" s="29">
        <v>1</v>
      </c>
      <c r="T229" s="29">
        <v>1</v>
      </c>
      <c r="U229" s="29">
        <v>1</v>
      </c>
      <c r="V229" s="29">
        <v>1</v>
      </c>
      <c r="W229" s="11"/>
      <c r="X229" s="5"/>
    </row>
    <row r="230" spans="6:24" x14ac:dyDescent="0.25">
      <c r="F230" s="2" t="s">
        <v>4</v>
      </c>
      <c r="G230" s="1" t="s">
        <v>6</v>
      </c>
      <c r="H230" s="1" t="s">
        <v>16</v>
      </c>
      <c r="I230" s="1" t="s">
        <v>842</v>
      </c>
      <c r="J230" s="1" t="s">
        <v>843</v>
      </c>
      <c r="K230" s="1" t="s">
        <v>845</v>
      </c>
      <c r="L230" s="2" t="s">
        <v>1</v>
      </c>
      <c r="M230" s="9">
        <v>40</v>
      </c>
      <c r="N230" s="9">
        <v>40</v>
      </c>
      <c r="O230" s="9">
        <v>60.88</v>
      </c>
      <c r="P230" s="9">
        <v>200.34</v>
      </c>
      <c r="Q230" s="9">
        <v>426.7</v>
      </c>
      <c r="R230" s="9">
        <v>534.66999999999996</v>
      </c>
      <c r="S230" s="9">
        <v>300.69</v>
      </c>
      <c r="T230" s="9">
        <v>44.47</v>
      </c>
      <c r="U230" s="9">
        <v>44.47</v>
      </c>
      <c r="V230" s="9">
        <v>44.64</v>
      </c>
      <c r="W230" s="11"/>
      <c r="X230" s="5"/>
    </row>
    <row r="231" spans="6:24" x14ac:dyDescent="0.25">
      <c r="F231" s="2" t="s">
        <v>4</v>
      </c>
      <c r="G231" s="1" t="s">
        <v>6</v>
      </c>
      <c r="H231" s="1" t="s">
        <v>16</v>
      </c>
      <c r="I231" s="1" t="s">
        <v>846</v>
      </c>
      <c r="J231" s="1" t="s">
        <v>847</v>
      </c>
      <c r="K231" s="1" t="s">
        <v>848</v>
      </c>
      <c r="L231" s="2" t="s">
        <v>2</v>
      </c>
      <c r="M231" s="8"/>
      <c r="N231" s="8">
        <v>1.1918</v>
      </c>
      <c r="O231" s="8">
        <v>118.78360000000001</v>
      </c>
      <c r="P231" s="8">
        <v>667.01570000000004</v>
      </c>
      <c r="Q231" s="8">
        <v>848.303</v>
      </c>
      <c r="R231" s="8">
        <v>625.69960000000003</v>
      </c>
      <c r="S231" s="8">
        <v>814.79989999999998</v>
      </c>
      <c r="T231" s="8">
        <v>199.82660000000001</v>
      </c>
      <c r="U231" s="8">
        <v>60.517400000000002</v>
      </c>
      <c r="V231" s="8">
        <v>6.2239000000000004</v>
      </c>
      <c r="W231" s="8">
        <v>7.4157000000000002</v>
      </c>
      <c r="X231" s="4">
        <v>-7.2832999999999997</v>
      </c>
    </row>
    <row r="232" spans="6:24" x14ac:dyDescent="0.25">
      <c r="F232" s="2" t="s">
        <v>4</v>
      </c>
      <c r="G232" s="1" t="s">
        <v>6</v>
      </c>
      <c r="H232" s="1" t="s">
        <v>16</v>
      </c>
      <c r="I232" s="1" t="s">
        <v>846</v>
      </c>
      <c r="J232" s="1" t="s">
        <v>847</v>
      </c>
      <c r="K232" s="1" t="s">
        <v>848</v>
      </c>
      <c r="L232" s="2" t="s">
        <v>41</v>
      </c>
      <c r="M232" s="29">
        <v>1</v>
      </c>
      <c r="N232" s="29">
        <v>1</v>
      </c>
      <c r="O232" s="29">
        <v>1</v>
      </c>
      <c r="P232" s="29">
        <v>1</v>
      </c>
      <c r="Q232" s="29">
        <v>1</v>
      </c>
      <c r="R232" s="29">
        <v>1</v>
      </c>
      <c r="S232" s="29">
        <v>1</v>
      </c>
      <c r="T232" s="29">
        <v>1</v>
      </c>
      <c r="U232" s="29">
        <v>1</v>
      </c>
      <c r="V232" s="29">
        <v>1</v>
      </c>
      <c r="W232" s="29">
        <v>1</v>
      </c>
      <c r="X232" s="32">
        <v>1</v>
      </c>
    </row>
    <row r="233" spans="6:24" x14ac:dyDescent="0.25">
      <c r="F233" s="2" t="s">
        <v>4</v>
      </c>
      <c r="G233" s="1" t="s">
        <v>6</v>
      </c>
      <c r="H233" s="1" t="s">
        <v>16</v>
      </c>
      <c r="I233" s="1" t="s">
        <v>846</v>
      </c>
      <c r="J233" s="1" t="s">
        <v>847</v>
      </c>
      <c r="K233" s="1" t="s">
        <v>848</v>
      </c>
      <c r="L233" s="2" t="s">
        <v>1</v>
      </c>
      <c r="M233" s="9">
        <v>40</v>
      </c>
      <c r="N233" s="9">
        <v>41.57</v>
      </c>
      <c r="O233" s="9">
        <v>201.02</v>
      </c>
      <c r="P233" s="9">
        <v>762.84</v>
      </c>
      <c r="Q233" s="9">
        <v>922.38</v>
      </c>
      <c r="R233" s="9">
        <v>726.49</v>
      </c>
      <c r="S233" s="9">
        <v>892.89</v>
      </c>
      <c r="T233" s="9">
        <v>307.83999999999997</v>
      </c>
      <c r="U233" s="9">
        <v>124.22</v>
      </c>
      <c r="V233" s="9">
        <v>52.67</v>
      </c>
      <c r="W233" s="9">
        <v>54.24</v>
      </c>
      <c r="X233" s="6">
        <v>34.869999999999997</v>
      </c>
    </row>
    <row r="234" spans="6:24" x14ac:dyDescent="0.25">
      <c r="F234" s="2" t="s">
        <v>4</v>
      </c>
      <c r="G234" s="1" t="s">
        <v>6</v>
      </c>
      <c r="H234" s="1" t="s">
        <v>16</v>
      </c>
      <c r="I234" s="1" t="s">
        <v>849</v>
      </c>
      <c r="J234" s="1" t="s">
        <v>850</v>
      </c>
      <c r="K234" s="1" t="s">
        <v>851</v>
      </c>
      <c r="L234" s="2" t="s">
        <v>2</v>
      </c>
      <c r="M234" s="8"/>
      <c r="N234" s="8"/>
      <c r="O234" s="8"/>
      <c r="P234" s="8">
        <v>70</v>
      </c>
      <c r="Q234" s="8">
        <v>397</v>
      </c>
      <c r="R234" s="8">
        <v>660</v>
      </c>
      <c r="S234" s="8">
        <v>133</v>
      </c>
      <c r="T234" s="8">
        <v>12</v>
      </c>
      <c r="U234" s="8"/>
      <c r="V234" s="8"/>
      <c r="W234" s="8"/>
      <c r="X234" s="4"/>
    </row>
    <row r="235" spans="6:24" x14ac:dyDescent="0.25">
      <c r="F235" s="2" t="s">
        <v>4</v>
      </c>
      <c r="G235" s="1" t="s">
        <v>6</v>
      </c>
      <c r="H235" s="1" t="s">
        <v>16</v>
      </c>
      <c r="I235" s="1" t="s">
        <v>849</v>
      </c>
      <c r="J235" s="1" t="s">
        <v>850</v>
      </c>
      <c r="K235" s="1" t="s">
        <v>851</v>
      </c>
      <c r="L235" s="2" t="s">
        <v>41</v>
      </c>
      <c r="M235" s="29">
        <v>1</v>
      </c>
      <c r="N235" s="29">
        <v>1</v>
      </c>
      <c r="O235" s="11"/>
      <c r="P235" s="29">
        <v>2</v>
      </c>
      <c r="Q235" s="29">
        <v>1</v>
      </c>
      <c r="R235" s="29">
        <v>1</v>
      </c>
      <c r="S235" s="29">
        <v>1</v>
      </c>
      <c r="T235" s="29">
        <v>1</v>
      </c>
      <c r="U235" s="29">
        <v>1</v>
      </c>
      <c r="V235" s="29">
        <v>1</v>
      </c>
      <c r="W235" s="29">
        <v>1</v>
      </c>
      <c r="X235" s="32">
        <v>1</v>
      </c>
    </row>
    <row r="236" spans="6:24" x14ac:dyDescent="0.25">
      <c r="F236" s="2" t="s">
        <v>4</v>
      </c>
      <c r="G236" s="1" t="s">
        <v>6</v>
      </c>
      <c r="H236" s="1" t="s">
        <v>16</v>
      </c>
      <c r="I236" s="1" t="s">
        <v>849</v>
      </c>
      <c r="J236" s="1" t="s">
        <v>850</v>
      </c>
      <c r="K236" s="1" t="s">
        <v>851</v>
      </c>
      <c r="L236" s="2" t="s">
        <v>1</v>
      </c>
      <c r="M236" s="9">
        <v>40</v>
      </c>
      <c r="N236" s="9">
        <v>44.47</v>
      </c>
      <c r="O236" s="11"/>
      <c r="P236" s="9">
        <v>181.2</v>
      </c>
      <c r="Q236" s="9">
        <v>525.24</v>
      </c>
      <c r="R236" s="9">
        <v>756.67</v>
      </c>
      <c r="S236" s="9">
        <v>219.76</v>
      </c>
      <c r="T236" s="9">
        <v>60.29</v>
      </c>
      <c r="U236" s="9">
        <v>44.47</v>
      </c>
      <c r="V236" s="9">
        <v>44.47</v>
      </c>
      <c r="W236" s="9">
        <v>44.47</v>
      </c>
      <c r="X236" s="6">
        <v>44.47</v>
      </c>
    </row>
    <row r="237" spans="6:24" x14ac:dyDescent="0.25">
      <c r="F237" s="2" t="s">
        <v>4</v>
      </c>
      <c r="G237" s="1" t="s">
        <v>6</v>
      </c>
      <c r="H237" s="1" t="s">
        <v>16</v>
      </c>
      <c r="I237" s="1" t="s">
        <v>852</v>
      </c>
      <c r="J237" s="1" t="s">
        <v>853</v>
      </c>
      <c r="K237" s="1" t="s">
        <v>854</v>
      </c>
      <c r="L237" s="2" t="s">
        <v>2</v>
      </c>
      <c r="M237" s="8">
        <v>2.6</v>
      </c>
      <c r="N237" s="8">
        <v>2.2000000000000002</v>
      </c>
      <c r="O237" s="8">
        <v>33.1</v>
      </c>
      <c r="P237" s="8">
        <v>85.9</v>
      </c>
      <c r="Q237" s="8">
        <v>127.1</v>
      </c>
      <c r="R237" s="8">
        <v>135.9</v>
      </c>
      <c r="S237" s="8">
        <v>98.1</v>
      </c>
      <c r="T237" s="8">
        <v>12</v>
      </c>
      <c r="U237" s="8">
        <v>4.0999999999999996</v>
      </c>
      <c r="V237" s="8">
        <v>1.7</v>
      </c>
      <c r="W237" s="8">
        <v>1.9</v>
      </c>
      <c r="X237" s="4">
        <v>1.6</v>
      </c>
    </row>
    <row r="238" spans="6:24" x14ac:dyDescent="0.25">
      <c r="F238" s="2" t="s">
        <v>4</v>
      </c>
      <c r="G238" s="1" t="s">
        <v>6</v>
      </c>
      <c r="H238" s="1" t="s">
        <v>16</v>
      </c>
      <c r="I238" s="1" t="s">
        <v>852</v>
      </c>
      <c r="J238" s="1" t="s">
        <v>853</v>
      </c>
      <c r="K238" s="1" t="s">
        <v>854</v>
      </c>
      <c r="L238" s="2" t="s">
        <v>41</v>
      </c>
      <c r="M238" s="29">
        <v>1</v>
      </c>
      <c r="N238" s="29">
        <v>1</v>
      </c>
      <c r="O238" s="29">
        <v>1</v>
      </c>
      <c r="P238" s="29">
        <v>1</v>
      </c>
      <c r="Q238" s="29">
        <v>1</v>
      </c>
      <c r="R238" s="29">
        <v>1</v>
      </c>
      <c r="S238" s="29">
        <v>1</v>
      </c>
      <c r="T238" s="29">
        <v>1</v>
      </c>
      <c r="U238" s="29">
        <v>1</v>
      </c>
      <c r="V238" s="29">
        <v>1</v>
      </c>
      <c r="W238" s="29">
        <v>1</v>
      </c>
      <c r="X238" s="32">
        <v>1</v>
      </c>
    </row>
    <row r="239" spans="6:24" x14ac:dyDescent="0.25">
      <c r="F239" s="2" t="s">
        <v>4</v>
      </c>
      <c r="G239" s="1" t="s">
        <v>6</v>
      </c>
      <c r="H239" s="1" t="s">
        <v>16</v>
      </c>
      <c r="I239" s="1" t="s">
        <v>852</v>
      </c>
      <c r="J239" s="1" t="s">
        <v>853</v>
      </c>
      <c r="K239" s="1" t="s">
        <v>854</v>
      </c>
      <c r="L239" s="2" t="s">
        <v>1</v>
      </c>
      <c r="M239" s="9">
        <v>43.44</v>
      </c>
      <c r="N239" s="9">
        <v>47.37</v>
      </c>
      <c r="O239" s="9">
        <v>88.1</v>
      </c>
      <c r="P239" s="9">
        <v>157.69</v>
      </c>
      <c r="Q239" s="9">
        <v>211.99</v>
      </c>
      <c r="R239" s="9">
        <v>223.59</v>
      </c>
      <c r="S239" s="9">
        <v>173.78</v>
      </c>
      <c r="T239" s="9">
        <v>60.29</v>
      </c>
      <c r="U239" s="9">
        <v>49.87</v>
      </c>
      <c r="V239" s="9">
        <v>46.71</v>
      </c>
      <c r="W239" s="9">
        <v>46.98</v>
      </c>
      <c r="X239" s="6">
        <v>46.58</v>
      </c>
    </row>
    <row r="240" spans="6:24" x14ac:dyDescent="0.25">
      <c r="F240" s="2" t="s">
        <v>4</v>
      </c>
      <c r="G240" s="1" t="s">
        <v>6</v>
      </c>
      <c r="H240" s="1" t="s">
        <v>16</v>
      </c>
      <c r="I240" s="1" t="s">
        <v>852</v>
      </c>
      <c r="J240" s="1" t="s">
        <v>853</v>
      </c>
      <c r="K240" s="1" t="s">
        <v>855</v>
      </c>
      <c r="L240" s="2" t="s">
        <v>2</v>
      </c>
      <c r="M240" s="8">
        <v>2.7808999999999999</v>
      </c>
      <c r="N240" s="8">
        <v>3.1781999999999999</v>
      </c>
      <c r="O240" s="8">
        <v>21.055299999999999</v>
      </c>
      <c r="P240" s="8">
        <v>75.878500000000003</v>
      </c>
      <c r="Q240" s="8">
        <v>121.6969</v>
      </c>
      <c r="R240" s="8">
        <v>118.78360000000001</v>
      </c>
      <c r="S240" s="8">
        <v>90.577500000000001</v>
      </c>
      <c r="T240" s="8">
        <v>44.229300000000002</v>
      </c>
      <c r="U240" s="8">
        <v>15.8908</v>
      </c>
      <c r="V240" s="8">
        <v>6.2239000000000004</v>
      </c>
      <c r="W240" s="8">
        <v>3.5754000000000001</v>
      </c>
      <c r="X240" s="4">
        <v>3.3106</v>
      </c>
    </row>
    <row r="241" spans="6:24" x14ac:dyDescent="0.25">
      <c r="F241" s="2" t="s">
        <v>4</v>
      </c>
      <c r="G241" s="1" t="s">
        <v>6</v>
      </c>
      <c r="H241" s="1" t="s">
        <v>16</v>
      </c>
      <c r="I241" s="1" t="s">
        <v>852</v>
      </c>
      <c r="J241" s="1" t="s">
        <v>853</v>
      </c>
      <c r="K241" s="1" t="s">
        <v>855</v>
      </c>
      <c r="L241" s="2" t="s">
        <v>41</v>
      </c>
      <c r="M241" s="29">
        <v>1</v>
      </c>
      <c r="N241" s="29">
        <v>1</v>
      </c>
      <c r="O241" s="29">
        <v>1</v>
      </c>
      <c r="P241" s="29">
        <v>1</v>
      </c>
      <c r="Q241" s="29">
        <v>1</v>
      </c>
      <c r="R241" s="29">
        <v>1</v>
      </c>
      <c r="S241" s="29">
        <v>1</v>
      </c>
      <c r="T241" s="29">
        <v>1</v>
      </c>
      <c r="U241" s="29">
        <v>1</v>
      </c>
      <c r="V241" s="29">
        <v>1</v>
      </c>
      <c r="W241" s="29">
        <v>1</v>
      </c>
      <c r="X241" s="32">
        <v>1</v>
      </c>
    </row>
    <row r="242" spans="6:24" x14ac:dyDescent="0.25">
      <c r="F242" s="2" t="s">
        <v>4</v>
      </c>
      <c r="G242" s="1" t="s">
        <v>6</v>
      </c>
      <c r="H242" s="1" t="s">
        <v>16</v>
      </c>
      <c r="I242" s="1" t="s">
        <v>852</v>
      </c>
      <c r="J242" s="1" t="s">
        <v>853</v>
      </c>
      <c r="K242" s="1" t="s">
        <v>855</v>
      </c>
      <c r="L242" s="2" t="s">
        <v>1</v>
      </c>
      <c r="M242" s="9">
        <v>43.67</v>
      </c>
      <c r="N242" s="9">
        <v>48.65</v>
      </c>
      <c r="O242" s="9">
        <v>72.22</v>
      </c>
      <c r="P242" s="9">
        <v>144.47999999999999</v>
      </c>
      <c r="Q242" s="9">
        <v>204.88</v>
      </c>
      <c r="R242" s="9">
        <v>201.02</v>
      </c>
      <c r="S242" s="9">
        <v>163.85</v>
      </c>
      <c r="T242" s="9">
        <v>102.76</v>
      </c>
      <c r="U242" s="9">
        <v>65.41</v>
      </c>
      <c r="V242" s="9">
        <v>52.67</v>
      </c>
      <c r="W242" s="9">
        <v>49.18</v>
      </c>
      <c r="X242" s="6">
        <v>48.83</v>
      </c>
    </row>
    <row r="243" spans="6:24" x14ac:dyDescent="0.25">
      <c r="F243" s="2" t="s">
        <v>4</v>
      </c>
      <c r="G243" s="1" t="s">
        <v>6</v>
      </c>
      <c r="H243" s="1" t="s">
        <v>16</v>
      </c>
      <c r="I243" s="1" t="s">
        <v>856</v>
      </c>
      <c r="J243" s="1" t="s">
        <v>857</v>
      </c>
      <c r="K243" s="1" t="s">
        <v>858</v>
      </c>
      <c r="L243" s="2" t="s">
        <v>2</v>
      </c>
      <c r="M243" s="8">
        <v>14.4</v>
      </c>
      <c r="N243" s="8">
        <v>26.7</v>
      </c>
      <c r="O243" s="8">
        <v>167.7</v>
      </c>
      <c r="P243" s="8">
        <v>413.2</v>
      </c>
      <c r="Q243" s="8">
        <v>610.5</v>
      </c>
      <c r="R243" s="8">
        <v>612.5</v>
      </c>
      <c r="S243" s="8">
        <v>361</v>
      </c>
      <c r="T243" s="8">
        <v>63.1</v>
      </c>
      <c r="U243" s="8">
        <v>28</v>
      </c>
      <c r="V243" s="8">
        <v>8.9</v>
      </c>
      <c r="W243" s="8">
        <v>7.4</v>
      </c>
      <c r="X243" s="4">
        <v>6.7</v>
      </c>
    </row>
    <row r="244" spans="6:24" x14ac:dyDescent="0.25">
      <c r="F244" s="2" t="s">
        <v>4</v>
      </c>
      <c r="G244" s="1" t="s">
        <v>6</v>
      </c>
      <c r="H244" s="1" t="s">
        <v>16</v>
      </c>
      <c r="I244" s="1" t="s">
        <v>856</v>
      </c>
      <c r="J244" s="1" t="s">
        <v>857</v>
      </c>
      <c r="K244" s="1" t="s">
        <v>858</v>
      </c>
      <c r="L244" s="2" t="s">
        <v>41</v>
      </c>
      <c r="M244" s="29">
        <v>1</v>
      </c>
      <c r="N244" s="29">
        <v>1</v>
      </c>
      <c r="O244" s="29">
        <v>1</v>
      </c>
      <c r="P244" s="29">
        <v>1</v>
      </c>
      <c r="Q244" s="29">
        <v>1</v>
      </c>
      <c r="R244" s="29">
        <v>1</v>
      </c>
      <c r="S244" s="29">
        <v>1</v>
      </c>
      <c r="T244" s="29">
        <v>1</v>
      </c>
      <c r="U244" s="29">
        <v>1</v>
      </c>
      <c r="V244" s="29">
        <v>1</v>
      </c>
      <c r="W244" s="29">
        <v>1</v>
      </c>
      <c r="X244" s="32">
        <v>1</v>
      </c>
    </row>
    <row r="245" spans="6:24" x14ac:dyDescent="0.25">
      <c r="F245" s="2" t="s">
        <v>4</v>
      </c>
      <c r="G245" s="1" t="s">
        <v>6</v>
      </c>
      <c r="H245" s="1" t="s">
        <v>16</v>
      </c>
      <c r="I245" s="1" t="s">
        <v>856</v>
      </c>
      <c r="J245" s="1" t="s">
        <v>857</v>
      </c>
      <c r="K245" s="1" t="s">
        <v>858</v>
      </c>
      <c r="L245" s="2" t="s">
        <v>1</v>
      </c>
      <c r="M245" s="9">
        <v>58.98</v>
      </c>
      <c r="N245" s="9">
        <v>79.66</v>
      </c>
      <c r="O245" s="9">
        <v>265.49</v>
      </c>
      <c r="P245" s="9">
        <v>539.48</v>
      </c>
      <c r="Q245" s="9">
        <v>713.11</v>
      </c>
      <c r="R245" s="9">
        <v>714.86</v>
      </c>
      <c r="S245" s="9">
        <v>493.55</v>
      </c>
      <c r="T245" s="9">
        <v>127.64</v>
      </c>
      <c r="U245" s="9">
        <v>81.37</v>
      </c>
      <c r="V245" s="9">
        <v>56.2</v>
      </c>
      <c r="W245" s="9">
        <v>54.22</v>
      </c>
      <c r="X245" s="6">
        <v>53.3</v>
      </c>
    </row>
    <row r="246" spans="6:24" x14ac:dyDescent="0.25">
      <c r="F246" s="2" t="s">
        <v>4</v>
      </c>
      <c r="G246" s="1" t="s">
        <v>6</v>
      </c>
      <c r="H246" s="1" t="s">
        <v>16</v>
      </c>
      <c r="I246" s="1" t="s">
        <v>859</v>
      </c>
      <c r="J246" s="1" t="s">
        <v>860</v>
      </c>
      <c r="K246" s="1" t="s">
        <v>861</v>
      </c>
      <c r="L246" s="2" t="s">
        <v>2</v>
      </c>
      <c r="M246" s="8"/>
      <c r="N246" s="8"/>
      <c r="O246" s="8">
        <v>11.6532</v>
      </c>
      <c r="P246" s="8">
        <v>30.986999999999998</v>
      </c>
      <c r="Q246" s="8">
        <v>61.179499999999997</v>
      </c>
      <c r="R246" s="8">
        <v>88.061400000000006</v>
      </c>
      <c r="S246" s="8"/>
      <c r="T246" s="8"/>
      <c r="U246" s="8"/>
      <c r="V246" s="8"/>
      <c r="W246" s="8"/>
      <c r="X246" s="4"/>
    </row>
    <row r="247" spans="6:24" x14ac:dyDescent="0.25">
      <c r="F247" s="2" t="s">
        <v>4</v>
      </c>
      <c r="G247" s="1" t="s">
        <v>6</v>
      </c>
      <c r="H247" s="1" t="s">
        <v>16</v>
      </c>
      <c r="I247" s="1" t="s">
        <v>859</v>
      </c>
      <c r="J247" s="1" t="s">
        <v>860</v>
      </c>
      <c r="K247" s="1" t="s">
        <v>861</v>
      </c>
      <c r="L247" s="2" t="s">
        <v>41</v>
      </c>
      <c r="M247" s="29">
        <v>1</v>
      </c>
      <c r="N247" s="29">
        <v>1</v>
      </c>
      <c r="O247" s="29">
        <v>1</v>
      </c>
      <c r="P247" s="29">
        <v>1</v>
      </c>
      <c r="Q247" s="29">
        <v>1</v>
      </c>
      <c r="R247" s="29">
        <v>2</v>
      </c>
      <c r="S247" s="11"/>
      <c r="T247" s="11"/>
      <c r="U247" s="11"/>
      <c r="V247" s="11"/>
      <c r="W247" s="11"/>
      <c r="X247" s="5"/>
    </row>
    <row r="248" spans="6:24" x14ac:dyDescent="0.25">
      <c r="F248" s="2" t="s">
        <v>4</v>
      </c>
      <c r="G248" s="1" t="s">
        <v>6</v>
      </c>
      <c r="H248" s="1" t="s">
        <v>16</v>
      </c>
      <c r="I248" s="1" t="s">
        <v>859</v>
      </c>
      <c r="J248" s="1" t="s">
        <v>860</v>
      </c>
      <c r="K248" s="1" t="s">
        <v>861</v>
      </c>
      <c r="L248" s="2" t="s">
        <v>1</v>
      </c>
      <c r="M248" s="9">
        <v>40</v>
      </c>
      <c r="N248" s="9">
        <v>44.47</v>
      </c>
      <c r="O248" s="9">
        <v>59.83</v>
      </c>
      <c r="P248" s="9">
        <v>85.31</v>
      </c>
      <c r="Q248" s="9">
        <v>125.11</v>
      </c>
      <c r="R248" s="9">
        <v>205</v>
      </c>
      <c r="S248" s="11"/>
      <c r="T248" s="11"/>
      <c r="U248" s="11"/>
      <c r="V248" s="11"/>
      <c r="W248" s="11"/>
      <c r="X248" s="5"/>
    </row>
    <row r="249" spans="6:24" x14ac:dyDescent="0.25">
      <c r="F249" s="2" t="s">
        <v>4</v>
      </c>
      <c r="G249" s="1" t="s">
        <v>6</v>
      </c>
      <c r="H249" s="1" t="s">
        <v>16</v>
      </c>
      <c r="I249" s="1" t="s">
        <v>862</v>
      </c>
      <c r="J249" s="1" t="s">
        <v>863</v>
      </c>
      <c r="K249" s="1" t="s">
        <v>864</v>
      </c>
      <c r="L249" s="2" t="s">
        <v>2</v>
      </c>
      <c r="M249" s="8">
        <v>1.7</v>
      </c>
      <c r="N249" s="8">
        <v>1.5</v>
      </c>
      <c r="O249" s="8">
        <v>74.599999999999994</v>
      </c>
      <c r="P249" s="8">
        <v>139.5</v>
      </c>
      <c r="Q249" s="8">
        <v>234.9</v>
      </c>
      <c r="R249" s="8">
        <v>252.4</v>
      </c>
      <c r="S249" s="8">
        <v>144.19999999999999</v>
      </c>
      <c r="T249" s="8">
        <v>21.1</v>
      </c>
      <c r="U249" s="8">
        <v>2.2000000000000002</v>
      </c>
      <c r="V249" s="8">
        <v>1.6</v>
      </c>
      <c r="W249" s="8">
        <v>1.6</v>
      </c>
      <c r="X249" s="4">
        <v>1.5</v>
      </c>
    </row>
    <row r="250" spans="6:24" x14ac:dyDescent="0.25">
      <c r="F250" s="2" t="s">
        <v>4</v>
      </c>
      <c r="G250" s="1" t="s">
        <v>6</v>
      </c>
      <c r="H250" s="1" t="s">
        <v>16</v>
      </c>
      <c r="I250" s="1" t="s">
        <v>862</v>
      </c>
      <c r="J250" s="1" t="s">
        <v>863</v>
      </c>
      <c r="K250" s="1" t="s">
        <v>864</v>
      </c>
      <c r="L250" s="2" t="s">
        <v>41</v>
      </c>
      <c r="M250" s="29">
        <v>1</v>
      </c>
      <c r="N250" s="29">
        <v>1</v>
      </c>
      <c r="O250" s="29">
        <v>1</v>
      </c>
      <c r="P250" s="29">
        <v>1</v>
      </c>
      <c r="Q250" s="29">
        <v>1</v>
      </c>
      <c r="R250" s="29">
        <v>1</v>
      </c>
      <c r="S250" s="29">
        <v>1</v>
      </c>
      <c r="T250" s="29">
        <v>1</v>
      </c>
      <c r="U250" s="29">
        <v>1</v>
      </c>
      <c r="V250" s="29">
        <v>1</v>
      </c>
      <c r="W250" s="29">
        <v>1</v>
      </c>
      <c r="X250" s="32">
        <v>1</v>
      </c>
    </row>
    <row r="251" spans="6:24" x14ac:dyDescent="0.25">
      <c r="F251" s="2" t="s">
        <v>4</v>
      </c>
      <c r="G251" s="1" t="s">
        <v>6</v>
      </c>
      <c r="H251" s="1" t="s">
        <v>16</v>
      </c>
      <c r="I251" s="1" t="s">
        <v>862</v>
      </c>
      <c r="J251" s="1" t="s">
        <v>863</v>
      </c>
      <c r="K251" s="1" t="s">
        <v>864</v>
      </c>
      <c r="L251" s="2" t="s">
        <v>1</v>
      </c>
      <c r="M251" s="9">
        <v>42.24</v>
      </c>
      <c r="N251" s="9">
        <v>46.45</v>
      </c>
      <c r="O251" s="9">
        <v>142.79</v>
      </c>
      <c r="P251" s="9">
        <v>228.32</v>
      </c>
      <c r="Q251" s="9">
        <v>354.06</v>
      </c>
      <c r="R251" s="9">
        <v>377.13</v>
      </c>
      <c r="S251" s="9">
        <v>234.53</v>
      </c>
      <c r="T251" s="9">
        <v>72.28</v>
      </c>
      <c r="U251" s="9">
        <v>47.37</v>
      </c>
      <c r="V251" s="9">
        <v>46.58</v>
      </c>
      <c r="W251" s="9">
        <v>46.58</v>
      </c>
      <c r="X251" s="6">
        <v>46.44</v>
      </c>
    </row>
    <row r="252" spans="6:24" x14ac:dyDescent="0.25">
      <c r="F252" s="2" t="s">
        <v>4</v>
      </c>
      <c r="G252" s="1" t="s">
        <v>6</v>
      </c>
      <c r="H252" s="1" t="s">
        <v>16</v>
      </c>
      <c r="I252" s="1" t="s">
        <v>865</v>
      </c>
      <c r="J252" s="1" t="s">
        <v>866</v>
      </c>
      <c r="K252" s="1" t="s">
        <v>867</v>
      </c>
      <c r="L252" s="2" t="s">
        <v>2</v>
      </c>
      <c r="M252" s="8">
        <v>2.9</v>
      </c>
      <c r="N252" s="8">
        <v>3.1</v>
      </c>
      <c r="O252" s="8">
        <v>159.69999999999999</v>
      </c>
      <c r="P252" s="8">
        <v>275.89999999999998</v>
      </c>
      <c r="Q252" s="8">
        <v>410.8</v>
      </c>
      <c r="R252" s="8">
        <v>436.7</v>
      </c>
      <c r="S252" s="8">
        <v>269</v>
      </c>
      <c r="T252" s="8">
        <v>46.7</v>
      </c>
      <c r="U252" s="8">
        <v>7.6</v>
      </c>
      <c r="V252" s="8">
        <v>2.9</v>
      </c>
      <c r="W252" s="8">
        <v>2.5</v>
      </c>
      <c r="X252" s="4">
        <v>2.5</v>
      </c>
    </row>
    <row r="253" spans="6:24" x14ac:dyDescent="0.25">
      <c r="F253" s="2" t="s">
        <v>4</v>
      </c>
      <c r="G253" s="1" t="s">
        <v>6</v>
      </c>
      <c r="H253" s="1" t="s">
        <v>16</v>
      </c>
      <c r="I253" s="1" t="s">
        <v>865</v>
      </c>
      <c r="J253" s="1" t="s">
        <v>866</v>
      </c>
      <c r="K253" s="1" t="s">
        <v>867</v>
      </c>
      <c r="L253" s="2" t="s">
        <v>41</v>
      </c>
      <c r="M253" s="29">
        <v>1</v>
      </c>
      <c r="N253" s="29">
        <v>1</v>
      </c>
      <c r="O253" s="29">
        <v>1</v>
      </c>
      <c r="P253" s="29">
        <v>1</v>
      </c>
      <c r="Q253" s="29">
        <v>1</v>
      </c>
      <c r="R253" s="29">
        <v>1</v>
      </c>
      <c r="S253" s="29">
        <v>1</v>
      </c>
      <c r="T253" s="29">
        <v>1</v>
      </c>
      <c r="U253" s="29">
        <v>1</v>
      </c>
      <c r="V253" s="29">
        <v>1</v>
      </c>
      <c r="W253" s="29">
        <v>1</v>
      </c>
      <c r="X253" s="32">
        <v>1</v>
      </c>
    </row>
    <row r="254" spans="6:24" x14ac:dyDescent="0.25">
      <c r="F254" s="2" t="s">
        <v>4</v>
      </c>
      <c r="G254" s="1" t="s">
        <v>6</v>
      </c>
      <c r="H254" s="1" t="s">
        <v>16</v>
      </c>
      <c r="I254" s="1" t="s">
        <v>865</v>
      </c>
      <c r="J254" s="1" t="s">
        <v>866</v>
      </c>
      <c r="K254" s="1" t="s">
        <v>867</v>
      </c>
      <c r="L254" s="2" t="s">
        <v>1</v>
      </c>
      <c r="M254" s="9">
        <v>43.81</v>
      </c>
      <c r="N254" s="9">
        <v>48.56</v>
      </c>
      <c r="O254" s="9">
        <v>254.94</v>
      </c>
      <c r="P254" s="9">
        <v>408.11</v>
      </c>
      <c r="Q254" s="9">
        <v>537.37</v>
      </c>
      <c r="R254" s="9">
        <v>560.17999999999995</v>
      </c>
      <c r="S254" s="9">
        <v>399</v>
      </c>
      <c r="T254" s="9">
        <v>106.02</v>
      </c>
      <c r="U254" s="9">
        <v>54.49</v>
      </c>
      <c r="V254" s="9">
        <v>48.29</v>
      </c>
      <c r="W254" s="9">
        <v>47.77</v>
      </c>
      <c r="X254" s="6">
        <v>47.77</v>
      </c>
    </row>
    <row r="255" spans="6:24" x14ac:dyDescent="0.25">
      <c r="F255" s="2" t="s">
        <v>4</v>
      </c>
      <c r="G255" s="1" t="s">
        <v>6</v>
      </c>
      <c r="H255" s="1" t="s">
        <v>16</v>
      </c>
      <c r="I255" s="1" t="s">
        <v>868</v>
      </c>
      <c r="J255" s="1" t="s">
        <v>869</v>
      </c>
      <c r="K255" s="1" t="s">
        <v>870</v>
      </c>
      <c r="L255" s="2" t="s">
        <v>2</v>
      </c>
      <c r="M255" s="8">
        <v>243.6</v>
      </c>
      <c r="N255" s="8">
        <v>291.10000000000002</v>
      </c>
      <c r="O255" s="8"/>
      <c r="P255" s="8">
        <v>1069.2</v>
      </c>
      <c r="Q255" s="8">
        <v>705.5</v>
      </c>
      <c r="R255" s="8">
        <v>833.6</v>
      </c>
      <c r="S255" s="8">
        <v>637.20000000000005</v>
      </c>
      <c r="T255" s="8">
        <v>399</v>
      </c>
      <c r="U255" s="8"/>
      <c r="V255" s="8">
        <v>492.4</v>
      </c>
      <c r="W255" s="8">
        <v>238.9</v>
      </c>
      <c r="X255" s="4">
        <v>300.39999999999998</v>
      </c>
    </row>
    <row r="256" spans="6:24" x14ac:dyDescent="0.25">
      <c r="F256" s="2" t="s">
        <v>4</v>
      </c>
      <c r="G256" s="1" t="s">
        <v>6</v>
      </c>
      <c r="H256" s="1" t="s">
        <v>16</v>
      </c>
      <c r="I256" s="1" t="s">
        <v>868</v>
      </c>
      <c r="J256" s="1" t="s">
        <v>869</v>
      </c>
      <c r="K256" s="1" t="s">
        <v>870</v>
      </c>
      <c r="L256" s="2" t="s">
        <v>41</v>
      </c>
      <c r="M256" s="29">
        <v>1</v>
      </c>
      <c r="N256" s="29">
        <v>1</v>
      </c>
      <c r="O256" s="11"/>
      <c r="P256" s="29">
        <v>2</v>
      </c>
      <c r="Q256" s="29">
        <v>1</v>
      </c>
      <c r="R256" s="29">
        <v>1</v>
      </c>
      <c r="S256" s="29">
        <v>1</v>
      </c>
      <c r="T256" s="29">
        <v>1</v>
      </c>
      <c r="U256" s="11"/>
      <c r="V256" s="29">
        <v>2</v>
      </c>
      <c r="W256" s="29">
        <v>1</v>
      </c>
      <c r="X256" s="32">
        <v>1</v>
      </c>
    </row>
    <row r="257" spans="6:24" x14ac:dyDescent="0.25">
      <c r="F257" s="2" t="s">
        <v>4</v>
      </c>
      <c r="G257" s="1" t="s">
        <v>6</v>
      </c>
      <c r="H257" s="1" t="s">
        <v>16</v>
      </c>
      <c r="I257" s="1" t="s">
        <v>868</v>
      </c>
      <c r="J257" s="1" t="s">
        <v>869</v>
      </c>
      <c r="K257" s="1" t="s">
        <v>870</v>
      </c>
      <c r="L257" s="2" t="s">
        <v>1</v>
      </c>
      <c r="M257" s="9">
        <v>361.06</v>
      </c>
      <c r="N257" s="9">
        <v>428.14</v>
      </c>
      <c r="O257" s="11"/>
      <c r="P257" s="9">
        <v>1292.6400000000001</v>
      </c>
      <c r="Q257" s="9">
        <v>796.72</v>
      </c>
      <c r="R257" s="9">
        <v>909.44</v>
      </c>
      <c r="S257" s="9">
        <v>736.61</v>
      </c>
      <c r="T257" s="9">
        <v>526.99</v>
      </c>
      <c r="U257" s="11"/>
      <c r="V257" s="9">
        <v>737.92</v>
      </c>
      <c r="W257" s="9">
        <v>359.34</v>
      </c>
      <c r="X257" s="6">
        <v>440.22</v>
      </c>
    </row>
    <row r="258" spans="6:24" x14ac:dyDescent="0.25">
      <c r="F258" s="2" t="s">
        <v>4</v>
      </c>
      <c r="G258" s="1" t="s">
        <v>6</v>
      </c>
      <c r="H258" s="1" t="s">
        <v>16</v>
      </c>
      <c r="I258" s="1" t="s">
        <v>871</v>
      </c>
      <c r="J258" s="1" t="s">
        <v>872</v>
      </c>
      <c r="K258" s="1" t="s">
        <v>873</v>
      </c>
      <c r="L258" s="2" t="s">
        <v>2</v>
      </c>
      <c r="M258" s="8">
        <v>-50.2</v>
      </c>
      <c r="N258" s="8">
        <v>11</v>
      </c>
      <c r="O258" s="8">
        <v>352</v>
      </c>
      <c r="P258" s="8">
        <v>2119</v>
      </c>
      <c r="Q258" s="8">
        <v>3081</v>
      </c>
      <c r="R258" s="8">
        <v>4300</v>
      </c>
      <c r="S258" s="8">
        <v>4198</v>
      </c>
      <c r="T258" s="8">
        <v>2284</v>
      </c>
      <c r="U258" s="8">
        <v>504</v>
      </c>
      <c r="V258" s="8">
        <v>82</v>
      </c>
      <c r="W258" s="8">
        <v>33.9</v>
      </c>
      <c r="X258" s="4">
        <v>1.1000000000000001</v>
      </c>
    </row>
    <row r="259" spans="6:24" x14ac:dyDescent="0.25">
      <c r="F259" s="2" t="s">
        <v>4</v>
      </c>
      <c r="G259" s="1" t="s">
        <v>6</v>
      </c>
      <c r="H259" s="1" t="s">
        <v>16</v>
      </c>
      <c r="I259" s="1" t="s">
        <v>871</v>
      </c>
      <c r="J259" s="1" t="s">
        <v>872</v>
      </c>
      <c r="K259" s="1" t="s">
        <v>873</v>
      </c>
      <c r="L259" s="2" t="s">
        <v>41</v>
      </c>
      <c r="M259" s="29">
        <v>1</v>
      </c>
      <c r="N259" s="29">
        <v>1</v>
      </c>
      <c r="O259" s="29">
        <v>1</v>
      </c>
      <c r="P259" s="29">
        <v>1</v>
      </c>
      <c r="Q259" s="29">
        <v>1</v>
      </c>
      <c r="R259" s="29">
        <v>1</v>
      </c>
      <c r="S259" s="29">
        <v>1</v>
      </c>
      <c r="T259" s="29">
        <v>1</v>
      </c>
      <c r="U259" s="29">
        <v>1</v>
      </c>
      <c r="V259" s="29">
        <v>1</v>
      </c>
      <c r="W259" s="29">
        <v>1</v>
      </c>
      <c r="X259" s="32">
        <v>1</v>
      </c>
    </row>
    <row r="260" spans="6:24" x14ac:dyDescent="0.25">
      <c r="F260" s="2" t="s">
        <v>4</v>
      </c>
      <c r="G260" s="1" t="s">
        <v>6</v>
      </c>
      <c r="H260" s="1" t="s">
        <v>16</v>
      </c>
      <c r="I260" s="1" t="s">
        <v>871</v>
      </c>
      <c r="J260" s="1" t="s">
        <v>872</v>
      </c>
      <c r="K260" s="1" t="s">
        <v>873</v>
      </c>
      <c r="L260" s="2" t="s">
        <v>1</v>
      </c>
      <c r="M260" s="9">
        <v>-26.16</v>
      </c>
      <c r="N260" s="9">
        <v>54.5</v>
      </c>
      <c r="O260" s="9">
        <v>485.63</v>
      </c>
      <c r="P260" s="9">
        <v>2040.58</v>
      </c>
      <c r="Q260" s="9">
        <v>2887.16</v>
      </c>
      <c r="R260" s="9">
        <v>3959.87</v>
      </c>
      <c r="S260" s="9">
        <v>3870.12</v>
      </c>
      <c r="T260" s="9">
        <v>2185.7800000000002</v>
      </c>
      <c r="U260" s="9">
        <v>619.39</v>
      </c>
      <c r="V260" s="9">
        <v>152.56</v>
      </c>
      <c r="W260" s="9">
        <v>89.14</v>
      </c>
      <c r="X260" s="6">
        <v>45.92</v>
      </c>
    </row>
    <row r="261" spans="6:24" x14ac:dyDescent="0.25">
      <c r="F261" s="2" t="s">
        <v>4</v>
      </c>
      <c r="G261" s="1" t="s">
        <v>6</v>
      </c>
      <c r="H261" s="1" t="s">
        <v>16</v>
      </c>
      <c r="I261" s="1" t="s">
        <v>874</v>
      </c>
      <c r="J261" s="1" t="s">
        <v>875</v>
      </c>
      <c r="K261" s="1" t="s">
        <v>876</v>
      </c>
      <c r="L261" s="2" t="s">
        <v>2</v>
      </c>
      <c r="M261" s="8">
        <v>0.26479999999999998</v>
      </c>
      <c r="N261" s="8">
        <v>0.26479999999999998</v>
      </c>
      <c r="O261" s="8">
        <v>0.39729999999999999</v>
      </c>
      <c r="P261" s="8">
        <v>172.54740000000001</v>
      </c>
      <c r="Q261" s="8">
        <v>281.92899999999997</v>
      </c>
      <c r="R261" s="8">
        <v>335.428</v>
      </c>
      <c r="S261" s="8">
        <v>339.93040000000002</v>
      </c>
      <c r="T261" s="8">
        <v>139.3092</v>
      </c>
      <c r="U261" s="8">
        <v>18.2744</v>
      </c>
      <c r="V261" s="8">
        <v>1.7215</v>
      </c>
      <c r="W261" s="8">
        <v>0.13239999999999999</v>
      </c>
      <c r="X261" s="4">
        <v>0.39729999999999999</v>
      </c>
    </row>
    <row r="262" spans="6:24" x14ac:dyDescent="0.25">
      <c r="F262" s="2" t="s">
        <v>4</v>
      </c>
      <c r="G262" s="1" t="s">
        <v>6</v>
      </c>
      <c r="H262" s="1" t="s">
        <v>16</v>
      </c>
      <c r="I262" s="1" t="s">
        <v>874</v>
      </c>
      <c r="J262" s="1" t="s">
        <v>875</v>
      </c>
      <c r="K262" s="1" t="s">
        <v>876</v>
      </c>
      <c r="L262" s="2" t="s">
        <v>41</v>
      </c>
      <c r="M262" s="29">
        <v>1</v>
      </c>
      <c r="N262" s="29">
        <v>1</v>
      </c>
      <c r="O262" s="29">
        <v>1</v>
      </c>
      <c r="P262" s="29">
        <v>1</v>
      </c>
      <c r="Q262" s="29">
        <v>1</v>
      </c>
      <c r="R262" s="29">
        <v>1</v>
      </c>
      <c r="S262" s="29">
        <v>1</v>
      </c>
      <c r="T262" s="29">
        <v>1</v>
      </c>
      <c r="U262" s="29">
        <v>1</v>
      </c>
      <c r="V262" s="29">
        <v>1</v>
      </c>
      <c r="W262" s="29">
        <v>1</v>
      </c>
      <c r="X262" s="32">
        <v>1</v>
      </c>
    </row>
    <row r="263" spans="6:24" x14ac:dyDescent="0.25">
      <c r="F263" s="2" t="s">
        <v>4</v>
      </c>
      <c r="G263" s="1" t="s">
        <v>6</v>
      </c>
      <c r="H263" s="1" t="s">
        <v>16</v>
      </c>
      <c r="I263" s="1" t="s">
        <v>874</v>
      </c>
      <c r="J263" s="1" t="s">
        <v>875</v>
      </c>
      <c r="K263" s="1" t="s">
        <v>876</v>
      </c>
      <c r="L263" s="2" t="s">
        <v>1</v>
      </c>
      <c r="M263" s="9">
        <v>40.36</v>
      </c>
      <c r="N263" s="9">
        <v>40.36</v>
      </c>
      <c r="O263" s="9">
        <v>44.98</v>
      </c>
      <c r="P263" s="9">
        <v>271.88</v>
      </c>
      <c r="Q263" s="9">
        <v>416.04</v>
      </c>
      <c r="R263" s="9">
        <v>471.05</v>
      </c>
      <c r="S263" s="9">
        <v>475</v>
      </c>
      <c r="T263" s="9">
        <v>228.08</v>
      </c>
      <c r="U263" s="9">
        <v>68.56</v>
      </c>
      <c r="V263" s="9">
        <v>46.75</v>
      </c>
      <c r="W263" s="9">
        <v>44.64</v>
      </c>
      <c r="X263" s="6">
        <v>44.99</v>
      </c>
    </row>
    <row r="264" spans="6:24" x14ac:dyDescent="0.25">
      <c r="F264" s="2" t="s">
        <v>4</v>
      </c>
      <c r="G264" s="1" t="s">
        <v>6</v>
      </c>
      <c r="H264" s="1" t="s">
        <v>16</v>
      </c>
      <c r="I264" s="1" t="s">
        <v>877</v>
      </c>
      <c r="J264" s="1" t="s">
        <v>878</v>
      </c>
      <c r="K264" s="1" t="s">
        <v>879</v>
      </c>
      <c r="L264" s="2" t="s">
        <v>2</v>
      </c>
      <c r="M264" s="8">
        <v>-128</v>
      </c>
      <c r="N264" s="8"/>
      <c r="O264" s="8">
        <v>1</v>
      </c>
      <c r="P264" s="8"/>
      <c r="Q264" s="8">
        <v>1</v>
      </c>
      <c r="R264" s="8"/>
      <c r="S264" s="8">
        <v>3629</v>
      </c>
      <c r="T264" s="8">
        <v>40</v>
      </c>
      <c r="U264" s="8"/>
      <c r="V264" s="8"/>
      <c r="W264" s="8">
        <v>2</v>
      </c>
      <c r="X264" s="4">
        <v>-2</v>
      </c>
    </row>
    <row r="265" spans="6:24" x14ac:dyDescent="0.25">
      <c r="F265" s="2" t="s">
        <v>4</v>
      </c>
      <c r="G265" s="1" t="s">
        <v>6</v>
      </c>
      <c r="H265" s="1" t="s">
        <v>16</v>
      </c>
      <c r="I265" s="1" t="s">
        <v>877</v>
      </c>
      <c r="J265" s="1" t="s">
        <v>878</v>
      </c>
      <c r="K265" s="1" t="s">
        <v>879</v>
      </c>
      <c r="L265" s="2" t="s">
        <v>41</v>
      </c>
      <c r="M265" s="29">
        <v>1</v>
      </c>
      <c r="N265" s="29">
        <v>1</v>
      </c>
      <c r="O265" s="29">
        <v>1</v>
      </c>
      <c r="P265" s="29">
        <v>1</v>
      </c>
      <c r="Q265" s="29">
        <v>1</v>
      </c>
      <c r="R265" s="29">
        <v>1</v>
      </c>
      <c r="S265" s="29">
        <v>1</v>
      </c>
      <c r="T265" s="29">
        <v>1</v>
      </c>
      <c r="U265" s="29">
        <v>1</v>
      </c>
      <c r="V265" s="29">
        <v>1</v>
      </c>
      <c r="W265" s="29">
        <v>1</v>
      </c>
      <c r="X265" s="32">
        <v>1</v>
      </c>
    </row>
    <row r="266" spans="6:24" x14ac:dyDescent="0.25">
      <c r="F266" s="2" t="s">
        <v>4</v>
      </c>
      <c r="G266" s="1" t="s">
        <v>6</v>
      </c>
      <c r="H266" s="1" t="s">
        <v>16</v>
      </c>
      <c r="I266" s="1" t="s">
        <v>877</v>
      </c>
      <c r="J266" s="1" t="s">
        <v>878</v>
      </c>
      <c r="K266" s="1" t="s">
        <v>879</v>
      </c>
      <c r="L266" s="2" t="s">
        <v>1</v>
      </c>
      <c r="M266" s="9">
        <v>-128.69999999999999</v>
      </c>
      <c r="N266" s="9">
        <v>40</v>
      </c>
      <c r="O266" s="9">
        <v>45.8</v>
      </c>
      <c r="P266" s="9">
        <v>44.47</v>
      </c>
      <c r="Q266" s="9">
        <v>45.79</v>
      </c>
      <c r="R266" s="9">
        <v>44.47</v>
      </c>
      <c r="S266" s="9">
        <v>3369.39</v>
      </c>
      <c r="T266" s="9">
        <v>97.19</v>
      </c>
      <c r="U266" s="9">
        <v>44.47</v>
      </c>
      <c r="V266" s="9">
        <v>44.47</v>
      </c>
      <c r="W266" s="9">
        <v>47.11</v>
      </c>
      <c r="X266" s="6">
        <v>41.83</v>
      </c>
    </row>
    <row r="267" spans="6:24" x14ac:dyDescent="0.25">
      <c r="F267" s="2" t="s">
        <v>4</v>
      </c>
      <c r="G267" s="1" t="s">
        <v>6</v>
      </c>
      <c r="H267" s="1" t="s">
        <v>16</v>
      </c>
      <c r="I267" s="1" t="s">
        <v>880</v>
      </c>
      <c r="J267" s="1" t="s">
        <v>881</v>
      </c>
      <c r="K267" s="1" t="s">
        <v>882</v>
      </c>
      <c r="L267" s="2" t="s">
        <v>2</v>
      </c>
      <c r="M267" s="8">
        <v>13.904400000000001</v>
      </c>
      <c r="N267" s="8">
        <v>70.713999999999999</v>
      </c>
      <c r="O267" s="8">
        <v>534.72490000000005</v>
      </c>
      <c r="P267" s="8">
        <v>1168.6347000000001</v>
      </c>
      <c r="Q267" s="8">
        <v>1184.2607</v>
      </c>
      <c r="R267" s="8">
        <v>884.98419999999999</v>
      </c>
      <c r="S267" s="8">
        <v>1482.7426</v>
      </c>
      <c r="T267" s="8">
        <v>409.45249999999999</v>
      </c>
      <c r="U267" s="8">
        <v>195.1918</v>
      </c>
      <c r="V267" s="8">
        <v>30.854600000000001</v>
      </c>
      <c r="W267" s="8">
        <v>4.2374999999999998</v>
      </c>
      <c r="X267" s="4">
        <v>1.5891</v>
      </c>
    </row>
    <row r="268" spans="6:24" x14ac:dyDescent="0.25">
      <c r="F268" s="2" t="s">
        <v>4</v>
      </c>
      <c r="G268" s="1" t="s">
        <v>6</v>
      </c>
      <c r="H268" s="1" t="s">
        <v>16</v>
      </c>
      <c r="I268" s="1" t="s">
        <v>880</v>
      </c>
      <c r="J268" s="1" t="s">
        <v>881</v>
      </c>
      <c r="K268" s="1" t="s">
        <v>882</v>
      </c>
      <c r="L268" s="2" t="s">
        <v>41</v>
      </c>
      <c r="M268" s="29">
        <v>1</v>
      </c>
      <c r="N268" s="29">
        <v>1</v>
      </c>
      <c r="O268" s="29">
        <v>1</v>
      </c>
      <c r="P268" s="29">
        <v>1</v>
      </c>
      <c r="Q268" s="29">
        <v>1</v>
      </c>
      <c r="R268" s="29">
        <v>1</v>
      </c>
      <c r="S268" s="29">
        <v>1</v>
      </c>
      <c r="T268" s="29">
        <v>1</v>
      </c>
      <c r="U268" s="29">
        <v>1</v>
      </c>
      <c r="V268" s="29">
        <v>1</v>
      </c>
      <c r="W268" s="29">
        <v>1</v>
      </c>
      <c r="X268" s="32">
        <v>1</v>
      </c>
    </row>
    <row r="269" spans="6:24" x14ac:dyDescent="0.25">
      <c r="F269" s="2" t="s">
        <v>4</v>
      </c>
      <c r="G269" s="1" t="s">
        <v>6</v>
      </c>
      <c r="H269" s="1" t="s">
        <v>16</v>
      </c>
      <c r="I269" s="1" t="s">
        <v>880</v>
      </c>
      <c r="J269" s="1" t="s">
        <v>881</v>
      </c>
      <c r="K269" s="1" t="s">
        <v>882</v>
      </c>
      <c r="L269" s="2" t="s">
        <v>1</v>
      </c>
      <c r="M269" s="9">
        <v>58.34</v>
      </c>
      <c r="N269" s="9">
        <v>137.66999999999999</v>
      </c>
      <c r="O269" s="9">
        <v>646.42999999999995</v>
      </c>
      <c r="P269" s="9">
        <v>1204.26</v>
      </c>
      <c r="Q269" s="9">
        <v>1218.03</v>
      </c>
      <c r="R269" s="9">
        <v>954.66</v>
      </c>
      <c r="S269" s="9">
        <v>1480.69</v>
      </c>
      <c r="T269" s="9">
        <v>536.20000000000005</v>
      </c>
      <c r="U269" s="9">
        <v>301.73</v>
      </c>
      <c r="V269" s="9">
        <v>85.14</v>
      </c>
      <c r="W269" s="9">
        <v>50.06</v>
      </c>
      <c r="X269" s="6">
        <v>46.57</v>
      </c>
    </row>
    <row r="270" spans="6:24" x14ac:dyDescent="0.25">
      <c r="F270" s="2" t="s">
        <v>4</v>
      </c>
      <c r="G270" s="1" t="s">
        <v>6</v>
      </c>
      <c r="H270" s="1" t="s">
        <v>16</v>
      </c>
      <c r="I270" s="1" t="s">
        <v>883</v>
      </c>
      <c r="J270" s="1" t="s">
        <v>884</v>
      </c>
      <c r="K270" s="1" t="s">
        <v>885</v>
      </c>
      <c r="L270" s="2" t="s">
        <v>2</v>
      </c>
      <c r="M270" s="8"/>
      <c r="N270" s="8"/>
      <c r="O270" s="8">
        <v>1</v>
      </c>
      <c r="P270" s="8">
        <v>37</v>
      </c>
      <c r="Q270" s="8">
        <v>237</v>
      </c>
      <c r="R270" s="8">
        <v>-90</v>
      </c>
      <c r="S270" s="8">
        <v>297</v>
      </c>
      <c r="T270" s="8">
        <v>6</v>
      </c>
      <c r="U270" s="8"/>
      <c r="V270" s="8"/>
      <c r="W270" s="8"/>
      <c r="X270" s="4"/>
    </row>
    <row r="271" spans="6:24" x14ac:dyDescent="0.25">
      <c r="F271" s="2" t="s">
        <v>4</v>
      </c>
      <c r="G271" s="1" t="s">
        <v>6</v>
      </c>
      <c r="H271" s="1" t="s">
        <v>16</v>
      </c>
      <c r="I271" s="1" t="s">
        <v>883</v>
      </c>
      <c r="J271" s="1" t="s">
        <v>884</v>
      </c>
      <c r="K271" s="1" t="s">
        <v>885</v>
      </c>
      <c r="L271" s="2" t="s">
        <v>41</v>
      </c>
      <c r="M271" s="29">
        <v>1</v>
      </c>
      <c r="N271" s="29">
        <v>1</v>
      </c>
      <c r="O271" s="29">
        <v>1</v>
      </c>
      <c r="P271" s="29">
        <v>1</v>
      </c>
      <c r="Q271" s="29">
        <v>1</v>
      </c>
      <c r="R271" s="29">
        <v>1</v>
      </c>
      <c r="S271" s="29">
        <v>1</v>
      </c>
      <c r="T271" s="29">
        <v>1</v>
      </c>
      <c r="U271" s="29">
        <v>1</v>
      </c>
      <c r="V271" s="29">
        <v>1</v>
      </c>
      <c r="W271" s="29">
        <v>1</v>
      </c>
      <c r="X271" s="32">
        <v>1</v>
      </c>
    </row>
    <row r="272" spans="6:24" x14ac:dyDescent="0.25">
      <c r="F272" s="2" t="s">
        <v>4</v>
      </c>
      <c r="G272" s="1" t="s">
        <v>6</v>
      </c>
      <c r="H272" s="1" t="s">
        <v>16</v>
      </c>
      <c r="I272" s="1" t="s">
        <v>883</v>
      </c>
      <c r="J272" s="1" t="s">
        <v>884</v>
      </c>
      <c r="K272" s="1" t="s">
        <v>885</v>
      </c>
      <c r="L272" s="2" t="s">
        <v>1</v>
      </c>
      <c r="M272" s="9">
        <v>40</v>
      </c>
      <c r="N272" s="9">
        <v>40</v>
      </c>
      <c r="O272" s="9">
        <v>45.8</v>
      </c>
      <c r="P272" s="9">
        <v>93.24</v>
      </c>
      <c r="Q272" s="9">
        <v>356.84</v>
      </c>
      <c r="R272" s="9">
        <v>-74.150000000000006</v>
      </c>
      <c r="S272" s="9">
        <v>435.93</v>
      </c>
      <c r="T272" s="9">
        <v>52.38</v>
      </c>
      <c r="U272" s="9">
        <v>44.47</v>
      </c>
      <c r="V272" s="9">
        <v>44.47</v>
      </c>
      <c r="W272" s="9">
        <v>44.47</v>
      </c>
      <c r="X272" s="6">
        <v>44.47</v>
      </c>
    </row>
    <row r="273" spans="6:24" x14ac:dyDescent="0.25">
      <c r="F273" s="2" t="s">
        <v>4</v>
      </c>
      <c r="G273" s="1" t="s">
        <v>6</v>
      </c>
      <c r="H273" s="1" t="s">
        <v>16</v>
      </c>
      <c r="I273" s="1" t="s">
        <v>883</v>
      </c>
      <c r="J273" s="1" t="s">
        <v>884</v>
      </c>
      <c r="K273" s="1" t="s">
        <v>886</v>
      </c>
      <c r="L273" s="2" t="s">
        <v>2</v>
      </c>
      <c r="M273" s="8"/>
      <c r="N273" s="8"/>
      <c r="O273" s="8"/>
      <c r="P273" s="8">
        <v>8.4</v>
      </c>
      <c r="Q273" s="8">
        <v>35.700000000000003</v>
      </c>
      <c r="R273" s="8">
        <v>31.5</v>
      </c>
      <c r="S273" s="8">
        <v>68</v>
      </c>
      <c r="T273" s="8">
        <v>5.4</v>
      </c>
      <c r="U273" s="8">
        <v>4</v>
      </c>
      <c r="V273" s="8">
        <v>4.2</v>
      </c>
      <c r="W273" s="8">
        <v>5.6</v>
      </c>
      <c r="X273" s="4">
        <v>6.2</v>
      </c>
    </row>
    <row r="274" spans="6:24" x14ac:dyDescent="0.25">
      <c r="F274" s="2" t="s">
        <v>4</v>
      </c>
      <c r="G274" s="1" t="s">
        <v>6</v>
      </c>
      <c r="H274" s="1" t="s">
        <v>16</v>
      </c>
      <c r="I274" s="1" t="s">
        <v>883</v>
      </c>
      <c r="J274" s="1" t="s">
        <v>884</v>
      </c>
      <c r="K274" s="1" t="s">
        <v>886</v>
      </c>
      <c r="L274" s="2" t="s">
        <v>41</v>
      </c>
      <c r="M274" s="29">
        <v>1</v>
      </c>
      <c r="N274" s="29">
        <v>1</v>
      </c>
      <c r="O274" s="29">
        <v>1</v>
      </c>
      <c r="P274" s="29">
        <v>1</v>
      </c>
      <c r="Q274" s="29">
        <v>1</v>
      </c>
      <c r="R274" s="29">
        <v>1</v>
      </c>
      <c r="S274" s="29">
        <v>1</v>
      </c>
      <c r="T274" s="29">
        <v>1</v>
      </c>
      <c r="U274" s="29">
        <v>1</v>
      </c>
      <c r="V274" s="29">
        <v>1</v>
      </c>
      <c r="W274" s="29">
        <v>1</v>
      </c>
      <c r="X274" s="32">
        <v>1</v>
      </c>
    </row>
    <row r="275" spans="6:24" x14ac:dyDescent="0.25">
      <c r="F275" s="2" t="s">
        <v>4</v>
      </c>
      <c r="G275" s="1" t="s">
        <v>6</v>
      </c>
      <c r="H275" s="1" t="s">
        <v>16</v>
      </c>
      <c r="I275" s="1" t="s">
        <v>883</v>
      </c>
      <c r="J275" s="1" t="s">
        <v>884</v>
      </c>
      <c r="K275" s="1" t="s">
        <v>886</v>
      </c>
      <c r="L275" s="2" t="s">
        <v>1</v>
      </c>
      <c r="M275" s="9">
        <v>40</v>
      </c>
      <c r="N275" s="9">
        <v>40</v>
      </c>
      <c r="O275" s="9">
        <v>44.47</v>
      </c>
      <c r="P275" s="9">
        <v>55.54</v>
      </c>
      <c r="Q275" s="9">
        <v>91.52</v>
      </c>
      <c r="R275" s="9">
        <v>85.98</v>
      </c>
      <c r="S275" s="9">
        <v>134.09</v>
      </c>
      <c r="T275" s="9">
        <v>51.59</v>
      </c>
      <c r="U275" s="9">
        <v>49.74</v>
      </c>
      <c r="V275" s="9">
        <v>50.01</v>
      </c>
      <c r="W275" s="9">
        <v>51.84</v>
      </c>
      <c r="X275" s="6">
        <v>52.63</v>
      </c>
    </row>
    <row r="276" spans="6:24" x14ac:dyDescent="0.25">
      <c r="F276" s="2" t="s">
        <v>4</v>
      </c>
      <c r="G276" s="1" t="s">
        <v>6</v>
      </c>
      <c r="H276" s="1" t="s">
        <v>16</v>
      </c>
      <c r="I276" s="1" t="s">
        <v>887</v>
      </c>
      <c r="J276" s="1" t="s">
        <v>888</v>
      </c>
      <c r="K276" s="1" t="s">
        <v>889</v>
      </c>
      <c r="L276" s="2" t="s">
        <v>2</v>
      </c>
      <c r="M276" s="8">
        <v>3.4702999999999999</v>
      </c>
      <c r="N276" s="8">
        <v>3.2464</v>
      </c>
      <c r="O276" s="8">
        <v>50.263500000000001</v>
      </c>
      <c r="P276" s="8">
        <v>230.15969999999999</v>
      </c>
      <c r="Q276" s="8">
        <v>332.4778</v>
      </c>
      <c r="R276" s="8">
        <v>281.65460000000002</v>
      </c>
      <c r="S276" s="8">
        <v>347.14269999999999</v>
      </c>
      <c r="T276" s="8">
        <v>103.54949999999999</v>
      </c>
      <c r="U276" s="8">
        <v>27.762499999999999</v>
      </c>
      <c r="V276" s="8">
        <v>18.694900000000001</v>
      </c>
      <c r="W276" s="8">
        <v>14.329000000000001</v>
      </c>
      <c r="X276" s="4">
        <v>12.0901</v>
      </c>
    </row>
    <row r="277" spans="6:24" x14ac:dyDescent="0.25">
      <c r="F277" s="2" t="s">
        <v>4</v>
      </c>
      <c r="G277" s="1" t="s">
        <v>6</v>
      </c>
      <c r="H277" s="1" t="s">
        <v>16</v>
      </c>
      <c r="I277" s="1" t="s">
        <v>887</v>
      </c>
      <c r="J277" s="1" t="s">
        <v>888</v>
      </c>
      <c r="K277" s="1" t="s">
        <v>889</v>
      </c>
      <c r="L277" s="2" t="s">
        <v>41</v>
      </c>
      <c r="M277" s="29">
        <v>1</v>
      </c>
      <c r="N277" s="29">
        <v>1</v>
      </c>
      <c r="O277" s="29">
        <v>1</v>
      </c>
      <c r="P277" s="29">
        <v>1</v>
      </c>
      <c r="Q277" s="29">
        <v>1</v>
      </c>
      <c r="R277" s="29">
        <v>1</v>
      </c>
      <c r="S277" s="29">
        <v>1</v>
      </c>
      <c r="T277" s="29">
        <v>1</v>
      </c>
      <c r="U277" s="29">
        <v>1</v>
      </c>
      <c r="V277" s="29">
        <v>1</v>
      </c>
      <c r="W277" s="29">
        <v>1</v>
      </c>
      <c r="X277" s="32">
        <v>1</v>
      </c>
    </row>
    <row r="278" spans="6:24" x14ac:dyDescent="0.25">
      <c r="F278" s="2" t="s">
        <v>4</v>
      </c>
      <c r="G278" s="1" t="s">
        <v>6</v>
      </c>
      <c r="H278" s="1" t="s">
        <v>16</v>
      </c>
      <c r="I278" s="1" t="s">
        <v>887</v>
      </c>
      <c r="J278" s="1" t="s">
        <v>888</v>
      </c>
      <c r="K278" s="1" t="s">
        <v>889</v>
      </c>
      <c r="L278" s="2" t="s">
        <v>1</v>
      </c>
      <c r="M278" s="9">
        <v>44.57</v>
      </c>
      <c r="N278" s="9">
        <v>44.28</v>
      </c>
      <c r="O278" s="9">
        <v>110.72</v>
      </c>
      <c r="P278" s="9">
        <v>347.83</v>
      </c>
      <c r="Q278" s="9">
        <v>468.46</v>
      </c>
      <c r="R278" s="9">
        <v>415.69</v>
      </c>
      <c r="S278" s="9">
        <v>481.36</v>
      </c>
      <c r="T278" s="9">
        <v>180.95</v>
      </c>
      <c r="U278" s="9">
        <v>81.06</v>
      </c>
      <c r="V278" s="9">
        <v>69.11</v>
      </c>
      <c r="W278" s="9">
        <v>63.37</v>
      </c>
      <c r="X278" s="6">
        <v>60.39</v>
      </c>
    </row>
    <row r="279" spans="6:24" x14ac:dyDescent="0.25">
      <c r="F279" s="2" t="s">
        <v>4</v>
      </c>
      <c r="G279" s="1" t="s">
        <v>6</v>
      </c>
      <c r="H279" s="1" t="s">
        <v>16</v>
      </c>
      <c r="I279" s="1" t="s">
        <v>890</v>
      </c>
      <c r="J279" s="1" t="s">
        <v>891</v>
      </c>
      <c r="K279" s="1" t="s">
        <v>892</v>
      </c>
      <c r="L279" s="2" t="s">
        <v>2</v>
      </c>
      <c r="M279" s="8">
        <v>11.1</v>
      </c>
      <c r="N279" s="8">
        <v>22.6</v>
      </c>
      <c r="O279" s="8">
        <v>15.1</v>
      </c>
      <c r="P279" s="8">
        <v>30.7</v>
      </c>
      <c r="Q279" s="8">
        <v>29.8</v>
      </c>
      <c r="R279" s="8">
        <v>28.6</v>
      </c>
      <c r="S279" s="8">
        <v>25.9</v>
      </c>
      <c r="T279" s="8">
        <v>27.5</v>
      </c>
      <c r="U279" s="8">
        <v>24.5</v>
      </c>
      <c r="V279" s="8">
        <v>10.199999999999999</v>
      </c>
      <c r="W279" s="8">
        <v>3.3</v>
      </c>
      <c r="X279" s="4"/>
    </row>
    <row r="280" spans="6:24" x14ac:dyDescent="0.25">
      <c r="F280" s="2" t="s">
        <v>4</v>
      </c>
      <c r="G280" s="1" t="s">
        <v>6</v>
      </c>
      <c r="H280" s="1" t="s">
        <v>16</v>
      </c>
      <c r="I280" s="1" t="s">
        <v>890</v>
      </c>
      <c r="J280" s="1" t="s">
        <v>891</v>
      </c>
      <c r="K280" s="1" t="s">
        <v>892</v>
      </c>
      <c r="L280" s="2" t="s">
        <v>41</v>
      </c>
      <c r="M280" s="29">
        <v>1</v>
      </c>
      <c r="N280" s="29">
        <v>1</v>
      </c>
      <c r="O280" s="29">
        <v>1</v>
      </c>
      <c r="P280" s="29">
        <v>1</v>
      </c>
      <c r="Q280" s="29">
        <v>1</v>
      </c>
      <c r="R280" s="29">
        <v>1</v>
      </c>
      <c r="S280" s="29">
        <v>1</v>
      </c>
      <c r="T280" s="29">
        <v>1</v>
      </c>
      <c r="U280" s="29">
        <v>1</v>
      </c>
      <c r="V280" s="29">
        <v>1</v>
      </c>
      <c r="W280" s="29">
        <v>1</v>
      </c>
      <c r="X280" s="32">
        <v>1</v>
      </c>
    </row>
    <row r="281" spans="6:24" x14ac:dyDescent="0.25">
      <c r="F281" s="2" t="s">
        <v>4</v>
      </c>
      <c r="G281" s="1" t="s">
        <v>6</v>
      </c>
      <c r="H281" s="1" t="s">
        <v>16</v>
      </c>
      <c r="I281" s="1" t="s">
        <v>890</v>
      </c>
      <c r="J281" s="1" t="s">
        <v>891</v>
      </c>
      <c r="K281" s="1" t="s">
        <v>892</v>
      </c>
      <c r="L281" s="2" t="s">
        <v>1</v>
      </c>
      <c r="M281" s="9">
        <v>54.63</v>
      </c>
      <c r="N281" s="9">
        <v>69.790000000000006</v>
      </c>
      <c r="O281" s="9">
        <v>64.38</v>
      </c>
      <c r="P281" s="9">
        <v>84.93</v>
      </c>
      <c r="Q281" s="9">
        <v>83.75</v>
      </c>
      <c r="R281" s="9">
        <v>82.16</v>
      </c>
      <c r="S281" s="9">
        <v>78.62</v>
      </c>
      <c r="T281" s="9">
        <v>80.72</v>
      </c>
      <c r="U281" s="9">
        <v>76.77</v>
      </c>
      <c r="V281" s="9">
        <v>57.91</v>
      </c>
      <c r="W281" s="9">
        <v>48.82</v>
      </c>
      <c r="X281" s="6">
        <v>44.47</v>
      </c>
    </row>
    <row r="282" spans="6:24" x14ac:dyDescent="0.25">
      <c r="F282" s="2" t="s">
        <v>4</v>
      </c>
      <c r="G282" s="1" t="s">
        <v>6</v>
      </c>
      <c r="H282" s="1" t="s">
        <v>16</v>
      </c>
      <c r="I282" s="1" t="s">
        <v>893</v>
      </c>
      <c r="J282" s="1" t="s">
        <v>894</v>
      </c>
      <c r="K282" s="1" t="s">
        <v>895</v>
      </c>
      <c r="L282" s="2" t="s">
        <v>2</v>
      </c>
      <c r="M282" s="8">
        <v>0.33310000000000001</v>
      </c>
      <c r="N282" s="8">
        <v>0.66620000000000001</v>
      </c>
      <c r="O282" s="8">
        <v>57.294199999999996</v>
      </c>
      <c r="P282" s="8">
        <v>182.37540000000001</v>
      </c>
      <c r="Q282" s="8">
        <v>274.47919999999999</v>
      </c>
      <c r="R282" s="8">
        <v>207.69149999999999</v>
      </c>
      <c r="S282" s="8">
        <v>307.45670000000001</v>
      </c>
      <c r="T282" s="8">
        <v>71.284599999999998</v>
      </c>
      <c r="U282" s="8">
        <v>6.1624999999999996</v>
      </c>
      <c r="V282" s="8"/>
      <c r="W282" s="8">
        <v>0.1666</v>
      </c>
      <c r="X282" s="4"/>
    </row>
    <row r="283" spans="6:24" x14ac:dyDescent="0.25">
      <c r="F283" s="2" t="s">
        <v>4</v>
      </c>
      <c r="G283" s="1" t="s">
        <v>6</v>
      </c>
      <c r="H283" s="1" t="s">
        <v>16</v>
      </c>
      <c r="I283" s="1" t="s">
        <v>893</v>
      </c>
      <c r="J283" s="1" t="s">
        <v>894</v>
      </c>
      <c r="K283" s="1" t="s">
        <v>895</v>
      </c>
      <c r="L283" s="2" t="s">
        <v>41</v>
      </c>
      <c r="M283" s="29">
        <v>1</v>
      </c>
      <c r="N283" s="29">
        <v>1</v>
      </c>
      <c r="O283" s="29">
        <v>1</v>
      </c>
      <c r="P283" s="29">
        <v>1</v>
      </c>
      <c r="Q283" s="29">
        <v>1</v>
      </c>
      <c r="R283" s="29">
        <v>1</v>
      </c>
      <c r="S283" s="29">
        <v>1</v>
      </c>
      <c r="T283" s="29">
        <v>1</v>
      </c>
      <c r="U283" s="29">
        <v>1</v>
      </c>
      <c r="V283" s="29">
        <v>1</v>
      </c>
      <c r="W283" s="29">
        <v>1</v>
      </c>
      <c r="X283" s="32">
        <v>1</v>
      </c>
    </row>
    <row r="284" spans="6:24" x14ac:dyDescent="0.25">
      <c r="F284" s="2" t="s">
        <v>4</v>
      </c>
      <c r="G284" s="1" t="s">
        <v>6</v>
      </c>
      <c r="H284" s="1" t="s">
        <v>16</v>
      </c>
      <c r="I284" s="1" t="s">
        <v>893</v>
      </c>
      <c r="J284" s="1" t="s">
        <v>894</v>
      </c>
      <c r="K284" s="1" t="s">
        <v>895</v>
      </c>
      <c r="L284" s="2" t="s">
        <v>1</v>
      </c>
      <c r="M284" s="9">
        <v>40.44</v>
      </c>
      <c r="N284" s="9">
        <v>40.880000000000003</v>
      </c>
      <c r="O284" s="9">
        <v>119.98</v>
      </c>
      <c r="P284" s="9">
        <v>284.83999999999997</v>
      </c>
      <c r="Q284" s="9">
        <v>406.23</v>
      </c>
      <c r="R284" s="9">
        <v>318.20999999999998</v>
      </c>
      <c r="S284" s="9">
        <v>446.42</v>
      </c>
      <c r="T284" s="9">
        <v>138.41999999999999</v>
      </c>
      <c r="U284" s="9">
        <v>52.59</v>
      </c>
      <c r="V284" s="9">
        <v>44.47</v>
      </c>
      <c r="W284" s="9">
        <v>44.68</v>
      </c>
      <c r="X284" s="6">
        <v>44.47</v>
      </c>
    </row>
    <row r="285" spans="6:24" x14ac:dyDescent="0.25">
      <c r="F285" s="2" t="s">
        <v>4</v>
      </c>
      <c r="G285" s="1" t="s">
        <v>6</v>
      </c>
      <c r="H285" s="1" t="s">
        <v>16</v>
      </c>
      <c r="I285" s="1" t="s">
        <v>896</v>
      </c>
      <c r="J285" s="1" t="s">
        <v>897</v>
      </c>
      <c r="K285" s="1" t="s">
        <v>898</v>
      </c>
      <c r="L285" s="2" t="s">
        <v>2</v>
      </c>
      <c r="M285" s="8"/>
      <c r="N285" s="8">
        <v>0.5</v>
      </c>
      <c r="O285" s="8">
        <v>19.100000000000001</v>
      </c>
      <c r="P285" s="8">
        <v>12.4</v>
      </c>
      <c r="Q285" s="8">
        <v>123.4</v>
      </c>
      <c r="R285" s="8"/>
      <c r="S285" s="8">
        <v>288.39999999999998</v>
      </c>
      <c r="T285" s="8">
        <v>2.5</v>
      </c>
      <c r="U285" s="8">
        <v>0.6</v>
      </c>
      <c r="V285" s="8"/>
      <c r="W285" s="8"/>
      <c r="X285" s="4"/>
    </row>
    <row r="286" spans="6:24" x14ac:dyDescent="0.25">
      <c r="F286" s="2" t="s">
        <v>4</v>
      </c>
      <c r="G286" s="1" t="s">
        <v>6</v>
      </c>
      <c r="H286" s="1" t="s">
        <v>16</v>
      </c>
      <c r="I286" s="1" t="s">
        <v>896</v>
      </c>
      <c r="J286" s="1" t="s">
        <v>897</v>
      </c>
      <c r="K286" s="1" t="s">
        <v>898</v>
      </c>
      <c r="L286" s="2" t="s">
        <v>41</v>
      </c>
      <c r="M286" s="29">
        <v>1</v>
      </c>
      <c r="N286" s="29">
        <v>1</v>
      </c>
      <c r="O286" s="29">
        <v>1</v>
      </c>
      <c r="P286" s="29">
        <v>1</v>
      </c>
      <c r="Q286" s="29">
        <v>1</v>
      </c>
      <c r="R286" s="11"/>
      <c r="S286" s="29">
        <v>2</v>
      </c>
      <c r="T286" s="29">
        <v>1</v>
      </c>
      <c r="U286" s="29">
        <v>1</v>
      </c>
      <c r="V286" s="29">
        <v>1</v>
      </c>
      <c r="W286" s="29">
        <v>1</v>
      </c>
      <c r="X286" s="32">
        <v>1</v>
      </c>
    </row>
    <row r="287" spans="6:24" x14ac:dyDescent="0.25">
      <c r="F287" s="2" t="s">
        <v>4</v>
      </c>
      <c r="G287" s="1" t="s">
        <v>6</v>
      </c>
      <c r="H287" s="1" t="s">
        <v>16</v>
      </c>
      <c r="I287" s="1" t="s">
        <v>896</v>
      </c>
      <c r="J287" s="1" t="s">
        <v>897</v>
      </c>
      <c r="K287" s="1" t="s">
        <v>898</v>
      </c>
      <c r="L287" s="2" t="s">
        <v>1</v>
      </c>
      <c r="M287" s="9">
        <v>40</v>
      </c>
      <c r="N287" s="9">
        <v>45.12</v>
      </c>
      <c r="O287" s="9">
        <v>69.64</v>
      </c>
      <c r="P287" s="9">
        <v>60.81</v>
      </c>
      <c r="Q287" s="9">
        <v>207.11</v>
      </c>
      <c r="R287" s="11"/>
      <c r="S287" s="9">
        <v>469.05</v>
      </c>
      <c r="T287" s="9">
        <v>47.78</v>
      </c>
      <c r="U287" s="9">
        <v>45.26</v>
      </c>
      <c r="V287" s="9">
        <v>44.47</v>
      </c>
      <c r="W287" s="9">
        <v>44.47</v>
      </c>
      <c r="X287" s="6">
        <v>44.47</v>
      </c>
    </row>
    <row r="288" spans="6:24" x14ac:dyDescent="0.25">
      <c r="F288" s="2" t="s">
        <v>4</v>
      </c>
      <c r="G288" s="1" t="s">
        <v>6</v>
      </c>
      <c r="H288" s="1" t="s">
        <v>16</v>
      </c>
      <c r="I288" s="1" t="s">
        <v>899</v>
      </c>
      <c r="J288" s="1" t="s">
        <v>900</v>
      </c>
      <c r="K288" s="1" t="s">
        <v>901</v>
      </c>
      <c r="L288" s="2" t="s">
        <v>2</v>
      </c>
      <c r="M288" s="8">
        <v>21.9</v>
      </c>
      <c r="N288" s="8">
        <v>25.5</v>
      </c>
      <c r="O288" s="8">
        <v>70.8</v>
      </c>
      <c r="P288" s="8">
        <v>156.30000000000001</v>
      </c>
      <c r="Q288" s="8">
        <v>329.4</v>
      </c>
      <c r="R288" s="8">
        <v>160.30000000000001</v>
      </c>
      <c r="S288" s="8">
        <v>347.7</v>
      </c>
      <c r="T288" s="8">
        <v>83.4</v>
      </c>
      <c r="U288" s="8">
        <v>23.1</v>
      </c>
      <c r="V288" s="8">
        <v>0.2</v>
      </c>
      <c r="W288" s="8">
        <v>22.1</v>
      </c>
      <c r="X288" s="4">
        <v>-21.9</v>
      </c>
    </row>
    <row r="289" spans="6:24" x14ac:dyDescent="0.25">
      <c r="F289" s="2" t="s">
        <v>4</v>
      </c>
      <c r="G289" s="1" t="s">
        <v>6</v>
      </c>
      <c r="H289" s="1" t="s">
        <v>16</v>
      </c>
      <c r="I289" s="1" t="s">
        <v>899</v>
      </c>
      <c r="J289" s="1" t="s">
        <v>900</v>
      </c>
      <c r="K289" s="1" t="s">
        <v>901</v>
      </c>
      <c r="L289" s="2" t="s">
        <v>41</v>
      </c>
      <c r="M289" s="29">
        <v>1</v>
      </c>
      <c r="N289" s="29">
        <v>1</v>
      </c>
      <c r="O289" s="29">
        <v>1</v>
      </c>
      <c r="P289" s="29">
        <v>1</v>
      </c>
      <c r="Q289" s="29">
        <v>1</v>
      </c>
      <c r="R289" s="29">
        <v>1</v>
      </c>
      <c r="S289" s="29">
        <v>1</v>
      </c>
      <c r="T289" s="29">
        <v>1</v>
      </c>
      <c r="U289" s="29">
        <v>1</v>
      </c>
      <c r="V289" s="29">
        <v>1</v>
      </c>
      <c r="W289" s="29">
        <v>1</v>
      </c>
      <c r="X289" s="32">
        <v>1</v>
      </c>
    </row>
    <row r="290" spans="6:24" x14ac:dyDescent="0.25">
      <c r="F290" s="2" t="s">
        <v>4</v>
      </c>
      <c r="G290" s="1" t="s">
        <v>6</v>
      </c>
      <c r="H290" s="1" t="s">
        <v>16</v>
      </c>
      <c r="I290" s="1" t="s">
        <v>899</v>
      </c>
      <c r="J290" s="1" t="s">
        <v>900</v>
      </c>
      <c r="K290" s="1" t="s">
        <v>901</v>
      </c>
      <c r="L290" s="2" t="s">
        <v>1</v>
      </c>
      <c r="M290" s="9">
        <v>68.86</v>
      </c>
      <c r="N290" s="9">
        <v>73.599999999999994</v>
      </c>
      <c r="O290" s="9">
        <v>137.78</v>
      </c>
      <c r="P290" s="9">
        <v>250.47</v>
      </c>
      <c r="Q290" s="9">
        <v>465.75</v>
      </c>
      <c r="R290" s="9">
        <v>255.75</v>
      </c>
      <c r="S290" s="9">
        <v>481.85</v>
      </c>
      <c r="T290" s="9">
        <v>154.38</v>
      </c>
      <c r="U290" s="9">
        <v>74.91</v>
      </c>
      <c r="V290" s="9">
        <v>44.73</v>
      </c>
      <c r="W290" s="9">
        <v>73.599999999999994</v>
      </c>
      <c r="X290" s="6">
        <v>15.58</v>
      </c>
    </row>
    <row r="291" spans="6:24" x14ac:dyDescent="0.25">
      <c r="F291" s="2" t="s">
        <v>4</v>
      </c>
      <c r="G291" s="1" t="s">
        <v>6</v>
      </c>
      <c r="H291" s="1" t="s">
        <v>16</v>
      </c>
      <c r="I291" s="1" t="s">
        <v>902</v>
      </c>
      <c r="J291" s="1" t="s">
        <v>903</v>
      </c>
      <c r="K291" s="1" t="s">
        <v>904</v>
      </c>
      <c r="L291" s="2" t="s">
        <v>2</v>
      </c>
      <c r="M291" s="8">
        <v>4.37</v>
      </c>
      <c r="N291" s="8">
        <v>3.8403</v>
      </c>
      <c r="O291" s="8">
        <v>99.052599999999998</v>
      </c>
      <c r="P291" s="8">
        <v>688.07090000000005</v>
      </c>
      <c r="Q291" s="8">
        <v>847.77329999999995</v>
      </c>
      <c r="R291" s="8">
        <v>648.87369999999999</v>
      </c>
      <c r="S291" s="8">
        <v>757.46069999999997</v>
      </c>
      <c r="T291" s="8">
        <v>162.88050000000001</v>
      </c>
      <c r="U291" s="8">
        <v>11.388400000000001</v>
      </c>
      <c r="V291" s="8">
        <v>1.1918</v>
      </c>
      <c r="W291" s="8">
        <v>4.37</v>
      </c>
      <c r="X291" s="4">
        <v>5.2968999999999999</v>
      </c>
    </row>
    <row r="292" spans="6:24" x14ac:dyDescent="0.25">
      <c r="F292" s="2" t="s">
        <v>4</v>
      </c>
      <c r="G292" s="1" t="s">
        <v>6</v>
      </c>
      <c r="H292" s="1" t="s">
        <v>16</v>
      </c>
      <c r="I292" s="1" t="s">
        <v>902</v>
      </c>
      <c r="J292" s="1" t="s">
        <v>903</v>
      </c>
      <c r="K292" s="1" t="s">
        <v>904</v>
      </c>
      <c r="L292" s="2" t="s">
        <v>41</v>
      </c>
      <c r="M292" s="29">
        <v>1</v>
      </c>
      <c r="N292" s="29">
        <v>1</v>
      </c>
      <c r="O292" s="29">
        <v>1</v>
      </c>
      <c r="P292" s="29">
        <v>1</v>
      </c>
      <c r="Q292" s="29">
        <v>1</v>
      </c>
      <c r="R292" s="29">
        <v>1</v>
      </c>
      <c r="S292" s="29">
        <v>1</v>
      </c>
      <c r="T292" s="29">
        <v>1</v>
      </c>
      <c r="U292" s="29">
        <v>1</v>
      </c>
      <c r="V292" s="29">
        <v>1</v>
      </c>
      <c r="W292" s="29">
        <v>1</v>
      </c>
      <c r="X292" s="32">
        <v>1</v>
      </c>
    </row>
    <row r="293" spans="6:24" x14ac:dyDescent="0.25">
      <c r="F293" s="2" t="s">
        <v>4</v>
      </c>
      <c r="G293" s="1" t="s">
        <v>6</v>
      </c>
      <c r="H293" s="1" t="s">
        <v>16</v>
      </c>
      <c r="I293" s="1" t="s">
        <v>902</v>
      </c>
      <c r="J293" s="1" t="s">
        <v>903</v>
      </c>
      <c r="K293" s="1" t="s">
        <v>904</v>
      </c>
      <c r="L293" s="2" t="s">
        <v>1</v>
      </c>
      <c r="M293" s="9">
        <v>45.76</v>
      </c>
      <c r="N293" s="9">
        <v>49.53</v>
      </c>
      <c r="O293" s="9">
        <v>175.01</v>
      </c>
      <c r="P293" s="9">
        <v>781.37</v>
      </c>
      <c r="Q293" s="9">
        <v>921.91</v>
      </c>
      <c r="R293" s="9">
        <v>746.88</v>
      </c>
      <c r="S293" s="9">
        <v>842.44</v>
      </c>
      <c r="T293" s="9">
        <v>259.14999999999998</v>
      </c>
      <c r="U293" s="9">
        <v>59.49</v>
      </c>
      <c r="V293" s="9">
        <v>46.04</v>
      </c>
      <c r="W293" s="9">
        <v>50.23</v>
      </c>
      <c r="X293" s="6">
        <v>51.45</v>
      </c>
    </row>
    <row r="294" spans="6:24" x14ac:dyDescent="0.25">
      <c r="F294" s="2" t="s">
        <v>4</v>
      </c>
      <c r="G294" s="1" t="s">
        <v>6</v>
      </c>
      <c r="H294" s="1" t="s">
        <v>16</v>
      </c>
      <c r="I294" s="1" t="s">
        <v>905</v>
      </c>
      <c r="J294" s="1" t="s">
        <v>906</v>
      </c>
      <c r="K294" s="1" t="s">
        <v>907</v>
      </c>
      <c r="L294" s="2" t="s">
        <v>2</v>
      </c>
      <c r="M294" s="8"/>
      <c r="N294" s="8"/>
      <c r="O294" s="8">
        <v>12</v>
      </c>
      <c r="P294" s="8">
        <v>148</v>
      </c>
      <c r="Q294" s="8">
        <v>191</v>
      </c>
      <c r="R294" s="8">
        <v>277</v>
      </c>
      <c r="S294" s="8">
        <v>281</v>
      </c>
      <c r="T294" s="8">
        <v>73</v>
      </c>
      <c r="U294" s="8">
        <v>11</v>
      </c>
      <c r="V294" s="8">
        <v>1</v>
      </c>
      <c r="W294" s="8"/>
      <c r="X294" s="4"/>
    </row>
    <row r="295" spans="6:24" x14ac:dyDescent="0.25">
      <c r="F295" s="2" t="s">
        <v>4</v>
      </c>
      <c r="G295" s="1" t="s">
        <v>6</v>
      </c>
      <c r="H295" s="1" t="s">
        <v>16</v>
      </c>
      <c r="I295" s="1" t="s">
        <v>905</v>
      </c>
      <c r="J295" s="1" t="s">
        <v>906</v>
      </c>
      <c r="K295" s="1" t="s">
        <v>907</v>
      </c>
      <c r="L295" s="2" t="s">
        <v>41</v>
      </c>
      <c r="M295" s="29">
        <v>1</v>
      </c>
      <c r="N295" s="29">
        <v>1</v>
      </c>
      <c r="O295" s="29">
        <v>1</v>
      </c>
      <c r="P295" s="29">
        <v>1</v>
      </c>
      <c r="Q295" s="29">
        <v>1</v>
      </c>
      <c r="R295" s="29">
        <v>1</v>
      </c>
      <c r="S295" s="29">
        <v>1</v>
      </c>
      <c r="T295" s="29">
        <v>1</v>
      </c>
      <c r="U295" s="29">
        <v>1</v>
      </c>
      <c r="V295" s="29">
        <v>1</v>
      </c>
      <c r="W295" s="29">
        <v>1</v>
      </c>
      <c r="X295" s="32">
        <v>1</v>
      </c>
    </row>
    <row r="296" spans="6:24" x14ac:dyDescent="0.25">
      <c r="F296" s="2" t="s">
        <v>4</v>
      </c>
      <c r="G296" s="1" t="s">
        <v>6</v>
      </c>
      <c r="H296" s="1" t="s">
        <v>16</v>
      </c>
      <c r="I296" s="1" t="s">
        <v>905</v>
      </c>
      <c r="J296" s="1" t="s">
        <v>906</v>
      </c>
      <c r="K296" s="1" t="s">
        <v>907</v>
      </c>
      <c r="L296" s="2" t="s">
        <v>1</v>
      </c>
      <c r="M296" s="9">
        <v>40</v>
      </c>
      <c r="N296" s="9">
        <v>40</v>
      </c>
      <c r="O296" s="9">
        <v>60.29</v>
      </c>
      <c r="P296" s="9">
        <v>239.53</v>
      </c>
      <c r="Q296" s="9">
        <v>296.20999999999998</v>
      </c>
      <c r="R296" s="9">
        <v>409.56</v>
      </c>
      <c r="S296" s="9">
        <v>414.83</v>
      </c>
      <c r="T296" s="9">
        <v>140.68</v>
      </c>
      <c r="U296" s="9">
        <v>58.97</v>
      </c>
      <c r="V296" s="9">
        <v>45.8</v>
      </c>
      <c r="W296" s="9">
        <v>44.47</v>
      </c>
      <c r="X296" s="6">
        <v>44.47</v>
      </c>
    </row>
    <row r="297" spans="6:24" x14ac:dyDescent="0.25">
      <c r="F297" s="2" t="s">
        <v>4</v>
      </c>
      <c r="G297" s="1" t="s">
        <v>6</v>
      </c>
      <c r="H297" s="1" t="s">
        <v>16</v>
      </c>
      <c r="I297" s="1" t="s">
        <v>908</v>
      </c>
      <c r="J297" s="1" t="s">
        <v>909</v>
      </c>
      <c r="K297" s="1" t="s">
        <v>910</v>
      </c>
      <c r="L297" s="2" t="s">
        <v>2</v>
      </c>
      <c r="M297" s="8">
        <v>137.45529999999999</v>
      </c>
      <c r="N297" s="8">
        <v>168.57470000000001</v>
      </c>
      <c r="O297" s="8">
        <v>308.8109</v>
      </c>
      <c r="P297" s="8">
        <v>387.86759999999998</v>
      </c>
      <c r="Q297" s="8">
        <v>491.55489999999998</v>
      </c>
      <c r="R297" s="8"/>
      <c r="S297" s="8">
        <v>827.24779999999998</v>
      </c>
      <c r="T297" s="8">
        <v>252.2662</v>
      </c>
      <c r="U297" s="8">
        <v>130.83410000000001</v>
      </c>
      <c r="V297" s="8">
        <v>116.4</v>
      </c>
      <c r="W297" s="8">
        <v>126.99379999999999</v>
      </c>
      <c r="X297" s="4">
        <v>118.6512</v>
      </c>
    </row>
    <row r="298" spans="6:24" x14ac:dyDescent="0.25">
      <c r="F298" s="2" t="s">
        <v>4</v>
      </c>
      <c r="G298" s="1" t="s">
        <v>6</v>
      </c>
      <c r="H298" s="1" t="s">
        <v>16</v>
      </c>
      <c r="I298" s="1" t="s">
        <v>908</v>
      </c>
      <c r="J298" s="1" t="s">
        <v>909</v>
      </c>
      <c r="K298" s="1" t="s">
        <v>910</v>
      </c>
      <c r="L298" s="2" t="s">
        <v>41</v>
      </c>
      <c r="M298" s="29">
        <v>1</v>
      </c>
      <c r="N298" s="29">
        <v>1</v>
      </c>
      <c r="O298" s="29">
        <v>1</v>
      </c>
      <c r="P298" s="29">
        <v>1</v>
      </c>
      <c r="Q298" s="29">
        <v>1</v>
      </c>
      <c r="R298" s="11"/>
      <c r="S298" s="29">
        <v>2</v>
      </c>
      <c r="T298" s="29">
        <v>1</v>
      </c>
      <c r="U298" s="29">
        <v>1</v>
      </c>
      <c r="V298" s="29">
        <v>1</v>
      </c>
      <c r="W298" s="29">
        <v>1</v>
      </c>
      <c r="X298" s="32">
        <v>1</v>
      </c>
    </row>
    <row r="299" spans="6:24" x14ac:dyDescent="0.25">
      <c r="F299" s="2" t="s">
        <v>4</v>
      </c>
      <c r="G299" s="1" t="s">
        <v>6</v>
      </c>
      <c r="H299" s="1" t="s">
        <v>16</v>
      </c>
      <c r="I299" s="1" t="s">
        <v>908</v>
      </c>
      <c r="J299" s="1" t="s">
        <v>909</v>
      </c>
      <c r="K299" s="1" t="s">
        <v>910</v>
      </c>
      <c r="L299" s="2" t="s">
        <v>1</v>
      </c>
      <c r="M299" s="9">
        <v>221.17</v>
      </c>
      <c r="N299" s="9">
        <v>266.64999999999998</v>
      </c>
      <c r="O299" s="9">
        <v>447.62</v>
      </c>
      <c r="P299" s="9">
        <v>517.19000000000005</v>
      </c>
      <c r="Q299" s="9">
        <v>608.42999999999995</v>
      </c>
      <c r="R299" s="11"/>
      <c r="S299" s="9">
        <v>1079.71</v>
      </c>
      <c r="T299" s="9">
        <v>376.97</v>
      </c>
      <c r="U299" s="9">
        <v>216.91</v>
      </c>
      <c r="V299" s="9">
        <v>197.9</v>
      </c>
      <c r="W299" s="9">
        <v>211.85</v>
      </c>
      <c r="X299" s="6">
        <v>200.85</v>
      </c>
    </row>
    <row r="300" spans="6:24" x14ac:dyDescent="0.25">
      <c r="F300" s="2" t="s">
        <v>4</v>
      </c>
      <c r="G300" s="1" t="s">
        <v>6</v>
      </c>
      <c r="H300" s="1" t="s">
        <v>16</v>
      </c>
      <c r="I300" s="1" t="s">
        <v>908</v>
      </c>
      <c r="J300" s="1" t="s">
        <v>909</v>
      </c>
      <c r="K300" s="1" t="s">
        <v>911</v>
      </c>
      <c r="L300" s="2" t="s">
        <v>2</v>
      </c>
      <c r="M300" s="8">
        <v>80.778199999999998</v>
      </c>
      <c r="N300" s="8">
        <v>90.105099999999993</v>
      </c>
      <c r="O300" s="8">
        <v>210.0232</v>
      </c>
      <c r="P300" s="8">
        <v>246.99799999999999</v>
      </c>
      <c r="Q300" s="8">
        <v>300.79450000000003</v>
      </c>
      <c r="R300" s="8"/>
      <c r="S300" s="8">
        <v>513.64919999999995</v>
      </c>
      <c r="T300" s="8">
        <v>121.4171</v>
      </c>
      <c r="U300" s="8">
        <v>76.780900000000003</v>
      </c>
      <c r="V300" s="8">
        <v>71.118099999999998</v>
      </c>
      <c r="W300" s="8">
        <v>79.1126</v>
      </c>
      <c r="X300" s="4">
        <v>79.445700000000002</v>
      </c>
    </row>
    <row r="301" spans="6:24" x14ac:dyDescent="0.25">
      <c r="F301" s="2" t="s">
        <v>4</v>
      </c>
      <c r="G301" s="1" t="s">
        <v>6</v>
      </c>
      <c r="H301" s="1" t="s">
        <v>16</v>
      </c>
      <c r="I301" s="1" t="s">
        <v>908</v>
      </c>
      <c r="J301" s="1" t="s">
        <v>909</v>
      </c>
      <c r="K301" s="1" t="s">
        <v>911</v>
      </c>
      <c r="L301" s="2" t="s">
        <v>41</v>
      </c>
      <c r="M301" s="29">
        <v>1</v>
      </c>
      <c r="N301" s="29">
        <v>1</v>
      </c>
      <c r="O301" s="29">
        <v>1</v>
      </c>
      <c r="P301" s="29">
        <v>1</v>
      </c>
      <c r="Q301" s="29">
        <v>1</v>
      </c>
      <c r="R301" s="11"/>
      <c r="S301" s="29">
        <v>2</v>
      </c>
      <c r="T301" s="29">
        <v>1</v>
      </c>
      <c r="U301" s="29">
        <v>1</v>
      </c>
      <c r="V301" s="29">
        <v>1</v>
      </c>
      <c r="W301" s="29">
        <v>1</v>
      </c>
      <c r="X301" s="32">
        <v>1</v>
      </c>
    </row>
    <row r="302" spans="6:24" x14ac:dyDescent="0.25">
      <c r="F302" s="2" t="s">
        <v>4</v>
      </c>
      <c r="G302" s="1" t="s">
        <v>6</v>
      </c>
      <c r="H302" s="1" t="s">
        <v>16</v>
      </c>
      <c r="I302" s="1" t="s">
        <v>908</v>
      </c>
      <c r="J302" s="1" t="s">
        <v>909</v>
      </c>
      <c r="K302" s="1" t="s">
        <v>911</v>
      </c>
      <c r="L302" s="2" t="s">
        <v>1</v>
      </c>
      <c r="M302" s="9">
        <v>146.46</v>
      </c>
      <c r="N302" s="9">
        <v>163.22999999999999</v>
      </c>
      <c r="O302" s="9">
        <v>321.27999999999997</v>
      </c>
      <c r="P302" s="9">
        <v>370.01</v>
      </c>
      <c r="Q302" s="9">
        <v>440.58</v>
      </c>
      <c r="R302" s="11"/>
      <c r="S302" s="9">
        <v>754.5</v>
      </c>
      <c r="T302" s="9">
        <v>204.51</v>
      </c>
      <c r="U302" s="9">
        <v>145.66999999999999</v>
      </c>
      <c r="V302" s="9">
        <v>138.21</v>
      </c>
      <c r="W302" s="9">
        <v>148.74</v>
      </c>
      <c r="X302" s="6">
        <v>149.18</v>
      </c>
    </row>
    <row r="303" spans="6:24" x14ac:dyDescent="0.25">
      <c r="F303" s="2" t="s">
        <v>4</v>
      </c>
      <c r="G303" s="1" t="s">
        <v>6</v>
      </c>
      <c r="H303" s="1" t="s">
        <v>16</v>
      </c>
      <c r="I303" s="1" t="s">
        <v>912</v>
      </c>
      <c r="J303" s="1" t="s">
        <v>913</v>
      </c>
      <c r="K303" s="1" t="s">
        <v>914</v>
      </c>
      <c r="L303" s="2" t="s">
        <v>2</v>
      </c>
      <c r="M303" s="8">
        <v>278.88330000000002</v>
      </c>
      <c r="N303" s="8">
        <v>373.43340000000001</v>
      </c>
      <c r="O303" s="8"/>
      <c r="P303" s="8">
        <v>1191.9412</v>
      </c>
      <c r="Q303" s="8">
        <v>573.5249</v>
      </c>
      <c r="R303" s="8">
        <v>622.38900000000001</v>
      </c>
      <c r="S303" s="8">
        <v>364.95830000000001</v>
      </c>
      <c r="T303" s="8">
        <v>353.96719999999999</v>
      </c>
      <c r="U303" s="8">
        <v>265.77339999999998</v>
      </c>
      <c r="V303" s="8">
        <v>194.13239999999999</v>
      </c>
      <c r="W303" s="8">
        <v>302.71940000000001</v>
      </c>
      <c r="X303" s="4">
        <v>291.9932</v>
      </c>
    </row>
    <row r="304" spans="6:24" x14ac:dyDescent="0.25">
      <c r="F304" s="2" t="s">
        <v>4</v>
      </c>
      <c r="G304" s="1" t="s">
        <v>6</v>
      </c>
      <c r="H304" s="1" t="s">
        <v>16</v>
      </c>
      <c r="I304" s="1" t="s">
        <v>912</v>
      </c>
      <c r="J304" s="1" t="s">
        <v>913</v>
      </c>
      <c r="K304" s="1" t="s">
        <v>914</v>
      </c>
      <c r="L304" s="2" t="s">
        <v>41</v>
      </c>
      <c r="M304" s="29">
        <v>1</v>
      </c>
      <c r="N304" s="29">
        <v>1</v>
      </c>
      <c r="O304" s="11"/>
      <c r="P304" s="29">
        <v>2</v>
      </c>
      <c r="Q304" s="29">
        <v>1</v>
      </c>
      <c r="R304" s="29">
        <v>1</v>
      </c>
      <c r="S304" s="29">
        <v>1</v>
      </c>
      <c r="T304" s="29">
        <v>1</v>
      </c>
      <c r="U304" s="29">
        <v>1</v>
      </c>
      <c r="V304" s="29">
        <v>1</v>
      </c>
      <c r="W304" s="29">
        <v>1</v>
      </c>
      <c r="X304" s="32">
        <v>1</v>
      </c>
    </row>
    <row r="305" spans="6:24" x14ac:dyDescent="0.25">
      <c r="F305" s="2" t="s">
        <v>4</v>
      </c>
      <c r="G305" s="1" t="s">
        <v>6</v>
      </c>
      <c r="H305" s="1" t="s">
        <v>16</v>
      </c>
      <c r="I305" s="1" t="s">
        <v>912</v>
      </c>
      <c r="J305" s="1" t="s">
        <v>913</v>
      </c>
      <c r="K305" s="1" t="s">
        <v>914</v>
      </c>
      <c r="L305" s="2" t="s">
        <v>1</v>
      </c>
      <c r="M305" s="9">
        <v>407.57</v>
      </c>
      <c r="N305" s="9">
        <v>504.48</v>
      </c>
      <c r="O305" s="11"/>
      <c r="P305" s="9">
        <v>1400.65</v>
      </c>
      <c r="Q305" s="9">
        <v>680.57</v>
      </c>
      <c r="R305" s="9">
        <v>723.57</v>
      </c>
      <c r="S305" s="9">
        <v>497.03</v>
      </c>
      <c r="T305" s="9">
        <v>487.36</v>
      </c>
      <c r="U305" s="9">
        <v>394.77</v>
      </c>
      <c r="V305" s="9">
        <v>300.35000000000002</v>
      </c>
      <c r="W305" s="9">
        <v>442.26</v>
      </c>
      <c r="X305" s="6">
        <v>429.32</v>
      </c>
    </row>
    <row r="306" spans="6:24" x14ac:dyDescent="0.25">
      <c r="F306" s="2" t="s">
        <v>4</v>
      </c>
      <c r="G306" s="1" t="s">
        <v>6</v>
      </c>
      <c r="H306" s="1" t="s">
        <v>16</v>
      </c>
      <c r="I306" s="1" t="s">
        <v>915</v>
      </c>
      <c r="J306" s="1" t="s">
        <v>916</v>
      </c>
      <c r="K306" s="1" t="s">
        <v>917</v>
      </c>
      <c r="L306" s="2" t="s">
        <v>2</v>
      </c>
      <c r="M306" s="8">
        <v>327.61500000000001</v>
      </c>
      <c r="N306" s="8">
        <v>368.26889999999997</v>
      </c>
      <c r="O306" s="8">
        <v>635.23410000000001</v>
      </c>
      <c r="P306" s="8">
        <v>741.96720000000005</v>
      </c>
      <c r="Q306" s="8">
        <v>1010.2566</v>
      </c>
      <c r="R306" s="8">
        <v>782.75350000000003</v>
      </c>
      <c r="S306" s="8">
        <v>891.87030000000004</v>
      </c>
      <c r="T306" s="8">
        <v>503.07569999999998</v>
      </c>
      <c r="U306" s="8">
        <v>352.37810000000002</v>
      </c>
      <c r="V306" s="8">
        <v>382.43819999999999</v>
      </c>
      <c r="W306" s="8">
        <v>447.19310000000002</v>
      </c>
      <c r="X306" s="4">
        <v>391.97269999999997</v>
      </c>
    </row>
    <row r="307" spans="6:24" x14ac:dyDescent="0.25">
      <c r="F307" s="2" t="s">
        <v>4</v>
      </c>
      <c r="G307" s="1" t="s">
        <v>6</v>
      </c>
      <c r="H307" s="1" t="s">
        <v>16</v>
      </c>
      <c r="I307" s="1" t="s">
        <v>915</v>
      </c>
      <c r="J307" s="1" t="s">
        <v>916</v>
      </c>
      <c r="K307" s="1" t="s">
        <v>917</v>
      </c>
      <c r="L307" s="2" t="s">
        <v>41</v>
      </c>
      <c r="M307" s="29">
        <v>1</v>
      </c>
      <c r="N307" s="29">
        <v>1</v>
      </c>
      <c r="O307" s="29">
        <v>1</v>
      </c>
      <c r="P307" s="29">
        <v>1</v>
      </c>
      <c r="Q307" s="29">
        <v>1</v>
      </c>
      <c r="R307" s="29">
        <v>1</v>
      </c>
      <c r="S307" s="29">
        <v>1</v>
      </c>
      <c r="T307" s="29">
        <v>1</v>
      </c>
      <c r="U307" s="29">
        <v>1</v>
      </c>
      <c r="V307" s="29">
        <v>1</v>
      </c>
      <c r="W307" s="29">
        <v>1</v>
      </c>
      <c r="X307" s="32">
        <v>1</v>
      </c>
    </row>
    <row r="308" spans="6:24" x14ac:dyDescent="0.25">
      <c r="F308" s="2" t="s">
        <v>4</v>
      </c>
      <c r="G308" s="1" t="s">
        <v>6</v>
      </c>
      <c r="H308" s="1" t="s">
        <v>16</v>
      </c>
      <c r="I308" s="1" t="s">
        <v>915</v>
      </c>
      <c r="J308" s="1" t="s">
        <v>916</v>
      </c>
      <c r="K308" s="1" t="s">
        <v>917</v>
      </c>
      <c r="L308" s="2" t="s">
        <v>1</v>
      </c>
      <c r="M308" s="9">
        <v>459.7</v>
      </c>
      <c r="N308" s="9">
        <v>499.95</v>
      </c>
      <c r="O308" s="9">
        <v>734.88</v>
      </c>
      <c r="P308" s="9">
        <v>828.81</v>
      </c>
      <c r="Q308" s="9">
        <v>1064.8900000000001</v>
      </c>
      <c r="R308" s="9">
        <v>864.69</v>
      </c>
      <c r="S308" s="9">
        <v>960.71</v>
      </c>
      <c r="T308" s="9">
        <v>618.58000000000004</v>
      </c>
      <c r="U308" s="9">
        <v>485.96</v>
      </c>
      <c r="V308" s="9">
        <v>512.41999999999996</v>
      </c>
      <c r="W308" s="9">
        <v>569.4</v>
      </c>
      <c r="X308" s="6">
        <v>520.80999999999995</v>
      </c>
    </row>
    <row r="309" spans="6:24" x14ac:dyDescent="0.25">
      <c r="F309" s="2" t="s">
        <v>4</v>
      </c>
      <c r="G309" s="1" t="s">
        <v>6</v>
      </c>
      <c r="H309" s="1" t="s">
        <v>16</v>
      </c>
      <c r="I309" s="1" t="s">
        <v>918</v>
      </c>
      <c r="J309" s="1" t="s">
        <v>919</v>
      </c>
      <c r="K309" s="1" t="s">
        <v>920</v>
      </c>
      <c r="L309" s="2" t="s">
        <v>2</v>
      </c>
      <c r="M309" s="8">
        <v>1.5</v>
      </c>
      <c r="N309" s="8">
        <v>1.9</v>
      </c>
      <c r="O309" s="8">
        <v>103.3</v>
      </c>
      <c r="P309" s="8">
        <v>142.69999999999999</v>
      </c>
      <c r="Q309" s="8">
        <v>153.30000000000001</v>
      </c>
      <c r="R309" s="8">
        <v>182.3</v>
      </c>
      <c r="S309" s="8">
        <v>124.4</v>
      </c>
      <c r="T309" s="8">
        <v>15.7</v>
      </c>
      <c r="U309" s="8">
        <v>5.9</v>
      </c>
      <c r="V309" s="8"/>
      <c r="W309" s="8"/>
      <c r="X309" s="4">
        <v>0.2</v>
      </c>
    </row>
    <row r="310" spans="6:24" x14ac:dyDescent="0.25">
      <c r="F310" s="2" t="s">
        <v>4</v>
      </c>
      <c r="G310" s="1" t="s">
        <v>6</v>
      </c>
      <c r="H310" s="1" t="s">
        <v>16</v>
      </c>
      <c r="I310" s="1" t="s">
        <v>918</v>
      </c>
      <c r="J310" s="1" t="s">
        <v>919</v>
      </c>
      <c r="K310" s="1" t="s">
        <v>920</v>
      </c>
      <c r="L310" s="2" t="s">
        <v>41</v>
      </c>
      <c r="M310" s="29">
        <v>1</v>
      </c>
      <c r="N310" s="29">
        <v>1</v>
      </c>
      <c r="O310" s="29">
        <v>1</v>
      </c>
      <c r="P310" s="29">
        <v>1</v>
      </c>
      <c r="Q310" s="29">
        <v>1</v>
      </c>
      <c r="R310" s="29">
        <v>1</v>
      </c>
      <c r="S310" s="29">
        <v>1</v>
      </c>
      <c r="T310" s="29">
        <v>1</v>
      </c>
      <c r="U310" s="29">
        <v>1</v>
      </c>
      <c r="V310" s="29">
        <v>1</v>
      </c>
      <c r="W310" s="29">
        <v>1</v>
      </c>
      <c r="X310" s="32">
        <v>1</v>
      </c>
    </row>
    <row r="311" spans="6:24" x14ac:dyDescent="0.25">
      <c r="F311" s="2" t="s">
        <v>4</v>
      </c>
      <c r="G311" s="1" t="s">
        <v>6</v>
      </c>
      <c r="H311" s="1" t="s">
        <v>16</v>
      </c>
      <c r="I311" s="1" t="s">
        <v>918</v>
      </c>
      <c r="J311" s="1" t="s">
        <v>919</v>
      </c>
      <c r="K311" s="1" t="s">
        <v>920</v>
      </c>
      <c r="L311" s="2" t="s">
        <v>1</v>
      </c>
      <c r="M311" s="9">
        <v>41.98</v>
      </c>
      <c r="N311" s="9">
        <v>46.97</v>
      </c>
      <c r="O311" s="9">
        <v>180.63</v>
      </c>
      <c r="P311" s="9">
        <v>232.55</v>
      </c>
      <c r="Q311" s="9">
        <v>246.52</v>
      </c>
      <c r="R311" s="9">
        <v>284.73</v>
      </c>
      <c r="S311" s="9">
        <v>208.43</v>
      </c>
      <c r="T311" s="9">
        <v>65.16</v>
      </c>
      <c r="U311" s="9">
        <v>52.25</v>
      </c>
      <c r="V311" s="9">
        <v>44.47</v>
      </c>
      <c r="W311" s="9">
        <v>44.47</v>
      </c>
      <c r="X311" s="6">
        <v>44.73</v>
      </c>
    </row>
    <row r="312" spans="6:24" x14ac:dyDescent="0.25">
      <c r="F312" s="2" t="s">
        <v>4</v>
      </c>
      <c r="G312" s="1" t="s">
        <v>6</v>
      </c>
      <c r="H312" s="1" t="s">
        <v>16</v>
      </c>
      <c r="I312" s="1" t="s">
        <v>921</v>
      </c>
      <c r="J312" s="1" t="s">
        <v>922</v>
      </c>
      <c r="K312" s="1" t="s">
        <v>923</v>
      </c>
      <c r="L312" s="2" t="s">
        <v>2</v>
      </c>
      <c r="M312" s="8">
        <v>2.2000000000000002</v>
      </c>
      <c r="N312" s="8">
        <v>2.2000000000000002</v>
      </c>
      <c r="O312" s="8">
        <v>40.299999999999997</v>
      </c>
      <c r="P312" s="8">
        <v>63.6</v>
      </c>
      <c r="Q312" s="8">
        <v>95.1</v>
      </c>
      <c r="R312" s="8">
        <v>142.6</v>
      </c>
      <c r="S312" s="8">
        <v>15.5</v>
      </c>
      <c r="T312" s="8">
        <v>12.4</v>
      </c>
      <c r="U312" s="8">
        <v>2.8</v>
      </c>
      <c r="V312" s="8">
        <v>2.2999999999999998</v>
      </c>
      <c r="W312" s="8">
        <v>2.2000000000000002</v>
      </c>
      <c r="X312" s="4">
        <v>2.2999999999999998</v>
      </c>
    </row>
    <row r="313" spans="6:24" x14ac:dyDescent="0.25">
      <c r="F313" s="2" t="s">
        <v>4</v>
      </c>
      <c r="G313" s="1" t="s">
        <v>6</v>
      </c>
      <c r="H313" s="1" t="s">
        <v>16</v>
      </c>
      <c r="I313" s="1" t="s">
        <v>921</v>
      </c>
      <c r="J313" s="1" t="s">
        <v>922</v>
      </c>
      <c r="K313" s="1" t="s">
        <v>923</v>
      </c>
      <c r="L313" s="2" t="s">
        <v>41</v>
      </c>
      <c r="M313" s="29">
        <v>1</v>
      </c>
      <c r="N313" s="29">
        <v>1</v>
      </c>
      <c r="O313" s="29">
        <v>1</v>
      </c>
      <c r="P313" s="29">
        <v>1</v>
      </c>
      <c r="Q313" s="29">
        <v>1</v>
      </c>
      <c r="R313" s="29">
        <v>1</v>
      </c>
      <c r="S313" s="29">
        <v>1</v>
      </c>
      <c r="T313" s="29">
        <v>1</v>
      </c>
      <c r="U313" s="29">
        <v>1</v>
      </c>
      <c r="V313" s="29">
        <v>1</v>
      </c>
      <c r="W313" s="29">
        <v>1</v>
      </c>
      <c r="X313" s="32">
        <v>1</v>
      </c>
    </row>
    <row r="314" spans="6:24" x14ac:dyDescent="0.25">
      <c r="F314" s="2" t="s">
        <v>4</v>
      </c>
      <c r="G314" s="1" t="s">
        <v>6</v>
      </c>
      <c r="H314" s="1" t="s">
        <v>16</v>
      </c>
      <c r="I314" s="1" t="s">
        <v>921</v>
      </c>
      <c r="J314" s="1" t="s">
        <v>922</v>
      </c>
      <c r="K314" s="1" t="s">
        <v>923</v>
      </c>
      <c r="L314" s="2" t="s">
        <v>1</v>
      </c>
      <c r="M314" s="9">
        <v>42.9</v>
      </c>
      <c r="N314" s="9">
        <v>47.37</v>
      </c>
      <c r="O314" s="9">
        <v>97.6</v>
      </c>
      <c r="P314" s="9">
        <v>128.29</v>
      </c>
      <c r="Q314" s="9">
        <v>169.81</v>
      </c>
      <c r="R314" s="9">
        <v>232.42</v>
      </c>
      <c r="S314" s="9">
        <v>64.900000000000006</v>
      </c>
      <c r="T314" s="9">
        <v>60.81</v>
      </c>
      <c r="U314" s="9">
        <v>48.16</v>
      </c>
      <c r="V314" s="9">
        <v>47.49</v>
      </c>
      <c r="W314" s="9">
        <v>47.37</v>
      </c>
      <c r="X314" s="6">
        <v>47.49</v>
      </c>
    </row>
    <row r="315" spans="6:24" x14ac:dyDescent="0.25">
      <c r="F315" s="2" t="s">
        <v>4</v>
      </c>
      <c r="G315" s="1" t="s">
        <v>6</v>
      </c>
      <c r="H315" s="1" t="s">
        <v>16</v>
      </c>
      <c r="I315" s="1" t="s">
        <v>924</v>
      </c>
      <c r="J315" s="1" t="s">
        <v>925</v>
      </c>
      <c r="K315" s="1" t="s">
        <v>926</v>
      </c>
      <c r="L315" s="2" t="s">
        <v>2</v>
      </c>
      <c r="M315" s="8">
        <v>80.513300000000001</v>
      </c>
      <c r="N315" s="8">
        <v>76.275800000000004</v>
      </c>
      <c r="O315" s="8">
        <v>215.7174</v>
      </c>
      <c r="P315" s="8">
        <v>309.20819999999998</v>
      </c>
      <c r="Q315" s="8">
        <v>358.20479999999998</v>
      </c>
      <c r="R315" s="8">
        <v>434.48050000000001</v>
      </c>
      <c r="S315" s="8">
        <v>325.36380000000003</v>
      </c>
      <c r="T315" s="8">
        <v>88.988399999999999</v>
      </c>
      <c r="U315" s="8">
        <v>70.184299999999993</v>
      </c>
      <c r="V315" s="8">
        <v>79.056700000000006</v>
      </c>
      <c r="W315" s="8">
        <v>76.275800000000004</v>
      </c>
      <c r="X315" s="4">
        <v>78.262100000000004</v>
      </c>
    </row>
    <row r="316" spans="6:24" x14ac:dyDescent="0.25">
      <c r="F316" s="2" t="s">
        <v>4</v>
      </c>
      <c r="G316" s="1" t="s">
        <v>6</v>
      </c>
      <c r="H316" s="1" t="s">
        <v>16</v>
      </c>
      <c r="I316" s="1" t="s">
        <v>924</v>
      </c>
      <c r="J316" s="1" t="s">
        <v>925</v>
      </c>
      <c r="K316" s="1" t="s">
        <v>926</v>
      </c>
      <c r="L316" s="2" t="s">
        <v>41</v>
      </c>
      <c r="M316" s="29">
        <v>1</v>
      </c>
      <c r="N316" s="29">
        <v>1</v>
      </c>
      <c r="O316" s="29">
        <v>1</v>
      </c>
      <c r="P316" s="29">
        <v>1</v>
      </c>
      <c r="Q316" s="29">
        <v>1</v>
      </c>
      <c r="R316" s="29">
        <v>1</v>
      </c>
      <c r="S316" s="29">
        <v>1</v>
      </c>
      <c r="T316" s="29">
        <v>1</v>
      </c>
      <c r="U316" s="29">
        <v>1</v>
      </c>
      <c r="V316" s="29">
        <v>1</v>
      </c>
      <c r="W316" s="29">
        <v>1</v>
      </c>
      <c r="X316" s="32">
        <v>1</v>
      </c>
    </row>
    <row r="317" spans="6:24" x14ac:dyDescent="0.25">
      <c r="F317" s="2" t="s">
        <v>4</v>
      </c>
      <c r="G317" s="1" t="s">
        <v>6</v>
      </c>
      <c r="H317" s="1" t="s">
        <v>16</v>
      </c>
      <c r="I317" s="1" t="s">
        <v>924</v>
      </c>
      <c r="J317" s="1" t="s">
        <v>925</v>
      </c>
      <c r="K317" s="1" t="s">
        <v>926</v>
      </c>
      <c r="L317" s="2" t="s">
        <v>1</v>
      </c>
      <c r="M317" s="9">
        <v>146.13</v>
      </c>
      <c r="N317" s="9">
        <v>144.99</v>
      </c>
      <c r="O317" s="9">
        <v>328.79</v>
      </c>
      <c r="P317" s="9">
        <v>447.98</v>
      </c>
      <c r="Q317" s="9">
        <v>491.09</v>
      </c>
      <c r="R317" s="9">
        <v>558.20000000000005</v>
      </c>
      <c r="S317" s="9">
        <v>462.19</v>
      </c>
      <c r="T317" s="9">
        <v>161.76</v>
      </c>
      <c r="U317" s="9">
        <v>136.96</v>
      </c>
      <c r="V317" s="9">
        <v>148.66999999999999</v>
      </c>
      <c r="W317" s="9">
        <v>144.99</v>
      </c>
      <c r="X317" s="6">
        <v>147.62</v>
      </c>
    </row>
    <row r="318" spans="6:24" x14ac:dyDescent="0.25">
      <c r="F318" s="2" t="s">
        <v>4</v>
      </c>
      <c r="G318" s="1" t="s">
        <v>6</v>
      </c>
      <c r="H318" s="1" t="s">
        <v>16</v>
      </c>
      <c r="I318" s="1" t="s">
        <v>927</v>
      </c>
      <c r="J318" s="1" t="s">
        <v>928</v>
      </c>
      <c r="K318" s="1" t="s">
        <v>929</v>
      </c>
      <c r="L318" s="2" t="s">
        <v>2</v>
      </c>
      <c r="M318" s="8">
        <v>17.100000000000001</v>
      </c>
      <c r="N318" s="8">
        <v>8.1</v>
      </c>
      <c r="O318" s="8">
        <v>25.2</v>
      </c>
      <c r="P318" s="8">
        <v>35</v>
      </c>
      <c r="Q318" s="8">
        <v>54.7</v>
      </c>
      <c r="R318" s="8">
        <v>42.9</v>
      </c>
      <c r="S318" s="8">
        <v>1.3</v>
      </c>
      <c r="T318" s="8"/>
      <c r="U318" s="8"/>
      <c r="V318" s="8"/>
      <c r="W318" s="8"/>
      <c r="X318" s="4"/>
    </row>
    <row r="319" spans="6:24" x14ac:dyDescent="0.25">
      <c r="F319" s="2" t="s">
        <v>4</v>
      </c>
      <c r="G319" s="1" t="s">
        <v>6</v>
      </c>
      <c r="H319" s="1" t="s">
        <v>16</v>
      </c>
      <c r="I319" s="1" t="s">
        <v>927</v>
      </c>
      <c r="J319" s="1" t="s">
        <v>928</v>
      </c>
      <c r="K319" s="1" t="s">
        <v>929</v>
      </c>
      <c r="L319" s="2" t="s">
        <v>41</v>
      </c>
      <c r="M319" s="29">
        <v>1</v>
      </c>
      <c r="N319" s="29">
        <v>1</v>
      </c>
      <c r="O319" s="29">
        <v>1</v>
      </c>
      <c r="P319" s="29">
        <v>1</v>
      </c>
      <c r="Q319" s="29">
        <v>1</v>
      </c>
      <c r="R319" s="29">
        <v>1</v>
      </c>
      <c r="S319" s="29">
        <v>1</v>
      </c>
      <c r="T319" s="29">
        <v>1</v>
      </c>
      <c r="U319" s="29">
        <v>1</v>
      </c>
      <c r="V319" s="29">
        <v>1</v>
      </c>
      <c r="W319" s="29">
        <v>1</v>
      </c>
      <c r="X319" s="32">
        <v>1</v>
      </c>
    </row>
    <row r="320" spans="6:24" x14ac:dyDescent="0.25">
      <c r="F320" s="2" t="s">
        <v>4</v>
      </c>
      <c r="G320" s="1" t="s">
        <v>6</v>
      </c>
      <c r="H320" s="1" t="s">
        <v>16</v>
      </c>
      <c r="I320" s="1" t="s">
        <v>927</v>
      </c>
      <c r="J320" s="1" t="s">
        <v>928</v>
      </c>
      <c r="K320" s="1" t="s">
        <v>929</v>
      </c>
      <c r="L320" s="2" t="s">
        <v>1</v>
      </c>
      <c r="M320" s="9">
        <v>62.55</v>
      </c>
      <c r="N320" s="9">
        <v>50.69</v>
      </c>
      <c r="O320" s="9">
        <v>77.680000000000007</v>
      </c>
      <c r="P320" s="9">
        <v>90.6</v>
      </c>
      <c r="Q320" s="9">
        <v>116.55</v>
      </c>
      <c r="R320" s="9">
        <v>101.01</v>
      </c>
      <c r="S320" s="9">
        <v>46.18</v>
      </c>
      <c r="T320" s="9">
        <v>44.47</v>
      </c>
      <c r="U320" s="9">
        <v>44.47</v>
      </c>
      <c r="V320" s="9">
        <v>44.47</v>
      </c>
      <c r="W320" s="9">
        <v>44.47</v>
      </c>
      <c r="X320" s="6">
        <v>44.47</v>
      </c>
    </row>
    <row r="321" spans="6:24" x14ac:dyDescent="0.25">
      <c r="F321" s="2" t="s">
        <v>4</v>
      </c>
      <c r="G321" s="1" t="s">
        <v>6</v>
      </c>
      <c r="H321" s="1" t="s">
        <v>16</v>
      </c>
      <c r="I321" s="1" t="s">
        <v>930</v>
      </c>
      <c r="J321" s="1" t="s">
        <v>894</v>
      </c>
      <c r="K321" s="1" t="s">
        <v>931</v>
      </c>
      <c r="L321" s="2" t="s">
        <v>2</v>
      </c>
      <c r="M321" s="8">
        <v>2.516</v>
      </c>
      <c r="N321" s="8">
        <v>17.3474</v>
      </c>
      <c r="O321" s="8">
        <v>31.119499999999999</v>
      </c>
      <c r="P321" s="8">
        <v>48.334499999999998</v>
      </c>
      <c r="Q321" s="8">
        <v>69.919399999999996</v>
      </c>
      <c r="R321" s="8">
        <v>47.672400000000003</v>
      </c>
      <c r="S321" s="8">
        <v>72.832800000000006</v>
      </c>
      <c r="T321" s="8">
        <v>31.914000000000001</v>
      </c>
      <c r="U321" s="8">
        <v>22.114699999999999</v>
      </c>
      <c r="V321" s="8">
        <v>10.5939</v>
      </c>
      <c r="W321" s="8">
        <v>6.8860000000000001</v>
      </c>
      <c r="X321" s="4">
        <v>4.8997000000000002</v>
      </c>
    </row>
    <row r="322" spans="6:24" x14ac:dyDescent="0.25">
      <c r="F322" s="2" t="s">
        <v>4</v>
      </c>
      <c r="G322" s="1" t="s">
        <v>6</v>
      </c>
      <c r="H322" s="1" t="s">
        <v>16</v>
      </c>
      <c r="I322" s="1" t="s">
        <v>930</v>
      </c>
      <c r="J322" s="1" t="s">
        <v>894</v>
      </c>
      <c r="K322" s="1" t="s">
        <v>931</v>
      </c>
      <c r="L322" s="2" t="s">
        <v>41</v>
      </c>
      <c r="M322" s="29">
        <v>1</v>
      </c>
      <c r="N322" s="29">
        <v>1</v>
      </c>
      <c r="O322" s="29">
        <v>1</v>
      </c>
      <c r="P322" s="29">
        <v>1</v>
      </c>
      <c r="Q322" s="29">
        <v>1</v>
      </c>
      <c r="R322" s="29">
        <v>1</v>
      </c>
      <c r="S322" s="29">
        <v>1</v>
      </c>
      <c r="T322" s="29">
        <v>1</v>
      </c>
      <c r="U322" s="29">
        <v>1</v>
      </c>
      <c r="V322" s="29">
        <v>1</v>
      </c>
      <c r="W322" s="29">
        <v>1</v>
      </c>
      <c r="X322" s="32">
        <v>1</v>
      </c>
    </row>
    <row r="323" spans="6:24" x14ac:dyDescent="0.25">
      <c r="F323" s="2" t="s">
        <v>4</v>
      </c>
      <c r="G323" s="1" t="s">
        <v>6</v>
      </c>
      <c r="H323" s="1" t="s">
        <v>16</v>
      </c>
      <c r="I323" s="1" t="s">
        <v>930</v>
      </c>
      <c r="J323" s="1" t="s">
        <v>894</v>
      </c>
      <c r="K323" s="1" t="s">
        <v>931</v>
      </c>
      <c r="L323" s="2" t="s">
        <v>1</v>
      </c>
      <c r="M323" s="9">
        <v>43.32</v>
      </c>
      <c r="N323" s="9">
        <v>62.86</v>
      </c>
      <c r="O323" s="9">
        <v>85.49</v>
      </c>
      <c r="P323" s="9">
        <v>108.17</v>
      </c>
      <c r="Q323" s="9">
        <v>136.62</v>
      </c>
      <c r="R323" s="9">
        <v>107.3</v>
      </c>
      <c r="S323" s="9">
        <v>140.44999999999999</v>
      </c>
      <c r="T323" s="9">
        <v>86.53</v>
      </c>
      <c r="U323" s="9">
        <v>73.61</v>
      </c>
      <c r="V323" s="9">
        <v>58.43</v>
      </c>
      <c r="W323" s="9">
        <v>53.56</v>
      </c>
      <c r="X323" s="6">
        <v>50.92</v>
      </c>
    </row>
    <row r="324" spans="6:24" x14ac:dyDescent="0.25">
      <c r="F324" s="2" t="s">
        <v>4</v>
      </c>
      <c r="G324" s="1" t="s">
        <v>6</v>
      </c>
      <c r="H324" s="1" t="s">
        <v>16</v>
      </c>
      <c r="I324" s="1" t="s">
        <v>932</v>
      </c>
      <c r="J324" s="1" t="s">
        <v>933</v>
      </c>
      <c r="K324" s="1" t="s">
        <v>934</v>
      </c>
      <c r="L324" s="2" t="s">
        <v>2</v>
      </c>
      <c r="M324" s="8">
        <v>60.204799999999999</v>
      </c>
      <c r="N324" s="8">
        <v>243.0266</v>
      </c>
      <c r="O324" s="8">
        <v>739.91669999999999</v>
      </c>
      <c r="P324" s="8">
        <v>853.90449999999998</v>
      </c>
      <c r="Q324" s="8">
        <v>1092.7167999999999</v>
      </c>
      <c r="R324" s="8">
        <v>1167.5714</v>
      </c>
      <c r="S324" s="8">
        <v>594.02049999999997</v>
      </c>
      <c r="T324" s="8">
        <v>191.65190000000001</v>
      </c>
      <c r="U324" s="8">
        <v>74.051900000000003</v>
      </c>
      <c r="V324" s="8">
        <v>59.402000000000001</v>
      </c>
      <c r="W324" s="8">
        <v>40.5379</v>
      </c>
      <c r="X324" s="4">
        <v>50.371299999999998</v>
      </c>
    </row>
    <row r="325" spans="6:24" x14ac:dyDescent="0.25">
      <c r="F325" s="2" t="s">
        <v>4</v>
      </c>
      <c r="G325" s="1" t="s">
        <v>6</v>
      </c>
      <c r="H325" s="1" t="s">
        <v>16</v>
      </c>
      <c r="I325" s="1" t="s">
        <v>932</v>
      </c>
      <c r="J325" s="1" t="s">
        <v>933</v>
      </c>
      <c r="K325" s="1" t="s">
        <v>934</v>
      </c>
      <c r="L325" s="2" t="s">
        <v>41</v>
      </c>
      <c r="M325" s="29">
        <v>1</v>
      </c>
      <c r="N325" s="29">
        <v>1</v>
      </c>
      <c r="O325" s="29">
        <v>1</v>
      </c>
      <c r="P325" s="29">
        <v>1</v>
      </c>
      <c r="Q325" s="29">
        <v>1</v>
      </c>
      <c r="R325" s="29">
        <v>1</v>
      </c>
      <c r="S325" s="29">
        <v>1</v>
      </c>
      <c r="T325" s="29">
        <v>1</v>
      </c>
      <c r="U325" s="29">
        <v>1</v>
      </c>
      <c r="V325" s="29">
        <v>1</v>
      </c>
      <c r="W325" s="29">
        <v>1</v>
      </c>
      <c r="X325" s="32">
        <v>1</v>
      </c>
    </row>
    <row r="326" spans="6:24" x14ac:dyDescent="0.25">
      <c r="F326" s="2" t="s">
        <v>4</v>
      </c>
      <c r="G326" s="1" t="s">
        <v>6</v>
      </c>
      <c r="H326" s="1" t="s">
        <v>16</v>
      </c>
      <c r="I326" s="1" t="s">
        <v>932</v>
      </c>
      <c r="J326" s="1" t="s">
        <v>933</v>
      </c>
      <c r="K326" s="1" t="s">
        <v>934</v>
      </c>
      <c r="L326" s="2" t="s">
        <v>1</v>
      </c>
      <c r="M326" s="9">
        <v>119.34</v>
      </c>
      <c r="N326" s="9">
        <v>364.78</v>
      </c>
      <c r="O326" s="9">
        <v>827</v>
      </c>
      <c r="P326" s="9">
        <v>927.3</v>
      </c>
      <c r="Q326" s="9">
        <v>1137.45</v>
      </c>
      <c r="R326" s="9">
        <v>1203.33</v>
      </c>
      <c r="S326" s="9">
        <v>698.6</v>
      </c>
      <c r="T326" s="9">
        <v>297.07</v>
      </c>
      <c r="U326" s="9">
        <v>142.07</v>
      </c>
      <c r="V326" s="9">
        <v>122.77</v>
      </c>
      <c r="W326" s="9">
        <v>97.9</v>
      </c>
      <c r="X326" s="6">
        <v>110.86</v>
      </c>
    </row>
    <row r="327" spans="6:24" x14ac:dyDescent="0.25">
      <c r="F327" s="2" t="s">
        <v>4</v>
      </c>
      <c r="G327" s="1" t="s">
        <v>6</v>
      </c>
      <c r="H327" s="1" t="s">
        <v>16</v>
      </c>
      <c r="I327" s="1" t="s">
        <v>935</v>
      </c>
      <c r="J327" s="1" t="s">
        <v>936</v>
      </c>
      <c r="K327" s="1" t="s">
        <v>937</v>
      </c>
      <c r="L327" s="2" t="s">
        <v>2</v>
      </c>
      <c r="M327" s="8"/>
      <c r="N327" s="8"/>
      <c r="O327" s="8">
        <v>0.13239999999999999</v>
      </c>
      <c r="P327" s="8">
        <v>53.631399999999999</v>
      </c>
      <c r="Q327" s="8">
        <v>140.76589999999999</v>
      </c>
      <c r="R327" s="8">
        <v>130.172</v>
      </c>
      <c r="S327" s="8">
        <v>227.90029999999999</v>
      </c>
      <c r="T327" s="8">
        <v>15.8908</v>
      </c>
      <c r="U327" s="8"/>
      <c r="V327" s="8"/>
      <c r="W327" s="8"/>
      <c r="X327" s="4"/>
    </row>
    <row r="328" spans="6:24" x14ac:dyDescent="0.25">
      <c r="F328" s="2" t="s">
        <v>4</v>
      </c>
      <c r="G328" s="1" t="s">
        <v>6</v>
      </c>
      <c r="H328" s="1" t="s">
        <v>16</v>
      </c>
      <c r="I328" s="1" t="s">
        <v>935</v>
      </c>
      <c r="J328" s="1" t="s">
        <v>936</v>
      </c>
      <c r="K328" s="1" t="s">
        <v>937</v>
      </c>
      <c r="L328" s="2" t="s">
        <v>41</v>
      </c>
      <c r="M328" s="11"/>
      <c r="N328" s="11"/>
      <c r="O328" s="29">
        <v>1</v>
      </c>
      <c r="P328" s="29">
        <v>1</v>
      </c>
      <c r="Q328" s="29">
        <v>1</v>
      </c>
      <c r="R328" s="29">
        <v>1</v>
      </c>
      <c r="S328" s="29">
        <v>1</v>
      </c>
      <c r="T328" s="29">
        <v>1</v>
      </c>
      <c r="U328" s="29">
        <v>1</v>
      </c>
      <c r="V328" s="29">
        <v>1</v>
      </c>
      <c r="W328" s="29">
        <v>1</v>
      </c>
      <c r="X328" s="32">
        <v>1</v>
      </c>
    </row>
    <row r="329" spans="6:24" x14ac:dyDescent="0.25">
      <c r="F329" s="2" t="s">
        <v>4</v>
      </c>
      <c r="G329" s="1" t="s">
        <v>6</v>
      </c>
      <c r="H329" s="1" t="s">
        <v>16</v>
      </c>
      <c r="I329" s="1" t="s">
        <v>935</v>
      </c>
      <c r="J329" s="1" t="s">
        <v>936</v>
      </c>
      <c r="K329" s="1" t="s">
        <v>937</v>
      </c>
      <c r="L329" s="2" t="s">
        <v>1</v>
      </c>
      <c r="M329" s="11"/>
      <c r="N329" s="11"/>
      <c r="O329" s="9">
        <v>43.41</v>
      </c>
      <c r="P329" s="9">
        <v>115.16</v>
      </c>
      <c r="Q329" s="9">
        <v>230</v>
      </c>
      <c r="R329" s="9">
        <v>216.04</v>
      </c>
      <c r="S329" s="9">
        <v>344.84</v>
      </c>
      <c r="T329" s="9">
        <v>65.400000000000006</v>
      </c>
      <c r="U329" s="9">
        <v>44.47</v>
      </c>
      <c r="V329" s="9">
        <v>44.47</v>
      </c>
      <c r="W329" s="9">
        <v>44.47</v>
      </c>
      <c r="X329" s="6">
        <v>44.47</v>
      </c>
    </row>
    <row r="330" spans="6:24" x14ac:dyDescent="0.25">
      <c r="F330" s="2" t="s">
        <v>4</v>
      </c>
      <c r="G330" s="1" t="s">
        <v>6</v>
      </c>
      <c r="H330" s="1" t="s">
        <v>16</v>
      </c>
      <c r="I330" s="1" t="s">
        <v>938</v>
      </c>
      <c r="J330" s="1" t="s">
        <v>939</v>
      </c>
      <c r="K330" s="1" t="s">
        <v>940</v>
      </c>
      <c r="L330" s="2" t="s">
        <v>2</v>
      </c>
      <c r="M330" s="8">
        <v>50.982900000000001</v>
      </c>
      <c r="N330" s="8">
        <v>31.119499999999999</v>
      </c>
      <c r="O330" s="8">
        <v>-82.102400000000003</v>
      </c>
      <c r="P330" s="8"/>
      <c r="Q330" s="8"/>
      <c r="R330" s="8"/>
      <c r="S330" s="8"/>
      <c r="T330" s="8"/>
      <c r="U330" s="8"/>
      <c r="V330" s="8"/>
      <c r="W330" s="8"/>
      <c r="X330" s="4"/>
    </row>
    <row r="331" spans="6:24" x14ac:dyDescent="0.25">
      <c r="F331" s="2" t="s">
        <v>4</v>
      </c>
      <c r="G331" s="1" t="s">
        <v>6</v>
      </c>
      <c r="H331" s="1" t="s">
        <v>16</v>
      </c>
      <c r="I331" s="1" t="s">
        <v>938</v>
      </c>
      <c r="J331" s="1" t="s">
        <v>939</v>
      </c>
      <c r="K331" s="1" t="s">
        <v>940</v>
      </c>
      <c r="L331" s="2" t="s">
        <v>41</v>
      </c>
      <c r="M331" s="29">
        <v>1</v>
      </c>
      <c r="N331" s="29">
        <v>1</v>
      </c>
      <c r="O331" s="29">
        <v>-2</v>
      </c>
      <c r="P331" s="11"/>
      <c r="Q331" s="11"/>
      <c r="R331" s="11"/>
      <c r="S331" s="11"/>
      <c r="T331" s="11"/>
      <c r="U331" s="11"/>
      <c r="V331" s="11"/>
      <c r="W331" s="11"/>
      <c r="X331" s="5"/>
    </row>
    <row r="332" spans="6:24" x14ac:dyDescent="0.25">
      <c r="F332" s="2" t="s">
        <v>4</v>
      </c>
      <c r="G332" s="1" t="s">
        <v>6</v>
      </c>
      <c r="H332" s="1" t="s">
        <v>16</v>
      </c>
      <c r="I332" s="1" t="s">
        <v>938</v>
      </c>
      <c r="J332" s="1" t="s">
        <v>939</v>
      </c>
      <c r="K332" s="1" t="s">
        <v>940</v>
      </c>
      <c r="L332" s="2" t="s">
        <v>1</v>
      </c>
      <c r="M332" s="9">
        <v>107.2</v>
      </c>
      <c r="N332" s="9">
        <v>81.02</v>
      </c>
      <c r="O332" s="9">
        <v>-188.22</v>
      </c>
      <c r="P332" s="11"/>
      <c r="Q332" s="11"/>
      <c r="R332" s="11"/>
      <c r="S332" s="11"/>
      <c r="T332" s="11"/>
      <c r="U332" s="11"/>
      <c r="V332" s="11"/>
      <c r="W332" s="11"/>
      <c r="X332" s="5"/>
    </row>
    <row r="333" spans="6:24" x14ac:dyDescent="0.25">
      <c r="F333" s="2" t="s">
        <v>4</v>
      </c>
      <c r="G333" s="1" t="s">
        <v>6</v>
      </c>
      <c r="H333" s="1" t="s">
        <v>16</v>
      </c>
      <c r="I333" s="1" t="s">
        <v>938</v>
      </c>
      <c r="J333" s="1" t="s">
        <v>939</v>
      </c>
      <c r="K333" s="1" t="s">
        <v>941</v>
      </c>
      <c r="L333" s="2" t="s">
        <v>2</v>
      </c>
      <c r="M333" s="8"/>
      <c r="N333" s="8"/>
      <c r="O333" s="8"/>
      <c r="P333" s="8"/>
      <c r="Q333" s="8"/>
      <c r="R333" s="8"/>
      <c r="S333" s="8"/>
      <c r="T333" s="8">
        <v>1667.2081000000001</v>
      </c>
      <c r="U333" s="8">
        <v>-1229.2846</v>
      </c>
      <c r="V333" s="8">
        <v>49.526299999999999</v>
      </c>
      <c r="W333" s="8">
        <v>21.982299999999999</v>
      </c>
      <c r="X333" s="4">
        <v>0.13239999999999999</v>
      </c>
    </row>
    <row r="334" spans="6:24" x14ac:dyDescent="0.25">
      <c r="F334" s="2" t="s">
        <v>4</v>
      </c>
      <c r="G334" s="1" t="s">
        <v>6</v>
      </c>
      <c r="H334" s="1" t="s">
        <v>16</v>
      </c>
      <c r="I334" s="1" t="s">
        <v>938</v>
      </c>
      <c r="J334" s="1" t="s">
        <v>939</v>
      </c>
      <c r="K334" s="1" t="s">
        <v>941</v>
      </c>
      <c r="L334" s="2" t="s">
        <v>41</v>
      </c>
      <c r="M334" s="11"/>
      <c r="N334" s="11"/>
      <c r="O334" s="11"/>
      <c r="P334" s="11"/>
      <c r="Q334" s="11"/>
      <c r="R334" s="11"/>
      <c r="S334" s="11"/>
      <c r="T334" s="29">
        <v>1</v>
      </c>
      <c r="U334" s="29">
        <v>1</v>
      </c>
      <c r="V334" s="29">
        <v>1</v>
      </c>
      <c r="W334" s="29">
        <v>1</v>
      </c>
      <c r="X334" s="32">
        <v>1</v>
      </c>
    </row>
    <row r="335" spans="6:24" x14ac:dyDescent="0.25">
      <c r="F335" s="2" t="s">
        <v>4</v>
      </c>
      <c r="G335" s="1" t="s">
        <v>6</v>
      </c>
      <c r="H335" s="1" t="s">
        <v>16</v>
      </c>
      <c r="I335" s="1" t="s">
        <v>938</v>
      </c>
      <c r="J335" s="1" t="s">
        <v>939</v>
      </c>
      <c r="K335" s="1" t="s">
        <v>941</v>
      </c>
      <c r="L335" s="2" t="s">
        <v>1</v>
      </c>
      <c r="M335" s="11"/>
      <c r="N335" s="11"/>
      <c r="O335" s="11"/>
      <c r="P335" s="11"/>
      <c r="Q335" s="11"/>
      <c r="R335" s="11"/>
      <c r="S335" s="11"/>
      <c r="T335" s="9">
        <v>1643.02</v>
      </c>
      <c r="U335" s="9">
        <v>-995.72</v>
      </c>
      <c r="V335" s="9">
        <v>109.74</v>
      </c>
      <c r="W335" s="9">
        <v>73.430000000000007</v>
      </c>
      <c r="X335" s="6">
        <v>44.64</v>
      </c>
    </row>
    <row r="336" spans="6:24" x14ac:dyDescent="0.25">
      <c r="F336" s="2" t="s">
        <v>4</v>
      </c>
      <c r="G336" s="1" t="s">
        <v>6</v>
      </c>
      <c r="H336" s="1" t="s">
        <v>16</v>
      </c>
      <c r="I336" s="1" t="s">
        <v>942</v>
      </c>
      <c r="J336" s="1" t="s">
        <v>943</v>
      </c>
      <c r="K336" s="1" t="s">
        <v>944</v>
      </c>
      <c r="L336" s="2" t="s">
        <v>2</v>
      </c>
      <c r="M336" s="8">
        <v>171.54949999999999</v>
      </c>
      <c r="N336" s="8">
        <v>250.66210000000001</v>
      </c>
      <c r="O336" s="8">
        <v>705.18499999999995</v>
      </c>
      <c r="P336" s="8">
        <v>890.72490000000005</v>
      </c>
      <c r="Q336" s="8">
        <v>1502.3072</v>
      </c>
      <c r="R336" s="8">
        <v>1182.8587</v>
      </c>
      <c r="S336" s="8">
        <v>1135.2246</v>
      </c>
      <c r="T336" s="8">
        <v>431.03890000000001</v>
      </c>
      <c r="U336" s="8">
        <v>91.937200000000004</v>
      </c>
      <c r="V336" s="8">
        <v>145.0676</v>
      </c>
      <c r="W336" s="8">
        <v>86.774100000000004</v>
      </c>
      <c r="X336" s="4">
        <v>87.273700000000005</v>
      </c>
    </row>
    <row r="337" spans="6:24" x14ac:dyDescent="0.25">
      <c r="F337" s="2" t="s">
        <v>4</v>
      </c>
      <c r="G337" s="1" t="s">
        <v>6</v>
      </c>
      <c r="H337" s="1" t="s">
        <v>16</v>
      </c>
      <c r="I337" s="1" t="s">
        <v>942</v>
      </c>
      <c r="J337" s="1" t="s">
        <v>943</v>
      </c>
      <c r="K337" s="1" t="s">
        <v>944</v>
      </c>
      <c r="L337" s="2" t="s">
        <v>41</v>
      </c>
      <c r="M337" s="29">
        <v>1</v>
      </c>
      <c r="N337" s="29">
        <v>1</v>
      </c>
      <c r="O337" s="29">
        <v>1</v>
      </c>
      <c r="P337" s="29">
        <v>1</v>
      </c>
      <c r="Q337" s="29">
        <v>1</v>
      </c>
      <c r="R337" s="29">
        <v>1</v>
      </c>
      <c r="S337" s="29">
        <v>1</v>
      </c>
      <c r="T337" s="29">
        <v>1</v>
      </c>
      <c r="U337" s="29">
        <v>1</v>
      </c>
      <c r="V337" s="29">
        <v>1</v>
      </c>
      <c r="W337" s="29">
        <v>1</v>
      </c>
      <c r="X337" s="32">
        <v>1</v>
      </c>
    </row>
    <row r="338" spans="6:24" x14ac:dyDescent="0.25">
      <c r="F338" s="2" t="s">
        <v>4</v>
      </c>
      <c r="G338" s="1" t="s">
        <v>6</v>
      </c>
      <c r="H338" s="1" t="s">
        <v>16</v>
      </c>
      <c r="I338" s="1" t="s">
        <v>942</v>
      </c>
      <c r="J338" s="1" t="s">
        <v>943</v>
      </c>
      <c r="K338" s="1" t="s">
        <v>944</v>
      </c>
      <c r="L338" s="2" t="s">
        <v>1</v>
      </c>
      <c r="M338" s="9">
        <v>266.11</v>
      </c>
      <c r="N338" s="9">
        <v>374.84</v>
      </c>
      <c r="O338" s="9">
        <v>796.44</v>
      </c>
      <c r="P338" s="9">
        <v>959.71</v>
      </c>
      <c r="Q338" s="9">
        <v>1497.9</v>
      </c>
      <c r="R338" s="9">
        <v>1216.79</v>
      </c>
      <c r="S338" s="9">
        <v>1174.8800000000001</v>
      </c>
      <c r="T338" s="9">
        <v>555.17999999999995</v>
      </c>
      <c r="U338" s="9">
        <v>165.64</v>
      </c>
      <c r="V338" s="9">
        <v>235.67</v>
      </c>
      <c r="W338" s="9">
        <v>158.84</v>
      </c>
      <c r="X338" s="6">
        <v>159.49</v>
      </c>
    </row>
    <row r="339" spans="6:24" x14ac:dyDescent="0.25">
      <c r="F339" s="2" t="s">
        <v>4</v>
      </c>
      <c r="G339" s="1" t="s">
        <v>6</v>
      </c>
      <c r="H339" s="1" t="s">
        <v>16</v>
      </c>
      <c r="I339" s="1" t="s">
        <v>945</v>
      </c>
      <c r="J339" s="1" t="s">
        <v>946</v>
      </c>
      <c r="K339" s="1" t="s">
        <v>947</v>
      </c>
      <c r="L339" s="2" t="s">
        <v>2</v>
      </c>
      <c r="M339" s="8">
        <v>1.4567000000000001</v>
      </c>
      <c r="N339" s="8">
        <v>8.2102000000000004</v>
      </c>
      <c r="O339" s="8">
        <v>3.0457000000000001</v>
      </c>
      <c r="P339" s="8"/>
      <c r="Q339" s="8"/>
      <c r="R339" s="8"/>
      <c r="S339" s="8"/>
      <c r="T339" s="8"/>
      <c r="U339" s="8"/>
      <c r="V339" s="8"/>
      <c r="W339" s="8"/>
      <c r="X339" s="4"/>
    </row>
    <row r="340" spans="6:24" x14ac:dyDescent="0.25">
      <c r="F340" s="2" t="s">
        <v>4</v>
      </c>
      <c r="G340" s="1" t="s">
        <v>6</v>
      </c>
      <c r="H340" s="1" t="s">
        <v>16</v>
      </c>
      <c r="I340" s="1" t="s">
        <v>945</v>
      </c>
      <c r="J340" s="1" t="s">
        <v>946</v>
      </c>
      <c r="K340" s="1" t="s">
        <v>947</v>
      </c>
      <c r="L340" s="2" t="s">
        <v>41</v>
      </c>
      <c r="M340" s="29">
        <v>1</v>
      </c>
      <c r="N340" s="29">
        <v>1</v>
      </c>
      <c r="O340" s="29">
        <v>1</v>
      </c>
      <c r="P340" s="29">
        <v>1</v>
      </c>
      <c r="Q340" s="29">
        <v>1</v>
      </c>
      <c r="R340" s="29">
        <v>1</v>
      </c>
      <c r="S340" s="29">
        <v>1</v>
      </c>
      <c r="T340" s="29">
        <v>1</v>
      </c>
      <c r="U340" s="29">
        <v>1</v>
      </c>
      <c r="V340" s="29">
        <v>1</v>
      </c>
      <c r="W340" s="29">
        <v>1</v>
      </c>
      <c r="X340" s="32">
        <v>1</v>
      </c>
    </row>
    <row r="341" spans="6:24" x14ac:dyDescent="0.25">
      <c r="F341" s="2" t="s">
        <v>4</v>
      </c>
      <c r="G341" s="1" t="s">
        <v>6</v>
      </c>
      <c r="H341" s="1" t="s">
        <v>16</v>
      </c>
      <c r="I341" s="1" t="s">
        <v>945</v>
      </c>
      <c r="J341" s="1" t="s">
        <v>946</v>
      </c>
      <c r="K341" s="1" t="s">
        <v>947</v>
      </c>
      <c r="L341" s="2" t="s">
        <v>1</v>
      </c>
      <c r="M341" s="9">
        <v>41.92</v>
      </c>
      <c r="N341" s="9">
        <v>55.29</v>
      </c>
      <c r="O341" s="9">
        <v>8.31</v>
      </c>
      <c r="P341" s="9"/>
      <c r="Q341" s="9"/>
      <c r="R341" s="9"/>
      <c r="S341" s="9"/>
      <c r="T341" s="9"/>
      <c r="U341" s="9"/>
      <c r="V341" s="9"/>
      <c r="W341" s="9"/>
      <c r="X341" s="6"/>
    </row>
    <row r="342" spans="6:24" x14ac:dyDescent="0.25">
      <c r="F342" s="2" t="s">
        <v>4</v>
      </c>
      <c r="G342" s="1" t="s">
        <v>6</v>
      </c>
      <c r="H342" s="1" t="s">
        <v>16</v>
      </c>
      <c r="I342" s="1" t="s">
        <v>945</v>
      </c>
      <c r="J342" s="1" t="s">
        <v>946</v>
      </c>
      <c r="K342" s="1" t="s">
        <v>948</v>
      </c>
      <c r="L342" s="2" t="s">
        <v>2</v>
      </c>
      <c r="M342" s="8">
        <v>9.8000000000000007</v>
      </c>
      <c r="N342" s="8">
        <v>9.8000000000000007</v>
      </c>
      <c r="O342" s="8">
        <v>2.5</v>
      </c>
      <c r="P342" s="8"/>
      <c r="Q342" s="8"/>
      <c r="R342" s="8"/>
      <c r="S342" s="8"/>
      <c r="T342" s="8"/>
      <c r="U342" s="8"/>
      <c r="V342" s="8"/>
      <c r="W342" s="8"/>
      <c r="X342" s="4"/>
    </row>
    <row r="343" spans="6:24" x14ac:dyDescent="0.25">
      <c r="F343" s="2" t="s">
        <v>4</v>
      </c>
      <c r="G343" s="1" t="s">
        <v>6</v>
      </c>
      <c r="H343" s="1" t="s">
        <v>16</v>
      </c>
      <c r="I343" s="1" t="s">
        <v>945</v>
      </c>
      <c r="J343" s="1" t="s">
        <v>946</v>
      </c>
      <c r="K343" s="1" t="s">
        <v>948</v>
      </c>
      <c r="L343" s="2" t="s">
        <v>41</v>
      </c>
      <c r="M343" s="29">
        <v>1</v>
      </c>
      <c r="N343" s="29">
        <v>1</v>
      </c>
      <c r="O343" s="29">
        <v>1</v>
      </c>
      <c r="P343" s="29">
        <v>1</v>
      </c>
      <c r="Q343" s="29">
        <v>1</v>
      </c>
      <c r="R343" s="29">
        <v>1</v>
      </c>
      <c r="S343" s="29">
        <v>1</v>
      </c>
      <c r="T343" s="29">
        <v>1</v>
      </c>
      <c r="U343" s="29">
        <v>1</v>
      </c>
      <c r="V343" s="29">
        <v>1</v>
      </c>
      <c r="W343" s="29">
        <v>1</v>
      </c>
      <c r="X343" s="32">
        <v>1</v>
      </c>
    </row>
    <row r="344" spans="6:24" x14ac:dyDescent="0.25">
      <c r="F344" s="2" t="s">
        <v>4</v>
      </c>
      <c r="G344" s="1" t="s">
        <v>6</v>
      </c>
      <c r="H344" s="1" t="s">
        <v>16</v>
      </c>
      <c r="I344" s="1" t="s">
        <v>945</v>
      </c>
      <c r="J344" s="1" t="s">
        <v>946</v>
      </c>
      <c r="K344" s="1" t="s">
        <v>948</v>
      </c>
      <c r="L344" s="2" t="s">
        <v>1</v>
      </c>
      <c r="M344" s="9">
        <v>52.92</v>
      </c>
      <c r="N344" s="9">
        <v>57.39</v>
      </c>
      <c r="O344" s="9">
        <v>7.61</v>
      </c>
      <c r="P344" s="9"/>
      <c r="Q344" s="9"/>
      <c r="R344" s="9"/>
      <c r="S344" s="9"/>
      <c r="T344" s="9"/>
      <c r="U344" s="9"/>
      <c r="V344" s="9"/>
      <c r="W344" s="9"/>
      <c r="X344" s="6"/>
    </row>
    <row r="345" spans="6:24" x14ac:dyDescent="0.25">
      <c r="F345" s="2" t="s">
        <v>4</v>
      </c>
      <c r="G345" s="1" t="s">
        <v>6</v>
      </c>
      <c r="H345" s="1" t="s">
        <v>16</v>
      </c>
      <c r="I345" s="1" t="s">
        <v>949</v>
      </c>
      <c r="J345" s="1" t="s">
        <v>950</v>
      </c>
      <c r="K345" s="1" t="s">
        <v>951</v>
      </c>
      <c r="L345" s="2" t="s">
        <v>2</v>
      </c>
      <c r="M345" s="8">
        <v>16.817699999999999</v>
      </c>
      <c r="N345" s="8">
        <v>13.2423</v>
      </c>
      <c r="O345" s="8">
        <v>465.20269999999999</v>
      </c>
      <c r="P345" s="8">
        <v>783.54809999999998</v>
      </c>
      <c r="Q345" s="8">
        <v>1339.5931</v>
      </c>
      <c r="R345" s="8">
        <v>1285.1672000000001</v>
      </c>
      <c r="S345" s="8">
        <v>908.42319999999995</v>
      </c>
      <c r="T345" s="8">
        <v>318.87509999999997</v>
      </c>
      <c r="U345" s="8">
        <v>11.6532</v>
      </c>
      <c r="V345" s="8">
        <v>11.256</v>
      </c>
      <c r="W345" s="8">
        <v>13.1099</v>
      </c>
      <c r="X345" s="4">
        <v>11.520799999999999</v>
      </c>
    </row>
    <row r="346" spans="6:24" x14ac:dyDescent="0.25">
      <c r="F346" s="2" t="s">
        <v>4</v>
      </c>
      <c r="G346" s="1" t="s">
        <v>6</v>
      </c>
      <c r="H346" s="1" t="s">
        <v>16</v>
      </c>
      <c r="I346" s="1" t="s">
        <v>949</v>
      </c>
      <c r="J346" s="1" t="s">
        <v>950</v>
      </c>
      <c r="K346" s="1" t="s">
        <v>951</v>
      </c>
      <c r="L346" s="2" t="s">
        <v>41</v>
      </c>
      <c r="M346" s="29">
        <v>1</v>
      </c>
      <c r="N346" s="29">
        <v>1</v>
      </c>
      <c r="O346" s="29">
        <v>1</v>
      </c>
      <c r="P346" s="29">
        <v>1</v>
      </c>
      <c r="Q346" s="29">
        <v>1</v>
      </c>
      <c r="R346" s="29">
        <v>1</v>
      </c>
      <c r="S346" s="29">
        <v>1</v>
      </c>
      <c r="T346" s="29">
        <v>1</v>
      </c>
      <c r="U346" s="29">
        <v>1</v>
      </c>
      <c r="V346" s="29">
        <v>1</v>
      </c>
      <c r="W346" s="29">
        <v>1</v>
      </c>
      <c r="X346" s="32">
        <v>1</v>
      </c>
    </row>
    <row r="347" spans="6:24" x14ac:dyDescent="0.25">
      <c r="F347" s="2" t="s">
        <v>4</v>
      </c>
      <c r="G347" s="1" t="s">
        <v>6</v>
      </c>
      <c r="H347" s="1" t="s">
        <v>16</v>
      </c>
      <c r="I347" s="1" t="s">
        <v>949</v>
      </c>
      <c r="J347" s="1" t="s">
        <v>950</v>
      </c>
      <c r="K347" s="1" t="s">
        <v>951</v>
      </c>
      <c r="L347" s="2" t="s">
        <v>1</v>
      </c>
      <c r="M347" s="9">
        <v>62.16</v>
      </c>
      <c r="N347" s="9">
        <v>61.92</v>
      </c>
      <c r="O347" s="9">
        <v>585.25</v>
      </c>
      <c r="P347" s="9">
        <v>865.4</v>
      </c>
      <c r="Q347" s="9">
        <v>1354.71</v>
      </c>
      <c r="R347" s="9">
        <v>1306.81</v>
      </c>
      <c r="S347" s="9">
        <v>975.28</v>
      </c>
      <c r="T347" s="9">
        <v>456.48</v>
      </c>
      <c r="U347" s="9">
        <v>59.83</v>
      </c>
      <c r="V347" s="9">
        <v>59.3</v>
      </c>
      <c r="W347" s="9">
        <v>61.75</v>
      </c>
      <c r="X347" s="6">
        <v>59.65</v>
      </c>
    </row>
    <row r="348" spans="6:24" x14ac:dyDescent="0.25">
      <c r="F348" s="2" t="s">
        <v>4</v>
      </c>
      <c r="G348" s="1" t="s">
        <v>6</v>
      </c>
      <c r="H348" s="1" t="s">
        <v>16</v>
      </c>
      <c r="I348" s="1" t="s">
        <v>952</v>
      </c>
      <c r="J348" s="1" t="s">
        <v>953</v>
      </c>
      <c r="K348" s="1" t="s">
        <v>954</v>
      </c>
      <c r="L348" s="2" t="s">
        <v>2</v>
      </c>
      <c r="M348" s="8">
        <v>182.21979999999999</v>
      </c>
      <c r="N348" s="8">
        <v>114.9911</v>
      </c>
      <c r="O348" s="8">
        <v>481.43759999999997</v>
      </c>
      <c r="P348" s="8">
        <v>827.81569999999999</v>
      </c>
      <c r="Q348" s="8">
        <v>1249.6505999999999</v>
      </c>
      <c r="R348" s="8">
        <v>798.31539999999995</v>
      </c>
      <c r="S348" s="8">
        <v>1750.3535999999999</v>
      </c>
      <c r="T348" s="8">
        <v>586.79589999999996</v>
      </c>
      <c r="U348" s="8">
        <v>170.58019999999999</v>
      </c>
      <c r="V348" s="8">
        <v>125.62730000000001</v>
      </c>
      <c r="W348" s="8">
        <v>129.03890000000001</v>
      </c>
      <c r="X348" s="4">
        <v>138.471</v>
      </c>
    </row>
    <row r="349" spans="6:24" x14ac:dyDescent="0.25">
      <c r="F349" s="2" t="s">
        <v>4</v>
      </c>
      <c r="G349" s="1" t="s">
        <v>6</v>
      </c>
      <c r="H349" s="1" t="s">
        <v>16</v>
      </c>
      <c r="I349" s="1" t="s">
        <v>952</v>
      </c>
      <c r="J349" s="1" t="s">
        <v>953</v>
      </c>
      <c r="K349" s="1" t="s">
        <v>954</v>
      </c>
      <c r="L349" s="2" t="s">
        <v>41</v>
      </c>
      <c r="M349" s="29">
        <v>1</v>
      </c>
      <c r="N349" s="29">
        <v>1</v>
      </c>
      <c r="O349" s="29">
        <v>1</v>
      </c>
      <c r="P349" s="29">
        <v>1</v>
      </c>
      <c r="Q349" s="29">
        <v>1</v>
      </c>
      <c r="R349" s="29">
        <v>1</v>
      </c>
      <c r="S349" s="29">
        <v>1</v>
      </c>
      <c r="T349" s="29">
        <v>1</v>
      </c>
      <c r="U349" s="29">
        <v>1</v>
      </c>
      <c r="V349" s="29">
        <v>1</v>
      </c>
      <c r="W349" s="29">
        <v>1</v>
      </c>
      <c r="X349" s="32">
        <v>1</v>
      </c>
    </row>
    <row r="350" spans="6:24" x14ac:dyDescent="0.25">
      <c r="F350" s="2" t="s">
        <v>4</v>
      </c>
      <c r="G350" s="1" t="s">
        <v>6</v>
      </c>
      <c r="H350" s="1" t="s">
        <v>16</v>
      </c>
      <c r="I350" s="1" t="s">
        <v>952</v>
      </c>
      <c r="J350" s="1" t="s">
        <v>953</v>
      </c>
      <c r="K350" s="1" t="s">
        <v>954</v>
      </c>
      <c r="L350" s="2" t="s">
        <v>1</v>
      </c>
      <c r="M350" s="9">
        <v>280.17</v>
      </c>
      <c r="N350" s="9">
        <v>196.03</v>
      </c>
      <c r="O350" s="9">
        <v>599.54</v>
      </c>
      <c r="P350" s="9">
        <v>904.34</v>
      </c>
      <c r="Q350" s="9">
        <v>1275.57</v>
      </c>
      <c r="R350" s="9">
        <v>878.4</v>
      </c>
      <c r="S350" s="9">
        <v>1716.19</v>
      </c>
      <c r="T350" s="9">
        <v>692.26</v>
      </c>
      <c r="U350" s="9">
        <v>269.29000000000002</v>
      </c>
      <c r="V350" s="9">
        <v>210.06</v>
      </c>
      <c r="W350" s="9">
        <v>214.54</v>
      </c>
      <c r="X350" s="6">
        <v>226.97</v>
      </c>
    </row>
    <row r="351" spans="6:24" x14ac:dyDescent="0.25">
      <c r="F351" s="2" t="s">
        <v>4</v>
      </c>
      <c r="G351" s="1" t="s">
        <v>6</v>
      </c>
      <c r="H351" s="1" t="s">
        <v>16</v>
      </c>
      <c r="I351" s="1" t="s">
        <v>955</v>
      </c>
      <c r="J351" s="1" t="s">
        <v>956</v>
      </c>
      <c r="K351" s="1" t="s">
        <v>957</v>
      </c>
      <c r="L351" s="2" t="s">
        <v>2</v>
      </c>
      <c r="M351" s="8">
        <v>4.6348000000000003</v>
      </c>
      <c r="N351" s="8">
        <v>5.0320999999999998</v>
      </c>
      <c r="O351" s="8">
        <v>114.2812</v>
      </c>
      <c r="P351" s="8">
        <v>212.142</v>
      </c>
      <c r="Q351" s="8">
        <v>360.7208</v>
      </c>
      <c r="R351" s="8">
        <v>458.31670000000003</v>
      </c>
      <c r="S351" s="8">
        <v>336.6198</v>
      </c>
      <c r="T351" s="8">
        <v>108.587</v>
      </c>
      <c r="U351" s="8">
        <v>33.900300000000001</v>
      </c>
      <c r="V351" s="8">
        <v>8.2102000000000004</v>
      </c>
      <c r="W351" s="8">
        <v>5.8266</v>
      </c>
      <c r="X351" s="4">
        <v>-5.8266</v>
      </c>
    </row>
    <row r="352" spans="6:24" x14ac:dyDescent="0.25">
      <c r="F352" s="2" t="s">
        <v>4</v>
      </c>
      <c r="G352" s="1" t="s">
        <v>6</v>
      </c>
      <c r="H352" s="1" t="s">
        <v>16</v>
      </c>
      <c r="I352" s="1" t="s">
        <v>955</v>
      </c>
      <c r="J352" s="1" t="s">
        <v>956</v>
      </c>
      <c r="K352" s="1" t="s">
        <v>957</v>
      </c>
      <c r="L352" s="2" t="s">
        <v>41</v>
      </c>
      <c r="M352" s="29">
        <v>1</v>
      </c>
      <c r="N352" s="29">
        <v>1</v>
      </c>
      <c r="O352" s="29">
        <v>1</v>
      </c>
      <c r="P352" s="29">
        <v>1</v>
      </c>
      <c r="Q352" s="29">
        <v>1</v>
      </c>
      <c r="R352" s="29">
        <v>1</v>
      </c>
      <c r="S352" s="29">
        <v>1</v>
      </c>
      <c r="T352" s="29">
        <v>1</v>
      </c>
      <c r="U352" s="29">
        <v>1</v>
      </c>
      <c r="V352" s="29">
        <v>1</v>
      </c>
      <c r="W352" s="29">
        <v>1</v>
      </c>
      <c r="X352" s="32">
        <v>1</v>
      </c>
    </row>
    <row r="353" spans="6:24" x14ac:dyDescent="0.25">
      <c r="F353" s="2" t="s">
        <v>4</v>
      </c>
      <c r="G353" s="1" t="s">
        <v>6</v>
      </c>
      <c r="H353" s="1" t="s">
        <v>16</v>
      </c>
      <c r="I353" s="1" t="s">
        <v>955</v>
      </c>
      <c r="J353" s="1" t="s">
        <v>956</v>
      </c>
      <c r="K353" s="1" t="s">
        <v>957</v>
      </c>
      <c r="L353" s="2" t="s">
        <v>1</v>
      </c>
      <c r="M353" s="9">
        <v>46.11</v>
      </c>
      <c r="N353" s="9">
        <v>51.1</v>
      </c>
      <c r="O353" s="9">
        <v>195.09</v>
      </c>
      <c r="P353" s="9">
        <v>324.08</v>
      </c>
      <c r="Q353" s="9">
        <v>493.3</v>
      </c>
      <c r="R353" s="9">
        <v>579.20000000000005</v>
      </c>
      <c r="S353" s="9">
        <v>472.11</v>
      </c>
      <c r="T353" s="9">
        <v>187.59</v>
      </c>
      <c r="U353" s="9">
        <v>89.14</v>
      </c>
      <c r="V353" s="9">
        <v>55.29</v>
      </c>
      <c r="W353" s="9">
        <v>52.15</v>
      </c>
      <c r="X353" s="6">
        <v>36.79</v>
      </c>
    </row>
    <row r="354" spans="6:24" x14ac:dyDescent="0.25">
      <c r="F354" s="2" t="s">
        <v>4</v>
      </c>
      <c r="G354" s="1" t="s">
        <v>6</v>
      </c>
      <c r="H354" s="1" t="s">
        <v>16</v>
      </c>
      <c r="I354" s="1" t="s">
        <v>958</v>
      </c>
      <c r="J354" s="1" t="s">
        <v>959</v>
      </c>
      <c r="K354" s="1" t="s">
        <v>960</v>
      </c>
      <c r="L354" s="2" t="s">
        <v>2</v>
      </c>
      <c r="M354" s="8">
        <v>32</v>
      </c>
      <c r="N354" s="8">
        <v>160</v>
      </c>
      <c r="O354" s="8">
        <v>416</v>
      </c>
      <c r="P354" s="8">
        <v>727</v>
      </c>
      <c r="Q354" s="8">
        <v>879</v>
      </c>
      <c r="R354" s="8"/>
      <c r="S354" s="8">
        <v>2000</v>
      </c>
      <c r="T354" s="8">
        <v>233</v>
      </c>
      <c r="U354" s="8">
        <v>151</v>
      </c>
      <c r="V354" s="8">
        <v>-72</v>
      </c>
      <c r="W354" s="8"/>
      <c r="X354" s="4">
        <v>26</v>
      </c>
    </row>
    <row r="355" spans="6:24" x14ac:dyDescent="0.25">
      <c r="F355" s="2" t="s">
        <v>4</v>
      </c>
      <c r="G355" s="1" t="s">
        <v>6</v>
      </c>
      <c r="H355" s="1" t="s">
        <v>16</v>
      </c>
      <c r="I355" s="1" t="s">
        <v>958</v>
      </c>
      <c r="J355" s="1" t="s">
        <v>959</v>
      </c>
      <c r="K355" s="1" t="s">
        <v>960</v>
      </c>
      <c r="L355" s="2" t="s">
        <v>41</v>
      </c>
      <c r="M355" s="29">
        <v>1</v>
      </c>
      <c r="N355" s="29">
        <v>1</v>
      </c>
      <c r="O355" s="29">
        <v>1</v>
      </c>
      <c r="P355" s="29">
        <v>1</v>
      </c>
      <c r="Q355" s="29">
        <v>1</v>
      </c>
      <c r="R355" s="11"/>
      <c r="S355" s="29">
        <v>2</v>
      </c>
      <c r="T355" s="29">
        <v>1</v>
      </c>
      <c r="U355" s="29">
        <v>1</v>
      </c>
      <c r="V355" s="29">
        <v>1</v>
      </c>
      <c r="W355" s="11"/>
      <c r="X355" s="32">
        <v>2</v>
      </c>
    </row>
    <row r="356" spans="6:24" x14ac:dyDescent="0.25">
      <c r="F356" s="2" t="s">
        <v>4</v>
      </c>
      <c r="G356" s="1" t="s">
        <v>6</v>
      </c>
      <c r="H356" s="1" t="s">
        <v>16</v>
      </c>
      <c r="I356" s="1" t="s">
        <v>958</v>
      </c>
      <c r="J356" s="1" t="s">
        <v>959</v>
      </c>
      <c r="K356" s="1" t="s">
        <v>960</v>
      </c>
      <c r="L356" s="2" t="s">
        <v>1</v>
      </c>
      <c r="M356" s="9">
        <v>82.18</v>
      </c>
      <c r="N356" s="9">
        <v>255.34</v>
      </c>
      <c r="O356" s="9">
        <v>541.95000000000005</v>
      </c>
      <c r="P356" s="9">
        <v>815.63</v>
      </c>
      <c r="Q356" s="9">
        <v>949.4</v>
      </c>
      <c r="R356" s="11"/>
      <c r="S356" s="9">
        <v>2111.7399999999998</v>
      </c>
      <c r="T356" s="9">
        <v>351.56</v>
      </c>
      <c r="U356" s="9">
        <v>243.49</v>
      </c>
      <c r="V356" s="9">
        <v>-50.43</v>
      </c>
      <c r="W356" s="11"/>
      <c r="X356" s="6">
        <v>123.2</v>
      </c>
    </row>
    <row r="357" spans="6:24" x14ac:dyDescent="0.25">
      <c r="F357" s="2" t="s">
        <v>4</v>
      </c>
      <c r="G357" s="1" t="s">
        <v>6</v>
      </c>
      <c r="H357" s="1" t="s">
        <v>16</v>
      </c>
      <c r="I357" s="1" t="s">
        <v>961</v>
      </c>
      <c r="J357" s="1" t="s">
        <v>962</v>
      </c>
      <c r="K357" s="1" t="s">
        <v>963</v>
      </c>
      <c r="L357" s="2" t="s">
        <v>2</v>
      </c>
      <c r="M357" s="8">
        <v>-0.1</v>
      </c>
      <c r="N357" s="8"/>
      <c r="O357" s="8">
        <v>1.7</v>
      </c>
      <c r="P357" s="8">
        <v>11.7</v>
      </c>
      <c r="Q357" s="8">
        <v>42.8</v>
      </c>
      <c r="R357" s="8">
        <v>41.4</v>
      </c>
      <c r="S357" s="8">
        <v>54.4</v>
      </c>
      <c r="T357" s="8">
        <v>1.2</v>
      </c>
      <c r="U357" s="8"/>
      <c r="V357" s="8"/>
      <c r="W357" s="8"/>
      <c r="X357" s="4"/>
    </row>
    <row r="358" spans="6:24" x14ac:dyDescent="0.25">
      <c r="F358" s="2" t="s">
        <v>4</v>
      </c>
      <c r="G358" s="1" t="s">
        <v>6</v>
      </c>
      <c r="H358" s="1" t="s">
        <v>16</v>
      </c>
      <c r="I358" s="1" t="s">
        <v>961</v>
      </c>
      <c r="J358" s="1" t="s">
        <v>962</v>
      </c>
      <c r="K358" s="1" t="s">
        <v>963</v>
      </c>
      <c r="L358" s="2" t="s">
        <v>41</v>
      </c>
      <c r="M358" s="29">
        <v>1</v>
      </c>
      <c r="N358" s="29">
        <v>1</v>
      </c>
      <c r="O358" s="29">
        <v>1</v>
      </c>
      <c r="P358" s="29">
        <v>1</v>
      </c>
      <c r="Q358" s="29">
        <v>1</v>
      </c>
      <c r="R358" s="29">
        <v>1</v>
      </c>
      <c r="S358" s="29">
        <v>1</v>
      </c>
      <c r="T358" s="29">
        <v>1</v>
      </c>
      <c r="U358" s="29">
        <v>1</v>
      </c>
      <c r="V358" s="29">
        <v>1</v>
      </c>
      <c r="W358" s="29">
        <v>1</v>
      </c>
      <c r="X358" s="32">
        <v>1</v>
      </c>
    </row>
    <row r="359" spans="6:24" x14ac:dyDescent="0.25">
      <c r="F359" s="2" t="s">
        <v>4</v>
      </c>
      <c r="G359" s="1" t="s">
        <v>6</v>
      </c>
      <c r="H359" s="1" t="s">
        <v>16</v>
      </c>
      <c r="I359" s="1" t="s">
        <v>961</v>
      </c>
      <c r="J359" s="1" t="s">
        <v>962</v>
      </c>
      <c r="K359" s="1" t="s">
        <v>963</v>
      </c>
      <c r="L359" s="2" t="s">
        <v>1</v>
      </c>
      <c r="M359" s="9">
        <v>39.869999999999997</v>
      </c>
      <c r="N359" s="9">
        <v>44.47</v>
      </c>
      <c r="O359" s="9">
        <v>46.7</v>
      </c>
      <c r="P359" s="9">
        <v>59.89</v>
      </c>
      <c r="Q359" s="9">
        <v>100.88</v>
      </c>
      <c r="R359" s="9">
        <v>99.04</v>
      </c>
      <c r="S359" s="9">
        <v>116.17</v>
      </c>
      <c r="T359" s="9">
        <v>46.06</v>
      </c>
      <c r="U359" s="9">
        <v>44.47</v>
      </c>
      <c r="V359" s="9">
        <v>44.47</v>
      </c>
      <c r="W359" s="9">
        <v>44.47</v>
      </c>
      <c r="X359" s="6">
        <v>44.47</v>
      </c>
    </row>
    <row r="360" spans="6:24" x14ac:dyDescent="0.25">
      <c r="F360" s="2" t="s">
        <v>4</v>
      </c>
      <c r="G360" s="1" t="s">
        <v>6</v>
      </c>
      <c r="H360" s="1" t="s">
        <v>16</v>
      </c>
      <c r="I360" s="1" t="s">
        <v>964</v>
      </c>
      <c r="J360" s="1" t="s">
        <v>965</v>
      </c>
      <c r="K360" s="1" t="s">
        <v>966</v>
      </c>
      <c r="L360" s="2" t="s">
        <v>2</v>
      </c>
      <c r="M360" s="8"/>
      <c r="N360" s="8">
        <v>152.15430000000001</v>
      </c>
      <c r="O360" s="8">
        <v>388.92689999999999</v>
      </c>
      <c r="P360" s="8">
        <v>951.32830000000001</v>
      </c>
      <c r="Q360" s="8">
        <v>744.08600000000001</v>
      </c>
      <c r="R360" s="8"/>
      <c r="S360" s="8">
        <v>1365.1507999999999</v>
      </c>
      <c r="T360" s="8">
        <v>255.0471</v>
      </c>
      <c r="U360" s="8">
        <v>29.927600000000002</v>
      </c>
      <c r="V360" s="8">
        <v>1.5891</v>
      </c>
      <c r="W360" s="8">
        <v>9.6669</v>
      </c>
      <c r="X360" s="4">
        <v>-6.8860000000000001</v>
      </c>
    </row>
    <row r="361" spans="6:24" x14ac:dyDescent="0.25">
      <c r="F361" s="2" t="s">
        <v>4</v>
      </c>
      <c r="G361" s="1" t="s">
        <v>6</v>
      </c>
      <c r="H361" s="1" t="s">
        <v>16</v>
      </c>
      <c r="I361" s="1" t="s">
        <v>964</v>
      </c>
      <c r="J361" s="1" t="s">
        <v>965</v>
      </c>
      <c r="K361" s="1" t="s">
        <v>966</v>
      </c>
      <c r="L361" s="2" t="s">
        <v>41</v>
      </c>
      <c r="M361" s="11"/>
      <c r="N361" s="29">
        <v>2</v>
      </c>
      <c r="O361" s="29">
        <v>1</v>
      </c>
      <c r="P361" s="29">
        <v>1</v>
      </c>
      <c r="Q361" s="29">
        <v>1</v>
      </c>
      <c r="R361" s="11"/>
      <c r="S361" s="29">
        <v>2</v>
      </c>
      <c r="T361" s="29">
        <v>1</v>
      </c>
      <c r="U361" s="29">
        <v>1</v>
      </c>
      <c r="V361" s="29">
        <v>1</v>
      </c>
      <c r="W361" s="29">
        <v>1</v>
      </c>
      <c r="X361" s="32">
        <v>1</v>
      </c>
    </row>
    <row r="362" spans="6:24" x14ac:dyDescent="0.25">
      <c r="F362" s="2" t="s">
        <v>4</v>
      </c>
      <c r="G362" s="1" t="s">
        <v>6</v>
      </c>
      <c r="H362" s="1" t="s">
        <v>16</v>
      </c>
      <c r="I362" s="1" t="s">
        <v>964</v>
      </c>
      <c r="J362" s="1" t="s">
        <v>965</v>
      </c>
      <c r="K362" s="1" t="s">
        <v>966</v>
      </c>
      <c r="L362" s="2" t="s">
        <v>1</v>
      </c>
      <c r="M362" s="11"/>
      <c r="N362" s="9">
        <v>285.01</v>
      </c>
      <c r="O362" s="9">
        <v>518.13</v>
      </c>
      <c r="P362" s="9">
        <v>1013.03</v>
      </c>
      <c r="Q362" s="9">
        <v>830.66</v>
      </c>
      <c r="R362" s="11"/>
      <c r="S362" s="9">
        <v>1553.08</v>
      </c>
      <c r="T362" s="9">
        <v>380.62</v>
      </c>
      <c r="U362" s="9">
        <v>83.9</v>
      </c>
      <c r="V362" s="9">
        <v>46.56</v>
      </c>
      <c r="W362" s="9">
        <v>57.21</v>
      </c>
      <c r="X362" s="6">
        <v>35.4</v>
      </c>
    </row>
    <row r="363" spans="6:24" x14ac:dyDescent="0.25">
      <c r="F363" s="2" t="s">
        <v>4</v>
      </c>
      <c r="G363" s="1" t="s">
        <v>6</v>
      </c>
      <c r="H363" s="1" t="s">
        <v>16</v>
      </c>
      <c r="I363" s="1" t="s">
        <v>967</v>
      </c>
      <c r="J363" s="1" t="s">
        <v>968</v>
      </c>
      <c r="K363" s="1" t="s">
        <v>969</v>
      </c>
      <c r="L363" s="2" t="s">
        <v>2</v>
      </c>
      <c r="M363" s="8">
        <v>4.2374999999999998</v>
      </c>
      <c r="N363" s="8">
        <v>12.3154</v>
      </c>
      <c r="O363" s="8">
        <v>548.49689999999998</v>
      </c>
      <c r="P363" s="8">
        <v>1407.2612999999999</v>
      </c>
      <c r="Q363" s="8">
        <v>1627.7460000000001</v>
      </c>
      <c r="R363" s="8">
        <v>1607.4852000000001</v>
      </c>
      <c r="S363" s="8">
        <v>930.93510000000003</v>
      </c>
      <c r="T363" s="8">
        <v>142.75219999999999</v>
      </c>
      <c r="U363" s="8">
        <v>80.248500000000007</v>
      </c>
      <c r="V363" s="8">
        <v>4.8997000000000002</v>
      </c>
      <c r="W363" s="8">
        <v>18.539200000000001</v>
      </c>
      <c r="X363" s="4">
        <v>-17.877099999999999</v>
      </c>
    </row>
    <row r="364" spans="6:24" x14ac:dyDescent="0.25">
      <c r="F364" s="2" t="s">
        <v>4</v>
      </c>
      <c r="G364" s="1" t="s">
        <v>6</v>
      </c>
      <c r="H364" s="1" t="s">
        <v>16</v>
      </c>
      <c r="I364" s="1" t="s">
        <v>967</v>
      </c>
      <c r="J364" s="1" t="s">
        <v>968</v>
      </c>
      <c r="K364" s="1" t="s">
        <v>969</v>
      </c>
      <c r="L364" s="2" t="s">
        <v>41</v>
      </c>
      <c r="M364" s="29">
        <v>1</v>
      </c>
      <c r="N364" s="29">
        <v>1</v>
      </c>
      <c r="O364" s="29">
        <v>1</v>
      </c>
      <c r="P364" s="29">
        <v>1</v>
      </c>
      <c r="Q364" s="29">
        <v>1</v>
      </c>
      <c r="R364" s="29">
        <v>1</v>
      </c>
      <c r="S364" s="29">
        <v>1</v>
      </c>
      <c r="T364" s="29">
        <v>1</v>
      </c>
      <c r="U364" s="29">
        <v>1</v>
      </c>
      <c r="V364" s="29">
        <v>1</v>
      </c>
      <c r="W364" s="29">
        <v>1</v>
      </c>
      <c r="X364" s="32">
        <v>1</v>
      </c>
    </row>
    <row r="365" spans="6:24" x14ac:dyDescent="0.25">
      <c r="F365" s="2" t="s">
        <v>4</v>
      </c>
      <c r="G365" s="1" t="s">
        <v>6</v>
      </c>
      <c r="H365" s="1" t="s">
        <v>16</v>
      </c>
      <c r="I365" s="1" t="s">
        <v>967</v>
      </c>
      <c r="J365" s="1" t="s">
        <v>968</v>
      </c>
      <c r="K365" s="1" t="s">
        <v>969</v>
      </c>
      <c r="L365" s="2" t="s">
        <v>1</v>
      </c>
      <c r="M365" s="9">
        <v>45.59</v>
      </c>
      <c r="N365" s="9">
        <v>60.7</v>
      </c>
      <c r="O365" s="9">
        <v>658.55</v>
      </c>
      <c r="P365" s="9">
        <v>1414.26</v>
      </c>
      <c r="Q365" s="9">
        <v>1608.29</v>
      </c>
      <c r="R365" s="9">
        <v>1590.46</v>
      </c>
      <c r="S365" s="9">
        <v>995.09</v>
      </c>
      <c r="T365" s="9">
        <v>232.61</v>
      </c>
      <c r="U365" s="9">
        <v>150.24</v>
      </c>
      <c r="V365" s="9">
        <v>50.93</v>
      </c>
      <c r="W365" s="9">
        <v>68.91</v>
      </c>
      <c r="X365" s="6">
        <v>20.9</v>
      </c>
    </row>
    <row r="366" spans="6:24" x14ac:dyDescent="0.25">
      <c r="F366" s="2" t="s">
        <v>4</v>
      </c>
      <c r="G366" s="1" t="s">
        <v>6</v>
      </c>
      <c r="H366" s="1" t="s">
        <v>16</v>
      </c>
      <c r="I366" s="1" t="s">
        <v>970</v>
      </c>
      <c r="J366" s="1" t="s">
        <v>971</v>
      </c>
      <c r="K366" s="1" t="s">
        <v>972</v>
      </c>
      <c r="L366" s="2" t="s">
        <v>2</v>
      </c>
      <c r="M366" s="8">
        <v>0.79449999999999998</v>
      </c>
      <c r="N366" s="8">
        <v>4.7671999999999999</v>
      </c>
      <c r="O366" s="8">
        <v>274.91059999999999</v>
      </c>
      <c r="P366" s="8">
        <v>515.12620000000004</v>
      </c>
      <c r="Q366" s="8">
        <v>620.66750000000002</v>
      </c>
      <c r="R366" s="8"/>
      <c r="S366" s="8">
        <v>1427.9193</v>
      </c>
      <c r="T366" s="8">
        <v>58.795900000000003</v>
      </c>
      <c r="U366" s="8">
        <v>5.8266</v>
      </c>
      <c r="V366" s="8">
        <v>2.2511999999999999</v>
      </c>
      <c r="W366" s="8">
        <v>1.5891</v>
      </c>
      <c r="X366" s="4"/>
    </row>
    <row r="367" spans="6:24" x14ac:dyDescent="0.25">
      <c r="F367" s="2" t="s">
        <v>4</v>
      </c>
      <c r="G367" s="1" t="s">
        <v>6</v>
      </c>
      <c r="H367" s="1" t="s">
        <v>16</v>
      </c>
      <c r="I367" s="1" t="s">
        <v>970</v>
      </c>
      <c r="J367" s="1" t="s">
        <v>971</v>
      </c>
      <c r="K367" s="1" t="s">
        <v>972</v>
      </c>
      <c r="L367" s="2" t="s">
        <v>41</v>
      </c>
      <c r="M367" s="29">
        <v>1</v>
      </c>
      <c r="N367" s="29">
        <v>1</v>
      </c>
      <c r="O367" s="29">
        <v>1</v>
      </c>
      <c r="P367" s="29">
        <v>1</v>
      </c>
      <c r="Q367" s="29">
        <v>1</v>
      </c>
      <c r="R367" s="11"/>
      <c r="S367" s="29">
        <v>2</v>
      </c>
      <c r="T367" s="29">
        <v>1</v>
      </c>
      <c r="U367" s="29">
        <v>1</v>
      </c>
      <c r="V367" s="29">
        <v>1</v>
      </c>
      <c r="W367" s="29">
        <v>1</v>
      </c>
      <c r="X367" s="5"/>
    </row>
    <row r="368" spans="6:24" x14ac:dyDescent="0.25">
      <c r="F368" s="2" t="s">
        <v>4</v>
      </c>
      <c r="G368" s="1" t="s">
        <v>6</v>
      </c>
      <c r="H368" s="1" t="s">
        <v>16</v>
      </c>
      <c r="I368" s="1" t="s">
        <v>970</v>
      </c>
      <c r="J368" s="1" t="s">
        <v>971</v>
      </c>
      <c r="K368" s="1" t="s">
        <v>972</v>
      </c>
      <c r="L368" s="2" t="s">
        <v>1</v>
      </c>
      <c r="M368" s="9">
        <v>41.06</v>
      </c>
      <c r="N368" s="9">
        <v>50.76</v>
      </c>
      <c r="O368" s="9">
        <v>406.81</v>
      </c>
      <c r="P368" s="9">
        <v>629.17999999999995</v>
      </c>
      <c r="Q368" s="9">
        <v>722.05</v>
      </c>
      <c r="R368" s="11"/>
      <c r="S368" s="9">
        <v>1608.31</v>
      </c>
      <c r="T368" s="9">
        <v>121.96</v>
      </c>
      <c r="U368" s="9">
        <v>52.15</v>
      </c>
      <c r="V368" s="9">
        <v>47.44</v>
      </c>
      <c r="W368" s="9">
        <v>46.56</v>
      </c>
      <c r="X368" s="5"/>
    </row>
    <row r="369" spans="6:24" x14ac:dyDescent="0.25">
      <c r="F369" s="2" t="s">
        <v>4</v>
      </c>
      <c r="G369" s="1" t="s">
        <v>6</v>
      </c>
      <c r="H369" s="1" t="s">
        <v>16</v>
      </c>
      <c r="I369" s="1" t="s">
        <v>973</v>
      </c>
      <c r="J369" s="1" t="s">
        <v>974</v>
      </c>
      <c r="K369" s="1" t="s">
        <v>975</v>
      </c>
      <c r="L369" s="2" t="s">
        <v>2</v>
      </c>
      <c r="M369" s="8">
        <v>1076</v>
      </c>
      <c r="N369" s="8">
        <v>531</v>
      </c>
      <c r="O369" s="8">
        <v>726</v>
      </c>
      <c r="P369" s="8">
        <v>1226</v>
      </c>
      <c r="Q369" s="8">
        <v>1325</v>
      </c>
      <c r="R369" s="8"/>
      <c r="S369" s="8">
        <v>2638</v>
      </c>
      <c r="T369" s="8">
        <v>798</v>
      </c>
      <c r="U369" s="8">
        <v>580</v>
      </c>
      <c r="V369" s="8">
        <v>483</v>
      </c>
      <c r="W369" s="8">
        <v>254</v>
      </c>
      <c r="X369" s="4">
        <v>810</v>
      </c>
    </row>
    <row r="370" spans="6:24" x14ac:dyDescent="0.25">
      <c r="F370" s="2" t="s">
        <v>4</v>
      </c>
      <c r="G370" s="1" t="s">
        <v>6</v>
      </c>
      <c r="H370" s="1" t="s">
        <v>16</v>
      </c>
      <c r="I370" s="1" t="s">
        <v>973</v>
      </c>
      <c r="J370" s="1" t="s">
        <v>974</v>
      </c>
      <c r="K370" s="1" t="s">
        <v>975</v>
      </c>
      <c r="L370" s="2" t="s">
        <v>41</v>
      </c>
      <c r="M370" s="29">
        <v>1</v>
      </c>
      <c r="N370" s="29">
        <v>1</v>
      </c>
      <c r="O370" s="29">
        <v>1</v>
      </c>
      <c r="P370" s="29">
        <v>1</v>
      </c>
      <c r="Q370" s="29">
        <v>1</v>
      </c>
      <c r="R370" s="11"/>
      <c r="S370" s="29">
        <v>2</v>
      </c>
      <c r="T370" s="29">
        <v>1</v>
      </c>
      <c r="U370" s="29">
        <v>1</v>
      </c>
      <c r="V370" s="29">
        <v>1</v>
      </c>
      <c r="W370" s="29">
        <v>1</v>
      </c>
      <c r="X370" s="32">
        <v>1</v>
      </c>
    </row>
    <row r="371" spans="6:24" x14ac:dyDescent="0.25">
      <c r="F371" s="2" t="s">
        <v>4</v>
      </c>
      <c r="G371" s="1" t="s">
        <v>6</v>
      </c>
      <c r="H371" s="1" t="s">
        <v>16</v>
      </c>
      <c r="I371" s="1" t="s">
        <v>973</v>
      </c>
      <c r="J371" s="1" t="s">
        <v>974</v>
      </c>
      <c r="K371" s="1" t="s">
        <v>975</v>
      </c>
      <c r="L371" s="2" t="s">
        <v>1</v>
      </c>
      <c r="M371" s="9">
        <v>1118.28</v>
      </c>
      <c r="N371" s="9">
        <v>643.15</v>
      </c>
      <c r="O371" s="9">
        <v>814.76</v>
      </c>
      <c r="P371" s="9">
        <v>1254.76</v>
      </c>
      <c r="Q371" s="9">
        <v>1341.87</v>
      </c>
      <c r="R371" s="11"/>
      <c r="S371" s="9">
        <v>2673.16</v>
      </c>
      <c r="T371" s="9">
        <v>878.11</v>
      </c>
      <c r="U371" s="9">
        <v>686.27</v>
      </c>
      <c r="V371" s="9">
        <v>600.91</v>
      </c>
      <c r="W371" s="9">
        <v>379.23</v>
      </c>
      <c r="X371" s="6">
        <v>888.66</v>
      </c>
    </row>
    <row r="372" spans="6:24" x14ac:dyDescent="0.25">
      <c r="F372" s="2" t="s">
        <v>4</v>
      </c>
      <c r="G372" s="1" t="s">
        <v>6</v>
      </c>
      <c r="H372" s="1" t="s">
        <v>16</v>
      </c>
      <c r="I372" s="1" t="s">
        <v>973</v>
      </c>
      <c r="J372" s="1" t="s">
        <v>974</v>
      </c>
      <c r="K372" s="1" t="s">
        <v>976</v>
      </c>
      <c r="L372" s="2" t="s">
        <v>2</v>
      </c>
      <c r="M372" s="8">
        <v>256.49149999999997</v>
      </c>
      <c r="N372" s="8">
        <v>144.06829999999999</v>
      </c>
      <c r="O372" s="8">
        <v>611.74879999999996</v>
      </c>
      <c r="P372" s="8">
        <v>784.79729999999995</v>
      </c>
      <c r="Q372" s="8">
        <v>984.16110000000003</v>
      </c>
      <c r="R372" s="8"/>
      <c r="S372" s="8">
        <v>1762.4628</v>
      </c>
      <c r="T372" s="8">
        <v>101.0976</v>
      </c>
      <c r="U372" s="8">
        <v>22.151499999999999</v>
      </c>
      <c r="V372" s="8">
        <v>1.1658999999999999</v>
      </c>
      <c r="W372" s="8">
        <v>69.785700000000006</v>
      </c>
      <c r="X372" s="4">
        <v>-69.452500000000001</v>
      </c>
    </row>
    <row r="373" spans="6:24" x14ac:dyDescent="0.25">
      <c r="F373" s="2" t="s">
        <v>4</v>
      </c>
      <c r="G373" s="1" t="s">
        <v>6</v>
      </c>
      <c r="H373" s="1" t="s">
        <v>16</v>
      </c>
      <c r="I373" s="1" t="s">
        <v>973</v>
      </c>
      <c r="J373" s="1" t="s">
        <v>974</v>
      </c>
      <c r="K373" s="1" t="s">
        <v>976</v>
      </c>
      <c r="L373" s="2" t="s">
        <v>41</v>
      </c>
      <c r="M373" s="29">
        <v>1</v>
      </c>
      <c r="N373" s="29">
        <v>1</v>
      </c>
      <c r="O373" s="29">
        <v>1</v>
      </c>
      <c r="P373" s="29">
        <v>1</v>
      </c>
      <c r="Q373" s="29">
        <v>1</v>
      </c>
      <c r="R373" s="11"/>
      <c r="S373" s="29">
        <v>2</v>
      </c>
      <c r="T373" s="29">
        <v>1</v>
      </c>
      <c r="U373" s="29">
        <v>1</v>
      </c>
      <c r="V373" s="29">
        <v>1</v>
      </c>
      <c r="W373" s="29">
        <v>1</v>
      </c>
      <c r="X373" s="32">
        <v>1</v>
      </c>
    </row>
    <row r="374" spans="6:24" x14ac:dyDescent="0.25">
      <c r="F374" s="2" t="s">
        <v>4</v>
      </c>
      <c r="G374" s="1" t="s">
        <v>6</v>
      </c>
      <c r="H374" s="1" t="s">
        <v>16</v>
      </c>
      <c r="I374" s="1" t="s">
        <v>973</v>
      </c>
      <c r="J374" s="1" t="s">
        <v>974</v>
      </c>
      <c r="K374" s="1" t="s">
        <v>976</v>
      </c>
      <c r="L374" s="2" t="s">
        <v>1</v>
      </c>
      <c r="M374" s="9">
        <v>378.06</v>
      </c>
      <c r="N374" s="9">
        <v>234.35</v>
      </c>
      <c r="O374" s="9">
        <v>714.21</v>
      </c>
      <c r="P374" s="9">
        <v>866.49</v>
      </c>
      <c r="Q374" s="9">
        <v>1041.93</v>
      </c>
      <c r="R374" s="11"/>
      <c r="S374" s="9">
        <v>1902.71</v>
      </c>
      <c r="T374" s="9">
        <v>177.71</v>
      </c>
      <c r="U374" s="9">
        <v>73.66</v>
      </c>
      <c r="V374" s="9">
        <v>46.01</v>
      </c>
      <c r="W374" s="9">
        <v>136.44999999999999</v>
      </c>
      <c r="X374" s="6">
        <v>-47.09</v>
      </c>
    </row>
    <row r="375" spans="6:24" x14ac:dyDescent="0.25">
      <c r="F375" s="2" t="s">
        <v>4</v>
      </c>
      <c r="G375" s="1" t="s">
        <v>6</v>
      </c>
      <c r="H375" s="1" t="s">
        <v>16</v>
      </c>
      <c r="I375" s="1" t="s">
        <v>52</v>
      </c>
      <c r="J375" s="1" t="s">
        <v>53</v>
      </c>
      <c r="K375" s="1" t="s">
        <v>977</v>
      </c>
      <c r="L375" s="2" t="s">
        <v>2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4">
        <v>9852</v>
      </c>
    </row>
    <row r="376" spans="6:24" x14ac:dyDescent="0.25">
      <c r="F376" s="2" t="s">
        <v>4</v>
      </c>
      <c r="G376" s="1" t="s">
        <v>6</v>
      </c>
      <c r="H376" s="1" t="s">
        <v>16</v>
      </c>
      <c r="I376" s="1" t="s">
        <v>52</v>
      </c>
      <c r="J376" s="1" t="s">
        <v>53</v>
      </c>
      <c r="K376" s="1" t="s">
        <v>977</v>
      </c>
      <c r="L376" s="2" t="s">
        <v>41</v>
      </c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32">
        <v>22</v>
      </c>
    </row>
    <row r="377" spans="6:24" x14ac:dyDescent="0.25">
      <c r="F377" s="2" t="s">
        <v>4</v>
      </c>
      <c r="G377" s="1" t="s">
        <v>6</v>
      </c>
      <c r="H377" s="1" t="s">
        <v>16</v>
      </c>
      <c r="I377" s="1" t="s">
        <v>52</v>
      </c>
      <c r="J377" s="1" t="s">
        <v>53</v>
      </c>
      <c r="K377" s="1" t="s">
        <v>977</v>
      </c>
      <c r="L377" s="2" t="s">
        <v>1</v>
      </c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6">
        <v>11670.39</v>
      </c>
    </row>
    <row r="378" spans="6:24" x14ac:dyDescent="0.25">
      <c r="F378" s="2" t="s">
        <v>4</v>
      </c>
      <c r="G378" s="1" t="s">
        <v>6</v>
      </c>
      <c r="H378" s="1" t="s">
        <v>16</v>
      </c>
      <c r="I378" s="1" t="s">
        <v>978</v>
      </c>
      <c r="J378" s="1" t="s">
        <v>979</v>
      </c>
      <c r="K378" s="1" t="s">
        <v>980</v>
      </c>
      <c r="L378" s="2" t="s">
        <v>2</v>
      </c>
      <c r="M378" s="8">
        <v>-5</v>
      </c>
      <c r="N378" s="8"/>
      <c r="O378" s="8"/>
      <c r="P378" s="8">
        <v>1075</v>
      </c>
      <c r="Q378" s="8"/>
      <c r="R378" s="8">
        <v>1143</v>
      </c>
      <c r="S378" s="8">
        <v>1384</v>
      </c>
      <c r="T378" s="8">
        <v>237</v>
      </c>
      <c r="U378" s="8">
        <v>77</v>
      </c>
      <c r="V378" s="8">
        <v>2</v>
      </c>
      <c r="W378" s="8">
        <v>21</v>
      </c>
      <c r="X378" s="4">
        <v>-21</v>
      </c>
    </row>
    <row r="379" spans="6:24" x14ac:dyDescent="0.25">
      <c r="F379" s="2" t="s">
        <v>4</v>
      </c>
      <c r="G379" s="1" t="s">
        <v>6</v>
      </c>
      <c r="H379" s="1" t="s">
        <v>16</v>
      </c>
      <c r="I379" s="1" t="s">
        <v>978</v>
      </c>
      <c r="J379" s="1" t="s">
        <v>979</v>
      </c>
      <c r="K379" s="1" t="s">
        <v>980</v>
      </c>
      <c r="L379" s="2" t="s">
        <v>41</v>
      </c>
      <c r="M379" s="29">
        <v>1</v>
      </c>
      <c r="N379" s="29">
        <v>1</v>
      </c>
      <c r="O379" s="11"/>
      <c r="P379" s="29">
        <v>2</v>
      </c>
      <c r="Q379" s="11"/>
      <c r="R379" s="29">
        <v>1</v>
      </c>
      <c r="S379" s="29">
        <v>2</v>
      </c>
      <c r="T379" s="29">
        <v>1</v>
      </c>
      <c r="U379" s="29">
        <v>1</v>
      </c>
      <c r="V379" s="29">
        <v>1</v>
      </c>
      <c r="W379" s="29">
        <v>1</v>
      </c>
      <c r="X379" s="32">
        <v>1</v>
      </c>
    </row>
    <row r="380" spans="6:24" x14ac:dyDescent="0.25">
      <c r="F380" s="2" t="s">
        <v>4</v>
      </c>
      <c r="G380" s="1" t="s">
        <v>6</v>
      </c>
      <c r="H380" s="1" t="s">
        <v>16</v>
      </c>
      <c r="I380" s="1" t="s">
        <v>978</v>
      </c>
      <c r="J380" s="1" t="s">
        <v>979</v>
      </c>
      <c r="K380" s="1" t="s">
        <v>980</v>
      </c>
      <c r="L380" s="2" t="s">
        <v>1</v>
      </c>
      <c r="M380" s="9">
        <v>33.409999999999997</v>
      </c>
      <c r="N380" s="9">
        <v>44.47</v>
      </c>
      <c r="O380" s="11"/>
      <c r="P380" s="9">
        <v>1370.01</v>
      </c>
      <c r="Q380" s="11"/>
      <c r="R380" s="9">
        <v>1181.72</v>
      </c>
      <c r="S380" s="9">
        <v>1539.45</v>
      </c>
      <c r="T380" s="9">
        <v>356.83</v>
      </c>
      <c r="U380" s="9">
        <v>145.96</v>
      </c>
      <c r="V380" s="9">
        <v>47.11</v>
      </c>
      <c r="W380" s="9">
        <v>72.150000000000006</v>
      </c>
      <c r="X380" s="6">
        <v>16.79</v>
      </c>
    </row>
    <row r="381" spans="6:24" x14ac:dyDescent="0.25">
      <c r="F381" s="2" t="s">
        <v>4</v>
      </c>
      <c r="G381" s="1" t="s">
        <v>6</v>
      </c>
      <c r="H381" s="1" t="s">
        <v>16</v>
      </c>
      <c r="I381" s="1" t="s">
        <v>981</v>
      </c>
      <c r="J381" s="1" t="s">
        <v>982</v>
      </c>
      <c r="K381" s="1" t="s">
        <v>983</v>
      </c>
      <c r="L381" s="2" t="s">
        <v>2</v>
      </c>
      <c r="M381" s="8">
        <v>-0.92700000000000005</v>
      </c>
      <c r="N381" s="8">
        <v>47.672400000000003</v>
      </c>
      <c r="O381" s="8">
        <v>705.41840000000002</v>
      </c>
      <c r="P381" s="8">
        <v>1099.7746999999999</v>
      </c>
      <c r="Q381" s="8">
        <v>1327.0128999999999</v>
      </c>
      <c r="R381" s="8"/>
      <c r="S381" s="8">
        <v>2516.3056999999999</v>
      </c>
      <c r="T381" s="8">
        <v>267.62729999999999</v>
      </c>
      <c r="U381" s="8">
        <v>15.493499999999999</v>
      </c>
      <c r="V381" s="8">
        <v>0.26479999999999998</v>
      </c>
      <c r="W381" s="8">
        <v>10.461399999999999</v>
      </c>
      <c r="X381" s="4">
        <v>-9.7993000000000006</v>
      </c>
    </row>
    <row r="382" spans="6:24" x14ac:dyDescent="0.25">
      <c r="F382" s="2" t="s">
        <v>4</v>
      </c>
      <c r="G382" s="1" t="s">
        <v>6</v>
      </c>
      <c r="H382" s="1" t="s">
        <v>16</v>
      </c>
      <c r="I382" s="1" t="s">
        <v>981</v>
      </c>
      <c r="J382" s="1" t="s">
        <v>982</v>
      </c>
      <c r="K382" s="1" t="s">
        <v>983</v>
      </c>
      <c r="L382" s="2" t="s">
        <v>41</v>
      </c>
      <c r="M382" s="29">
        <v>1</v>
      </c>
      <c r="N382" s="29">
        <v>1</v>
      </c>
      <c r="O382" s="29">
        <v>1</v>
      </c>
      <c r="P382" s="29">
        <v>1</v>
      </c>
      <c r="Q382" s="29">
        <v>1</v>
      </c>
      <c r="R382" s="11"/>
      <c r="S382" s="29">
        <v>2</v>
      </c>
      <c r="T382" s="29">
        <v>1</v>
      </c>
      <c r="U382" s="29">
        <v>1</v>
      </c>
      <c r="V382" s="29">
        <v>1</v>
      </c>
      <c r="W382" s="29">
        <v>1</v>
      </c>
      <c r="X382" s="32">
        <v>1</v>
      </c>
    </row>
    <row r="383" spans="6:24" x14ac:dyDescent="0.25">
      <c r="F383" s="2" t="s">
        <v>4</v>
      </c>
      <c r="G383" s="1" t="s">
        <v>6</v>
      </c>
      <c r="H383" s="1" t="s">
        <v>16</v>
      </c>
      <c r="I383" s="1" t="s">
        <v>981</v>
      </c>
      <c r="J383" s="1" t="s">
        <v>982</v>
      </c>
      <c r="K383" s="1" t="s">
        <v>983</v>
      </c>
      <c r="L383" s="2" t="s">
        <v>1</v>
      </c>
      <c r="M383" s="9">
        <v>38.79</v>
      </c>
      <c r="N383" s="9">
        <v>107.3</v>
      </c>
      <c r="O383" s="9">
        <v>796.64</v>
      </c>
      <c r="P383" s="9">
        <v>1143.67</v>
      </c>
      <c r="Q383" s="9">
        <v>1343.64</v>
      </c>
      <c r="R383" s="11"/>
      <c r="S383" s="9">
        <v>2566.09</v>
      </c>
      <c r="T383" s="9">
        <v>397.2</v>
      </c>
      <c r="U383" s="9">
        <v>64.89</v>
      </c>
      <c r="V383" s="9">
        <v>44.81</v>
      </c>
      <c r="W383" s="9">
        <v>58.26</v>
      </c>
      <c r="X383" s="6">
        <v>31.54</v>
      </c>
    </row>
    <row r="384" spans="6:24" x14ac:dyDescent="0.25">
      <c r="F384" s="2" t="s">
        <v>4</v>
      </c>
      <c r="G384" s="1" t="s">
        <v>6</v>
      </c>
      <c r="H384" s="1" t="s">
        <v>16</v>
      </c>
      <c r="I384" s="1" t="s">
        <v>984</v>
      </c>
      <c r="J384" s="1" t="s">
        <v>985</v>
      </c>
      <c r="K384" s="1" t="s">
        <v>986</v>
      </c>
      <c r="L384" s="2" t="s">
        <v>2</v>
      </c>
      <c r="M384" s="8">
        <v>14.1</v>
      </c>
      <c r="N384" s="8">
        <v>32.799999999999997</v>
      </c>
      <c r="O384" s="8">
        <v>159.80000000000001</v>
      </c>
      <c r="P384" s="8">
        <v>118.8</v>
      </c>
      <c r="Q384" s="8">
        <v>122.4</v>
      </c>
      <c r="R384" s="8"/>
      <c r="S384" s="8">
        <v>205.5</v>
      </c>
      <c r="T384" s="8">
        <v>23.2</v>
      </c>
      <c r="U384" s="8">
        <v>11.4</v>
      </c>
      <c r="V384" s="8">
        <v>2.2999999999999998</v>
      </c>
      <c r="W384" s="8">
        <v>6</v>
      </c>
      <c r="X384" s="4">
        <v>-6</v>
      </c>
    </row>
    <row r="385" spans="6:24" x14ac:dyDescent="0.25">
      <c r="F385" s="2" t="s">
        <v>4</v>
      </c>
      <c r="G385" s="1" t="s">
        <v>6</v>
      </c>
      <c r="H385" s="1" t="s">
        <v>16</v>
      </c>
      <c r="I385" s="1" t="s">
        <v>984</v>
      </c>
      <c r="J385" s="1" t="s">
        <v>985</v>
      </c>
      <c r="K385" s="1" t="s">
        <v>986</v>
      </c>
      <c r="L385" s="2" t="s">
        <v>41</v>
      </c>
      <c r="M385" s="29">
        <v>1</v>
      </c>
      <c r="N385" s="29">
        <v>1</v>
      </c>
      <c r="O385" s="29">
        <v>1</v>
      </c>
      <c r="P385" s="29">
        <v>1</v>
      </c>
      <c r="Q385" s="29">
        <v>1</v>
      </c>
      <c r="R385" s="11"/>
      <c r="S385" s="29">
        <v>2</v>
      </c>
      <c r="T385" s="29">
        <v>1</v>
      </c>
      <c r="U385" s="29">
        <v>1</v>
      </c>
      <c r="V385" s="29">
        <v>1</v>
      </c>
      <c r="W385" s="29">
        <v>1</v>
      </c>
      <c r="X385" s="32">
        <v>1</v>
      </c>
    </row>
    <row r="386" spans="6:24" x14ac:dyDescent="0.25">
      <c r="F386" s="2" t="s">
        <v>4</v>
      </c>
      <c r="G386" s="1" t="s">
        <v>6</v>
      </c>
      <c r="H386" s="1" t="s">
        <v>16</v>
      </c>
      <c r="I386" s="1" t="s">
        <v>984</v>
      </c>
      <c r="J386" s="1" t="s">
        <v>985</v>
      </c>
      <c r="K386" s="1" t="s">
        <v>986</v>
      </c>
      <c r="L386" s="2" t="s">
        <v>1</v>
      </c>
      <c r="M386" s="9">
        <v>58.58</v>
      </c>
      <c r="N386" s="9">
        <v>87.7</v>
      </c>
      <c r="O386" s="9">
        <v>255.09</v>
      </c>
      <c r="P386" s="9">
        <v>201.05</v>
      </c>
      <c r="Q386" s="9">
        <v>205.78</v>
      </c>
      <c r="R386" s="11"/>
      <c r="S386" s="9">
        <v>359.79</v>
      </c>
      <c r="T386" s="9">
        <v>75.06</v>
      </c>
      <c r="U386" s="9">
        <v>59.5</v>
      </c>
      <c r="V386" s="9">
        <v>47.49</v>
      </c>
      <c r="W386" s="9">
        <v>52.37</v>
      </c>
      <c r="X386" s="6">
        <v>36.57</v>
      </c>
    </row>
    <row r="387" spans="6:24" x14ac:dyDescent="0.25">
      <c r="F387" s="2" t="s">
        <v>4</v>
      </c>
      <c r="G387" s="1" t="s">
        <v>6</v>
      </c>
      <c r="H387" s="1" t="s">
        <v>16</v>
      </c>
      <c r="I387" s="1" t="s">
        <v>987</v>
      </c>
      <c r="J387" s="1" t="s">
        <v>988</v>
      </c>
      <c r="K387" s="1" t="s">
        <v>989</v>
      </c>
      <c r="L387" s="2" t="s">
        <v>2</v>
      </c>
      <c r="M387" s="8">
        <v>0.5</v>
      </c>
      <c r="N387" s="8">
        <v>0.6</v>
      </c>
      <c r="O387" s="8">
        <v>160.80000000000001</v>
      </c>
      <c r="P387" s="8">
        <v>446.5</v>
      </c>
      <c r="Q387" s="8">
        <v>737.5</v>
      </c>
      <c r="R387" s="8">
        <v>563.5</v>
      </c>
      <c r="S387" s="8">
        <v>719.7</v>
      </c>
      <c r="T387" s="8">
        <v>159.80000000000001</v>
      </c>
      <c r="U387" s="8">
        <v>19.3</v>
      </c>
      <c r="V387" s="8">
        <v>5.2</v>
      </c>
      <c r="W387" s="8">
        <v>1.3</v>
      </c>
      <c r="X387" s="4">
        <v>1.4</v>
      </c>
    </row>
    <row r="388" spans="6:24" x14ac:dyDescent="0.25">
      <c r="F388" s="2" t="s">
        <v>4</v>
      </c>
      <c r="G388" s="1" t="s">
        <v>6</v>
      </c>
      <c r="H388" s="1" t="s">
        <v>16</v>
      </c>
      <c r="I388" s="1" t="s">
        <v>987</v>
      </c>
      <c r="J388" s="1" t="s">
        <v>988</v>
      </c>
      <c r="K388" s="1" t="s">
        <v>989</v>
      </c>
      <c r="L388" s="2" t="s">
        <v>41</v>
      </c>
      <c r="M388" s="29">
        <v>1</v>
      </c>
      <c r="N388" s="29">
        <v>1</v>
      </c>
      <c r="O388" s="29">
        <v>1</v>
      </c>
      <c r="P388" s="29">
        <v>1</v>
      </c>
      <c r="Q388" s="29">
        <v>1</v>
      </c>
      <c r="R388" s="29">
        <v>1</v>
      </c>
      <c r="S388" s="29">
        <v>1</v>
      </c>
      <c r="T388" s="29">
        <v>1</v>
      </c>
      <c r="U388" s="29">
        <v>1</v>
      </c>
      <c r="V388" s="29">
        <v>1</v>
      </c>
      <c r="W388" s="29">
        <v>1</v>
      </c>
      <c r="X388" s="32">
        <v>1</v>
      </c>
    </row>
    <row r="389" spans="6:24" x14ac:dyDescent="0.25">
      <c r="F389" s="2" t="s">
        <v>4</v>
      </c>
      <c r="G389" s="1" t="s">
        <v>6</v>
      </c>
      <c r="H389" s="1" t="s">
        <v>16</v>
      </c>
      <c r="I389" s="1" t="s">
        <v>987</v>
      </c>
      <c r="J389" s="1" t="s">
        <v>988</v>
      </c>
      <c r="K389" s="1" t="s">
        <v>989</v>
      </c>
      <c r="L389" s="2" t="s">
        <v>1</v>
      </c>
      <c r="M389" s="9">
        <v>40.65</v>
      </c>
      <c r="N389" s="9">
        <v>45.26</v>
      </c>
      <c r="O389" s="9">
        <v>256.39999999999998</v>
      </c>
      <c r="P389" s="9">
        <v>568.79</v>
      </c>
      <c r="Q389" s="9">
        <v>824.87</v>
      </c>
      <c r="R389" s="9">
        <v>671.74</v>
      </c>
      <c r="S389" s="9">
        <v>809.21</v>
      </c>
      <c r="T389" s="9">
        <v>255.09</v>
      </c>
      <c r="U389" s="9">
        <v>69.91</v>
      </c>
      <c r="V389" s="9">
        <v>51.33</v>
      </c>
      <c r="W389" s="9">
        <v>46.18</v>
      </c>
      <c r="X389" s="6">
        <v>46.32</v>
      </c>
    </row>
    <row r="390" spans="6:24" x14ac:dyDescent="0.25">
      <c r="F390" s="2" t="s">
        <v>4</v>
      </c>
      <c r="G390" s="1" t="s">
        <v>6</v>
      </c>
      <c r="H390" s="1" t="s">
        <v>16</v>
      </c>
      <c r="I390" s="1" t="s">
        <v>990</v>
      </c>
      <c r="J390" s="1" t="s">
        <v>991</v>
      </c>
      <c r="K390" s="1" t="s">
        <v>992</v>
      </c>
      <c r="L390" s="2" t="s">
        <v>2</v>
      </c>
      <c r="M390" s="8">
        <v>3</v>
      </c>
      <c r="N390" s="8">
        <v>3</v>
      </c>
      <c r="O390" s="8">
        <v>4.5999999999999996</v>
      </c>
      <c r="P390" s="8">
        <v>61.7</v>
      </c>
      <c r="Q390" s="8">
        <v>88.3</v>
      </c>
      <c r="R390" s="8">
        <v>127.7</v>
      </c>
      <c r="S390" s="8">
        <v>133.80000000000001</v>
      </c>
      <c r="T390" s="8">
        <v>69.900000000000006</v>
      </c>
      <c r="U390" s="8">
        <v>8.1999999999999993</v>
      </c>
      <c r="V390" s="8">
        <v>2.8</v>
      </c>
      <c r="W390" s="8">
        <v>3.3</v>
      </c>
      <c r="X390" s="4">
        <v>3</v>
      </c>
    </row>
    <row r="391" spans="6:24" x14ac:dyDescent="0.25">
      <c r="F391" s="2" t="s">
        <v>4</v>
      </c>
      <c r="G391" s="1" t="s">
        <v>6</v>
      </c>
      <c r="H391" s="1" t="s">
        <v>16</v>
      </c>
      <c r="I391" s="1" t="s">
        <v>990</v>
      </c>
      <c r="J391" s="1" t="s">
        <v>991</v>
      </c>
      <c r="K391" s="1" t="s">
        <v>992</v>
      </c>
      <c r="L391" s="2" t="s">
        <v>41</v>
      </c>
      <c r="M391" s="29">
        <v>1</v>
      </c>
      <c r="N391" s="29">
        <v>1</v>
      </c>
      <c r="O391" s="29">
        <v>1</v>
      </c>
      <c r="P391" s="29">
        <v>1</v>
      </c>
      <c r="Q391" s="29">
        <v>1</v>
      </c>
      <c r="R391" s="29">
        <v>1</v>
      </c>
      <c r="S391" s="29">
        <v>1</v>
      </c>
      <c r="T391" s="29">
        <v>1</v>
      </c>
      <c r="U391" s="29">
        <v>1</v>
      </c>
      <c r="V391" s="29">
        <v>1</v>
      </c>
      <c r="W391" s="29">
        <v>1</v>
      </c>
      <c r="X391" s="32">
        <v>1</v>
      </c>
    </row>
    <row r="392" spans="6:24" x14ac:dyDescent="0.25">
      <c r="F392" s="2" t="s">
        <v>4</v>
      </c>
      <c r="G392" s="1" t="s">
        <v>6</v>
      </c>
      <c r="H392" s="1" t="s">
        <v>16</v>
      </c>
      <c r="I392" s="1" t="s">
        <v>990</v>
      </c>
      <c r="J392" s="1" t="s">
        <v>991</v>
      </c>
      <c r="K392" s="1" t="s">
        <v>992</v>
      </c>
      <c r="L392" s="2" t="s">
        <v>1</v>
      </c>
      <c r="M392" s="9">
        <v>43.95</v>
      </c>
      <c r="N392" s="9">
        <v>43.95</v>
      </c>
      <c r="O392" s="9">
        <v>50.54</v>
      </c>
      <c r="P392" s="9">
        <v>125.79</v>
      </c>
      <c r="Q392" s="9">
        <v>160.86000000000001</v>
      </c>
      <c r="R392" s="9">
        <v>212.77</v>
      </c>
      <c r="S392" s="9">
        <v>220.81</v>
      </c>
      <c r="T392" s="9">
        <v>136.61000000000001</v>
      </c>
      <c r="U392" s="9">
        <v>55.28</v>
      </c>
      <c r="V392" s="9">
        <v>48.16</v>
      </c>
      <c r="W392" s="9">
        <v>48.82</v>
      </c>
      <c r="X392" s="6">
        <v>48.42</v>
      </c>
    </row>
    <row r="393" spans="6:24" x14ac:dyDescent="0.25">
      <c r="F393" s="2" t="s">
        <v>4</v>
      </c>
      <c r="G393" s="1" t="s">
        <v>6</v>
      </c>
      <c r="H393" s="1" t="s">
        <v>16</v>
      </c>
      <c r="I393" s="1" t="s">
        <v>993</v>
      </c>
      <c r="J393" s="1" t="s">
        <v>994</v>
      </c>
      <c r="K393" s="1" t="s">
        <v>995</v>
      </c>
      <c r="L393" s="2" t="s">
        <v>2</v>
      </c>
      <c r="M393" s="8">
        <v>943.2</v>
      </c>
      <c r="N393" s="8">
        <v>574</v>
      </c>
      <c r="O393" s="8"/>
      <c r="P393" s="8">
        <v>1105.8</v>
      </c>
      <c r="Q393" s="8">
        <v>8862.1</v>
      </c>
      <c r="R393" s="8">
        <v>1278.2</v>
      </c>
      <c r="S393" s="8">
        <v>2653</v>
      </c>
      <c r="T393" s="8">
        <v>2448</v>
      </c>
      <c r="U393" s="8">
        <v>5.5</v>
      </c>
      <c r="V393" s="8">
        <v>4.4000000000000004</v>
      </c>
      <c r="W393" s="8">
        <v>15.2</v>
      </c>
      <c r="X393" s="4"/>
    </row>
    <row r="394" spans="6:24" x14ac:dyDescent="0.25">
      <c r="F394" s="2" t="s">
        <v>4</v>
      </c>
      <c r="G394" s="1" t="s">
        <v>6</v>
      </c>
      <c r="H394" s="1" t="s">
        <v>16</v>
      </c>
      <c r="I394" s="1" t="s">
        <v>993</v>
      </c>
      <c r="J394" s="1" t="s">
        <v>994</v>
      </c>
      <c r="K394" s="1" t="s">
        <v>995</v>
      </c>
      <c r="L394" s="2" t="s">
        <v>41</v>
      </c>
      <c r="M394" s="29">
        <v>1</v>
      </c>
      <c r="N394" s="29">
        <v>1</v>
      </c>
      <c r="O394" s="11"/>
      <c r="P394" s="29">
        <v>1</v>
      </c>
      <c r="Q394" s="29">
        <v>2</v>
      </c>
      <c r="R394" s="29">
        <v>1</v>
      </c>
      <c r="S394" s="29">
        <v>1</v>
      </c>
      <c r="T394" s="29">
        <v>1</v>
      </c>
      <c r="U394" s="29">
        <v>1</v>
      </c>
      <c r="V394" s="29">
        <v>1</v>
      </c>
      <c r="W394" s="29">
        <v>1</v>
      </c>
      <c r="X394" s="5"/>
    </row>
    <row r="395" spans="6:24" x14ac:dyDescent="0.25">
      <c r="F395" s="2" t="s">
        <v>4</v>
      </c>
      <c r="G395" s="1" t="s">
        <v>6</v>
      </c>
      <c r="H395" s="1" t="s">
        <v>16</v>
      </c>
      <c r="I395" s="1" t="s">
        <v>993</v>
      </c>
      <c r="J395" s="1" t="s">
        <v>994</v>
      </c>
      <c r="K395" s="1" t="s">
        <v>995</v>
      </c>
      <c r="L395" s="2" t="s">
        <v>1</v>
      </c>
      <c r="M395" s="9">
        <v>1001.42</v>
      </c>
      <c r="N395" s="9">
        <v>680.99</v>
      </c>
      <c r="O395" s="11"/>
      <c r="P395" s="9">
        <v>1148.98</v>
      </c>
      <c r="Q395" s="9">
        <v>8150.4</v>
      </c>
      <c r="R395" s="9">
        <v>1300.7</v>
      </c>
      <c r="S395" s="9">
        <v>2510.5100000000002</v>
      </c>
      <c r="T395" s="9">
        <v>2330.11</v>
      </c>
      <c r="U395" s="9">
        <v>51.72</v>
      </c>
      <c r="V395" s="9">
        <v>50.27</v>
      </c>
      <c r="W395" s="9">
        <v>64.5</v>
      </c>
      <c r="X395" s="5"/>
    </row>
    <row r="396" spans="6:24" x14ac:dyDescent="0.25">
      <c r="F396" s="2" t="s">
        <v>4</v>
      </c>
      <c r="G396" s="1" t="s">
        <v>6</v>
      </c>
      <c r="H396" s="1" t="s">
        <v>16</v>
      </c>
      <c r="I396" s="1" t="s">
        <v>996</v>
      </c>
      <c r="J396" s="1" t="s">
        <v>997</v>
      </c>
      <c r="K396" s="1" t="s">
        <v>998</v>
      </c>
      <c r="L396" s="2" t="s">
        <v>2</v>
      </c>
      <c r="M396" s="8">
        <v>0.79449999999999998</v>
      </c>
      <c r="N396" s="8">
        <v>1.8539000000000001</v>
      </c>
      <c r="O396" s="8">
        <v>220.74950000000001</v>
      </c>
      <c r="P396" s="8">
        <v>1289.2723000000001</v>
      </c>
      <c r="Q396" s="8">
        <v>465.46749999999997</v>
      </c>
      <c r="R396" s="8"/>
      <c r="S396" s="8">
        <v>1233.2573</v>
      </c>
      <c r="T396" s="8">
        <v>6.8860000000000001</v>
      </c>
      <c r="U396" s="8">
        <v>0.92700000000000005</v>
      </c>
      <c r="V396" s="8">
        <v>0.66210000000000002</v>
      </c>
      <c r="W396" s="8">
        <v>0.92700000000000005</v>
      </c>
      <c r="X396" s="4">
        <v>0.79449999999999998</v>
      </c>
    </row>
    <row r="397" spans="6:24" x14ac:dyDescent="0.25">
      <c r="F397" s="2" t="s">
        <v>4</v>
      </c>
      <c r="G397" s="1" t="s">
        <v>6</v>
      </c>
      <c r="H397" s="1" t="s">
        <v>16</v>
      </c>
      <c r="I397" s="1" t="s">
        <v>996</v>
      </c>
      <c r="J397" s="1" t="s">
        <v>997</v>
      </c>
      <c r="K397" s="1" t="s">
        <v>998</v>
      </c>
      <c r="L397" s="2" t="s">
        <v>41</v>
      </c>
      <c r="M397" s="29">
        <v>1</v>
      </c>
      <c r="N397" s="29">
        <v>1</v>
      </c>
      <c r="O397" s="29">
        <v>1</v>
      </c>
      <c r="P397" s="29">
        <v>1</v>
      </c>
      <c r="Q397" s="29">
        <v>1</v>
      </c>
      <c r="R397" s="11"/>
      <c r="S397" s="29">
        <v>2</v>
      </c>
      <c r="T397" s="29">
        <v>1</v>
      </c>
      <c r="U397" s="29">
        <v>1</v>
      </c>
      <c r="V397" s="29">
        <v>1</v>
      </c>
      <c r="W397" s="29">
        <v>1</v>
      </c>
      <c r="X397" s="32">
        <v>1</v>
      </c>
    </row>
    <row r="398" spans="6:24" x14ac:dyDescent="0.25">
      <c r="F398" s="2" t="s">
        <v>4</v>
      </c>
      <c r="G398" s="1" t="s">
        <v>6</v>
      </c>
      <c r="H398" s="1" t="s">
        <v>16</v>
      </c>
      <c r="I398" s="1" t="s">
        <v>996</v>
      </c>
      <c r="J398" s="1" t="s">
        <v>997</v>
      </c>
      <c r="K398" s="1" t="s">
        <v>998</v>
      </c>
      <c r="L398" s="2" t="s">
        <v>1</v>
      </c>
      <c r="M398" s="9">
        <v>41.06</v>
      </c>
      <c r="N398" s="9">
        <v>46.91</v>
      </c>
      <c r="O398" s="9">
        <v>335.42</v>
      </c>
      <c r="P398" s="9">
        <v>1310.43</v>
      </c>
      <c r="Q398" s="9">
        <v>585.48</v>
      </c>
      <c r="R398" s="11"/>
      <c r="S398" s="9">
        <v>1437.01</v>
      </c>
      <c r="T398" s="9">
        <v>53.56</v>
      </c>
      <c r="U398" s="9">
        <v>45.69</v>
      </c>
      <c r="V398" s="9">
        <v>45.34</v>
      </c>
      <c r="W398" s="9">
        <v>45.69</v>
      </c>
      <c r="X398" s="6">
        <v>45.53</v>
      </c>
    </row>
    <row r="399" spans="6:24" x14ac:dyDescent="0.25">
      <c r="F399" s="2" t="s">
        <v>4</v>
      </c>
      <c r="G399" s="1" t="s">
        <v>6</v>
      </c>
      <c r="H399" s="1" t="s">
        <v>16</v>
      </c>
      <c r="I399" s="1" t="s">
        <v>999</v>
      </c>
      <c r="J399" s="1" t="s">
        <v>1000</v>
      </c>
      <c r="K399" s="1" t="s">
        <v>1001</v>
      </c>
      <c r="L399" s="2" t="s">
        <v>2</v>
      </c>
      <c r="M399" s="8"/>
      <c r="N399" s="8"/>
      <c r="O399" s="8"/>
      <c r="P399" s="8">
        <v>45.686</v>
      </c>
      <c r="Q399" s="8">
        <v>75.746099999999998</v>
      </c>
      <c r="R399" s="8">
        <v>172.2826</v>
      </c>
      <c r="S399" s="8">
        <v>84.486000000000004</v>
      </c>
      <c r="T399" s="8">
        <v>53.101700000000001</v>
      </c>
      <c r="U399" s="8">
        <v>3.0457000000000001</v>
      </c>
      <c r="V399" s="8"/>
      <c r="W399" s="8"/>
      <c r="X399" s="4"/>
    </row>
    <row r="400" spans="6:24" x14ac:dyDescent="0.25">
      <c r="F400" s="2" t="s">
        <v>4</v>
      </c>
      <c r="G400" s="1" t="s">
        <v>6</v>
      </c>
      <c r="H400" s="1" t="s">
        <v>16</v>
      </c>
      <c r="I400" s="1" t="s">
        <v>999</v>
      </c>
      <c r="J400" s="1" t="s">
        <v>1000</v>
      </c>
      <c r="K400" s="1" t="s">
        <v>1001</v>
      </c>
      <c r="L400" s="2" t="s">
        <v>41</v>
      </c>
      <c r="M400" s="11"/>
      <c r="N400" s="11"/>
      <c r="O400" s="11"/>
      <c r="P400" s="29">
        <v>2</v>
      </c>
      <c r="Q400" s="29">
        <v>1</v>
      </c>
      <c r="R400" s="29">
        <v>1</v>
      </c>
      <c r="S400" s="29">
        <v>1</v>
      </c>
      <c r="T400" s="29">
        <v>1</v>
      </c>
      <c r="U400" s="29">
        <v>1</v>
      </c>
      <c r="V400" s="29">
        <v>1</v>
      </c>
      <c r="W400" s="29">
        <v>1</v>
      </c>
      <c r="X400" s="32">
        <v>1</v>
      </c>
    </row>
    <row r="401" spans="6:24" x14ac:dyDescent="0.25">
      <c r="F401" s="2" t="s">
        <v>4</v>
      </c>
      <c r="G401" s="1" t="s">
        <v>6</v>
      </c>
      <c r="H401" s="1" t="s">
        <v>16</v>
      </c>
      <c r="I401" s="1" t="s">
        <v>999</v>
      </c>
      <c r="J401" s="1" t="s">
        <v>1000</v>
      </c>
      <c r="K401" s="1" t="s">
        <v>1001</v>
      </c>
      <c r="L401" s="2" t="s">
        <v>1</v>
      </c>
      <c r="M401" s="11"/>
      <c r="N401" s="11"/>
      <c r="O401" s="11"/>
      <c r="P401" s="9">
        <v>146.37</v>
      </c>
      <c r="Q401" s="9">
        <v>144.31</v>
      </c>
      <c r="R401" s="9">
        <v>271.52999999999997</v>
      </c>
      <c r="S401" s="9">
        <v>155.82</v>
      </c>
      <c r="T401" s="9">
        <v>114.46</v>
      </c>
      <c r="U401" s="9">
        <v>48.48</v>
      </c>
      <c r="V401" s="9">
        <v>44.47</v>
      </c>
      <c r="W401" s="9">
        <v>44.47</v>
      </c>
      <c r="X401" s="6">
        <v>44.47</v>
      </c>
    </row>
    <row r="402" spans="6:24" x14ac:dyDescent="0.25">
      <c r="F402" s="2" t="s">
        <v>4</v>
      </c>
      <c r="G402" s="1" t="s">
        <v>6</v>
      </c>
      <c r="H402" s="1" t="s">
        <v>16</v>
      </c>
      <c r="I402" s="1" t="s">
        <v>1002</v>
      </c>
      <c r="J402" s="1" t="s">
        <v>1003</v>
      </c>
      <c r="K402" s="1" t="s">
        <v>1004</v>
      </c>
      <c r="L402" s="2" t="s">
        <v>2</v>
      </c>
      <c r="M402" s="8">
        <v>1382.7630999999999</v>
      </c>
      <c r="N402" s="8">
        <v>1294.4367999999999</v>
      </c>
      <c r="O402" s="8">
        <v>1426.0654</v>
      </c>
      <c r="P402" s="8">
        <v>1169.1643999999999</v>
      </c>
      <c r="Q402" s="8">
        <v>1539.5521000000001</v>
      </c>
      <c r="R402" s="8">
        <v>1205.5808</v>
      </c>
      <c r="S402" s="8">
        <v>1247.6913999999999</v>
      </c>
      <c r="T402" s="8">
        <v>1530.2825</v>
      </c>
      <c r="U402" s="8">
        <v>1213.5262</v>
      </c>
      <c r="V402" s="8">
        <v>1312.5788</v>
      </c>
      <c r="W402" s="8">
        <v>1195.5165999999999</v>
      </c>
      <c r="X402" s="4">
        <v>1196.9733000000001</v>
      </c>
    </row>
    <row r="403" spans="6:24" x14ac:dyDescent="0.25">
      <c r="F403" s="2" t="s">
        <v>4</v>
      </c>
      <c r="G403" s="1" t="s">
        <v>6</v>
      </c>
      <c r="H403" s="1" t="s">
        <v>16</v>
      </c>
      <c r="I403" s="1" t="s">
        <v>1002</v>
      </c>
      <c r="J403" s="1" t="s">
        <v>1003</v>
      </c>
      <c r="K403" s="1" t="s">
        <v>1004</v>
      </c>
      <c r="L403" s="2" t="s">
        <v>41</v>
      </c>
      <c r="M403" s="29">
        <v>1</v>
      </c>
      <c r="N403" s="29">
        <v>1</v>
      </c>
      <c r="O403" s="29">
        <v>1</v>
      </c>
      <c r="P403" s="29">
        <v>1</v>
      </c>
      <c r="Q403" s="29">
        <v>1</v>
      </c>
      <c r="R403" s="29">
        <v>1</v>
      </c>
      <c r="S403" s="29">
        <v>1</v>
      </c>
      <c r="T403" s="29">
        <v>1</v>
      </c>
      <c r="U403" s="29">
        <v>1</v>
      </c>
      <c r="V403" s="29">
        <v>1</v>
      </c>
      <c r="W403" s="29">
        <v>1</v>
      </c>
      <c r="X403" s="32">
        <v>1</v>
      </c>
    </row>
    <row r="404" spans="6:24" x14ac:dyDescent="0.25">
      <c r="F404" s="2" t="s">
        <v>4</v>
      </c>
      <c r="G404" s="1" t="s">
        <v>6</v>
      </c>
      <c r="H404" s="1" t="s">
        <v>16</v>
      </c>
      <c r="I404" s="1" t="s">
        <v>1002</v>
      </c>
      <c r="J404" s="1" t="s">
        <v>1003</v>
      </c>
      <c r="K404" s="1" t="s">
        <v>1004</v>
      </c>
      <c r="L404" s="2" t="s">
        <v>1</v>
      </c>
      <c r="M404" s="9">
        <v>1388.23</v>
      </c>
      <c r="N404" s="9">
        <v>1314.97</v>
      </c>
      <c r="O404" s="9">
        <v>1430.8</v>
      </c>
      <c r="P404" s="9">
        <v>1204.73</v>
      </c>
      <c r="Q404" s="9">
        <v>1530.68</v>
      </c>
      <c r="R404" s="9">
        <v>1236.78</v>
      </c>
      <c r="S404" s="9">
        <v>1273.8399999999999</v>
      </c>
      <c r="T404" s="9">
        <v>1522.52</v>
      </c>
      <c r="U404" s="9">
        <v>1243.77</v>
      </c>
      <c r="V404" s="9">
        <v>1330.94</v>
      </c>
      <c r="W404" s="9">
        <v>1227.92</v>
      </c>
      <c r="X404" s="6">
        <v>1229.21</v>
      </c>
    </row>
    <row r="405" spans="6:24" x14ac:dyDescent="0.25">
      <c r="F405" s="2" t="s">
        <v>4</v>
      </c>
      <c r="G405" s="1" t="s">
        <v>6</v>
      </c>
      <c r="H405" s="1" t="s">
        <v>16</v>
      </c>
      <c r="I405" s="1" t="s">
        <v>1005</v>
      </c>
      <c r="J405" s="1" t="s">
        <v>1006</v>
      </c>
      <c r="K405" s="1" t="s">
        <v>1007</v>
      </c>
      <c r="L405" s="2" t="s">
        <v>2</v>
      </c>
      <c r="M405" s="8">
        <v>88.1</v>
      </c>
      <c r="N405" s="8">
        <v>1603.5</v>
      </c>
      <c r="O405" s="8"/>
      <c r="P405" s="8">
        <v>1719.3</v>
      </c>
      <c r="Q405" s="8">
        <v>808.5</v>
      </c>
      <c r="R405" s="8">
        <v>721.5</v>
      </c>
      <c r="S405" s="8">
        <v>584.1</v>
      </c>
      <c r="T405" s="8">
        <v>714.4</v>
      </c>
      <c r="U405" s="8">
        <v>964</v>
      </c>
      <c r="V405" s="8">
        <v>1043.2</v>
      </c>
      <c r="W405" s="8">
        <v>1103.5</v>
      </c>
      <c r="X405" s="4">
        <v>1196.0999999999999</v>
      </c>
    </row>
    <row r="406" spans="6:24" x14ac:dyDescent="0.25">
      <c r="F406" s="2" t="s">
        <v>4</v>
      </c>
      <c r="G406" s="1" t="s">
        <v>6</v>
      </c>
      <c r="H406" s="1" t="s">
        <v>16</v>
      </c>
      <c r="I406" s="1" t="s">
        <v>1005</v>
      </c>
      <c r="J406" s="1" t="s">
        <v>1006</v>
      </c>
      <c r="K406" s="1" t="s">
        <v>1007</v>
      </c>
      <c r="L406" s="2" t="s">
        <v>41</v>
      </c>
      <c r="M406" s="29">
        <v>1</v>
      </c>
      <c r="N406" s="29">
        <v>1</v>
      </c>
      <c r="O406" s="11"/>
      <c r="P406" s="29">
        <v>2</v>
      </c>
      <c r="Q406" s="29">
        <v>1</v>
      </c>
      <c r="R406" s="29">
        <v>1</v>
      </c>
      <c r="S406" s="29">
        <v>1</v>
      </c>
      <c r="T406" s="29">
        <v>1</v>
      </c>
      <c r="U406" s="29">
        <v>1</v>
      </c>
      <c r="V406" s="29">
        <v>1</v>
      </c>
      <c r="W406" s="29">
        <v>1</v>
      </c>
      <c r="X406" s="32">
        <v>1</v>
      </c>
    </row>
    <row r="407" spans="6:24" x14ac:dyDescent="0.25">
      <c r="F407" s="2" t="s">
        <v>4</v>
      </c>
      <c r="G407" s="1" t="s">
        <v>6</v>
      </c>
      <c r="H407" s="1" t="s">
        <v>16</v>
      </c>
      <c r="I407" s="1" t="s">
        <v>1005</v>
      </c>
      <c r="J407" s="1" t="s">
        <v>1006</v>
      </c>
      <c r="K407" s="1" t="s">
        <v>1007</v>
      </c>
      <c r="L407" s="2" t="s">
        <v>1</v>
      </c>
      <c r="M407" s="9">
        <v>156.12</v>
      </c>
      <c r="N407" s="9">
        <v>1679.75</v>
      </c>
      <c r="O407" s="11"/>
      <c r="P407" s="9">
        <v>1864.74</v>
      </c>
      <c r="Q407" s="9">
        <v>887.34</v>
      </c>
      <c r="R407" s="9">
        <v>810.8</v>
      </c>
      <c r="S407" s="9">
        <v>689.89</v>
      </c>
      <c r="T407" s="9">
        <v>804.54</v>
      </c>
      <c r="U407" s="9">
        <v>1024.19</v>
      </c>
      <c r="V407" s="9">
        <v>1093.8800000000001</v>
      </c>
      <c r="W407" s="9">
        <v>1146.96</v>
      </c>
      <c r="X407" s="6">
        <v>1228.44</v>
      </c>
    </row>
    <row r="408" spans="6:24" x14ac:dyDescent="0.25">
      <c r="F408" s="2" t="s">
        <v>4</v>
      </c>
      <c r="G408" s="1" t="s">
        <v>6</v>
      </c>
      <c r="H408" s="1" t="s">
        <v>16</v>
      </c>
      <c r="I408" s="1" t="s">
        <v>1008</v>
      </c>
      <c r="J408" s="1" t="s">
        <v>1009</v>
      </c>
      <c r="K408" s="1" t="s">
        <v>1010</v>
      </c>
      <c r="L408" s="2" t="s">
        <v>2</v>
      </c>
      <c r="M408" s="8">
        <v>303.7079</v>
      </c>
      <c r="N408" s="8">
        <v>334.94060000000002</v>
      </c>
      <c r="O408" s="8">
        <v>320.16379999999998</v>
      </c>
      <c r="P408" s="8">
        <v>372.55430000000001</v>
      </c>
      <c r="Q408" s="8">
        <v>403.78710000000001</v>
      </c>
      <c r="R408" s="8">
        <v>343.22460000000001</v>
      </c>
      <c r="S408" s="8">
        <v>436.25119999999998</v>
      </c>
      <c r="T408" s="8">
        <v>318.59660000000002</v>
      </c>
      <c r="U408" s="8">
        <v>273.70650000000001</v>
      </c>
      <c r="V408" s="8">
        <v>221.7638</v>
      </c>
      <c r="W408" s="8">
        <v>221.09219999999999</v>
      </c>
      <c r="X408" s="4">
        <v>220.30850000000001</v>
      </c>
    </row>
    <row r="409" spans="6:24" x14ac:dyDescent="0.25">
      <c r="F409" s="2" t="s">
        <v>4</v>
      </c>
      <c r="G409" s="1" t="s">
        <v>6</v>
      </c>
      <c r="H409" s="1" t="s">
        <v>16</v>
      </c>
      <c r="I409" s="1" t="s">
        <v>1008</v>
      </c>
      <c r="J409" s="1" t="s">
        <v>1009</v>
      </c>
      <c r="K409" s="1" t="s">
        <v>1010</v>
      </c>
      <c r="L409" s="2" t="s">
        <v>41</v>
      </c>
      <c r="M409" s="29">
        <v>1</v>
      </c>
      <c r="N409" s="29">
        <v>1</v>
      </c>
      <c r="O409" s="29">
        <v>1</v>
      </c>
      <c r="P409" s="29">
        <v>1</v>
      </c>
      <c r="Q409" s="29">
        <v>1</v>
      </c>
      <c r="R409" s="29">
        <v>1</v>
      </c>
      <c r="S409" s="29">
        <v>1</v>
      </c>
      <c r="T409" s="29">
        <v>1</v>
      </c>
      <c r="U409" s="29">
        <v>1</v>
      </c>
      <c r="V409" s="29">
        <v>1</v>
      </c>
      <c r="W409" s="29">
        <v>1</v>
      </c>
      <c r="X409" s="32">
        <v>1</v>
      </c>
    </row>
    <row r="410" spans="6:24" x14ac:dyDescent="0.25">
      <c r="F410" s="2" t="s">
        <v>4</v>
      </c>
      <c r="G410" s="1" t="s">
        <v>6</v>
      </c>
      <c r="H410" s="1" t="s">
        <v>16</v>
      </c>
      <c r="I410" s="1" t="s">
        <v>1008</v>
      </c>
      <c r="J410" s="1" t="s">
        <v>1009</v>
      </c>
      <c r="K410" s="1" t="s">
        <v>1010</v>
      </c>
      <c r="L410" s="2" t="s">
        <v>1</v>
      </c>
      <c r="M410" s="9">
        <v>438.65</v>
      </c>
      <c r="N410" s="9">
        <v>470.62</v>
      </c>
      <c r="O410" s="9">
        <v>457.61</v>
      </c>
      <c r="P410" s="9">
        <v>503.71</v>
      </c>
      <c r="Q410" s="9">
        <v>531.20000000000005</v>
      </c>
      <c r="R410" s="9">
        <v>477.91</v>
      </c>
      <c r="S410" s="9">
        <v>559.76</v>
      </c>
      <c r="T410" s="9">
        <v>456.23</v>
      </c>
      <c r="U410" s="9">
        <v>405.22</v>
      </c>
      <c r="V410" s="9">
        <v>336.76</v>
      </c>
      <c r="W410" s="9">
        <v>335.87</v>
      </c>
      <c r="X410" s="6">
        <v>334.84</v>
      </c>
    </row>
    <row r="411" spans="6:24" x14ac:dyDescent="0.25">
      <c r="F411" s="2" t="s">
        <v>4</v>
      </c>
      <c r="G411" s="1" t="s">
        <v>6</v>
      </c>
      <c r="H411" s="1" t="s">
        <v>16</v>
      </c>
      <c r="I411" s="1" t="s">
        <v>1011</v>
      </c>
      <c r="J411" s="1" t="s">
        <v>1012</v>
      </c>
      <c r="K411" s="1" t="s">
        <v>1013</v>
      </c>
      <c r="L411" s="2" t="s">
        <v>2</v>
      </c>
      <c r="M411" s="8">
        <v>-1.3242</v>
      </c>
      <c r="N411" s="8"/>
      <c r="O411" s="8">
        <v>0.26479999999999998</v>
      </c>
      <c r="P411" s="8">
        <v>2.2511999999999999</v>
      </c>
      <c r="Q411" s="8">
        <v>3.0457000000000001</v>
      </c>
      <c r="R411" s="8">
        <v>4.37</v>
      </c>
      <c r="S411" s="8">
        <v>3.3106</v>
      </c>
      <c r="T411" s="8">
        <v>0.39729999999999999</v>
      </c>
      <c r="U411" s="8">
        <v>-0.52969999999999995</v>
      </c>
      <c r="V411" s="8"/>
      <c r="W411" s="8"/>
      <c r="X411" s="4"/>
    </row>
    <row r="412" spans="6:24" x14ac:dyDescent="0.25">
      <c r="F412" s="2" t="s">
        <v>4</v>
      </c>
      <c r="G412" s="1" t="s">
        <v>6</v>
      </c>
      <c r="H412" s="1" t="s">
        <v>16</v>
      </c>
      <c r="I412" s="1" t="s">
        <v>1011</v>
      </c>
      <c r="J412" s="1" t="s">
        <v>1012</v>
      </c>
      <c r="K412" s="1" t="s">
        <v>1013</v>
      </c>
      <c r="L412" s="2" t="s">
        <v>41</v>
      </c>
      <c r="M412" s="29">
        <v>2</v>
      </c>
      <c r="N412" s="29">
        <v>1</v>
      </c>
      <c r="O412" s="29">
        <v>1</v>
      </c>
      <c r="P412" s="29">
        <v>1</v>
      </c>
      <c r="Q412" s="29">
        <v>1</v>
      </c>
      <c r="R412" s="29">
        <v>1</v>
      </c>
      <c r="S412" s="29">
        <v>1</v>
      </c>
      <c r="T412" s="29">
        <v>1</v>
      </c>
      <c r="U412" s="29">
        <v>1</v>
      </c>
      <c r="V412" s="29">
        <v>1</v>
      </c>
      <c r="W412" s="29">
        <v>1</v>
      </c>
      <c r="X412" s="5"/>
    </row>
    <row r="413" spans="6:24" x14ac:dyDescent="0.25">
      <c r="F413" s="2" t="s">
        <v>4</v>
      </c>
      <c r="G413" s="1" t="s">
        <v>6</v>
      </c>
      <c r="H413" s="1" t="s">
        <v>16</v>
      </c>
      <c r="I413" s="1" t="s">
        <v>1011</v>
      </c>
      <c r="J413" s="1" t="s">
        <v>1012</v>
      </c>
      <c r="K413" s="1" t="s">
        <v>1013</v>
      </c>
      <c r="L413" s="2" t="s">
        <v>1</v>
      </c>
      <c r="M413" s="9">
        <v>78.27</v>
      </c>
      <c r="N413" s="9">
        <v>44.47</v>
      </c>
      <c r="O413" s="9">
        <v>44.82</v>
      </c>
      <c r="P413" s="9">
        <v>47.44</v>
      </c>
      <c r="Q413" s="9">
        <v>48.48</v>
      </c>
      <c r="R413" s="9">
        <v>50.23</v>
      </c>
      <c r="S413" s="9">
        <v>48.82</v>
      </c>
      <c r="T413" s="9">
        <v>44.99</v>
      </c>
      <c r="U413" s="9">
        <v>43.78</v>
      </c>
      <c r="V413" s="9">
        <v>44.47</v>
      </c>
      <c r="W413" s="9">
        <v>44.47</v>
      </c>
      <c r="X413" s="5"/>
    </row>
    <row r="414" spans="6:24" x14ac:dyDescent="0.25">
      <c r="F414" s="2" t="s">
        <v>4</v>
      </c>
      <c r="G414" s="1" t="s">
        <v>6</v>
      </c>
      <c r="H414" s="1" t="s">
        <v>16</v>
      </c>
      <c r="I414" s="1" t="s">
        <v>1014</v>
      </c>
      <c r="J414" s="1" t="s">
        <v>1015</v>
      </c>
      <c r="K414" s="1" t="s">
        <v>1016</v>
      </c>
      <c r="L414" s="2" t="s">
        <v>2</v>
      </c>
      <c r="M414" s="8"/>
      <c r="N414" s="8"/>
      <c r="O414" s="8">
        <v>4.2</v>
      </c>
      <c r="P414" s="8">
        <v>84.3</v>
      </c>
      <c r="Q414" s="8">
        <v>129.4</v>
      </c>
      <c r="R414" s="8">
        <v>174</v>
      </c>
      <c r="S414" s="8">
        <v>148.5</v>
      </c>
      <c r="T414" s="8">
        <v>50.1</v>
      </c>
      <c r="U414" s="8">
        <v>2.1</v>
      </c>
      <c r="V414" s="8">
        <v>0.1</v>
      </c>
      <c r="W414" s="8">
        <v>0.5</v>
      </c>
      <c r="X414" s="4">
        <v>1.5</v>
      </c>
    </row>
    <row r="415" spans="6:24" x14ac:dyDescent="0.25">
      <c r="F415" s="2" t="s">
        <v>4</v>
      </c>
      <c r="G415" s="1" t="s">
        <v>6</v>
      </c>
      <c r="H415" s="1" t="s">
        <v>16</v>
      </c>
      <c r="I415" s="1" t="s">
        <v>1014</v>
      </c>
      <c r="J415" s="1" t="s">
        <v>1015</v>
      </c>
      <c r="K415" s="1" t="s">
        <v>1016</v>
      </c>
      <c r="L415" s="2" t="s">
        <v>41</v>
      </c>
      <c r="M415" s="29">
        <v>1</v>
      </c>
      <c r="N415" s="29">
        <v>1</v>
      </c>
      <c r="O415" s="29">
        <v>1</v>
      </c>
      <c r="P415" s="29">
        <v>1</v>
      </c>
      <c r="Q415" s="29">
        <v>1</v>
      </c>
      <c r="R415" s="29">
        <v>1</v>
      </c>
      <c r="S415" s="29">
        <v>1</v>
      </c>
      <c r="T415" s="29">
        <v>1</v>
      </c>
      <c r="U415" s="29">
        <v>1</v>
      </c>
      <c r="V415" s="29">
        <v>1</v>
      </c>
      <c r="W415" s="29">
        <v>1</v>
      </c>
      <c r="X415" s="32">
        <v>1</v>
      </c>
    </row>
    <row r="416" spans="6:24" x14ac:dyDescent="0.25">
      <c r="F416" s="2" t="s">
        <v>4</v>
      </c>
      <c r="G416" s="1" t="s">
        <v>6</v>
      </c>
      <c r="H416" s="1" t="s">
        <v>16</v>
      </c>
      <c r="I416" s="1" t="s">
        <v>1014</v>
      </c>
      <c r="J416" s="1" t="s">
        <v>1015</v>
      </c>
      <c r="K416" s="1" t="s">
        <v>1016</v>
      </c>
      <c r="L416" s="2" t="s">
        <v>1</v>
      </c>
      <c r="M416" s="9">
        <v>40</v>
      </c>
      <c r="N416" s="9">
        <v>40</v>
      </c>
      <c r="O416" s="9">
        <v>50.01</v>
      </c>
      <c r="P416" s="9">
        <v>155.58000000000001</v>
      </c>
      <c r="Q416" s="9">
        <v>215.03</v>
      </c>
      <c r="R416" s="9">
        <v>273.8</v>
      </c>
      <c r="S416" s="9">
        <v>240.19</v>
      </c>
      <c r="T416" s="9">
        <v>110.5</v>
      </c>
      <c r="U416" s="9">
        <v>47.24</v>
      </c>
      <c r="V416" s="9">
        <v>44.59</v>
      </c>
      <c r="W416" s="9">
        <v>45.12</v>
      </c>
      <c r="X416" s="6">
        <v>46.44</v>
      </c>
    </row>
    <row r="417" spans="6:24" x14ac:dyDescent="0.25">
      <c r="F417" s="2" t="s">
        <v>4</v>
      </c>
      <c r="G417" s="1" t="s">
        <v>6</v>
      </c>
      <c r="H417" s="1" t="s">
        <v>16</v>
      </c>
      <c r="I417" s="1" t="s">
        <v>1017</v>
      </c>
      <c r="J417" s="1" t="s">
        <v>1018</v>
      </c>
      <c r="K417" s="1" t="s">
        <v>1019</v>
      </c>
      <c r="L417" s="2" t="s">
        <v>2</v>
      </c>
      <c r="M417" s="8"/>
      <c r="N417" s="8">
        <v>-7.8361999999999998</v>
      </c>
      <c r="O417" s="8">
        <v>19.590399999999999</v>
      </c>
      <c r="P417" s="8">
        <v>55.972700000000003</v>
      </c>
      <c r="Q417" s="8">
        <v>142.7304</v>
      </c>
      <c r="R417" s="8">
        <v>41.867600000000003</v>
      </c>
      <c r="S417" s="8">
        <v>201.5017</v>
      </c>
      <c r="T417" s="8">
        <v>31.5686</v>
      </c>
      <c r="U417" s="8">
        <v>24.851900000000001</v>
      </c>
      <c r="V417" s="8">
        <v>2.0150000000000001</v>
      </c>
      <c r="W417" s="8">
        <v>8.7317</v>
      </c>
      <c r="X417" s="4">
        <v>0.67169999999999996</v>
      </c>
    </row>
    <row r="418" spans="6:24" x14ac:dyDescent="0.25">
      <c r="F418" s="2" t="s">
        <v>4</v>
      </c>
      <c r="G418" s="1" t="s">
        <v>6</v>
      </c>
      <c r="H418" s="1" t="s">
        <v>16</v>
      </c>
      <c r="I418" s="1" t="s">
        <v>1017</v>
      </c>
      <c r="J418" s="1" t="s">
        <v>1018</v>
      </c>
      <c r="K418" s="1" t="s">
        <v>1019</v>
      </c>
      <c r="L418" s="2" t="s">
        <v>41</v>
      </c>
      <c r="M418" s="11"/>
      <c r="N418" s="29">
        <v>2</v>
      </c>
      <c r="O418" s="29">
        <v>1</v>
      </c>
      <c r="P418" s="29">
        <v>1</v>
      </c>
      <c r="Q418" s="29">
        <v>1</v>
      </c>
      <c r="R418" s="29">
        <v>1</v>
      </c>
      <c r="S418" s="29">
        <v>1</v>
      </c>
      <c r="T418" s="29">
        <v>1</v>
      </c>
      <c r="U418" s="29">
        <v>1</v>
      </c>
      <c r="V418" s="29">
        <v>1</v>
      </c>
      <c r="W418" s="29">
        <v>1</v>
      </c>
      <c r="X418" s="32">
        <v>1</v>
      </c>
    </row>
    <row r="419" spans="6:24" x14ac:dyDescent="0.25">
      <c r="F419" s="2" t="s">
        <v>4</v>
      </c>
      <c r="G419" s="1" t="s">
        <v>6</v>
      </c>
      <c r="H419" s="1" t="s">
        <v>16</v>
      </c>
      <c r="I419" s="1" t="s">
        <v>1017</v>
      </c>
      <c r="J419" s="1" t="s">
        <v>1018</v>
      </c>
      <c r="K419" s="1" t="s">
        <v>1019</v>
      </c>
      <c r="L419" s="2" t="s">
        <v>1</v>
      </c>
      <c r="M419" s="11"/>
      <c r="N419" s="9">
        <v>74.14</v>
      </c>
      <c r="O419" s="9">
        <v>70.3</v>
      </c>
      <c r="P419" s="9">
        <v>118.24</v>
      </c>
      <c r="Q419" s="9">
        <v>232.59</v>
      </c>
      <c r="R419" s="9">
        <v>99.65</v>
      </c>
      <c r="S419" s="9">
        <v>310.05</v>
      </c>
      <c r="T419" s="9">
        <v>86.07</v>
      </c>
      <c r="U419" s="9">
        <v>77.22</v>
      </c>
      <c r="V419" s="9">
        <v>47.13</v>
      </c>
      <c r="W419" s="9">
        <v>55.99</v>
      </c>
      <c r="X419" s="6">
        <v>45.37</v>
      </c>
    </row>
    <row r="420" spans="6:24" x14ac:dyDescent="0.25">
      <c r="F420" s="2" t="s">
        <v>4</v>
      </c>
      <c r="G420" s="1" t="s">
        <v>6</v>
      </c>
      <c r="H420" s="1" t="s">
        <v>16</v>
      </c>
      <c r="I420" s="1" t="s">
        <v>1020</v>
      </c>
      <c r="J420" s="1" t="s">
        <v>1021</v>
      </c>
      <c r="K420" s="1" t="s">
        <v>1022</v>
      </c>
      <c r="L420" s="2" t="s">
        <v>2</v>
      </c>
      <c r="M420" s="8">
        <v>0.6</v>
      </c>
      <c r="N420" s="8">
        <v>0.6</v>
      </c>
      <c r="O420" s="8">
        <v>4.2</v>
      </c>
      <c r="P420" s="8">
        <v>59.9</v>
      </c>
      <c r="Q420" s="8">
        <v>93.7</v>
      </c>
      <c r="R420" s="8">
        <v>67.599999999999994</v>
      </c>
      <c r="S420" s="8">
        <v>101.4</v>
      </c>
      <c r="T420" s="8">
        <v>16.3</v>
      </c>
      <c r="U420" s="8">
        <v>3.3</v>
      </c>
      <c r="V420" s="8">
        <v>0.8</v>
      </c>
      <c r="W420" s="8">
        <v>0.4</v>
      </c>
      <c r="X420" s="4">
        <v>0.6</v>
      </c>
    </row>
    <row r="421" spans="6:24" x14ac:dyDescent="0.25">
      <c r="F421" s="2" t="s">
        <v>4</v>
      </c>
      <c r="G421" s="1" t="s">
        <v>6</v>
      </c>
      <c r="H421" s="1" t="s">
        <v>16</v>
      </c>
      <c r="I421" s="1" t="s">
        <v>1020</v>
      </c>
      <c r="J421" s="1" t="s">
        <v>1021</v>
      </c>
      <c r="K421" s="1" t="s">
        <v>1022</v>
      </c>
      <c r="L421" s="2" t="s">
        <v>41</v>
      </c>
      <c r="M421" s="29">
        <v>1</v>
      </c>
      <c r="N421" s="29">
        <v>1</v>
      </c>
      <c r="O421" s="29">
        <v>1</v>
      </c>
      <c r="P421" s="29">
        <v>1</v>
      </c>
      <c r="Q421" s="29">
        <v>1</v>
      </c>
      <c r="R421" s="29">
        <v>1</v>
      </c>
      <c r="S421" s="29">
        <v>1</v>
      </c>
      <c r="T421" s="29">
        <v>1</v>
      </c>
      <c r="U421" s="29">
        <v>1</v>
      </c>
      <c r="V421" s="29">
        <v>1</v>
      </c>
      <c r="W421" s="29">
        <v>1</v>
      </c>
      <c r="X421" s="32">
        <v>1</v>
      </c>
    </row>
    <row r="422" spans="6:24" x14ac:dyDescent="0.25">
      <c r="F422" s="2" t="s">
        <v>4</v>
      </c>
      <c r="G422" s="1" t="s">
        <v>6</v>
      </c>
      <c r="H422" s="1" t="s">
        <v>16</v>
      </c>
      <c r="I422" s="1" t="s">
        <v>1020</v>
      </c>
      <c r="J422" s="1" t="s">
        <v>1021</v>
      </c>
      <c r="K422" s="1" t="s">
        <v>1022</v>
      </c>
      <c r="L422" s="2" t="s">
        <v>1</v>
      </c>
      <c r="M422" s="9">
        <v>40.79</v>
      </c>
      <c r="N422" s="9">
        <v>45.26</v>
      </c>
      <c r="O422" s="9">
        <v>50.01</v>
      </c>
      <c r="P422" s="9">
        <v>123.41</v>
      </c>
      <c r="Q422" s="9">
        <v>167.98</v>
      </c>
      <c r="R422" s="9">
        <v>133.58000000000001</v>
      </c>
      <c r="S422" s="9">
        <v>178.12</v>
      </c>
      <c r="T422" s="9">
        <v>65.95</v>
      </c>
      <c r="U422" s="9">
        <v>48.82</v>
      </c>
      <c r="V422" s="9">
        <v>45.52</v>
      </c>
      <c r="W422" s="9">
        <v>45.01</v>
      </c>
      <c r="X422" s="6">
        <v>45.26</v>
      </c>
    </row>
    <row r="423" spans="6:24" x14ac:dyDescent="0.25">
      <c r="F423" s="2" t="s">
        <v>4</v>
      </c>
      <c r="G423" s="1" t="s">
        <v>6</v>
      </c>
      <c r="H423" s="1" t="s">
        <v>16</v>
      </c>
      <c r="I423" s="1" t="s">
        <v>1023</v>
      </c>
      <c r="J423" s="1" t="s">
        <v>1024</v>
      </c>
      <c r="K423" s="1" t="s">
        <v>1025</v>
      </c>
      <c r="L423" s="2" t="s">
        <v>2</v>
      </c>
      <c r="M423" s="8">
        <v>199.29689999999999</v>
      </c>
      <c r="N423" s="8">
        <v>201.81299999999999</v>
      </c>
      <c r="O423" s="8">
        <v>240.87780000000001</v>
      </c>
      <c r="P423" s="8">
        <v>264.31670000000003</v>
      </c>
      <c r="Q423" s="8">
        <v>349.46480000000003</v>
      </c>
      <c r="R423" s="8">
        <v>235.84569999999999</v>
      </c>
      <c r="S423" s="8">
        <v>549.95349999999996</v>
      </c>
      <c r="T423" s="8">
        <v>260.21159999999998</v>
      </c>
      <c r="U423" s="8">
        <v>281.00200000000001</v>
      </c>
      <c r="V423" s="8">
        <v>239.55359999999999</v>
      </c>
      <c r="W423" s="8">
        <v>174.4014</v>
      </c>
      <c r="X423" s="4">
        <v>196.7809</v>
      </c>
    </row>
    <row r="424" spans="6:24" x14ac:dyDescent="0.25">
      <c r="F424" s="2" t="s">
        <v>4</v>
      </c>
      <c r="G424" s="1" t="s">
        <v>6</v>
      </c>
      <c r="H424" s="1" t="s">
        <v>16</v>
      </c>
      <c r="I424" s="1" t="s">
        <v>1023</v>
      </c>
      <c r="J424" s="1" t="s">
        <v>1024</v>
      </c>
      <c r="K424" s="1" t="s">
        <v>1025</v>
      </c>
      <c r="L424" s="2" t="s">
        <v>41</v>
      </c>
      <c r="M424" s="29">
        <v>1</v>
      </c>
      <c r="N424" s="29">
        <v>1</v>
      </c>
      <c r="O424" s="29">
        <v>1</v>
      </c>
      <c r="P424" s="29">
        <v>1</v>
      </c>
      <c r="Q424" s="29">
        <v>1</v>
      </c>
      <c r="R424" s="29">
        <v>1</v>
      </c>
      <c r="S424" s="29">
        <v>1</v>
      </c>
      <c r="T424" s="29">
        <v>1</v>
      </c>
      <c r="U424" s="29">
        <v>1</v>
      </c>
      <c r="V424" s="29">
        <v>1</v>
      </c>
      <c r="W424" s="29">
        <v>1</v>
      </c>
      <c r="X424" s="32">
        <v>1</v>
      </c>
    </row>
    <row r="425" spans="6:24" x14ac:dyDescent="0.25">
      <c r="F425" s="2" t="s">
        <v>4</v>
      </c>
      <c r="G425" s="1" t="s">
        <v>6</v>
      </c>
      <c r="H425" s="1" t="s">
        <v>16</v>
      </c>
      <c r="I425" s="1" t="s">
        <v>1023</v>
      </c>
      <c r="J425" s="1" t="s">
        <v>1024</v>
      </c>
      <c r="K425" s="1" t="s">
        <v>1025</v>
      </c>
      <c r="L425" s="2" t="s">
        <v>1</v>
      </c>
      <c r="M425" s="9">
        <v>302.67</v>
      </c>
      <c r="N425" s="9">
        <v>310.45999999999998</v>
      </c>
      <c r="O425" s="9">
        <v>361.96</v>
      </c>
      <c r="P425" s="9">
        <v>392.84</v>
      </c>
      <c r="Q425" s="9">
        <v>483.4</v>
      </c>
      <c r="R425" s="9">
        <v>355.31</v>
      </c>
      <c r="S425" s="9">
        <v>659.83</v>
      </c>
      <c r="T425" s="9">
        <v>387.44</v>
      </c>
      <c r="U425" s="9">
        <v>414.83</v>
      </c>
      <c r="V425" s="9">
        <v>360.2</v>
      </c>
      <c r="W425" s="9">
        <v>274.33</v>
      </c>
      <c r="X425" s="6">
        <v>303.83</v>
      </c>
    </row>
    <row r="426" spans="6:24" x14ac:dyDescent="0.25">
      <c r="F426" s="2" t="s">
        <v>4</v>
      </c>
      <c r="G426" s="1" t="s">
        <v>6</v>
      </c>
      <c r="H426" s="1" t="s">
        <v>16</v>
      </c>
      <c r="I426" s="1" t="s">
        <v>1026</v>
      </c>
      <c r="J426" s="1" t="s">
        <v>1027</v>
      </c>
      <c r="K426" s="1" t="s">
        <v>1028</v>
      </c>
      <c r="L426" s="2" t="s">
        <v>2</v>
      </c>
      <c r="M426" s="8"/>
      <c r="N426" s="8">
        <v>1.4567000000000001</v>
      </c>
      <c r="O426" s="8">
        <v>23.968599999999999</v>
      </c>
      <c r="P426" s="8">
        <v>34.959699999999998</v>
      </c>
      <c r="Q426" s="8">
        <v>62.901000000000003</v>
      </c>
      <c r="R426" s="8">
        <v>45.288699999999999</v>
      </c>
      <c r="S426" s="8">
        <v>61.8416</v>
      </c>
      <c r="T426" s="8">
        <v>9.6669</v>
      </c>
      <c r="U426" s="8">
        <v>7.9454000000000002</v>
      </c>
      <c r="V426" s="8">
        <v>0.79449999999999998</v>
      </c>
      <c r="W426" s="8"/>
      <c r="X426" s="4"/>
    </row>
    <row r="427" spans="6:24" x14ac:dyDescent="0.25">
      <c r="F427" s="2" t="s">
        <v>4</v>
      </c>
      <c r="G427" s="1" t="s">
        <v>6</v>
      </c>
      <c r="H427" s="1" t="s">
        <v>16</v>
      </c>
      <c r="I427" s="1" t="s">
        <v>1026</v>
      </c>
      <c r="J427" s="1" t="s">
        <v>1027</v>
      </c>
      <c r="K427" s="1" t="s">
        <v>1028</v>
      </c>
      <c r="L427" s="2" t="s">
        <v>41</v>
      </c>
      <c r="M427" s="29">
        <v>1</v>
      </c>
      <c r="N427" s="29">
        <v>1</v>
      </c>
      <c r="O427" s="29">
        <v>1</v>
      </c>
      <c r="P427" s="29">
        <v>1</v>
      </c>
      <c r="Q427" s="29">
        <v>1</v>
      </c>
      <c r="R427" s="29">
        <v>1</v>
      </c>
      <c r="S427" s="29">
        <v>1</v>
      </c>
      <c r="T427" s="29">
        <v>1</v>
      </c>
      <c r="U427" s="29">
        <v>1</v>
      </c>
      <c r="V427" s="29">
        <v>1</v>
      </c>
      <c r="W427" s="29">
        <v>1</v>
      </c>
      <c r="X427" s="32">
        <v>1</v>
      </c>
    </row>
    <row r="428" spans="6:24" x14ac:dyDescent="0.25">
      <c r="F428" s="2" t="s">
        <v>4</v>
      </c>
      <c r="G428" s="1" t="s">
        <v>6</v>
      </c>
      <c r="H428" s="1" t="s">
        <v>16</v>
      </c>
      <c r="I428" s="1" t="s">
        <v>1026</v>
      </c>
      <c r="J428" s="1" t="s">
        <v>1027</v>
      </c>
      <c r="K428" s="1" t="s">
        <v>1028</v>
      </c>
      <c r="L428" s="2" t="s">
        <v>1</v>
      </c>
      <c r="M428" s="9">
        <v>40</v>
      </c>
      <c r="N428" s="9">
        <v>46.39</v>
      </c>
      <c r="O428" s="9">
        <v>76.06</v>
      </c>
      <c r="P428" s="9">
        <v>90.55</v>
      </c>
      <c r="Q428" s="9">
        <v>127.37</v>
      </c>
      <c r="R428" s="9">
        <v>104.16</v>
      </c>
      <c r="S428" s="9">
        <v>125.98</v>
      </c>
      <c r="T428" s="9">
        <v>57.21</v>
      </c>
      <c r="U428" s="9">
        <v>54.94</v>
      </c>
      <c r="V428" s="9">
        <v>45.52</v>
      </c>
      <c r="W428" s="9">
        <v>44.47</v>
      </c>
      <c r="X428" s="6">
        <v>44.47</v>
      </c>
    </row>
    <row r="429" spans="6:24" x14ac:dyDescent="0.25">
      <c r="F429" s="2" t="s">
        <v>4</v>
      </c>
      <c r="G429" s="1" t="s">
        <v>6</v>
      </c>
      <c r="H429" s="1" t="s">
        <v>16</v>
      </c>
      <c r="I429" s="1" t="s">
        <v>1029</v>
      </c>
      <c r="J429" s="1" t="s">
        <v>1030</v>
      </c>
      <c r="K429" s="1" t="s">
        <v>1031</v>
      </c>
      <c r="L429" s="2" t="s">
        <v>2</v>
      </c>
      <c r="M429" s="8"/>
      <c r="N429" s="8"/>
      <c r="O429" s="8">
        <v>24.2</v>
      </c>
      <c r="P429" s="8">
        <v>23.5</v>
      </c>
      <c r="Q429" s="8">
        <v>29.8</v>
      </c>
      <c r="R429" s="8">
        <v>0.6</v>
      </c>
      <c r="S429" s="8">
        <v>257.3</v>
      </c>
      <c r="T429" s="8"/>
      <c r="U429" s="8"/>
      <c r="V429" s="8"/>
      <c r="W429" s="8"/>
      <c r="X429" s="4"/>
    </row>
    <row r="430" spans="6:24" x14ac:dyDescent="0.25">
      <c r="F430" s="2" t="s">
        <v>4</v>
      </c>
      <c r="G430" s="1" t="s">
        <v>6</v>
      </c>
      <c r="H430" s="1" t="s">
        <v>16</v>
      </c>
      <c r="I430" s="1" t="s">
        <v>1029</v>
      </c>
      <c r="J430" s="1" t="s">
        <v>1030</v>
      </c>
      <c r="K430" s="1" t="s">
        <v>1031</v>
      </c>
      <c r="L430" s="2" t="s">
        <v>41</v>
      </c>
      <c r="M430" s="29">
        <v>1</v>
      </c>
      <c r="N430" s="29">
        <v>1</v>
      </c>
      <c r="O430" s="29">
        <v>1</v>
      </c>
      <c r="P430" s="29">
        <v>1</v>
      </c>
      <c r="Q430" s="29">
        <v>1</v>
      </c>
      <c r="R430" s="29">
        <v>1</v>
      </c>
      <c r="S430" s="29">
        <v>1</v>
      </c>
      <c r="T430" s="29">
        <v>1</v>
      </c>
      <c r="U430" s="29">
        <v>1</v>
      </c>
      <c r="V430" s="29">
        <v>1</v>
      </c>
      <c r="W430" s="29">
        <v>1</v>
      </c>
      <c r="X430" s="32">
        <v>1</v>
      </c>
    </row>
    <row r="431" spans="6:24" x14ac:dyDescent="0.25">
      <c r="F431" s="2" t="s">
        <v>4</v>
      </c>
      <c r="G431" s="1" t="s">
        <v>6</v>
      </c>
      <c r="H431" s="1" t="s">
        <v>16</v>
      </c>
      <c r="I431" s="1" t="s">
        <v>1029</v>
      </c>
      <c r="J431" s="1" t="s">
        <v>1030</v>
      </c>
      <c r="K431" s="1" t="s">
        <v>1031</v>
      </c>
      <c r="L431" s="2" t="s">
        <v>1</v>
      </c>
      <c r="M431" s="9">
        <v>40</v>
      </c>
      <c r="N431" s="9">
        <v>40</v>
      </c>
      <c r="O431" s="9">
        <v>76.36</v>
      </c>
      <c r="P431" s="9">
        <v>75.45</v>
      </c>
      <c r="Q431" s="9">
        <v>83.75</v>
      </c>
      <c r="R431" s="9">
        <v>45.25</v>
      </c>
      <c r="S431" s="9">
        <v>383.58</v>
      </c>
      <c r="T431" s="9">
        <v>44.47</v>
      </c>
      <c r="U431" s="9">
        <v>44.47</v>
      </c>
      <c r="V431" s="9">
        <v>44.47</v>
      </c>
      <c r="W431" s="9">
        <v>44.47</v>
      </c>
      <c r="X431" s="6">
        <v>44.47</v>
      </c>
    </row>
    <row r="432" spans="6:24" x14ac:dyDescent="0.25">
      <c r="F432" s="2" t="s">
        <v>4</v>
      </c>
      <c r="G432" s="1" t="s">
        <v>6</v>
      </c>
      <c r="H432" s="1" t="s">
        <v>16</v>
      </c>
      <c r="I432" s="1" t="s">
        <v>1032</v>
      </c>
      <c r="J432" s="1" t="s">
        <v>1033</v>
      </c>
      <c r="K432" s="1" t="s">
        <v>1034</v>
      </c>
      <c r="L432" s="2" t="s">
        <v>2</v>
      </c>
      <c r="M432" s="8">
        <v>12.7</v>
      </c>
      <c r="N432" s="8">
        <v>21.7</v>
      </c>
      <c r="O432" s="8">
        <v>85.7</v>
      </c>
      <c r="P432" s="8"/>
      <c r="Q432" s="8">
        <v>258.89999999999998</v>
      </c>
      <c r="R432" s="8">
        <v>98.3</v>
      </c>
      <c r="S432" s="8">
        <v>151.80000000000001</v>
      </c>
      <c r="T432" s="8">
        <v>35.9</v>
      </c>
      <c r="U432" s="8">
        <v>25.5</v>
      </c>
      <c r="V432" s="8">
        <v>31.2</v>
      </c>
      <c r="W432" s="8">
        <v>31.3</v>
      </c>
      <c r="X432" s="4">
        <v>8.4</v>
      </c>
    </row>
    <row r="433" spans="6:24" x14ac:dyDescent="0.25">
      <c r="F433" s="2" t="s">
        <v>4</v>
      </c>
      <c r="G433" s="1" t="s">
        <v>6</v>
      </c>
      <c r="H433" s="1" t="s">
        <v>16</v>
      </c>
      <c r="I433" s="1" t="s">
        <v>1032</v>
      </c>
      <c r="J433" s="1" t="s">
        <v>1033</v>
      </c>
      <c r="K433" s="1" t="s">
        <v>1034</v>
      </c>
      <c r="L433" s="2" t="s">
        <v>41</v>
      </c>
      <c r="M433" s="29">
        <v>1</v>
      </c>
      <c r="N433" s="29">
        <v>1</v>
      </c>
      <c r="O433" s="29">
        <v>1</v>
      </c>
      <c r="P433" s="11"/>
      <c r="Q433" s="29">
        <v>2</v>
      </c>
      <c r="R433" s="29">
        <v>1</v>
      </c>
      <c r="S433" s="29">
        <v>1</v>
      </c>
      <c r="T433" s="29">
        <v>1</v>
      </c>
      <c r="U433" s="29">
        <v>1</v>
      </c>
      <c r="V433" s="29">
        <v>1</v>
      </c>
      <c r="W433" s="29">
        <v>1</v>
      </c>
      <c r="X433" s="32">
        <v>1</v>
      </c>
    </row>
    <row r="434" spans="6:24" x14ac:dyDescent="0.25">
      <c r="F434" s="2" t="s">
        <v>4</v>
      </c>
      <c r="G434" s="1" t="s">
        <v>6</v>
      </c>
      <c r="H434" s="1" t="s">
        <v>16</v>
      </c>
      <c r="I434" s="1" t="s">
        <v>1032</v>
      </c>
      <c r="J434" s="1" t="s">
        <v>1033</v>
      </c>
      <c r="K434" s="1" t="s">
        <v>1034</v>
      </c>
      <c r="L434" s="2" t="s">
        <v>1</v>
      </c>
      <c r="M434" s="9">
        <v>56.74</v>
      </c>
      <c r="N434" s="9">
        <v>73.069999999999993</v>
      </c>
      <c r="O434" s="9">
        <v>157.43</v>
      </c>
      <c r="P434" s="11"/>
      <c r="Q434" s="9">
        <v>430.17</v>
      </c>
      <c r="R434" s="9">
        <v>174.02</v>
      </c>
      <c r="S434" s="9">
        <v>244.54</v>
      </c>
      <c r="T434" s="9">
        <v>91.79</v>
      </c>
      <c r="U434" s="9">
        <v>78.08</v>
      </c>
      <c r="V434" s="9">
        <v>85.59</v>
      </c>
      <c r="W434" s="9">
        <v>85.71</v>
      </c>
      <c r="X434" s="6">
        <v>55.55</v>
      </c>
    </row>
    <row r="435" spans="6:24" x14ac:dyDescent="0.25">
      <c r="F435" s="2" t="s">
        <v>4</v>
      </c>
      <c r="G435" s="1" t="s">
        <v>6</v>
      </c>
      <c r="H435" s="1" t="s">
        <v>16</v>
      </c>
      <c r="I435" s="1" t="s">
        <v>1035</v>
      </c>
      <c r="J435" s="1" t="s">
        <v>1036</v>
      </c>
      <c r="K435" s="1" t="s">
        <v>1037</v>
      </c>
      <c r="L435" s="2" t="s">
        <v>2</v>
      </c>
      <c r="M435" s="8"/>
      <c r="N435" s="8">
        <v>129.5</v>
      </c>
      <c r="O435" s="8">
        <v>485.9</v>
      </c>
      <c r="P435" s="8"/>
      <c r="Q435" s="8">
        <v>1206.5</v>
      </c>
      <c r="R435" s="8">
        <v>712.2</v>
      </c>
      <c r="S435" s="8">
        <v>663.9</v>
      </c>
      <c r="T435" s="8">
        <v>415</v>
      </c>
      <c r="U435" s="8">
        <v>284.7</v>
      </c>
      <c r="V435" s="8">
        <v>56</v>
      </c>
      <c r="W435" s="8"/>
      <c r="X435" s="4"/>
    </row>
    <row r="436" spans="6:24" x14ac:dyDescent="0.25">
      <c r="F436" s="2" t="s">
        <v>4</v>
      </c>
      <c r="G436" s="1" t="s">
        <v>6</v>
      </c>
      <c r="H436" s="1" t="s">
        <v>16</v>
      </c>
      <c r="I436" s="1" t="s">
        <v>1035</v>
      </c>
      <c r="J436" s="1" t="s">
        <v>1036</v>
      </c>
      <c r="K436" s="1" t="s">
        <v>1037</v>
      </c>
      <c r="L436" s="2" t="s">
        <v>41</v>
      </c>
      <c r="M436" s="29">
        <v>1</v>
      </c>
      <c r="N436" s="29">
        <v>1</v>
      </c>
      <c r="O436" s="29">
        <v>1</v>
      </c>
      <c r="P436" s="11"/>
      <c r="Q436" s="29">
        <v>2</v>
      </c>
      <c r="R436" s="29">
        <v>1</v>
      </c>
      <c r="S436" s="29">
        <v>1</v>
      </c>
      <c r="T436" s="29">
        <v>1</v>
      </c>
      <c r="U436" s="29">
        <v>1</v>
      </c>
      <c r="V436" s="29">
        <v>1</v>
      </c>
      <c r="W436" s="29">
        <v>1</v>
      </c>
      <c r="X436" s="32">
        <v>1</v>
      </c>
    </row>
    <row r="437" spans="6:24" x14ac:dyDescent="0.25">
      <c r="F437" s="2" t="s">
        <v>4</v>
      </c>
      <c r="G437" s="1" t="s">
        <v>6</v>
      </c>
      <c r="H437" s="1" t="s">
        <v>16</v>
      </c>
      <c r="I437" s="1" t="s">
        <v>1035</v>
      </c>
      <c r="J437" s="1" t="s">
        <v>1036</v>
      </c>
      <c r="K437" s="1" t="s">
        <v>1037</v>
      </c>
      <c r="L437" s="2" t="s">
        <v>1</v>
      </c>
      <c r="M437" s="9">
        <v>40</v>
      </c>
      <c r="N437" s="9">
        <v>210.68</v>
      </c>
      <c r="O437" s="9">
        <v>603.46</v>
      </c>
      <c r="P437" s="11"/>
      <c r="Q437" s="9">
        <v>1413.46</v>
      </c>
      <c r="R437" s="9">
        <v>802.62</v>
      </c>
      <c r="S437" s="9">
        <v>760.1</v>
      </c>
      <c r="T437" s="9">
        <v>541.08000000000004</v>
      </c>
      <c r="U437" s="9">
        <v>419.71</v>
      </c>
      <c r="V437" s="9">
        <v>118.28</v>
      </c>
      <c r="W437" s="9">
        <v>44.47</v>
      </c>
      <c r="X437" s="6">
        <v>44.47</v>
      </c>
    </row>
    <row r="438" spans="6:24" x14ac:dyDescent="0.25">
      <c r="F438" s="2" t="s">
        <v>4</v>
      </c>
      <c r="G438" s="1" t="s">
        <v>6</v>
      </c>
      <c r="H438" s="1" t="s">
        <v>16</v>
      </c>
      <c r="I438" s="1" t="s">
        <v>1038</v>
      </c>
      <c r="J438" s="1" t="s">
        <v>1039</v>
      </c>
      <c r="K438" s="1" t="s">
        <v>1040</v>
      </c>
      <c r="L438" s="2" t="s">
        <v>2</v>
      </c>
      <c r="M438" s="8"/>
      <c r="N438" s="8"/>
      <c r="O438" s="8">
        <v>61.311900000000001</v>
      </c>
      <c r="P438" s="8">
        <v>232.8</v>
      </c>
      <c r="Q438" s="8">
        <v>298.08460000000002</v>
      </c>
      <c r="R438" s="8">
        <v>234.25659999999999</v>
      </c>
      <c r="S438" s="8">
        <v>279.41300000000001</v>
      </c>
      <c r="T438" s="8">
        <v>88.326300000000003</v>
      </c>
      <c r="U438" s="8">
        <v>2.7808999999999999</v>
      </c>
      <c r="V438" s="8"/>
      <c r="W438" s="8"/>
      <c r="X438" s="4"/>
    </row>
    <row r="439" spans="6:24" x14ac:dyDescent="0.25">
      <c r="F439" s="2" t="s">
        <v>4</v>
      </c>
      <c r="G439" s="1" t="s">
        <v>6</v>
      </c>
      <c r="H439" s="1" t="s">
        <v>16</v>
      </c>
      <c r="I439" s="1" t="s">
        <v>1038</v>
      </c>
      <c r="J439" s="1" t="s">
        <v>1039</v>
      </c>
      <c r="K439" s="1" t="s">
        <v>1040</v>
      </c>
      <c r="L439" s="2" t="s">
        <v>41</v>
      </c>
      <c r="M439" s="29">
        <v>1</v>
      </c>
      <c r="N439" s="29">
        <v>1</v>
      </c>
      <c r="O439" s="29">
        <v>1</v>
      </c>
      <c r="P439" s="29">
        <v>1</v>
      </c>
      <c r="Q439" s="29">
        <v>1</v>
      </c>
      <c r="R439" s="29">
        <v>1</v>
      </c>
      <c r="S439" s="29">
        <v>1</v>
      </c>
      <c r="T439" s="29">
        <v>1</v>
      </c>
      <c r="U439" s="29">
        <v>1</v>
      </c>
      <c r="V439" s="29">
        <v>1</v>
      </c>
      <c r="W439" s="29">
        <v>1</v>
      </c>
      <c r="X439" s="32">
        <v>1</v>
      </c>
    </row>
    <row r="440" spans="6:24" x14ac:dyDescent="0.25">
      <c r="F440" s="2" t="s">
        <v>4</v>
      </c>
      <c r="G440" s="1" t="s">
        <v>6</v>
      </c>
      <c r="H440" s="1" t="s">
        <v>16</v>
      </c>
      <c r="I440" s="1" t="s">
        <v>1038</v>
      </c>
      <c r="J440" s="1" t="s">
        <v>1039</v>
      </c>
      <c r="K440" s="1" t="s">
        <v>1040</v>
      </c>
      <c r="L440" s="2" t="s">
        <v>1</v>
      </c>
      <c r="M440" s="9">
        <v>40</v>
      </c>
      <c r="N440" s="9">
        <v>44.47</v>
      </c>
      <c r="O440" s="9">
        <v>125.29</v>
      </c>
      <c r="P440" s="9">
        <v>351.3</v>
      </c>
      <c r="Q440" s="9">
        <v>437.35</v>
      </c>
      <c r="R440" s="9">
        <v>353.22</v>
      </c>
      <c r="S440" s="9">
        <v>412.74</v>
      </c>
      <c r="T440" s="9">
        <v>160.88</v>
      </c>
      <c r="U440" s="9">
        <v>48.14</v>
      </c>
      <c r="V440" s="9">
        <v>44.47</v>
      </c>
      <c r="W440" s="9">
        <v>44.47</v>
      </c>
      <c r="X440" s="6">
        <v>44.47</v>
      </c>
    </row>
    <row r="441" spans="6:24" x14ac:dyDescent="0.25">
      <c r="F441" s="2" t="s">
        <v>4</v>
      </c>
      <c r="G441" s="1" t="s">
        <v>6</v>
      </c>
      <c r="H441" s="1" t="s">
        <v>16</v>
      </c>
      <c r="I441" s="1" t="s">
        <v>1041</v>
      </c>
      <c r="J441" s="1" t="s">
        <v>1042</v>
      </c>
      <c r="K441" s="1" t="s">
        <v>1043</v>
      </c>
      <c r="L441" s="2" t="s">
        <v>2</v>
      </c>
      <c r="M441" s="8">
        <v>207.77199999999999</v>
      </c>
      <c r="N441" s="8">
        <v>316.75630000000001</v>
      </c>
      <c r="O441" s="8">
        <v>73.627300000000005</v>
      </c>
      <c r="P441" s="8">
        <v>228.43</v>
      </c>
      <c r="Q441" s="8">
        <v>219.82249999999999</v>
      </c>
      <c r="R441" s="8">
        <v>394.88600000000002</v>
      </c>
      <c r="S441" s="8">
        <v>515.39110000000005</v>
      </c>
      <c r="T441" s="8">
        <v>398.8587</v>
      </c>
      <c r="U441" s="8">
        <v>251.4717</v>
      </c>
      <c r="V441" s="8">
        <v>302.58699999999999</v>
      </c>
      <c r="W441" s="8">
        <v>335.56040000000002</v>
      </c>
      <c r="X441" s="4">
        <v>329.73379999999997</v>
      </c>
    </row>
    <row r="442" spans="6:24" x14ac:dyDescent="0.25">
      <c r="F442" s="2" t="s">
        <v>4</v>
      </c>
      <c r="G442" s="1" t="s">
        <v>6</v>
      </c>
      <c r="H442" s="1" t="s">
        <v>16</v>
      </c>
      <c r="I442" s="1" t="s">
        <v>1041</v>
      </c>
      <c r="J442" s="1" t="s">
        <v>1042</v>
      </c>
      <c r="K442" s="1" t="s">
        <v>1043</v>
      </c>
      <c r="L442" s="2" t="s">
        <v>41</v>
      </c>
      <c r="M442" s="29">
        <v>1</v>
      </c>
      <c r="N442" s="29">
        <v>1</v>
      </c>
      <c r="O442" s="29">
        <v>1</v>
      </c>
      <c r="P442" s="29">
        <v>1</v>
      </c>
      <c r="Q442" s="29">
        <v>1</v>
      </c>
      <c r="R442" s="29">
        <v>1</v>
      </c>
      <c r="S442" s="29">
        <v>1</v>
      </c>
      <c r="T442" s="29">
        <v>1</v>
      </c>
      <c r="U442" s="29">
        <v>1</v>
      </c>
      <c r="V442" s="29">
        <v>1</v>
      </c>
      <c r="W442" s="29">
        <v>1</v>
      </c>
      <c r="X442" s="32">
        <v>1</v>
      </c>
    </row>
    <row r="443" spans="6:24" x14ac:dyDescent="0.25">
      <c r="F443" s="2" t="s">
        <v>4</v>
      </c>
      <c r="G443" s="1" t="s">
        <v>6</v>
      </c>
      <c r="H443" s="1" t="s">
        <v>16</v>
      </c>
      <c r="I443" s="1" t="s">
        <v>1041</v>
      </c>
      <c r="J443" s="1" t="s">
        <v>1042</v>
      </c>
      <c r="K443" s="1" t="s">
        <v>1043</v>
      </c>
      <c r="L443" s="2" t="s">
        <v>1</v>
      </c>
      <c r="M443" s="9">
        <v>313.83999999999997</v>
      </c>
      <c r="N443" s="9">
        <v>450.16</v>
      </c>
      <c r="O443" s="9">
        <v>141.52000000000001</v>
      </c>
      <c r="P443" s="9">
        <v>345.54</v>
      </c>
      <c r="Q443" s="9">
        <v>334.2</v>
      </c>
      <c r="R443" s="9">
        <v>523.37</v>
      </c>
      <c r="S443" s="9">
        <v>629.41999999999996</v>
      </c>
      <c r="T443" s="9">
        <v>526.87</v>
      </c>
      <c r="U443" s="9">
        <v>375.9</v>
      </c>
      <c r="V443" s="9">
        <v>442.14</v>
      </c>
      <c r="W443" s="9">
        <v>471.16</v>
      </c>
      <c r="X443" s="6">
        <v>466.04</v>
      </c>
    </row>
    <row r="444" spans="6:24" x14ac:dyDescent="0.25">
      <c r="F444" s="2" t="s">
        <v>4</v>
      </c>
      <c r="G444" s="1" t="s">
        <v>6</v>
      </c>
      <c r="H444" s="1" t="s">
        <v>16</v>
      </c>
      <c r="I444" s="1" t="s">
        <v>1044</v>
      </c>
      <c r="J444" s="1" t="s">
        <v>1045</v>
      </c>
      <c r="K444" s="1" t="s">
        <v>1046</v>
      </c>
      <c r="L444" s="2" t="s">
        <v>2</v>
      </c>
      <c r="M444" s="8"/>
      <c r="N444" s="8">
        <v>0.26479999999999998</v>
      </c>
      <c r="O444" s="8">
        <v>73.627300000000005</v>
      </c>
      <c r="P444" s="8">
        <v>233.3297</v>
      </c>
      <c r="Q444" s="8">
        <v>274.3809</v>
      </c>
      <c r="R444" s="8">
        <v>216.77680000000001</v>
      </c>
      <c r="S444" s="8">
        <v>309.07569999999998</v>
      </c>
      <c r="T444" s="8">
        <v>132.02590000000001</v>
      </c>
      <c r="U444" s="8">
        <v>34.827300000000001</v>
      </c>
      <c r="V444" s="8">
        <v>0.13239999999999999</v>
      </c>
      <c r="W444" s="8"/>
      <c r="X444" s="4"/>
    </row>
    <row r="445" spans="6:24" x14ac:dyDescent="0.25">
      <c r="F445" s="2" t="s">
        <v>4</v>
      </c>
      <c r="G445" s="1" t="s">
        <v>6</v>
      </c>
      <c r="H445" s="1" t="s">
        <v>16</v>
      </c>
      <c r="I445" s="1" t="s">
        <v>1044</v>
      </c>
      <c r="J445" s="1" t="s">
        <v>1045</v>
      </c>
      <c r="K445" s="1" t="s">
        <v>1046</v>
      </c>
      <c r="L445" s="2" t="s">
        <v>41</v>
      </c>
      <c r="M445" s="29">
        <v>1</v>
      </c>
      <c r="N445" s="29">
        <v>1</v>
      </c>
      <c r="O445" s="29">
        <v>1</v>
      </c>
      <c r="P445" s="29">
        <v>1</v>
      </c>
      <c r="Q445" s="29">
        <v>1</v>
      </c>
      <c r="R445" s="29">
        <v>1</v>
      </c>
      <c r="S445" s="29">
        <v>1</v>
      </c>
      <c r="T445" s="29">
        <v>1</v>
      </c>
      <c r="U445" s="29">
        <v>1</v>
      </c>
      <c r="V445" s="29">
        <v>1</v>
      </c>
      <c r="W445" s="29">
        <v>1</v>
      </c>
      <c r="X445" s="32">
        <v>1</v>
      </c>
    </row>
    <row r="446" spans="6:24" x14ac:dyDescent="0.25">
      <c r="F446" s="2" t="s">
        <v>4</v>
      </c>
      <c r="G446" s="1" t="s">
        <v>6</v>
      </c>
      <c r="H446" s="1" t="s">
        <v>16</v>
      </c>
      <c r="I446" s="1" t="s">
        <v>1044</v>
      </c>
      <c r="J446" s="1" t="s">
        <v>1045</v>
      </c>
      <c r="K446" s="1" t="s">
        <v>1046</v>
      </c>
      <c r="L446" s="2" t="s">
        <v>1</v>
      </c>
      <c r="M446" s="9">
        <v>40</v>
      </c>
      <c r="N446" s="9">
        <v>40.36</v>
      </c>
      <c r="O446" s="9">
        <v>141.52000000000001</v>
      </c>
      <c r="P446" s="9">
        <v>352</v>
      </c>
      <c r="Q446" s="9">
        <v>406.09</v>
      </c>
      <c r="R446" s="9">
        <v>330.18</v>
      </c>
      <c r="S446" s="9">
        <v>447.86</v>
      </c>
      <c r="T446" s="9">
        <v>218.48</v>
      </c>
      <c r="U446" s="9">
        <v>90.37</v>
      </c>
      <c r="V446" s="9">
        <v>44.64</v>
      </c>
      <c r="W446" s="9">
        <v>44.47</v>
      </c>
      <c r="X446" s="6">
        <v>44.47</v>
      </c>
    </row>
    <row r="447" spans="6:24" x14ac:dyDescent="0.25">
      <c r="F447" s="2" t="s">
        <v>4</v>
      </c>
      <c r="G447" s="1" t="s">
        <v>6</v>
      </c>
      <c r="H447" s="1" t="s">
        <v>16</v>
      </c>
      <c r="I447" s="1" t="s">
        <v>1047</v>
      </c>
      <c r="J447" s="1" t="s">
        <v>1048</v>
      </c>
      <c r="K447" s="1" t="s">
        <v>1049</v>
      </c>
      <c r="L447" s="2" t="s">
        <v>2</v>
      </c>
      <c r="M447" s="8"/>
      <c r="N447" s="8"/>
      <c r="O447" s="8"/>
      <c r="P447" s="8"/>
      <c r="Q447" s="8">
        <v>52.4</v>
      </c>
      <c r="R447" s="8">
        <v>106.9</v>
      </c>
      <c r="S447" s="8">
        <v>150.4</v>
      </c>
      <c r="T447" s="8"/>
      <c r="U447" s="8"/>
      <c r="V447" s="8"/>
      <c r="W447" s="8">
        <v>63.5</v>
      </c>
      <c r="X447" s="4">
        <v>7.2</v>
      </c>
    </row>
    <row r="448" spans="6:24" x14ac:dyDescent="0.25">
      <c r="F448" s="2" t="s">
        <v>4</v>
      </c>
      <c r="G448" s="1" t="s">
        <v>6</v>
      </c>
      <c r="H448" s="1" t="s">
        <v>16</v>
      </c>
      <c r="I448" s="1" t="s">
        <v>1047</v>
      </c>
      <c r="J448" s="1" t="s">
        <v>1048</v>
      </c>
      <c r="K448" s="1" t="s">
        <v>1049</v>
      </c>
      <c r="L448" s="2" t="s">
        <v>41</v>
      </c>
      <c r="M448" s="29">
        <v>1</v>
      </c>
      <c r="N448" s="29">
        <v>1</v>
      </c>
      <c r="O448" s="29">
        <v>1</v>
      </c>
      <c r="P448" s="29">
        <v>1</v>
      </c>
      <c r="Q448" s="29">
        <v>1</v>
      </c>
      <c r="R448" s="29">
        <v>1</v>
      </c>
      <c r="S448" s="29">
        <v>1</v>
      </c>
      <c r="T448" s="29">
        <v>1</v>
      </c>
      <c r="U448" s="29">
        <v>1</v>
      </c>
      <c r="V448" s="29">
        <v>1</v>
      </c>
      <c r="W448" s="29">
        <v>1</v>
      </c>
      <c r="X448" s="32">
        <v>1</v>
      </c>
    </row>
    <row r="449" spans="6:24" x14ac:dyDescent="0.25">
      <c r="F449" s="2" t="s">
        <v>4</v>
      </c>
      <c r="G449" s="1" t="s">
        <v>6</v>
      </c>
      <c r="H449" s="1" t="s">
        <v>16</v>
      </c>
      <c r="I449" s="1" t="s">
        <v>1047</v>
      </c>
      <c r="J449" s="1" t="s">
        <v>1048</v>
      </c>
      <c r="K449" s="1" t="s">
        <v>1049</v>
      </c>
      <c r="L449" s="2" t="s">
        <v>1</v>
      </c>
      <c r="M449" s="9">
        <v>40</v>
      </c>
      <c r="N449" s="9">
        <v>44.47</v>
      </c>
      <c r="O449" s="9">
        <v>44.47</v>
      </c>
      <c r="P449" s="9">
        <v>44.47</v>
      </c>
      <c r="Q449" s="9">
        <v>113.54</v>
      </c>
      <c r="R449" s="9">
        <v>185.36</v>
      </c>
      <c r="S449" s="9">
        <v>242.69</v>
      </c>
      <c r="T449" s="9">
        <v>44.47</v>
      </c>
      <c r="U449" s="9">
        <v>44.47</v>
      </c>
      <c r="V449" s="9">
        <v>44.47</v>
      </c>
      <c r="W449" s="9">
        <v>128.16</v>
      </c>
      <c r="X449" s="6">
        <v>53.96</v>
      </c>
    </row>
    <row r="450" spans="6:24" x14ac:dyDescent="0.25">
      <c r="F450" s="2" t="s">
        <v>4</v>
      </c>
      <c r="G450" s="1" t="s">
        <v>6</v>
      </c>
      <c r="H450" s="1" t="s">
        <v>16</v>
      </c>
      <c r="I450" s="1" t="s">
        <v>1050</v>
      </c>
      <c r="J450" s="1" t="s">
        <v>1051</v>
      </c>
      <c r="K450" s="1" t="s">
        <v>1052</v>
      </c>
      <c r="L450" s="2" t="s">
        <v>2</v>
      </c>
      <c r="M450" s="8">
        <v>907</v>
      </c>
      <c r="N450" s="8">
        <v>764</v>
      </c>
      <c r="O450" s="8">
        <v>934</v>
      </c>
      <c r="P450" s="8">
        <v>1201</v>
      </c>
      <c r="Q450" s="8">
        <v>1380</v>
      </c>
      <c r="R450" s="8">
        <v>1295</v>
      </c>
      <c r="S450" s="8">
        <v>1597</v>
      </c>
      <c r="T450" s="8">
        <v>833</v>
      </c>
      <c r="U450" s="8">
        <v>651</v>
      </c>
      <c r="V450" s="8">
        <v>678</v>
      </c>
      <c r="W450" s="8">
        <v>458</v>
      </c>
      <c r="X450" s="4">
        <v>750</v>
      </c>
    </row>
    <row r="451" spans="6:24" x14ac:dyDescent="0.25">
      <c r="F451" s="2" t="s">
        <v>4</v>
      </c>
      <c r="G451" s="1" t="s">
        <v>6</v>
      </c>
      <c r="H451" s="1" t="s">
        <v>16</v>
      </c>
      <c r="I451" s="1" t="s">
        <v>1050</v>
      </c>
      <c r="J451" s="1" t="s">
        <v>1051</v>
      </c>
      <c r="K451" s="1" t="s">
        <v>1052</v>
      </c>
      <c r="L451" s="2" t="s">
        <v>41</v>
      </c>
      <c r="M451" s="29">
        <v>1</v>
      </c>
      <c r="N451" s="29">
        <v>1</v>
      </c>
      <c r="O451" s="29">
        <v>1</v>
      </c>
      <c r="P451" s="29">
        <v>1</v>
      </c>
      <c r="Q451" s="29">
        <v>1</v>
      </c>
      <c r="R451" s="29">
        <v>1</v>
      </c>
      <c r="S451" s="29">
        <v>1</v>
      </c>
      <c r="T451" s="29">
        <v>1</v>
      </c>
      <c r="U451" s="29">
        <v>1</v>
      </c>
      <c r="V451" s="29">
        <v>1</v>
      </c>
      <c r="W451" s="29">
        <v>1</v>
      </c>
      <c r="X451" s="32">
        <v>1</v>
      </c>
    </row>
    <row r="452" spans="6:24" x14ac:dyDescent="0.25">
      <c r="F452" s="2" t="s">
        <v>4</v>
      </c>
      <c r="G452" s="1" t="s">
        <v>6</v>
      </c>
      <c r="H452" s="1" t="s">
        <v>16</v>
      </c>
      <c r="I452" s="1" t="s">
        <v>1050</v>
      </c>
      <c r="J452" s="1" t="s">
        <v>1051</v>
      </c>
      <c r="K452" s="1" t="s">
        <v>1052</v>
      </c>
      <c r="L452" s="2" t="s">
        <v>1</v>
      </c>
      <c r="M452" s="9">
        <v>969.56</v>
      </c>
      <c r="N452" s="9">
        <v>848.18</v>
      </c>
      <c r="O452" s="9">
        <v>997.8</v>
      </c>
      <c r="P452" s="9">
        <v>1232.76</v>
      </c>
      <c r="Q452" s="9">
        <v>1390.27</v>
      </c>
      <c r="R452" s="9">
        <v>1315.47</v>
      </c>
      <c r="S452" s="9">
        <v>1581.24</v>
      </c>
      <c r="T452" s="9">
        <v>908.91</v>
      </c>
      <c r="U452" s="9">
        <v>748.75</v>
      </c>
      <c r="V452" s="9">
        <v>772.51</v>
      </c>
      <c r="W452" s="9">
        <v>578.91</v>
      </c>
      <c r="X452" s="6">
        <v>835.87</v>
      </c>
    </row>
    <row r="453" spans="6:24" x14ac:dyDescent="0.25">
      <c r="F453" s="2" t="s">
        <v>4</v>
      </c>
      <c r="G453" s="1" t="s">
        <v>6</v>
      </c>
      <c r="H453" s="1" t="s">
        <v>16</v>
      </c>
      <c r="I453" s="1" t="s">
        <v>1053</v>
      </c>
      <c r="J453" s="1" t="s">
        <v>1054</v>
      </c>
      <c r="K453" s="1" t="s">
        <v>1055</v>
      </c>
      <c r="L453" s="2" t="s">
        <v>2</v>
      </c>
      <c r="M453" s="8">
        <v>3.8307000000000002</v>
      </c>
      <c r="N453" s="8">
        <v>4.83</v>
      </c>
      <c r="O453" s="8">
        <v>63.1235</v>
      </c>
      <c r="P453" s="8">
        <v>172.04910000000001</v>
      </c>
      <c r="Q453" s="8">
        <v>269.64909999999998</v>
      </c>
      <c r="R453" s="8">
        <v>273.64640000000003</v>
      </c>
      <c r="S453" s="8">
        <v>210.3563</v>
      </c>
      <c r="T453" s="8">
        <v>30.146100000000001</v>
      </c>
      <c r="U453" s="8">
        <v>6.4955999999999996</v>
      </c>
      <c r="V453" s="8">
        <v>3.9973000000000001</v>
      </c>
      <c r="W453" s="8">
        <v>1.4990000000000001</v>
      </c>
      <c r="X453" s="4">
        <v>1.9985999999999999</v>
      </c>
    </row>
    <row r="454" spans="6:24" x14ac:dyDescent="0.25">
      <c r="F454" s="2" t="s">
        <v>4</v>
      </c>
      <c r="G454" s="1" t="s">
        <v>6</v>
      </c>
      <c r="H454" s="1" t="s">
        <v>16</v>
      </c>
      <c r="I454" s="1" t="s">
        <v>1053</v>
      </c>
      <c r="J454" s="1" t="s">
        <v>1054</v>
      </c>
      <c r="K454" s="1" t="s">
        <v>1055</v>
      </c>
      <c r="L454" s="2" t="s">
        <v>41</v>
      </c>
      <c r="M454" s="29">
        <v>1</v>
      </c>
      <c r="N454" s="29">
        <v>1</v>
      </c>
      <c r="O454" s="29">
        <v>1</v>
      </c>
      <c r="P454" s="29">
        <v>1</v>
      </c>
      <c r="Q454" s="29">
        <v>1</v>
      </c>
      <c r="R454" s="29">
        <v>1</v>
      </c>
      <c r="S454" s="29">
        <v>1</v>
      </c>
      <c r="T454" s="29">
        <v>1</v>
      </c>
      <c r="U454" s="29">
        <v>1</v>
      </c>
      <c r="V454" s="29">
        <v>1</v>
      </c>
      <c r="W454" s="29">
        <v>1</v>
      </c>
      <c r="X454" s="32">
        <v>1</v>
      </c>
    </row>
    <row r="455" spans="6:24" x14ac:dyDescent="0.25">
      <c r="F455" s="2" t="s">
        <v>4</v>
      </c>
      <c r="G455" s="1" t="s">
        <v>6</v>
      </c>
      <c r="H455" s="1" t="s">
        <v>16</v>
      </c>
      <c r="I455" s="1" t="s">
        <v>1053</v>
      </c>
      <c r="J455" s="1" t="s">
        <v>1054</v>
      </c>
      <c r="K455" s="1" t="s">
        <v>1055</v>
      </c>
      <c r="L455" s="2" t="s">
        <v>1</v>
      </c>
      <c r="M455" s="9">
        <v>45.06</v>
      </c>
      <c r="N455" s="9">
        <v>50.84</v>
      </c>
      <c r="O455" s="9">
        <v>127.67</v>
      </c>
      <c r="P455" s="9">
        <v>271.23</v>
      </c>
      <c r="Q455" s="9">
        <v>399.88</v>
      </c>
      <c r="R455" s="9">
        <v>405.14</v>
      </c>
      <c r="S455" s="9">
        <v>321.72000000000003</v>
      </c>
      <c r="T455" s="9">
        <v>84.2</v>
      </c>
      <c r="U455" s="9">
        <v>53.03</v>
      </c>
      <c r="V455" s="9">
        <v>49.75</v>
      </c>
      <c r="W455" s="9">
        <v>46.44</v>
      </c>
      <c r="X455" s="6">
        <v>47.09</v>
      </c>
    </row>
    <row r="456" spans="6:24" x14ac:dyDescent="0.25">
      <c r="F456" s="2" t="s">
        <v>4</v>
      </c>
      <c r="G456" s="1" t="s">
        <v>6</v>
      </c>
      <c r="H456" s="1" t="s">
        <v>16</v>
      </c>
      <c r="I456" s="1" t="s">
        <v>1056</v>
      </c>
      <c r="J456" s="1" t="s">
        <v>1057</v>
      </c>
      <c r="K456" s="1" t="s">
        <v>1058</v>
      </c>
      <c r="L456" s="2" t="s">
        <v>2</v>
      </c>
      <c r="M456" s="8">
        <v>4.83</v>
      </c>
      <c r="N456" s="8">
        <v>1.9985999999999999</v>
      </c>
      <c r="O456" s="8">
        <v>81.444400000000002</v>
      </c>
      <c r="P456" s="8"/>
      <c r="Q456" s="8">
        <v>875.90170000000001</v>
      </c>
      <c r="R456" s="8">
        <v>254.3263</v>
      </c>
      <c r="S456" s="8">
        <v>611.41570000000002</v>
      </c>
      <c r="T456" s="8">
        <v>54.962499999999999</v>
      </c>
      <c r="U456" s="8"/>
      <c r="V456" s="8"/>
      <c r="W456" s="8">
        <v>0.1666</v>
      </c>
      <c r="X456" s="4">
        <v>0.1666</v>
      </c>
    </row>
    <row r="457" spans="6:24" x14ac:dyDescent="0.25">
      <c r="F457" s="2" t="s">
        <v>4</v>
      </c>
      <c r="G457" s="1" t="s">
        <v>6</v>
      </c>
      <c r="H457" s="1" t="s">
        <v>16</v>
      </c>
      <c r="I457" s="1" t="s">
        <v>1056</v>
      </c>
      <c r="J457" s="1" t="s">
        <v>1057</v>
      </c>
      <c r="K457" s="1" t="s">
        <v>1058</v>
      </c>
      <c r="L457" s="2" t="s">
        <v>41</v>
      </c>
      <c r="M457" s="29">
        <v>1</v>
      </c>
      <c r="N457" s="29">
        <v>1</v>
      </c>
      <c r="O457" s="29">
        <v>1</v>
      </c>
      <c r="P457" s="11"/>
      <c r="Q457" s="29">
        <v>2</v>
      </c>
      <c r="R457" s="29">
        <v>1</v>
      </c>
      <c r="S457" s="29">
        <v>1</v>
      </c>
      <c r="T457" s="29">
        <v>1</v>
      </c>
      <c r="U457" s="29">
        <v>1</v>
      </c>
      <c r="V457" s="29">
        <v>1</v>
      </c>
      <c r="W457" s="29">
        <v>1</v>
      </c>
      <c r="X457" s="32">
        <v>1</v>
      </c>
    </row>
    <row r="458" spans="6:24" x14ac:dyDescent="0.25">
      <c r="F458" s="2" t="s">
        <v>4</v>
      </c>
      <c r="G458" s="1" t="s">
        <v>6</v>
      </c>
      <c r="H458" s="1" t="s">
        <v>16</v>
      </c>
      <c r="I458" s="1" t="s">
        <v>1056</v>
      </c>
      <c r="J458" s="1" t="s">
        <v>1057</v>
      </c>
      <c r="K458" s="1" t="s">
        <v>1058</v>
      </c>
      <c r="L458" s="2" t="s">
        <v>1</v>
      </c>
      <c r="M458" s="9">
        <v>46.37</v>
      </c>
      <c r="N458" s="9">
        <v>47.1</v>
      </c>
      <c r="O458" s="9">
        <v>148.94</v>
      </c>
      <c r="P458" s="11"/>
      <c r="Q458" s="9">
        <v>1109.02</v>
      </c>
      <c r="R458" s="9">
        <v>379.67</v>
      </c>
      <c r="S458" s="9">
        <v>713.93</v>
      </c>
      <c r="T458" s="9">
        <v>116.91</v>
      </c>
      <c r="U458" s="9">
        <v>44.47</v>
      </c>
      <c r="V458" s="9">
        <v>44.47</v>
      </c>
      <c r="W458" s="9">
        <v>44.68</v>
      </c>
      <c r="X458" s="6">
        <v>44.68</v>
      </c>
    </row>
    <row r="459" spans="6:24" x14ac:dyDescent="0.25">
      <c r="F459" s="2" t="s">
        <v>4</v>
      </c>
      <c r="G459" s="1" t="s">
        <v>6</v>
      </c>
      <c r="H459" s="1" t="s">
        <v>16</v>
      </c>
      <c r="I459" s="1" t="s">
        <v>1059</v>
      </c>
      <c r="J459" s="1" t="s">
        <v>1060</v>
      </c>
      <c r="K459" s="1" t="s">
        <v>1061</v>
      </c>
      <c r="L459" s="2" t="s">
        <v>2</v>
      </c>
      <c r="M459" s="8">
        <v>53.4</v>
      </c>
      <c r="N459" s="8">
        <v>68.599999999999994</v>
      </c>
      <c r="O459" s="8">
        <v>257</v>
      </c>
      <c r="P459" s="8">
        <v>314.5</v>
      </c>
      <c r="Q459" s="8">
        <v>519.79999999999995</v>
      </c>
      <c r="R459" s="8">
        <v>435.3</v>
      </c>
      <c r="S459" s="8">
        <v>366.1</v>
      </c>
      <c r="T459" s="8">
        <v>112.2</v>
      </c>
      <c r="U459" s="8">
        <v>51.3</v>
      </c>
      <c r="V459" s="8">
        <v>31.7</v>
      </c>
      <c r="W459" s="8">
        <v>26.4</v>
      </c>
      <c r="X459" s="4">
        <v>31.7</v>
      </c>
    </row>
    <row r="460" spans="6:24" x14ac:dyDescent="0.25">
      <c r="F460" s="2" t="s">
        <v>4</v>
      </c>
      <c r="G460" s="1" t="s">
        <v>6</v>
      </c>
      <c r="H460" s="1" t="s">
        <v>16</v>
      </c>
      <c r="I460" s="1" t="s">
        <v>1059</v>
      </c>
      <c r="J460" s="1" t="s">
        <v>1060</v>
      </c>
      <c r="K460" s="1" t="s">
        <v>1061</v>
      </c>
      <c r="L460" s="2" t="s">
        <v>41</v>
      </c>
      <c r="M460" s="29">
        <v>1</v>
      </c>
      <c r="N460" s="29">
        <v>1</v>
      </c>
      <c r="O460" s="29">
        <v>1</v>
      </c>
      <c r="P460" s="29">
        <v>1</v>
      </c>
      <c r="Q460" s="29">
        <v>1</v>
      </c>
      <c r="R460" s="29">
        <v>1</v>
      </c>
      <c r="S460" s="29">
        <v>1</v>
      </c>
      <c r="T460" s="29">
        <v>1</v>
      </c>
      <c r="U460" s="29">
        <v>1</v>
      </c>
      <c r="V460" s="29">
        <v>1</v>
      </c>
      <c r="W460" s="29">
        <v>1</v>
      </c>
      <c r="X460" s="32">
        <v>1</v>
      </c>
    </row>
    <row r="461" spans="6:24" x14ac:dyDescent="0.25">
      <c r="F461" s="2" t="s">
        <v>4</v>
      </c>
      <c r="G461" s="1" t="s">
        <v>6</v>
      </c>
      <c r="H461" s="1" t="s">
        <v>16</v>
      </c>
      <c r="I461" s="1" t="s">
        <v>1059</v>
      </c>
      <c r="J461" s="1" t="s">
        <v>1060</v>
      </c>
      <c r="K461" s="1" t="s">
        <v>1061</v>
      </c>
      <c r="L461" s="2" t="s">
        <v>1</v>
      </c>
      <c r="M461" s="9">
        <v>110.37</v>
      </c>
      <c r="N461" s="9">
        <v>134.88999999999999</v>
      </c>
      <c r="O461" s="9">
        <v>383.19</v>
      </c>
      <c r="P461" s="9">
        <v>452.62</v>
      </c>
      <c r="Q461" s="9">
        <v>633.29</v>
      </c>
      <c r="R461" s="9">
        <v>558.92999999999995</v>
      </c>
      <c r="S461" s="9">
        <v>498.05</v>
      </c>
      <c r="T461" s="9">
        <v>192.35</v>
      </c>
      <c r="U461" s="9">
        <v>112.08</v>
      </c>
      <c r="V461" s="9">
        <v>86.25</v>
      </c>
      <c r="W461" s="9">
        <v>79.27</v>
      </c>
      <c r="X461" s="6">
        <v>86.25</v>
      </c>
    </row>
    <row r="462" spans="6:24" x14ac:dyDescent="0.25">
      <c r="F462" s="2" t="s">
        <v>4</v>
      </c>
      <c r="G462" s="1" t="s">
        <v>6</v>
      </c>
      <c r="H462" s="1" t="s">
        <v>16</v>
      </c>
      <c r="I462" s="1" t="s">
        <v>1062</v>
      </c>
      <c r="J462" s="1" t="s">
        <v>1063</v>
      </c>
      <c r="K462" s="1" t="s">
        <v>1064</v>
      </c>
      <c r="L462" s="2" t="s">
        <v>2</v>
      </c>
      <c r="M462" s="8"/>
      <c r="N462" s="8"/>
      <c r="O462" s="8">
        <v>21</v>
      </c>
      <c r="P462" s="8"/>
      <c r="Q462" s="8">
        <v>356.2</v>
      </c>
      <c r="R462" s="8">
        <v>254.4</v>
      </c>
      <c r="S462" s="8">
        <v>165.1</v>
      </c>
      <c r="T462" s="8">
        <v>48.3</v>
      </c>
      <c r="U462" s="8">
        <v>3.9</v>
      </c>
      <c r="V462" s="8">
        <v>3.8</v>
      </c>
      <c r="W462" s="8">
        <v>3.9</v>
      </c>
      <c r="X462" s="4">
        <v>3.1</v>
      </c>
    </row>
    <row r="463" spans="6:24" x14ac:dyDescent="0.25">
      <c r="F463" s="2" t="s">
        <v>4</v>
      </c>
      <c r="G463" s="1" t="s">
        <v>6</v>
      </c>
      <c r="H463" s="1" t="s">
        <v>16</v>
      </c>
      <c r="I463" s="1" t="s">
        <v>1062</v>
      </c>
      <c r="J463" s="1" t="s">
        <v>1063</v>
      </c>
      <c r="K463" s="1" t="s">
        <v>1064</v>
      </c>
      <c r="L463" s="2" t="s">
        <v>41</v>
      </c>
      <c r="M463" s="29">
        <v>1</v>
      </c>
      <c r="N463" s="29">
        <v>1</v>
      </c>
      <c r="O463" s="29">
        <v>1</v>
      </c>
      <c r="P463" s="11"/>
      <c r="Q463" s="29">
        <v>2</v>
      </c>
      <c r="R463" s="29">
        <v>1</v>
      </c>
      <c r="S463" s="29">
        <v>1</v>
      </c>
      <c r="T463" s="29">
        <v>1</v>
      </c>
      <c r="U463" s="29">
        <v>1</v>
      </c>
      <c r="V463" s="29">
        <v>1</v>
      </c>
      <c r="W463" s="29">
        <v>1</v>
      </c>
      <c r="X463" s="32">
        <v>1</v>
      </c>
    </row>
    <row r="464" spans="6:24" x14ac:dyDescent="0.25">
      <c r="F464" s="2" t="s">
        <v>4</v>
      </c>
      <c r="G464" s="1" t="s">
        <v>6</v>
      </c>
      <c r="H464" s="1" t="s">
        <v>16</v>
      </c>
      <c r="I464" s="1" t="s">
        <v>1062</v>
      </c>
      <c r="J464" s="1" t="s">
        <v>1063</v>
      </c>
      <c r="K464" s="1" t="s">
        <v>1064</v>
      </c>
      <c r="L464" s="2" t="s">
        <v>1</v>
      </c>
      <c r="M464" s="9">
        <v>40</v>
      </c>
      <c r="N464" s="9">
        <v>44.47</v>
      </c>
      <c r="O464" s="9">
        <v>72.150000000000006</v>
      </c>
      <c r="P464" s="11"/>
      <c r="Q464" s="9">
        <v>558.41</v>
      </c>
      <c r="R464" s="9">
        <v>379.77</v>
      </c>
      <c r="S464" s="9">
        <v>262.07</v>
      </c>
      <c r="T464" s="9">
        <v>108.12</v>
      </c>
      <c r="U464" s="9">
        <v>49.61</v>
      </c>
      <c r="V464" s="9">
        <v>49.48</v>
      </c>
      <c r="W464" s="9">
        <v>49.61</v>
      </c>
      <c r="X464" s="6">
        <v>48.56</v>
      </c>
    </row>
    <row r="465" spans="6:24" x14ac:dyDescent="0.25">
      <c r="F465" s="2" t="s">
        <v>4</v>
      </c>
      <c r="G465" s="1" t="s">
        <v>6</v>
      </c>
      <c r="H465" s="1" t="s">
        <v>16</v>
      </c>
      <c r="I465" s="1" t="s">
        <v>1065</v>
      </c>
      <c r="J465" s="1" t="s">
        <v>1066</v>
      </c>
      <c r="K465" s="1" t="s">
        <v>1067</v>
      </c>
      <c r="L465" s="2" t="s">
        <v>2</v>
      </c>
      <c r="M465" s="8"/>
      <c r="N465" s="8">
        <v>3.0457000000000001</v>
      </c>
      <c r="O465" s="8">
        <v>19.3338</v>
      </c>
      <c r="P465" s="8">
        <v>28.735800000000001</v>
      </c>
      <c r="Q465" s="8">
        <v>278.22109999999998</v>
      </c>
      <c r="R465" s="8">
        <v>294.50920000000002</v>
      </c>
      <c r="S465" s="8">
        <v>166.85319999999999</v>
      </c>
      <c r="T465" s="8">
        <v>321.52350000000001</v>
      </c>
      <c r="U465" s="8">
        <v>14.699</v>
      </c>
      <c r="V465" s="8"/>
      <c r="W465" s="8"/>
      <c r="X465" s="4"/>
    </row>
    <row r="466" spans="6:24" x14ac:dyDescent="0.25">
      <c r="F466" s="2" t="s">
        <v>4</v>
      </c>
      <c r="G466" s="1" t="s">
        <v>6</v>
      </c>
      <c r="H466" s="1" t="s">
        <v>16</v>
      </c>
      <c r="I466" s="1" t="s">
        <v>1065</v>
      </c>
      <c r="J466" s="1" t="s">
        <v>1066</v>
      </c>
      <c r="K466" s="1" t="s">
        <v>1067</v>
      </c>
      <c r="L466" s="2" t="s">
        <v>41</v>
      </c>
      <c r="M466" s="29">
        <v>1</v>
      </c>
      <c r="N466" s="29">
        <v>1</v>
      </c>
      <c r="O466" s="29">
        <v>1</v>
      </c>
      <c r="P466" s="29">
        <v>1</v>
      </c>
      <c r="Q466" s="29">
        <v>1</v>
      </c>
      <c r="R466" s="29">
        <v>1</v>
      </c>
      <c r="S466" s="29">
        <v>1</v>
      </c>
      <c r="T466" s="29">
        <v>1</v>
      </c>
      <c r="U466" s="29">
        <v>1</v>
      </c>
      <c r="V466" s="29">
        <v>1</v>
      </c>
      <c r="W466" s="29">
        <v>1</v>
      </c>
      <c r="X466" s="32">
        <v>1</v>
      </c>
    </row>
    <row r="467" spans="6:24" x14ac:dyDescent="0.25">
      <c r="F467" s="2" t="s">
        <v>4</v>
      </c>
      <c r="G467" s="1" t="s">
        <v>6</v>
      </c>
      <c r="H467" s="1" t="s">
        <v>16</v>
      </c>
      <c r="I467" s="1" t="s">
        <v>1065</v>
      </c>
      <c r="J467" s="1" t="s">
        <v>1066</v>
      </c>
      <c r="K467" s="1" t="s">
        <v>1067</v>
      </c>
      <c r="L467" s="2" t="s">
        <v>1</v>
      </c>
      <c r="M467" s="9">
        <v>40</v>
      </c>
      <c r="N467" s="9">
        <v>44.01</v>
      </c>
      <c r="O467" s="9">
        <v>69.95</v>
      </c>
      <c r="P467" s="9">
        <v>82.34</v>
      </c>
      <c r="Q467" s="9">
        <v>411.17</v>
      </c>
      <c r="R467" s="9">
        <v>432.63</v>
      </c>
      <c r="S467" s="9">
        <v>264.38</v>
      </c>
      <c r="T467" s="9">
        <v>458.81</v>
      </c>
      <c r="U467" s="9">
        <v>59.25</v>
      </c>
      <c r="V467" s="9">
        <v>44.47</v>
      </c>
      <c r="W467" s="9">
        <v>44.47</v>
      </c>
      <c r="X467" s="6">
        <v>44.47</v>
      </c>
    </row>
    <row r="468" spans="6:24" x14ac:dyDescent="0.25">
      <c r="F468" s="2" t="s">
        <v>4</v>
      </c>
      <c r="G468" s="1" t="s">
        <v>6</v>
      </c>
      <c r="H468" s="1" t="s">
        <v>16</v>
      </c>
      <c r="I468" s="1" t="s">
        <v>1068</v>
      </c>
      <c r="J468" s="1" t="s">
        <v>1069</v>
      </c>
      <c r="K468" s="1" t="s">
        <v>1070</v>
      </c>
      <c r="L468" s="2" t="s">
        <v>2</v>
      </c>
      <c r="M468" s="8">
        <v>2</v>
      </c>
      <c r="N468" s="8">
        <v>28</v>
      </c>
      <c r="O468" s="8">
        <v>504</v>
      </c>
      <c r="P468" s="8">
        <v>405</v>
      </c>
      <c r="Q468" s="8">
        <v>617</v>
      </c>
      <c r="R468" s="8"/>
      <c r="S468" s="8">
        <v>1540</v>
      </c>
      <c r="T468" s="8">
        <v>181</v>
      </c>
      <c r="U468" s="8">
        <v>18</v>
      </c>
      <c r="V468" s="8">
        <v>2</v>
      </c>
      <c r="W468" s="8">
        <v>8</v>
      </c>
      <c r="X468" s="4">
        <v>-4</v>
      </c>
    </row>
    <row r="469" spans="6:24" x14ac:dyDescent="0.25">
      <c r="F469" s="2" t="s">
        <v>4</v>
      </c>
      <c r="G469" s="1" t="s">
        <v>6</v>
      </c>
      <c r="H469" s="1" t="s">
        <v>16</v>
      </c>
      <c r="I469" s="1" t="s">
        <v>1068</v>
      </c>
      <c r="J469" s="1" t="s">
        <v>1069</v>
      </c>
      <c r="K469" s="1" t="s">
        <v>1070</v>
      </c>
      <c r="L469" s="2" t="s">
        <v>41</v>
      </c>
      <c r="M469" s="29">
        <v>1</v>
      </c>
      <c r="N469" s="29">
        <v>1</v>
      </c>
      <c r="O469" s="29">
        <v>1</v>
      </c>
      <c r="P469" s="29">
        <v>1</v>
      </c>
      <c r="Q469" s="29">
        <v>1</v>
      </c>
      <c r="R469" s="11"/>
      <c r="S469" s="29">
        <v>2</v>
      </c>
      <c r="T469" s="29">
        <v>1</v>
      </c>
      <c r="U469" s="29">
        <v>1</v>
      </c>
      <c r="V469" s="29">
        <v>1</v>
      </c>
      <c r="W469" s="29">
        <v>1</v>
      </c>
      <c r="X469" s="32">
        <v>1</v>
      </c>
    </row>
    <row r="470" spans="6:24" x14ac:dyDescent="0.25">
      <c r="F470" s="2" t="s">
        <v>4</v>
      </c>
      <c r="G470" s="1" t="s">
        <v>6</v>
      </c>
      <c r="H470" s="1" t="s">
        <v>16</v>
      </c>
      <c r="I470" s="1" t="s">
        <v>1068</v>
      </c>
      <c r="J470" s="1" t="s">
        <v>1069</v>
      </c>
      <c r="K470" s="1" t="s">
        <v>1070</v>
      </c>
      <c r="L470" s="2" t="s">
        <v>1</v>
      </c>
      <c r="M470" s="9">
        <v>42.64</v>
      </c>
      <c r="N470" s="9">
        <v>81.37</v>
      </c>
      <c r="O470" s="9">
        <v>619.39</v>
      </c>
      <c r="P470" s="9">
        <v>532.27</v>
      </c>
      <c r="Q470" s="9">
        <v>718.83</v>
      </c>
      <c r="R470" s="11"/>
      <c r="S470" s="9">
        <v>1706.95</v>
      </c>
      <c r="T470" s="9">
        <v>283.02999999999997</v>
      </c>
      <c r="U470" s="9">
        <v>68.180000000000007</v>
      </c>
      <c r="V470" s="9">
        <v>47.11</v>
      </c>
      <c r="W470" s="9">
        <v>55.01</v>
      </c>
      <c r="X470" s="6">
        <v>39.200000000000003</v>
      </c>
    </row>
    <row r="471" spans="6:24" x14ac:dyDescent="0.25">
      <c r="F471" s="2" t="s">
        <v>4</v>
      </c>
      <c r="G471" s="1" t="s">
        <v>6</v>
      </c>
      <c r="H471" s="1" t="s">
        <v>16</v>
      </c>
      <c r="I471" s="1" t="s">
        <v>1071</v>
      </c>
      <c r="J471" s="1" t="s">
        <v>1072</v>
      </c>
      <c r="K471" s="1" t="s">
        <v>1073</v>
      </c>
      <c r="L471" s="2" t="s">
        <v>2</v>
      </c>
      <c r="M471" s="8"/>
      <c r="N471" s="8"/>
      <c r="O471" s="8">
        <v>318.34539999999998</v>
      </c>
      <c r="P471" s="8">
        <v>746.07230000000004</v>
      </c>
      <c r="Q471" s="8">
        <v>1088.5187000000001</v>
      </c>
      <c r="R471" s="8">
        <v>806.58969999999999</v>
      </c>
      <c r="S471" s="8">
        <v>1426.9924000000001</v>
      </c>
      <c r="T471" s="8"/>
      <c r="U471" s="8"/>
      <c r="V471" s="8"/>
      <c r="W471" s="8"/>
      <c r="X471" s="4"/>
    </row>
    <row r="472" spans="6:24" x14ac:dyDescent="0.25">
      <c r="F472" s="2" t="s">
        <v>4</v>
      </c>
      <c r="G472" s="1" t="s">
        <v>6</v>
      </c>
      <c r="H472" s="1" t="s">
        <v>16</v>
      </c>
      <c r="I472" s="1" t="s">
        <v>1071</v>
      </c>
      <c r="J472" s="1" t="s">
        <v>1072</v>
      </c>
      <c r="K472" s="1" t="s">
        <v>1073</v>
      </c>
      <c r="L472" s="2" t="s">
        <v>41</v>
      </c>
      <c r="M472" s="11"/>
      <c r="N472" s="11"/>
      <c r="O472" s="29">
        <v>2</v>
      </c>
      <c r="P472" s="29">
        <v>1</v>
      </c>
      <c r="Q472" s="29">
        <v>1</v>
      </c>
      <c r="R472" s="29">
        <v>1</v>
      </c>
      <c r="S472" s="29">
        <v>2</v>
      </c>
      <c r="T472" s="11"/>
      <c r="U472" s="11"/>
      <c r="V472" s="11"/>
      <c r="W472" s="11"/>
      <c r="X472" s="5"/>
    </row>
    <row r="473" spans="6:24" x14ac:dyDescent="0.25">
      <c r="F473" s="2" t="s">
        <v>4</v>
      </c>
      <c r="G473" s="1" t="s">
        <v>6</v>
      </c>
      <c r="H473" s="1" t="s">
        <v>16</v>
      </c>
      <c r="I473" s="1" t="s">
        <v>1071</v>
      </c>
      <c r="J473" s="1" t="s">
        <v>1072</v>
      </c>
      <c r="K473" s="1" t="s">
        <v>1073</v>
      </c>
      <c r="L473" s="2" t="s">
        <v>1</v>
      </c>
      <c r="M473" s="11"/>
      <c r="N473" s="11"/>
      <c r="O473" s="9">
        <v>504.06</v>
      </c>
      <c r="P473" s="9">
        <v>832.41</v>
      </c>
      <c r="Q473" s="9">
        <v>1133.77</v>
      </c>
      <c r="R473" s="9">
        <v>885.66</v>
      </c>
      <c r="S473" s="9">
        <v>1488.57</v>
      </c>
      <c r="T473" s="11"/>
      <c r="U473" s="11"/>
      <c r="V473" s="11"/>
      <c r="W473" s="11"/>
      <c r="X473" s="5"/>
    </row>
    <row r="474" spans="6:24" x14ac:dyDescent="0.25">
      <c r="F474" s="2" t="s">
        <v>4</v>
      </c>
      <c r="G474" s="1" t="s">
        <v>6</v>
      </c>
      <c r="H474" s="1" t="s">
        <v>16</v>
      </c>
      <c r="I474" s="1" t="s">
        <v>1074</v>
      </c>
      <c r="J474" s="1" t="s">
        <v>1075</v>
      </c>
      <c r="K474" s="1" t="s">
        <v>1076</v>
      </c>
      <c r="L474" s="2" t="s">
        <v>2</v>
      </c>
      <c r="M474" s="8"/>
      <c r="N474" s="8"/>
      <c r="O474" s="8">
        <v>1</v>
      </c>
      <c r="P474" s="8">
        <v>83.1</v>
      </c>
      <c r="Q474" s="8">
        <v>1210.5999999999999</v>
      </c>
      <c r="R474" s="8">
        <v>1121.4000000000001</v>
      </c>
      <c r="S474" s="8"/>
      <c r="T474" s="8">
        <v>1173.4000000000001</v>
      </c>
      <c r="U474" s="8">
        <v>1292.0999999999999</v>
      </c>
      <c r="V474" s="8">
        <v>3.1</v>
      </c>
      <c r="W474" s="8">
        <v>1</v>
      </c>
      <c r="X474" s="4">
        <v>4.5</v>
      </c>
    </row>
    <row r="475" spans="6:24" x14ac:dyDescent="0.25">
      <c r="F475" s="2" t="s">
        <v>4</v>
      </c>
      <c r="G475" s="1" t="s">
        <v>6</v>
      </c>
      <c r="H475" s="1" t="s">
        <v>16</v>
      </c>
      <c r="I475" s="1" t="s">
        <v>1074</v>
      </c>
      <c r="J475" s="1" t="s">
        <v>1075</v>
      </c>
      <c r="K475" s="1" t="s">
        <v>1076</v>
      </c>
      <c r="L475" s="2" t="s">
        <v>41</v>
      </c>
      <c r="M475" s="11"/>
      <c r="N475" s="29">
        <v>1</v>
      </c>
      <c r="O475" s="29">
        <v>1</v>
      </c>
      <c r="P475" s="29">
        <v>1</v>
      </c>
      <c r="Q475" s="29">
        <v>2</v>
      </c>
      <c r="R475" s="29">
        <v>1</v>
      </c>
      <c r="S475" s="11"/>
      <c r="T475" s="29">
        <v>1</v>
      </c>
      <c r="U475" s="29">
        <v>2</v>
      </c>
      <c r="V475" s="29">
        <v>1</v>
      </c>
      <c r="W475" s="29">
        <v>1</v>
      </c>
      <c r="X475" s="32">
        <v>1</v>
      </c>
    </row>
    <row r="476" spans="6:24" x14ac:dyDescent="0.25">
      <c r="F476" s="2" t="s">
        <v>4</v>
      </c>
      <c r="G476" s="1" t="s">
        <v>6</v>
      </c>
      <c r="H476" s="1" t="s">
        <v>16</v>
      </c>
      <c r="I476" s="1" t="s">
        <v>1074</v>
      </c>
      <c r="J476" s="1" t="s">
        <v>1075</v>
      </c>
      <c r="K476" s="1" t="s">
        <v>1076</v>
      </c>
      <c r="L476" s="2" t="s">
        <v>1</v>
      </c>
      <c r="M476" s="11"/>
      <c r="N476" s="9">
        <v>40</v>
      </c>
      <c r="O476" s="9">
        <v>45.8</v>
      </c>
      <c r="P476" s="9">
        <v>154.01</v>
      </c>
      <c r="Q476" s="9">
        <v>1252.1300000000001</v>
      </c>
      <c r="R476" s="9">
        <v>1162.7</v>
      </c>
      <c r="S476" s="11"/>
      <c r="T476" s="9">
        <v>1208.46</v>
      </c>
      <c r="U476" s="9">
        <v>1359.02</v>
      </c>
      <c r="V476" s="9">
        <v>48.57</v>
      </c>
      <c r="W476" s="9">
        <v>45.8</v>
      </c>
      <c r="X476" s="6">
        <v>50.39</v>
      </c>
    </row>
    <row r="477" spans="6:24" x14ac:dyDescent="0.25">
      <c r="F477" s="2" t="s">
        <v>4</v>
      </c>
      <c r="G477" s="1" t="s">
        <v>6</v>
      </c>
      <c r="H477" s="1" t="s">
        <v>16</v>
      </c>
      <c r="I477" s="1" t="s">
        <v>1074</v>
      </c>
      <c r="J477" s="1" t="s">
        <v>1075</v>
      </c>
      <c r="K477" s="1" t="s">
        <v>1077</v>
      </c>
      <c r="L477" s="2" t="s">
        <v>2</v>
      </c>
      <c r="M477" s="8">
        <v>14.3</v>
      </c>
      <c r="N477" s="8">
        <v>21.8</v>
      </c>
      <c r="O477" s="8">
        <v>62.8</v>
      </c>
      <c r="P477" s="8">
        <v>73.5</v>
      </c>
      <c r="Q477" s="8">
        <v>165.1</v>
      </c>
      <c r="R477" s="8">
        <v>108.2</v>
      </c>
      <c r="S477" s="8">
        <v>236.5</v>
      </c>
      <c r="T477" s="8">
        <v>73.5</v>
      </c>
      <c r="U477" s="8">
        <v>39.4</v>
      </c>
      <c r="V477" s="8">
        <v>27.5</v>
      </c>
      <c r="W477" s="8">
        <v>23.2</v>
      </c>
      <c r="X477" s="4">
        <v>24.1</v>
      </c>
    </row>
    <row r="478" spans="6:24" x14ac:dyDescent="0.25">
      <c r="F478" s="2" t="s">
        <v>4</v>
      </c>
      <c r="G478" s="1" t="s">
        <v>6</v>
      </c>
      <c r="H478" s="1" t="s">
        <v>16</v>
      </c>
      <c r="I478" s="1" t="s">
        <v>1074</v>
      </c>
      <c r="J478" s="1" t="s">
        <v>1075</v>
      </c>
      <c r="K478" s="1" t="s">
        <v>1077</v>
      </c>
      <c r="L478" s="2" t="s">
        <v>41</v>
      </c>
      <c r="M478" s="29">
        <v>1</v>
      </c>
      <c r="N478" s="29">
        <v>1</v>
      </c>
      <c r="O478" s="29">
        <v>1</v>
      </c>
      <c r="P478" s="29">
        <v>1</v>
      </c>
      <c r="Q478" s="29">
        <v>1</v>
      </c>
      <c r="R478" s="29">
        <v>1</v>
      </c>
      <c r="S478" s="29">
        <v>1</v>
      </c>
      <c r="T478" s="29">
        <v>1</v>
      </c>
      <c r="U478" s="29">
        <v>1</v>
      </c>
      <c r="V478" s="29">
        <v>1</v>
      </c>
      <c r="W478" s="29">
        <v>1</v>
      </c>
      <c r="X478" s="32">
        <v>1</v>
      </c>
    </row>
    <row r="479" spans="6:24" x14ac:dyDescent="0.25">
      <c r="F479" s="2" t="s">
        <v>4</v>
      </c>
      <c r="G479" s="1" t="s">
        <v>6</v>
      </c>
      <c r="H479" s="1" t="s">
        <v>16</v>
      </c>
      <c r="I479" s="1" t="s">
        <v>1074</v>
      </c>
      <c r="J479" s="1" t="s">
        <v>1075</v>
      </c>
      <c r="K479" s="1" t="s">
        <v>1077</v>
      </c>
      <c r="L479" s="2" t="s">
        <v>1</v>
      </c>
      <c r="M479" s="9">
        <v>58.84</v>
      </c>
      <c r="N479" s="9">
        <v>73.2</v>
      </c>
      <c r="O479" s="9">
        <v>127.24</v>
      </c>
      <c r="P479" s="9">
        <v>141.34</v>
      </c>
      <c r="Q479" s="9">
        <v>262.08</v>
      </c>
      <c r="R479" s="9">
        <v>187.08</v>
      </c>
      <c r="S479" s="9">
        <v>356.19</v>
      </c>
      <c r="T479" s="9">
        <v>141.35</v>
      </c>
      <c r="U479" s="9">
        <v>96.39</v>
      </c>
      <c r="V479" s="9">
        <v>80.709999999999994</v>
      </c>
      <c r="W479" s="9">
        <v>75.05</v>
      </c>
      <c r="X479" s="6">
        <v>76.23</v>
      </c>
    </row>
    <row r="480" spans="6:24" x14ac:dyDescent="0.25">
      <c r="F480" s="2" t="s">
        <v>4</v>
      </c>
      <c r="G480" s="1" t="s">
        <v>6</v>
      </c>
      <c r="H480" s="1" t="s">
        <v>16</v>
      </c>
      <c r="I480" s="1" t="s">
        <v>1078</v>
      </c>
      <c r="J480" s="1" t="s">
        <v>1079</v>
      </c>
      <c r="K480" s="1" t="s">
        <v>1080</v>
      </c>
      <c r="L480" s="2" t="s">
        <v>2</v>
      </c>
      <c r="M480" s="8">
        <v>0.1</v>
      </c>
      <c r="N480" s="8">
        <v>0.1</v>
      </c>
      <c r="O480" s="8">
        <v>82.1</v>
      </c>
      <c r="P480" s="8">
        <v>233.4</v>
      </c>
      <c r="Q480" s="8">
        <v>394</v>
      </c>
      <c r="R480" s="8">
        <v>420.2</v>
      </c>
      <c r="S480" s="8">
        <v>312.2</v>
      </c>
      <c r="T480" s="8">
        <v>97.3</v>
      </c>
      <c r="U480" s="8">
        <v>19.5</v>
      </c>
      <c r="V480" s="8">
        <v>0.2</v>
      </c>
      <c r="W480" s="8">
        <v>0.3</v>
      </c>
      <c r="X480" s="4">
        <v>0.7</v>
      </c>
    </row>
    <row r="481" spans="6:24" x14ac:dyDescent="0.25">
      <c r="F481" s="2" t="s">
        <v>4</v>
      </c>
      <c r="G481" s="1" t="s">
        <v>6</v>
      </c>
      <c r="H481" s="1" t="s">
        <v>16</v>
      </c>
      <c r="I481" s="1" t="s">
        <v>1078</v>
      </c>
      <c r="J481" s="1" t="s">
        <v>1079</v>
      </c>
      <c r="K481" s="1" t="s">
        <v>1080</v>
      </c>
      <c r="L481" s="2" t="s">
        <v>41</v>
      </c>
      <c r="M481" s="29">
        <v>1</v>
      </c>
      <c r="N481" s="29">
        <v>1</v>
      </c>
      <c r="O481" s="29">
        <v>1</v>
      </c>
      <c r="P481" s="29">
        <v>1</v>
      </c>
      <c r="Q481" s="29">
        <v>1</v>
      </c>
      <c r="R481" s="29">
        <v>1</v>
      </c>
      <c r="S481" s="29">
        <v>1</v>
      </c>
      <c r="T481" s="29">
        <v>1</v>
      </c>
      <c r="U481" s="29">
        <v>1</v>
      </c>
      <c r="V481" s="29">
        <v>1</v>
      </c>
      <c r="W481" s="29">
        <v>1</v>
      </c>
      <c r="X481" s="32">
        <v>1</v>
      </c>
    </row>
    <row r="482" spans="6:24" x14ac:dyDescent="0.25">
      <c r="F482" s="2" t="s">
        <v>4</v>
      </c>
      <c r="G482" s="1" t="s">
        <v>6</v>
      </c>
      <c r="H482" s="1" t="s">
        <v>16</v>
      </c>
      <c r="I482" s="1" t="s">
        <v>1078</v>
      </c>
      <c r="J482" s="1" t="s">
        <v>1079</v>
      </c>
      <c r="K482" s="1" t="s">
        <v>1080</v>
      </c>
      <c r="L482" s="2" t="s">
        <v>1</v>
      </c>
      <c r="M482" s="9">
        <v>40.130000000000003</v>
      </c>
      <c r="N482" s="9">
        <v>44.6</v>
      </c>
      <c r="O482" s="9">
        <v>152.69</v>
      </c>
      <c r="P482" s="9">
        <v>352.08</v>
      </c>
      <c r="Q482" s="9">
        <v>522.58000000000004</v>
      </c>
      <c r="R482" s="9">
        <v>545.65</v>
      </c>
      <c r="S482" s="9">
        <v>450.62</v>
      </c>
      <c r="T482" s="9">
        <v>172.7</v>
      </c>
      <c r="U482" s="9">
        <v>70.16</v>
      </c>
      <c r="V482" s="9">
        <v>44.73</v>
      </c>
      <c r="W482" s="9">
        <v>44.87</v>
      </c>
      <c r="X482" s="6">
        <v>45.39</v>
      </c>
    </row>
    <row r="483" spans="6:24" x14ac:dyDescent="0.25">
      <c r="F483" s="2" t="s">
        <v>4</v>
      </c>
      <c r="G483" s="1" t="s">
        <v>6</v>
      </c>
      <c r="H483" s="1" t="s">
        <v>16</v>
      </c>
      <c r="I483" s="1" t="s">
        <v>1078</v>
      </c>
      <c r="J483" s="1" t="s">
        <v>1079</v>
      </c>
      <c r="K483" s="1" t="s">
        <v>1081</v>
      </c>
      <c r="L483" s="2" t="s">
        <v>41</v>
      </c>
      <c r="M483" s="11"/>
      <c r="N483" s="11"/>
      <c r="O483" s="11"/>
      <c r="P483" s="11"/>
      <c r="Q483" s="11"/>
      <c r="R483" s="11"/>
      <c r="S483" s="11"/>
      <c r="T483" s="11"/>
      <c r="U483" s="29">
        <v>1</v>
      </c>
      <c r="V483" s="29">
        <v>2</v>
      </c>
      <c r="W483" s="29"/>
      <c r="X483" s="5"/>
    </row>
    <row r="484" spans="6:24" x14ac:dyDescent="0.25">
      <c r="F484" s="2" t="s">
        <v>4</v>
      </c>
      <c r="G484" s="1" t="s">
        <v>6</v>
      </c>
      <c r="H484" s="1" t="s">
        <v>16</v>
      </c>
      <c r="I484" s="1" t="s">
        <v>1078</v>
      </c>
      <c r="J484" s="1" t="s">
        <v>1079</v>
      </c>
      <c r="K484" s="1" t="s">
        <v>1081</v>
      </c>
      <c r="L484" s="2" t="s">
        <v>1</v>
      </c>
      <c r="M484" s="11"/>
      <c r="N484" s="11"/>
      <c r="O484" s="11"/>
      <c r="P484" s="11"/>
      <c r="Q484" s="11"/>
      <c r="R484" s="11"/>
      <c r="S484" s="11"/>
      <c r="T484" s="11"/>
      <c r="U484" s="9">
        <v>44.47</v>
      </c>
      <c r="V484" s="9">
        <v>9.1999999999999993</v>
      </c>
      <c r="W484" s="9"/>
      <c r="X484" s="5"/>
    </row>
    <row r="485" spans="6:24" x14ac:dyDescent="0.25">
      <c r="F485" s="2" t="s">
        <v>4</v>
      </c>
      <c r="G485" s="1" t="s">
        <v>6</v>
      </c>
      <c r="H485" s="1" t="s">
        <v>16</v>
      </c>
      <c r="I485" s="1" t="s">
        <v>1082</v>
      </c>
      <c r="J485" s="1" t="s">
        <v>1083</v>
      </c>
      <c r="K485" s="1" t="s">
        <v>1084</v>
      </c>
      <c r="L485" s="2" t="s">
        <v>2</v>
      </c>
      <c r="M485" s="8">
        <v>-0.7</v>
      </c>
      <c r="N485" s="8">
        <v>30.1</v>
      </c>
      <c r="O485" s="8">
        <v>168.9</v>
      </c>
      <c r="P485" s="8">
        <v>268.8</v>
      </c>
      <c r="Q485" s="8">
        <v>245.7</v>
      </c>
      <c r="R485" s="8"/>
      <c r="S485" s="8">
        <v>866.1</v>
      </c>
      <c r="T485" s="8">
        <v>189.8</v>
      </c>
      <c r="U485" s="8">
        <v>62.4</v>
      </c>
      <c r="V485" s="8">
        <v>16.5</v>
      </c>
      <c r="W485" s="8">
        <v>4.7</v>
      </c>
      <c r="X485" s="4">
        <v>5.7</v>
      </c>
    </row>
    <row r="486" spans="6:24" x14ac:dyDescent="0.25">
      <c r="F486" s="2" t="s">
        <v>4</v>
      </c>
      <c r="G486" s="1" t="s">
        <v>6</v>
      </c>
      <c r="H486" s="1" t="s">
        <v>16</v>
      </c>
      <c r="I486" s="1" t="s">
        <v>1082</v>
      </c>
      <c r="J486" s="1" t="s">
        <v>1083</v>
      </c>
      <c r="K486" s="1" t="s">
        <v>1084</v>
      </c>
      <c r="L486" s="2" t="s">
        <v>41</v>
      </c>
      <c r="M486" s="29">
        <v>1</v>
      </c>
      <c r="N486" s="29">
        <v>1</v>
      </c>
      <c r="O486" s="29">
        <v>1</v>
      </c>
      <c r="P486" s="29">
        <v>1</v>
      </c>
      <c r="Q486" s="29">
        <v>1</v>
      </c>
      <c r="R486" s="11"/>
      <c r="S486" s="29">
        <v>2</v>
      </c>
      <c r="T486" s="29">
        <v>1</v>
      </c>
      <c r="U486" s="29">
        <v>1</v>
      </c>
      <c r="V486" s="29">
        <v>1</v>
      </c>
      <c r="W486" s="29">
        <v>1</v>
      </c>
      <c r="X486" s="32">
        <v>1</v>
      </c>
    </row>
    <row r="487" spans="6:24" x14ac:dyDescent="0.25">
      <c r="F487" s="2" t="s">
        <v>4</v>
      </c>
      <c r="G487" s="1" t="s">
        <v>6</v>
      </c>
      <c r="H487" s="1" t="s">
        <v>16</v>
      </c>
      <c r="I487" s="1" t="s">
        <v>1082</v>
      </c>
      <c r="J487" s="1" t="s">
        <v>1083</v>
      </c>
      <c r="K487" s="1" t="s">
        <v>1084</v>
      </c>
      <c r="L487" s="2" t="s">
        <v>1</v>
      </c>
      <c r="M487" s="9">
        <v>39.07</v>
      </c>
      <c r="N487" s="9">
        <v>84.14</v>
      </c>
      <c r="O487" s="9">
        <v>267.08</v>
      </c>
      <c r="P487" s="9">
        <v>398.74</v>
      </c>
      <c r="Q487" s="9">
        <v>368.29</v>
      </c>
      <c r="R487" s="11"/>
      <c r="S487" s="9">
        <v>1113.92</v>
      </c>
      <c r="T487" s="9">
        <v>294.64</v>
      </c>
      <c r="U487" s="9">
        <v>126.71</v>
      </c>
      <c r="V487" s="9">
        <v>66.23</v>
      </c>
      <c r="W487" s="9">
        <v>50.66</v>
      </c>
      <c r="X487" s="6">
        <v>51.98</v>
      </c>
    </row>
    <row r="488" spans="6:24" x14ac:dyDescent="0.25">
      <c r="F488" s="2" t="s">
        <v>4</v>
      </c>
      <c r="G488" s="1" t="s">
        <v>6</v>
      </c>
      <c r="H488" s="1" t="s">
        <v>16</v>
      </c>
      <c r="I488" s="1" t="s">
        <v>1082</v>
      </c>
      <c r="J488" s="1" t="s">
        <v>1083</v>
      </c>
      <c r="K488" s="1" t="s">
        <v>1085</v>
      </c>
      <c r="L488" s="2" t="s">
        <v>2</v>
      </c>
      <c r="M488" s="8">
        <v>27.279199999999999</v>
      </c>
      <c r="N488" s="8">
        <v>154.14060000000001</v>
      </c>
      <c r="O488" s="8">
        <v>351.84840000000003</v>
      </c>
      <c r="P488" s="8">
        <v>500.95699999999999</v>
      </c>
      <c r="Q488" s="8">
        <v>435.27510000000001</v>
      </c>
      <c r="R488" s="8"/>
      <c r="S488" s="8">
        <v>955.30100000000004</v>
      </c>
      <c r="T488" s="8">
        <v>235.84569999999999</v>
      </c>
      <c r="U488" s="8">
        <v>58.9283</v>
      </c>
      <c r="V488" s="8">
        <v>18.009599999999999</v>
      </c>
      <c r="W488" s="8">
        <v>29.5304</v>
      </c>
      <c r="X488" s="4">
        <v>-7.4157999999999999</v>
      </c>
    </row>
    <row r="489" spans="6:24" x14ac:dyDescent="0.25">
      <c r="F489" s="2" t="s">
        <v>4</v>
      </c>
      <c r="G489" s="1" t="s">
        <v>6</v>
      </c>
      <c r="H489" s="1" t="s">
        <v>16</v>
      </c>
      <c r="I489" s="1" t="s">
        <v>1082</v>
      </c>
      <c r="J489" s="1" t="s">
        <v>1083</v>
      </c>
      <c r="K489" s="1" t="s">
        <v>1085</v>
      </c>
      <c r="L489" s="2" t="s">
        <v>41</v>
      </c>
      <c r="M489" s="29">
        <v>1</v>
      </c>
      <c r="N489" s="29">
        <v>1</v>
      </c>
      <c r="O489" s="29">
        <v>1</v>
      </c>
      <c r="P489" s="29">
        <v>1</v>
      </c>
      <c r="Q489" s="29">
        <v>1</v>
      </c>
      <c r="R489" s="11"/>
      <c r="S489" s="29">
        <v>2</v>
      </c>
      <c r="T489" s="29">
        <v>1</v>
      </c>
      <c r="U489" s="29">
        <v>1</v>
      </c>
      <c r="V489" s="29">
        <v>1</v>
      </c>
      <c r="W489" s="29">
        <v>1</v>
      </c>
      <c r="X489" s="32">
        <v>1</v>
      </c>
    </row>
    <row r="490" spans="6:24" x14ac:dyDescent="0.25">
      <c r="F490" s="2" t="s">
        <v>4</v>
      </c>
      <c r="G490" s="1" t="s">
        <v>6</v>
      </c>
      <c r="H490" s="1" t="s">
        <v>16</v>
      </c>
      <c r="I490" s="1" t="s">
        <v>1082</v>
      </c>
      <c r="J490" s="1" t="s">
        <v>1083</v>
      </c>
      <c r="K490" s="1" t="s">
        <v>1085</v>
      </c>
      <c r="L490" s="2" t="s">
        <v>1</v>
      </c>
      <c r="M490" s="9">
        <v>75.95</v>
      </c>
      <c r="N490" s="9">
        <v>247.63</v>
      </c>
      <c r="O490" s="9">
        <v>485.49</v>
      </c>
      <c r="P490" s="9">
        <v>616.70000000000005</v>
      </c>
      <c r="Q490" s="9">
        <v>558.91</v>
      </c>
      <c r="R490" s="11"/>
      <c r="S490" s="9">
        <v>1192.3900000000001</v>
      </c>
      <c r="T490" s="9">
        <v>355.32</v>
      </c>
      <c r="U490" s="9">
        <v>122.14</v>
      </c>
      <c r="V490" s="9">
        <v>68.209999999999994</v>
      </c>
      <c r="W490" s="9">
        <v>83.39</v>
      </c>
      <c r="X490" s="6">
        <v>34.700000000000003</v>
      </c>
    </row>
    <row r="491" spans="6:24" x14ac:dyDescent="0.25">
      <c r="F491" s="2" t="s">
        <v>4</v>
      </c>
      <c r="G491" s="1" t="s">
        <v>6</v>
      </c>
      <c r="H491" s="1" t="s">
        <v>16</v>
      </c>
      <c r="I491" s="1" t="s">
        <v>1086</v>
      </c>
      <c r="J491" s="1" t="s">
        <v>1087</v>
      </c>
      <c r="K491" s="1" t="s">
        <v>1088</v>
      </c>
      <c r="L491" s="2" t="s">
        <v>2</v>
      </c>
      <c r="M491" s="8">
        <v>232.84100000000001</v>
      </c>
      <c r="N491" s="8">
        <v>238.83690000000001</v>
      </c>
      <c r="O491" s="8">
        <v>240.8355</v>
      </c>
      <c r="P491" s="8">
        <v>154.89420000000001</v>
      </c>
      <c r="Q491" s="8"/>
      <c r="R491" s="8"/>
      <c r="S491" s="8"/>
      <c r="T491" s="8"/>
      <c r="U491" s="8"/>
      <c r="V491" s="8"/>
      <c r="W491" s="8"/>
      <c r="X491" s="4"/>
    </row>
    <row r="492" spans="6:24" x14ac:dyDescent="0.25">
      <c r="F492" s="2" t="s">
        <v>4</v>
      </c>
      <c r="G492" s="1" t="s">
        <v>6</v>
      </c>
      <c r="H492" s="1" t="s">
        <v>16</v>
      </c>
      <c r="I492" s="1" t="s">
        <v>1086</v>
      </c>
      <c r="J492" s="1" t="s">
        <v>1087</v>
      </c>
      <c r="K492" s="1" t="s">
        <v>1088</v>
      </c>
      <c r="L492" s="2" t="s">
        <v>41</v>
      </c>
      <c r="M492" s="29">
        <v>1</v>
      </c>
      <c r="N492" s="29">
        <v>1</v>
      </c>
      <c r="O492" s="29">
        <v>1</v>
      </c>
      <c r="P492" s="29">
        <v>2</v>
      </c>
      <c r="Q492" s="11"/>
      <c r="R492" s="11"/>
      <c r="S492" s="11"/>
      <c r="T492" s="11"/>
      <c r="U492" s="11"/>
      <c r="V492" s="11"/>
      <c r="W492" s="11"/>
      <c r="X492" s="5"/>
    </row>
    <row r="493" spans="6:24" x14ac:dyDescent="0.25">
      <c r="F493" s="2" t="s">
        <v>4</v>
      </c>
      <c r="G493" s="1" t="s">
        <v>6</v>
      </c>
      <c r="H493" s="1" t="s">
        <v>16</v>
      </c>
      <c r="I493" s="1" t="s">
        <v>1086</v>
      </c>
      <c r="J493" s="1" t="s">
        <v>1087</v>
      </c>
      <c r="K493" s="1" t="s">
        <v>1088</v>
      </c>
      <c r="L493" s="2" t="s">
        <v>1</v>
      </c>
      <c r="M493" s="9">
        <v>346.88</v>
      </c>
      <c r="N493" s="9">
        <v>354.79</v>
      </c>
      <c r="O493" s="9">
        <v>361.89</v>
      </c>
      <c r="P493" s="9">
        <v>262.18</v>
      </c>
      <c r="Q493" s="11"/>
      <c r="R493" s="11"/>
      <c r="S493" s="11"/>
      <c r="T493" s="11"/>
      <c r="U493" s="11"/>
      <c r="V493" s="11"/>
      <c r="W493" s="11"/>
      <c r="X493" s="5"/>
    </row>
    <row r="494" spans="6:24" x14ac:dyDescent="0.25">
      <c r="F494" s="2" t="s">
        <v>4</v>
      </c>
      <c r="G494" s="1" t="s">
        <v>6</v>
      </c>
      <c r="H494" s="1" t="s">
        <v>16</v>
      </c>
      <c r="I494" s="1" t="s">
        <v>1086</v>
      </c>
      <c r="J494" s="1" t="s">
        <v>1087</v>
      </c>
      <c r="K494" s="1" t="s">
        <v>1089</v>
      </c>
      <c r="L494" s="2" t="s">
        <v>2</v>
      </c>
      <c r="M494" s="8">
        <v>53.101700000000001</v>
      </c>
      <c r="N494" s="8">
        <v>64.754900000000006</v>
      </c>
      <c r="O494" s="8">
        <v>54.955599999999997</v>
      </c>
      <c r="P494" s="8">
        <v>62.238900000000001</v>
      </c>
      <c r="Q494" s="8">
        <v>53.763800000000003</v>
      </c>
      <c r="R494" s="8">
        <v>55.088099999999997</v>
      </c>
      <c r="S494" s="8">
        <v>63.430700000000002</v>
      </c>
      <c r="T494" s="8">
        <v>77.202699999999993</v>
      </c>
      <c r="U494" s="8">
        <v>105.93859999999999</v>
      </c>
      <c r="V494" s="8">
        <v>133.08529999999999</v>
      </c>
      <c r="W494" s="8">
        <v>126.729</v>
      </c>
      <c r="X494" s="4">
        <v>104.34950000000001</v>
      </c>
    </row>
    <row r="495" spans="6:24" x14ac:dyDescent="0.25">
      <c r="F495" s="2" t="s">
        <v>4</v>
      </c>
      <c r="G495" s="1" t="s">
        <v>6</v>
      </c>
      <c r="H495" s="1" t="s">
        <v>16</v>
      </c>
      <c r="I495" s="1" t="s">
        <v>1086</v>
      </c>
      <c r="J495" s="1" t="s">
        <v>1087</v>
      </c>
      <c r="K495" s="1" t="s">
        <v>1089</v>
      </c>
      <c r="L495" s="2" t="s">
        <v>41</v>
      </c>
      <c r="M495" s="29">
        <v>1</v>
      </c>
      <c r="N495" s="29">
        <v>1</v>
      </c>
      <c r="O495" s="29">
        <v>1</v>
      </c>
      <c r="P495" s="29">
        <v>1</v>
      </c>
      <c r="Q495" s="29">
        <v>1</v>
      </c>
      <c r="R495" s="29">
        <v>1</v>
      </c>
      <c r="S495" s="29">
        <v>1</v>
      </c>
      <c r="T495" s="29">
        <v>1</v>
      </c>
      <c r="U495" s="29">
        <v>1</v>
      </c>
      <c r="V495" s="29">
        <v>1</v>
      </c>
      <c r="W495" s="29">
        <v>1</v>
      </c>
      <c r="X495" s="32">
        <v>1</v>
      </c>
    </row>
    <row r="496" spans="6:24" x14ac:dyDescent="0.25">
      <c r="F496" s="2" t="s">
        <v>4</v>
      </c>
      <c r="G496" s="1" t="s">
        <v>6</v>
      </c>
      <c r="H496" s="1" t="s">
        <v>16</v>
      </c>
      <c r="I496" s="1" t="s">
        <v>1086</v>
      </c>
      <c r="J496" s="1" t="s">
        <v>1087</v>
      </c>
      <c r="K496" s="1" t="s">
        <v>1089</v>
      </c>
      <c r="L496" s="2" t="s">
        <v>1</v>
      </c>
      <c r="M496" s="9">
        <v>109.98</v>
      </c>
      <c r="N496" s="9">
        <v>125.35</v>
      </c>
      <c r="O496" s="9">
        <v>116.9</v>
      </c>
      <c r="P496" s="9">
        <v>126.5</v>
      </c>
      <c r="Q496" s="9">
        <v>115.33</v>
      </c>
      <c r="R496" s="9">
        <v>117.08</v>
      </c>
      <c r="S496" s="9">
        <v>128.06</v>
      </c>
      <c r="T496" s="9">
        <v>146.22</v>
      </c>
      <c r="U496" s="9">
        <v>184.11</v>
      </c>
      <c r="V496" s="9">
        <v>219.89</v>
      </c>
      <c r="W496" s="9">
        <v>211.51</v>
      </c>
      <c r="X496" s="6">
        <v>182</v>
      </c>
    </row>
    <row r="497" spans="6:24" x14ac:dyDescent="0.25">
      <c r="F497" s="2" t="s">
        <v>4</v>
      </c>
      <c r="G497" s="1" t="s">
        <v>6</v>
      </c>
      <c r="H497" s="1" t="s">
        <v>16</v>
      </c>
      <c r="I497" s="1" t="s">
        <v>1086</v>
      </c>
      <c r="J497" s="1" t="s">
        <v>1087</v>
      </c>
      <c r="K497" s="1" t="s">
        <v>1090</v>
      </c>
      <c r="L497" s="2" t="s">
        <v>2</v>
      </c>
      <c r="M497" s="8"/>
      <c r="N497" s="8"/>
      <c r="O497" s="8"/>
      <c r="P497" s="8"/>
      <c r="Q497" s="8">
        <v>280.64710000000002</v>
      </c>
      <c r="R497" s="8">
        <v>469.9468</v>
      </c>
      <c r="S497" s="8">
        <v>501.40339999999998</v>
      </c>
      <c r="T497" s="8">
        <v>345.01569999999998</v>
      </c>
      <c r="U497" s="8">
        <v>317.58909999999997</v>
      </c>
      <c r="V497" s="8">
        <v>300.23759999999999</v>
      </c>
      <c r="W497" s="8">
        <v>360.1284</v>
      </c>
      <c r="X497" s="4">
        <v>380.05459999999999</v>
      </c>
    </row>
    <row r="498" spans="6:24" x14ac:dyDescent="0.25">
      <c r="F498" s="2" t="s">
        <v>4</v>
      </c>
      <c r="G498" s="1" t="s">
        <v>6</v>
      </c>
      <c r="H498" s="1" t="s">
        <v>16</v>
      </c>
      <c r="I498" s="1" t="s">
        <v>1086</v>
      </c>
      <c r="J498" s="1" t="s">
        <v>1087</v>
      </c>
      <c r="K498" s="1" t="s">
        <v>1090</v>
      </c>
      <c r="L498" s="2" t="s">
        <v>41</v>
      </c>
      <c r="M498" s="11"/>
      <c r="N498" s="11"/>
      <c r="O498" s="11"/>
      <c r="P498" s="11"/>
      <c r="Q498" s="29">
        <v>1</v>
      </c>
      <c r="R498" s="29">
        <v>1</v>
      </c>
      <c r="S498" s="29">
        <v>1</v>
      </c>
      <c r="T498" s="29">
        <v>1</v>
      </c>
      <c r="U498" s="29">
        <v>1</v>
      </c>
      <c r="V498" s="29">
        <v>1</v>
      </c>
      <c r="W498" s="29">
        <v>1</v>
      </c>
      <c r="X498" s="32">
        <v>1</v>
      </c>
    </row>
    <row r="499" spans="6:24" x14ac:dyDescent="0.25">
      <c r="F499" s="2" t="s">
        <v>4</v>
      </c>
      <c r="G499" s="1" t="s">
        <v>6</v>
      </c>
      <c r="H499" s="1" t="s">
        <v>16</v>
      </c>
      <c r="I499" s="1" t="s">
        <v>1086</v>
      </c>
      <c r="J499" s="1" t="s">
        <v>1087</v>
      </c>
      <c r="K499" s="1" t="s">
        <v>1090</v>
      </c>
      <c r="L499" s="2" t="s">
        <v>1</v>
      </c>
      <c r="M499" s="11"/>
      <c r="N499" s="11"/>
      <c r="O499" s="11"/>
      <c r="P499" s="11"/>
      <c r="Q499" s="9">
        <v>414.37</v>
      </c>
      <c r="R499" s="9">
        <v>589.41</v>
      </c>
      <c r="S499" s="9">
        <v>617.1</v>
      </c>
      <c r="T499" s="9">
        <v>479.49</v>
      </c>
      <c r="U499" s="9">
        <v>455.35</v>
      </c>
      <c r="V499" s="9">
        <v>440.07</v>
      </c>
      <c r="W499" s="9">
        <v>492.78</v>
      </c>
      <c r="X499" s="6">
        <v>510.32</v>
      </c>
    </row>
    <row r="500" spans="6:24" x14ac:dyDescent="0.25">
      <c r="F500" s="2" t="s">
        <v>4</v>
      </c>
      <c r="G500" s="1" t="s">
        <v>6</v>
      </c>
      <c r="H500" s="1" t="s">
        <v>16</v>
      </c>
      <c r="I500" s="1" t="s">
        <v>1091</v>
      </c>
      <c r="J500" s="1" t="s">
        <v>1092</v>
      </c>
      <c r="K500" s="1" t="s">
        <v>1093</v>
      </c>
      <c r="L500" s="2" t="s">
        <v>2</v>
      </c>
      <c r="M500" s="8">
        <v>0.3</v>
      </c>
      <c r="N500" s="8">
        <v>0.4</v>
      </c>
      <c r="O500" s="8">
        <v>4</v>
      </c>
      <c r="P500" s="8">
        <v>82.4</v>
      </c>
      <c r="Q500" s="8">
        <v>92.4</v>
      </c>
      <c r="R500" s="8">
        <v>105.3</v>
      </c>
      <c r="S500" s="8">
        <v>105.5</v>
      </c>
      <c r="T500" s="8">
        <v>79.3</v>
      </c>
      <c r="U500" s="8">
        <v>75.2</v>
      </c>
      <c r="V500" s="8">
        <v>68.099999999999994</v>
      </c>
      <c r="W500" s="8">
        <v>22.1</v>
      </c>
      <c r="X500" s="4">
        <v>0.1</v>
      </c>
    </row>
    <row r="501" spans="6:24" x14ac:dyDescent="0.25">
      <c r="F501" s="2" t="s">
        <v>4</v>
      </c>
      <c r="G501" s="1" t="s">
        <v>6</v>
      </c>
      <c r="H501" s="1" t="s">
        <v>16</v>
      </c>
      <c r="I501" s="1" t="s">
        <v>1091</v>
      </c>
      <c r="J501" s="1" t="s">
        <v>1092</v>
      </c>
      <c r="K501" s="1" t="s">
        <v>1093</v>
      </c>
      <c r="L501" s="2" t="s">
        <v>41</v>
      </c>
      <c r="M501" s="29">
        <v>1</v>
      </c>
      <c r="N501" s="29">
        <v>1</v>
      </c>
      <c r="O501" s="29">
        <v>1</v>
      </c>
      <c r="P501" s="29">
        <v>1</v>
      </c>
      <c r="Q501" s="29">
        <v>1</v>
      </c>
      <c r="R501" s="29">
        <v>1</v>
      </c>
      <c r="S501" s="29">
        <v>1</v>
      </c>
      <c r="T501" s="29">
        <v>1</v>
      </c>
      <c r="U501" s="29">
        <v>1</v>
      </c>
      <c r="V501" s="29">
        <v>1</v>
      </c>
      <c r="W501" s="29">
        <v>1</v>
      </c>
      <c r="X501" s="32">
        <v>1</v>
      </c>
    </row>
    <row r="502" spans="6:24" x14ac:dyDescent="0.25">
      <c r="F502" s="2" t="s">
        <v>4</v>
      </c>
      <c r="G502" s="1" t="s">
        <v>6</v>
      </c>
      <c r="H502" s="1" t="s">
        <v>16</v>
      </c>
      <c r="I502" s="1" t="s">
        <v>1091</v>
      </c>
      <c r="J502" s="1" t="s">
        <v>1092</v>
      </c>
      <c r="K502" s="1" t="s">
        <v>1093</v>
      </c>
      <c r="L502" s="2" t="s">
        <v>1</v>
      </c>
      <c r="M502" s="9">
        <v>40.4</v>
      </c>
      <c r="N502" s="9">
        <v>40.53</v>
      </c>
      <c r="O502" s="9">
        <v>49.74</v>
      </c>
      <c r="P502" s="9">
        <v>153.07</v>
      </c>
      <c r="Q502" s="9">
        <v>166.25</v>
      </c>
      <c r="R502" s="9">
        <v>183.25</v>
      </c>
      <c r="S502" s="9">
        <v>183.52</v>
      </c>
      <c r="T502" s="9">
        <v>148.99</v>
      </c>
      <c r="U502" s="9">
        <v>143.59</v>
      </c>
      <c r="V502" s="9">
        <v>134.22999999999999</v>
      </c>
      <c r="W502" s="9">
        <v>73.599999999999994</v>
      </c>
      <c r="X502" s="6">
        <v>44.59</v>
      </c>
    </row>
    <row r="503" spans="6:24" x14ac:dyDescent="0.25">
      <c r="F503" s="2" t="s">
        <v>4</v>
      </c>
      <c r="G503" s="1" t="s">
        <v>6</v>
      </c>
      <c r="H503" s="1" t="s">
        <v>16</v>
      </c>
      <c r="I503" s="1" t="s">
        <v>1094</v>
      </c>
      <c r="J503" s="1" t="s">
        <v>1095</v>
      </c>
      <c r="K503" s="1" t="s">
        <v>1096</v>
      </c>
      <c r="L503" s="2" t="s">
        <v>2</v>
      </c>
      <c r="M503" s="8"/>
      <c r="N503" s="8">
        <v>5.5617999999999999</v>
      </c>
      <c r="O503" s="8">
        <v>409.58499999999998</v>
      </c>
      <c r="P503" s="8">
        <v>553.529</v>
      </c>
      <c r="Q503" s="8">
        <v>820.4941</v>
      </c>
      <c r="R503" s="8"/>
      <c r="S503" s="8">
        <v>1022.1747</v>
      </c>
      <c r="T503" s="8">
        <v>92.961100000000002</v>
      </c>
      <c r="U503" s="8">
        <v>21.717400000000001</v>
      </c>
      <c r="V503" s="8">
        <v>3.8403</v>
      </c>
      <c r="W503" s="8">
        <v>0.13239999999999999</v>
      </c>
      <c r="X503" s="4"/>
    </row>
    <row r="504" spans="6:24" x14ac:dyDescent="0.25">
      <c r="F504" s="2" t="s">
        <v>4</v>
      </c>
      <c r="G504" s="1" t="s">
        <v>6</v>
      </c>
      <c r="H504" s="1" t="s">
        <v>16</v>
      </c>
      <c r="I504" s="1" t="s">
        <v>1094</v>
      </c>
      <c r="J504" s="1" t="s">
        <v>1095</v>
      </c>
      <c r="K504" s="1" t="s">
        <v>1096</v>
      </c>
      <c r="L504" s="2" t="s">
        <v>41</v>
      </c>
      <c r="M504" s="29">
        <v>1</v>
      </c>
      <c r="N504" s="29">
        <v>2</v>
      </c>
      <c r="O504" s="29">
        <v>1</v>
      </c>
      <c r="P504" s="29">
        <v>1</v>
      </c>
      <c r="Q504" s="29">
        <v>1</v>
      </c>
      <c r="R504" s="11"/>
      <c r="S504" s="29">
        <v>2</v>
      </c>
      <c r="T504" s="29">
        <v>1</v>
      </c>
      <c r="U504" s="29">
        <v>1</v>
      </c>
      <c r="V504" s="29">
        <v>1</v>
      </c>
      <c r="W504" s="29">
        <v>1</v>
      </c>
      <c r="X504" s="32">
        <v>1</v>
      </c>
    </row>
    <row r="505" spans="6:24" x14ac:dyDescent="0.25">
      <c r="F505" s="2" t="s">
        <v>4</v>
      </c>
      <c r="G505" s="1" t="s">
        <v>6</v>
      </c>
      <c r="H505" s="1" t="s">
        <v>16</v>
      </c>
      <c r="I505" s="1" t="s">
        <v>1094</v>
      </c>
      <c r="J505" s="1" t="s">
        <v>1095</v>
      </c>
      <c r="K505" s="1" t="s">
        <v>1096</v>
      </c>
      <c r="L505" s="2" t="s">
        <v>1</v>
      </c>
      <c r="M505" s="9">
        <v>40</v>
      </c>
      <c r="N505" s="9">
        <v>91.8</v>
      </c>
      <c r="O505" s="9">
        <v>536.29</v>
      </c>
      <c r="P505" s="9">
        <v>662.98</v>
      </c>
      <c r="Q505" s="9">
        <v>897.9</v>
      </c>
      <c r="R505" s="11"/>
      <c r="S505" s="9">
        <v>1251.26</v>
      </c>
      <c r="T505" s="9">
        <v>166.98</v>
      </c>
      <c r="U505" s="9">
        <v>73.09</v>
      </c>
      <c r="V505" s="9">
        <v>49.53</v>
      </c>
      <c r="W505" s="9">
        <v>44.64</v>
      </c>
      <c r="X505" s="6">
        <v>44.47</v>
      </c>
    </row>
    <row r="506" spans="6:24" x14ac:dyDescent="0.25">
      <c r="F506" s="2" t="s">
        <v>4</v>
      </c>
      <c r="G506" s="1" t="s">
        <v>6</v>
      </c>
      <c r="H506" s="1" t="s">
        <v>16</v>
      </c>
      <c r="I506" s="1" t="s">
        <v>1097</v>
      </c>
      <c r="J506" s="1" t="s">
        <v>1098</v>
      </c>
      <c r="K506" s="1" t="s">
        <v>1099</v>
      </c>
      <c r="L506" s="2" t="s">
        <v>2</v>
      </c>
      <c r="M506" s="8">
        <v>7.3</v>
      </c>
      <c r="N506" s="8">
        <v>7.6</v>
      </c>
      <c r="O506" s="8">
        <v>131.19999999999999</v>
      </c>
      <c r="P506" s="8">
        <v>146.5</v>
      </c>
      <c r="Q506" s="8">
        <v>321.8</v>
      </c>
      <c r="R506" s="8">
        <v>84.7</v>
      </c>
      <c r="S506" s="8">
        <v>76.5</v>
      </c>
      <c r="T506" s="8">
        <v>9.6</v>
      </c>
      <c r="U506" s="8">
        <v>3.5</v>
      </c>
      <c r="V506" s="8">
        <v>3.9</v>
      </c>
      <c r="W506" s="8">
        <v>3.1</v>
      </c>
      <c r="X506" s="4">
        <v>2.7</v>
      </c>
    </row>
    <row r="507" spans="6:24" x14ac:dyDescent="0.25">
      <c r="F507" s="2" t="s">
        <v>4</v>
      </c>
      <c r="G507" s="1" t="s">
        <v>6</v>
      </c>
      <c r="H507" s="1" t="s">
        <v>16</v>
      </c>
      <c r="I507" s="1" t="s">
        <v>1097</v>
      </c>
      <c r="J507" s="1" t="s">
        <v>1098</v>
      </c>
      <c r="K507" s="1" t="s">
        <v>1099</v>
      </c>
      <c r="L507" s="2" t="s">
        <v>41</v>
      </c>
      <c r="M507" s="29">
        <v>1</v>
      </c>
      <c r="N507" s="29">
        <v>1</v>
      </c>
      <c r="O507" s="29">
        <v>1</v>
      </c>
      <c r="P507" s="29">
        <v>1</v>
      </c>
      <c r="Q507" s="29">
        <v>1</v>
      </c>
      <c r="R507" s="29">
        <v>1</v>
      </c>
      <c r="S507" s="29">
        <v>1</v>
      </c>
      <c r="T507" s="29">
        <v>1</v>
      </c>
      <c r="U507" s="29">
        <v>1</v>
      </c>
      <c r="V507" s="29">
        <v>1</v>
      </c>
      <c r="W507" s="29">
        <v>1</v>
      </c>
      <c r="X507" s="32">
        <v>1</v>
      </c>
    </row>
    <row r="508" spans="6:24" x14ac:dyDescent="0.25">
      <c r="F508" s="2" t="s">
        <v>4</v>
      </c>
      <c r="G508" s="1" t="s">
        <v>6</v>
      </c>
      <c r="H508" s="1" t="s">
        <v>16</v>
      </c>
      <c r="I508" s="1" t="s">
        <v>1097</v>
      </c>
      <c r="J508" s="1" t="s">
        <v>1098</v>
      </c>
      <c r="K508" s="1" t="s">
        <v>1099</v>
      </c>
      <c r="L508" s="2" t="s">
        <v>1</v>
      </c>
      <c r="M508" s="9">
        <v>49.63</v>
      </c>
      <c r="N508" s="9">
        <v>54.49</v>
      </c>
      <c r="O508" s="9">
        <v>217.4</v>
      </c>
      <c r="P508" s="9">
        <v>237.56</v>
      </c>
      <c r="Q508" s="9">
        <v>459.05</v>
      </c>
      <c r="R508" s="9">
        <v>156.1</v>
      </c>
      <c r="S508" s="9">
        <v>145.30000000000001</v>
      </c>
      <c r="T508" s="9">
        <v>57.12</v>
      </c>
      <c r="U508" s="9">
        <v>49.09</v>
      </c>
      <c r="V508" s="9">
        <v>49.61</v>
      </c>
      <c r="W508" s="9">
        <v>48.57</v>
      </c>
      <c r="X508" s="6">
        <v>48.03</v>
      </c>
    </row>
    <row r="509" spans="6:24" x14ac:dyDescent="0.25">
      <c r="F509" s="2" t="s">
        <v>4</v>
      </c>
      <c r="G509" s="1" t="s">
        <v>6</v>
      </c>
      <c r="H509" s="1" t="s">
        <v>16</v>
      </c>
      <c r="I509" s="1" t="s">
        <v>1100</v>
      </c>
      <c r="J509" s="1" t="s">
        <v>1101</v>
      </c>
      <c r="K509" s="1" t="s">
        <v>1102</v>
      </c>
      <c r="L509" s="2" t="s">
        <v>41</v>
      </c>
      <c r="M509" s="11"/>
      <c r="N509" s="29">
        <v>2</v>
      </c>
      <c r="O509" s="11"/>
      <c r="P509" s="11"/>
      <c r="Q509" s="11"/>
      <c r="R509" s="11"/>
      <c r="S509" s="11"/>
      <c r="T509" s="11"/>
      <c r="U509" s="11"/>
      <c r="V509" s="11"/>
      <c r="W509" s="11"/>
      <c r="X509" s="5"/>
    </row>
    <row r="510" spans="6:24" x14ac:dyDescent="0.25">
      <c r="F510" s="2" t="s">
        <v>4</v>
      </c>
      <c r="G510" s="1" t="s">
        <v>6</v>
      </c>
      <c r="H510" s="1" t="s">
        <v>16</v>
      </c>
      <c r="I510" s="1" t="s">
        <v>1100</v>
      </c>
      <c r="J510" s="1" t="s">
        <v>1101</v>
      </c>
      <c r="K510" s="1" t="s">
        <v>1102</v>
      </c>
      <c r="L510" s="2" t="s">
        <v>1</v>
      </c>
      <c r="M510" s="11"/>
      <c r="N510" s="9">
        <v>80</v>
      </c>
      <c r="O510" s="11"/>
      <c r="P510" s="11"/>
      <c r="Q510" s="11"/>
      <c r="R510" s="11"/>
      <c r="S510" s="11"/>
      <c r="T510" s="11"/>
      <c r="U510" s="11"/>
      <c r="V510" s="11"/>
      <c r="W510" s="11"/>
      <c r="X510" s="5"/>
    </row>
    <row r="511" spans="6:24" x14ac:dyDescent="0.25">
      <c r="F511" s="2" t="s">
        <v>4</v>
      </c>
      <c r="G511" s="1" t="s">
        <v>6</v>
      </c>
      <c r="H511" s="1" t="s">
        <v>16</v>
      </c>
      <c r="I511" s="1" t="s">
        <v>1103</v>
      </c>
      <c r="J511" s="1" t="s">
        <v>1104</v>
      </c>
      <c r="K511" s="1" t="s">
        <v>1105</v>
      </c>
      <c r="L511" s="2" t="s">
        <v>2</v>
      </c>
      <c r="M511" s="8"/>
      <c r="N511" s="8"/>
      <c r="O511" s="8">
        <v>15.655900000000001</v>
      </c>
      <c r="P511" s="8"/>
      <c r="Q511" s="8"/>
      <c r="R511" s="8"/>
      <c r="S511" s="8"/>
      <c r="T511" s="8"/>
      <c r="U511" s="8"/>
      <c r="V511" s="8"/>
      <c r="W511" s="8"/>
      <c r="X511" s="4"/>
    </row>
    <row r="512" spans="6:24" x14ac:dyDescent="0.25">
      <c r="F512" s="2" t="s">
        <v>4</v>
      </c>
      <c r="G512" s="1" t="s">
        <v>6</v>
      </c>
      <c r="H512" s="1" t="s">
        <v>16</v>
      </c>
      <c r="I512" s="1" t="s">
        <v>1103</v>
      </c>
      <c r="J512" s="1" t="s">
        <v>1104</v>
      </c>
      <c r="K512" s="1" t="s">
        <v>1105</v>
      </c>
      <c r="L512" s="2" t="s">
        <v>41</v>
      </c>
      <c r="M512" s="29">
        <v>1</v>
      </c>
      <c r="N512" s="29">
        <v>1</v>
      </c>
      <c r="O512" s="29">
        <v>2</v>
      </c>
      <c r="P512" s="11"/>
      <c r="Q512" s="11"/>
      <c r="R512" s="11"/>
      <c r="S512" s="11"/>
      <c r="T512" s="11"/>
      <c r="U512" s="11"/>
      <c r="V512" s="11"/>
      <c r="W512" s="11"/>
      <c r="X512" s="5"/>
    </row>
    <row r="513" spans="6:24" x14ac:dyDescent="0.25">
      <c r="F513" s="2" t="s">
        <v>4</v>
      </c>
      <c r="G513" s="1" t="s">
        <v>6</v>
      </c>
      <c r="H513" s="1" t="s">
        <v>16</v>
      </c>
      <c r="I513" s="1" t="s">
        <v>1103</v>
      </c>
      <c r="J513" s="1" t="s">
        <v>1104</v>
      </c>
      <c r="K513" s="1" t="s">
        <v>1105</v>
      </c>
      <c r="L513" s="2" t="s">
        <v>1</v>
      </c>
      <c r="M513" s="9">
        <v>40</v>
      </c>
      <c r="N513" s="9">
        <v>40</v>
      </c>
      <c r="O513" s="9">
        <v>109.58</v>
      </c>
      <c r="P513" s="11"/>
      <c r="Q513" s="11"/>
      <c r="R513" s="11"/>
      <c r="S513" s="11"/>
      <c r="T513" s="11"/>
      <c r="U513" s="11"/>
      <c r="V513" s="11"/>
      <c r="W513" s="11"/>
      <c r="X513" s="5"/>
    </row>
    <row r="514" spans="6:24" x14ac:dyDescent="0.25">
      <c r="F514" s="2" t="s">
        <v>4</v>
      </c>
      <c r="G514" s="1" t="s">
        <v>6</v>
      </c>
      <c r="H514" s="1" t="s">
        <v>16</v>
      </c>
      <c r="I514" s="1" t="s">
        <v>1106</v>
      </c>
      <c r="J514" s="1" t="s">
        <v>1107</v>
      </c>
      <c r="K514" s="1" t="s">
        <v>1108</v>
      </c>
      <c r="L514" s="2" t="s">
        <v>2</v>
      </c>
      <c r="M514" s="8">
        <v>7.2</v>
      </c>
      <c r="N514" s="8">
        <v>1.2</v>
      </c>
      <c r="O514" s="8">
        <v>42.4</v>
      </c>
      <c r="P514" s="8">
        <v>58.2</v>
      </c>
      <c r="Q514" s="8"/>
      <c r="R514" s="8">
        <v>63.6</v>
      </c>
      <c r="S514" s="8">
        <v>111.8</v>
      </c>
      <c r="T514" s="8">
        <v>6.5</v>
      </c>
      <c r="U514" s="8">
        <v>1.2</v>
      </c>
      <c r="V514" s="8"/>
      <c r="W514" s="8">
        <v>2.8</v>
      </c>
      <c r="X514" s="4">
        <v>1.5</v>
      </c>
    </row>
    <row r="515" spans="6:24" x14ac:dyDescent="0.25">
      <c r="F515" s="2" t="s">
        <v>4</v>
      </c>
      <c r="G515" s="1" t="s">
        <v>6</v>
      </c>
      <c r="H515" s="1" t="s">
        <v>16</v>
      </c>
      <c r="I515" s="1" t="s">
        <v>1106</v>
      </c>
      <c r="J515" s="1" t="s">
        <v>1107</v>
      </c>
      <c r="K515" s="1" t="s">
        <v>1108</v>
      </c>
      <c r="L515" s="2" t="s">
        <v>41</v>
      </c>
      <c r="M515" s="29">
        <v>2</v>
      </c>
      <c r="N515" s="29">
        <v>1</v>
      </c>
      <c r="O515" s="29">
        <v>1</v>
      </c>
      <c r="P515" s="29">
        <v>1</v>
      </c>
      <c r="Q515" s="11"/>
      <c r="R515" s="29">
        <v>1</v>
      </c>
      <c r="S515" s="29">
        <v>2</v>
      </c>
      <c r="T515" s="29">
        <v>1</v>
      </c>
      <c r="U515" s="29">
        <v>1</v>
      </c>
      <c r="V515" s="11"/>
      <c r="W515" s="29">
        <v>2</v>
      </c>
      <c r="X515" s="32">
        <v>1</v>
      </c>
    </row>
    <row r="516" spans="6:24" x14ac:dyDescent="0.25">
      <c r="F516" s="2" t="s">
        <v>4</v>
      </c>
      <c r="G516" s="1" t="s">
        <v>6</v>
      </c>
      <c r="H516" s="1" t="s">
        <v>16</v>
      </c>
      <c r="I516" s="1" t="s">
        <v>1106</v>
      </c>
      <c r="J516" s="1" t="s">
        <v>1107</v>
      </c>
      <c r="K516" s="1" t="s">
        <v>1108</v>
      </c>
      <c r="L516" s="2" t="s">
        <v>1</v>
      </c>
      <c r="M516" s="9">
        <v>89.5</v>
      </c>
      <c r="N516" s="9">
        <v>46.05</v>
      </c>
      <c r="O516" s="9">
        <v>100.35</v>
      </c>
      <c r="P516" s="9">
        <v>121.18</v>
      </c>
      <c r="Q516" s="11"/>
      <c r="R516" s="9">
        <v>128.29</v>
      </c>
      <c r="S516" s="9">
        <v>236.28</v>
      </c>
      <c r="T516" s="9">
        <v>53.04</v>
      </c>
      <c r="U516" s="9">
        <v>46.05</v>
      </c>
      <c r="V516" s="11"/>
      <c r="W516" s="9">
        <v>92.61</v>
      </c>
      <c r="X516" s="6">
        <v>46.44</v>
      </c>
    </row>
    <row r="517" spans="6:24" x14ac:dyDescent="0.25">
      <c r="F517" s="2" t="s">
        <v>4</v>
      </c>
      <c r="G517" s="1" t="s">
        <v>6</v>
      </c>
      <c r="H517" s="1" t="s">
        <v>16</v>
      </c>
      <c r="I517" s="1" t="s">
        <v>1109</v>
      </c>
      <c r="J517" s="1" t="s">
        <v>1110</v>
      </c>
      <c r="K517" s="1" t="s">
        <v>1111</v>
      </c>
      <c r="L517" s="2" t="s">
        <v>2</v>
      </c>
      <c r="M517" s="8">
        <v>-1</v>
      </c>
      <c r="N517" s="8">
        <v>9</v>
      </c>
      <c r="O517" s="8">
        <v>612</v>
      </c>
      <c r="P517" s="8"/>
      <c r="Q517" s="8">
        <v>696</v>
      </c>
      <c r="R517" s="8">
        <v>2148</v>
      </c>
      <c r="S517" s="8">
        <v>706</v>
      </c>
      <c r="T517" s="8">
        <v>125</v>
      </c>
      <c r="U517" s="8">
        <v>11</v>
      </c>
      <c r="V517" s="8"/>
      <c r="W517" s="8"/>
      <c r="X517" s="4"/>
    </row>
    <row r="518" spans="6:24" x14ac:dyDescent="0.25">
      <c r="F518" s="2" t="s">
        <v>4</v>
      </c>
      <c r="G518" s="1" t="s">
        <v>6</v>
      </c>
      <c r="H518" s="1" t="s">
        <v>16</v>
      </c>
      <c r="I518" s="1" t="s">
        <v>1109</v>
      </c>
      <c r="J518" s="1" t="s">
        <v>1110</v>
      </c>
      <c r="K518" s="1" t="s">
        <v>1111</v>
      </c>
      <c r="L518" s="2" t="s">
        <v>41</v>
      </c>
      <c r="M518" s="29">
        <v>1</v>
      </c>
      <c r="N518" s="29">
        <v>1</v>
      </c>
      <c r="O518" s="29">
        <v>1</v>
      </c>
      <c r="P518" s="11"/>
      <c r="Q518" s="29">
        <v>1</v>
      </c>
      <c r="R518" s="29">
        <v>2</v>
      </c>
      <c r="S518" s="29">
        <v>1</v>
      </c>
      <c r="T518" s="29">
        <v>1</v>
      </c>
      <c r="U518" s="29">
        <v>1</v>
      </c>
      <c r="V518" s="29">
        <v>1</v>
      </c>
      <c r="W518" s="29">
        <v>1</v>
      </c>
      <c r="X518" s="32">
        <v>1</v>
      </c>
    </row>
    <row r="519" spans="6:24" x14ac:dyDescent="0.25">
      <c r="F519" s="2" t="s">
        <v>4</v>
      </c>
      <c r="G519" s="1" t="s">
        <v>6</v>
      </c>
      <c r="H519" s="1" t="s">
        <v>16</v>
      </c>
      <c r="I519" s="1" t="s">
        <v>1109</v>
      </c>
      <c r="J519" s="1" t="s">
        <v>1110</v>
      </c>
      <c r="K519" s="1" t="s">
        <v>1111</v>
      </c>
      <c r="L519" s="2" t="s">
        <v>1</v>
      </c>
      <c r="M519" s="9">
        <v>38.67</v>
      </c>
      <c r="N519" s="9">
        <v>56.33</v>
      </c>
      <c r="O519" s="9">
        <v>714.43</v>
      </c>
      <c r="P519" s="11"/>
      <c r="Q519" s="9">
        <v>788.35</v>
      </c>
      <c r="R519" s="9">
        <v>2241.98</v>
      </c>
      <c r="S519" s="9">
        <v>797.15</v>
      </c>
      <c r="T519" s="9">
        <v>209.21</v>
      </c>
      <c r="U519" s="9">
        <v>58.97</v>
      </c>
      <c r="V519" s="9">
        <v>44.47</v>
      </c>
      <c r="W519" s="9">
        <v>44.47</v>
      </c>
      <c r="X519" s="6">
        <v>44.47</v>
      </c>
    </row>
    <row r="520" spans="6:24" x14ac:dyDescent="0.25">
      <c r="F520" s="2" t="s">
        <v>4</v>
      </c>
      <c r="G520" s="1" t="s">
        <v>6</v>
      </c>
      <c r="H520" s="1" t="s">
        <v>16</v>
      </c>
      <c r="I520" s="1" t="s">
        <v>1112</v>
      </c>
      <c r="J520" s="1" t="s">
        <v>1113</v>
      </c>
      <c r="K520" s="1" t="s">
        <v>1114</v>
      </c>
      <c r="L520" s="2" t="s">
        <v>2</v>
      </c>
      <c r="M520" s="8">
        <v>5.3</v>
      </c>
      <c r="N520" s="8">
        <v>63.8</v>
      </c>
      <c r="O520" s="8">
        <v>1081</v>
      </c>
      <c r="P520" s="8">
        <v>1573.1</v>
      </c>
      <c r="Q520" s="8"/>
      <c r="R520" s="8">
        <v>5406.9</v>
      </c>
      <c r="S520" s="8">
        <v>2323.3000000000002</v>
      </c>
      <c r="T520" s="8">
        <v>468.5</v>
      </c>
      <c r="U520" s="8">
        <v>59.7</v>
      </c>
      <c r="V520" s="8">
        <v>58.5</v>
      </c>
      <c r="W520" s="8">
        <v>75.7</v>
      </c>
      <c r="X520" s="4">
        <v>10.7</v>
      </c>
    </row>
    <row r="521" spans="6:24" x14ac:dyDescent="0.25">
      <c r="F521" s="2" t="s">
        <v>4</v>
      </c>
      <c r="G521" s="1" t="s">
        <v>6</v>
      </c>
      <c r="H521" s="1" t="s">
        <v>16</v>
      </c>
      <c r="I521" s="1" t="s">
        <v>1112</v>
      </c>
      <c r="J521" s="1" t="s">
        <v>1113</v>
      </c>
      <c r="K521" s="1" t="s">
        <v>1114</v>
      </c>
      <c r="L521" s="2" t="s">
        <v>41</v>
      </c>
      <c r="M521" s="29">
        <v>1</v>
      </c>
      <c r="N521" s="29">
        <v>1</v>
      </c>
      <c r="O521" s="29">
        <v>1</v>
      </c>
      <c r="P521" s="29">
        <v>1</v>
      </c>
      <c r="Q521" s="11"/>
      <c r="R521" s="29">
        <v>2</v>
      </c>
      <c r="S521" s="29">
        <v>1</v>
      </c>
      <c r="T521" s="29">
        <v>1</v>
      </c>
      <c r="U521" s="29">
        <v>1</v>
      </c>
      <c r="V521" s="29">
        <v>1</v>
      </c>
      <c r="W521" s="29">
        <v>1</v>
      </c>
      <c r="X521" s="32">
        <v>1</v>
      </c>
    </row>
    <row r="522" spans="6:24" x14ac:dyDescent="0.25">
      <c r="F522" s="2" t="s">
        <v>4</v>
      </c>
      <c r="G522" s="1" t="s">
        <v>6</v>
      </c>
      <c r="H522" s="1" t="s">
        <v>16</v>
      </c>
      <c r="I522" s="1" t="s">
        <v>1112</v>
      </c>
      <c r="J522" s="1" t="s">
        <v>1113</v>
      </c>
      <c r="K522" s="1" t="s">
        <v>1114</v>
      </c>
      <c r="L522" s="2" t="s">
        <v>1</v>
      </c>
      <c r="M522" s="9">
        <v>46.99</v>
      </c>
      <c r="N522" s="9">
        <v>128.57</v>
      </c>
      <c r="O522" s="9">
        <v>1127.1600000000001</v>
      </c>
      <c r="P522" s="9">
        <v>1560.21</v>
      </c>
      <c r="Q522" s="11"/>
      <c r="R522" s="9">
        <v>5109.82</v>
      </c>
      <c r="S522" s="9">
        <v>2220.36</v>
      </c>
      <c r="T522" s="9">
        <v>588.16</v>
      </c>
      <c r="U522" s="9">
        <v>123.15</v>
      </c>
      <c r="V522" s="9">
        <v>121.57</v>
      </c>
      <c r="W522" s="9">
        <v>144.24</v>
      </c>
      <c r="X522" s="6">
        <v>58.57</v>
      </c>
    </row>
    <row r="523" spans="6:24" x14ac:dyDescent="0.25">
      <c r="F523" s="2" t="s">
        <v>4</v>
      </c>
      <c r="G523" s="1" t="s">
        <v>6</v>
      </c>
      <c r="H523" s="1" t="s">
        <v>16</v>
      </c>
      <c r="I523" s="1" t="s">
        <v>1115</v>
      </c>
      <c r="J523" s="1" t="s">
        <v>1116</v>
      </c>
      <c r="K523" s="1" t="s">
        <v>1117</v>
      </c>
      <c r="L523" s="2" t="s">
        <v>2</v>
      </c>
      <c r="M523" s="8">
        <v>0.89559999999999995</v>
      </c>
      <c r="N523" s="8">
        <v>11.082599999999999</v>
      </c>
      <c r="O523" s="8"/>
      <c r="P523" s="8">
        <v>224.45050000000001</v>
      </c>
      <c r="Q523" s="8">
        <v>8.2840000000000007</v>
      </c>
      <c r="R523" s="8">
        <v>130.41640000000001</v>
      </c>
      <c r="S523" s="8">
        <v>83.287400000000005</v>
      </c>
      <c r="T523" s="8">
        <v>171.7242</v>
      </c>
      <c r="U523" s="8">
        <v>16.008199999999999</v>
      </c>
      <c r="V523" s="8">
        <v>-12.2021</v>
      </c>
      <c r="W523" s="8">
        <v>1.5671999999999999</v>
      </c>
      <c r="X523" s="4"/>
    </row>
    <row r="524" spans="6:24" x14ac:dyDescent="0.25">
      <c r="F524" s="2" t="s">
        <v>4</v>
      </c>
      <c r="G524" s="1" t="s">
        <v>6</v>
      </c>
      <c r="H524" s="1" t="s">
        <v>16</v>
      </c>
      <c r="I524" s="1" t="s">
        <v>1115</v>
      </c>
      <c r="J524" s="1" t="s">
        <v>1116</v>
      </c>
      <c r="K524" s="1" t="s">
        <v>1117</v>
      </c>
      <c r="L524" s="2" t="s">
        <v>41</v>
      </c>
      <c r="M524" s="29">
        <v>1</v>
      </c>
      <c r="N524" s="29">
        <v>2</v>
      </c>
      <c r="O524" s="11"/>
      <c r="P524" s="29">
        <v>1</v>
      </c>
      <c r="Q524" s="29">
        <v>1</v>
      </c>
      <c r="R524" s="29">
        <v>1</v>
      </c>
      <c r="S524" s="29">
        <v>1</v>
      </c>
      <c r="T524" s="29">
        <v>1</v>
      </c>
      <c r="U524" s="29">
        <v>1</v>
      </c>
      <c r="V524" s="29">
        <v>1</v>
      </c>
      <c r="W524" s="29">
        <v>2</v>
      </c>
      <c r="X524" s="5"/>
    </row>
    <row r="525" spans="6:24" x14ac:dyDescent="0.25">
      <c r="F525" s="2" t="s">
        <v>4</v>
      </c>
      <c r="G525" s="1" t="s">
        <v>6</v>
      </c>
      <c r="H525" s="1" t="s">
        <v>16</v>
      </c>
      <c r="I525" s="1" t="s">
        <v>1115</v>
      </c>
      <c r="J525" s="1" t="s">
        <v>1116</v>
      </c>
      <c r="K525" s="1" t="s">
        <v>1117</v>
      </c>
      <c r="L525" s="2" t="s">
        <v>1</v>
      </c>
      <c r="M525" s="9">
        <v>41.18</v>
      </c>
      <c r="N525" s="9">
        <v>99.06</v>
      </c>
      <c r="O525" s="11"/>
      <c r="P525" s="9">
        <v>340.31</v>
      </c>
      <c r="Q525" s="9">
        <v>55.39</v>
      </c>
      <c r="R525" s="9">
        <v>216.35</v>
      </c>
      <c r="S525" s="9">
        <v>154.24</v>
      </c>
      <c r="T525" s="9">
        <v>270.8</v>
      </c>
      <c r="U525" s="9">
        <v>65.569999999999993</v>
      </c>
      <c r="V525" s="9">
        <v>28.38</v>
      </c>
      <c r="W525" s="9">
        <v>91</v>
      </c>
      <c r="X525" s="5"/>
    </row>
    <row r="526" spans="6:24" x14ac:dyDescent="0.25">
      <c r="F526" s="2" t="s">
        <v>4</v>
      </c>
      <c r="G526" s="1" t="s">
        <v>6</v>
      </c>
      <c r="H526" s="1" t="s">
        <v>16</v>
      </c>
      <c r="I526" s="1" t="s">
        <v>1118</v>
      </c>
      <c r="J526" s="1" t="s">
        <v>1119</v>
      </c>
      <c r="K526" s="1" t="s">
        <v>1120</v>
      </c>
      <c r="L526" s="2" t="s">
        <v>2</v>
      </c>
      <c r="M526" s="8"/>
      <c r="N526" s="8"/>
      <c r="O526" s="8"/>
      <c r="P526" s="8">
        <v>16.685300000000002</v>
      </c>
      <c r="Q526" s="8">
        <v>109.11669999999999</v>
      </c>
      <c r="R526" s="8">
        <v>87.531700000000001</v>
      </c>
      <c r="S526" s="8">
        <v>164.46960000000001</v>
      </c>
      <c r="T526" s="8"/>
      <c r="U526" s="8"/>
      <c r="V526" s="8"/>
      <c r="W526" s="8"/>
      <c r="X526" s="4"/>
    </row>
    <row r="527" spans="6:24" x14ac:dyDescent="0.25">
      <c r="F527" s="2" t="s">
        <v>4</v>
      </c>
      <c r="G527" s="1" t="s">
        <v>6</v>
      </c>
      <c r="H527" s="1" t="s">
        <v>16</v>
      </c>
      <c r="I527" s="1" t="s">
        <v>1118</v>
      </c>
      <c r="J527" s="1" t="s">
        <v>1119</v>
      </c>
      <c r="K527" s="1" t="s">
        <v>1120</v>
      </c>
      <c r="L527" s="2" t="s">
        <v>41</v>
      </c>
      <c r="M527" s="29">
        <v>1</v>
      </c>
      <c r="N527" s="29">
        <v>1</v>
      </c>
      <c r="O527" s="29">
        <v>1</v>
      </c>
      <c r="P527" s="29">
        <v>1</v>
      </c>
      <c r="Q527" s="29">
        <v>1</v>
      </c>
      <c r="R527" s="29">
        <v>1</v>
      </c>
      <c r="S527" s="29">
        <v>1</v>
      </c>
      <c r="T527" s="29">
        <v>1</v>
      </c>
      <c r="U527" s="29">
        <v>1</v>
      </c>
      <c r="V527" s="29">
        <v>1</v>
      </c>
      <c r="W527" s="29">
        <v>1</v>
      </c>
      <c r="X527" s="32">
        <v>1</v>
      </c>
    </row>
    <row r="528" spans="6:24" x14ac:dyDescent="0.25">
      <c r="F528" s="2" t="s">
        <v>4</v>
      </c>
      <c r="G528" s="1" t="s">
        <v>6</v>
      </c>
      <c r="H528" s="1" t="s">
        <v>16</v>
      </c>
      <c r="I528" s="1" t="s">
        <v>1118</v>
      </c>
      <c r="J528" s="1" t="s">
        <v>1119</v>
      </c>
      <c r="K528" s="1" t="s">
        <v>1120</v>
      </c>
      <c r="L528" s="2" t="s">
        <v>1</v>
      </c>
      <c r="M528" s="9">
        <v>40</v>
      </c>
      <c r="N528" s="9">
        <v>44.47</v>
      </c>
      <c r="O528" s="9">
        <v>44.47</v>
      </c>
      <c r="P528" s="9">
        <v>66.459999999999994</v>
      </c>
      <c r="Q528" s="9">
        <v>188.29</v>
      </c>
      <c r="R528" s="9">
        <v>159.84</v>
      </c>
      <c r="S528" s="9">
        <v>261.24</v>
      </c>
      <c r="T528" s="9">
        <v>44.47</v>
      </c>
      <c r="U528" s="9">
        <v>44.47</v>
      </c>
      <c r="V528" s="9">
        <v>44.47</v>
      </c>
      <c r="W528" s="9">
        <v>44.47</v>
      </c>
      <c r="X528" s="6">
        <v>44.47</v>
      </c>
    </row>
    <row r="529" spans="6:24" x14ac:dyDescent="0.25">
      <c r="F529" s="2" t="s">
        <v>4</v>
      </c>
      <c r="G529" s="1" t="s">
        <v>6</v>
      </c>
      <c r="H529" s="1" t="s">
        <v>16</v>
      </c>
      <c r="I529" s="1" t="s">
        <v>1121</v>
      </c>
      <c r="J529" s="1" t="s">
        <v>1122</v>
      </c>
      <c r="K529" s="1" t="s">
        <v>1123</v>
      </c>
      <c r="L529" s="2" t="s">
        <v>2</v>
      </c>
      <c r="M529" s="8">
        <v>0.39729999999999999</v>
      </c>
      <c r="N529" s="8">
        <v>0.66210000000000002</v>
      </c>
      <c r="O529" s="8">
        <v>12.977499999999999</v>
      </c>
      <c r="P529" s="8">
        <v>105.6737</v>
      </c>
      <c r="Q529" s="8">
        <v>204.8587</v>
      </c>
      <c r="R529" s="8">
        <v>200.75360000000001</v>
      </c>
      <c r="S529" s="8">
        <v>443.75009999999997</v>
      </c>
      <c r="T529" s="8">
        <v>46.083300000000001</v>
      </c>
      <c r="U529" s="8">
        <v>1.9863</v>
      </c>
      <c r="V529" s="8">
        <v>0.39729999999999999</v>
      </c>
      <c r="W529" s="8">
        <v>0.39729999999999999</v>
      </c>
      <c r="X529" s="4">
        <v>0.39729999999999999</v>
      </c>
    </row>
    <row r="530" spans="6:24" x14ac:dyDescent="0.25">
      <c r="F530" s="2" t="s">
        <v>4</v>
      </c>
      <c r="G530" s="1" t="s">
        <v>6</v>
      </c>
      <c r="H530" s="1" t="s">
        <v>16</v>
      </c>
      <c r="I530" s="1" t="s">
        <v>1121</v>
      </c>
      <c r="J530" s="1" t="s">
        <v>1122</v>
      </c>
      <c r="K530" s="1" t="s">
        <v>1123</v>
      </c>
      <c r="L530" s="2" t="s">
        <v>41</v>
      </c>
      <c r="M530" s="29">
        <v>1</v>
      </c>
      <c r="N530" s="29">
        <v>1</v>
      </c>
      <c r="O530" s="29">
        <v>1</v>
      </c>
      <c r="P530" s="29">
        <v>1</v>
      </c>
      <c r="Q530" s="29">
        <v>1</v>
      </c>
      <c r="R530" s="29">
        <v>1</v>
      </c>
      <c r="S530" s="29">
        <v>1</v>
      </c>
      <c r="T530" s="29">
        <v>1</v>
      </c>
      <c r="U530" s="29">
        <v>1</v>
      </c>
      <c r="V530" s="29">
        <v>1</v>
      </c>
      <c r="W530" s="29">
        <v>1</v>
      </c>
      <c r="X530" s="32">
        <v>1</v>
      </c>
    </row>
    <row r="531" spans="6:24" x14ac:dyDescent="0.25">
      <c r="F531" s="2" t="s">
        <v>4</v>
      </c>
      <c r="G531" s="1" t="s">
        <v>6</v>
      </c>
      <c r="H531" s="1" t="s">
        <v>16</v>
      </c>
      <c r="I531" s="1" t="s">
        <v>1121</v>
      </c>
      <c r="J531" s="1" t="s">
        <v>1122</v>
      </c>
      <c r="K531" s="1" t="s">
        <v>1123</v>
      </c>
      <c r="L531" s="2" t="s">
        <v>1</v>
      </c>
      <c r="M531" s="9">
        <v>40.520000000000003</v>
      </c>
      <c r="N531" s="9">
        <v>40.880000000000003</v>
      </c>
      <c r="O531" s="9">
        <v>61.57</v>
      </c>
      <c r="P531" s="9">
        <v>183.74</v>
      </c>
      <c r="Q531" s="9">
        <v>314.47000000000003</v>
      </c>
      <c r="R531" s="9">
        <v>309.06</v>
      </c>
      <c r="S531" s="9">
        <v>566.36</v>
      </c>
      <c r="T531" s="9">
        <v>105.21</v>
      </c>
      <c r="U531" s="9">
        <v>47.09</v>
      </c>
      <c r="V531" s="9">
        <v>44.99</v>
      </c>
      <c r="W531" s="9">
        <v>44.99</v>
      </c>
      <c r="X531" s="6">
        <v>44.99</v>
      </c>
    </row>
    <row r="532" spans="6:24" x14ac:dyDescent="0.25">
      <c r="F532" s="2" t="s">
        <v>4</v>
      </c>
      <c r="G532" s="1" t="s">
        <v>6</v>
      </c>
      <c r="H532" s="1" t="s">
        <v>16</v>
      </c>
      <c r="I532" s="1" t="s">
        <v>1124</v>
      </c>
      <c r="J532" s="1" t="s">
        <v>1125</v>
      </c>
      <c r="K532" s="1" t="s">
        <v>1126</v>
      </c>
      <c r="L532" s="2" t="s">
        <v>2</v>
      </c>
      <c r="M532" s="8"/>
      <c r="N532" s="8"/>
      <c r="O532" s="8"/>
      <c r="P532" s="8">
        <v>279</v>
      </c>
      <c r="Q532" s="8"/>
      <c r="R532" s="8">
        <v>298</v>
      </c>
      <c r="S532" s="8">
        <v>291</v>
      </c>
      <c r="T532" s="8">
        <v>51</v>
      </c>
      <c r="U532" s="8">
        <v>9</v>
      </c>
      <c r="V532" s="8"/>
      <c r="W532" s="8"/>
      <c r="X532" s="4"/>
    </row>
    <row r="533" spans="6:24" x14ac:dyDescent="0.25">
      <c r="F533" s="2" t="s">
        <v>4</v>
      </c>
      <c r="G533" s="1" t="s">
        <v>6</v>
      </c>
      <c r="H533" s="1" t="s">
        <v>16</v>
      </c>
      <c r="I533" s="1" t="s">
        <v>1124</v>
      </c>
      <c r="J533" s="1" t="s">
        <v>1125</v>
      </c>
      <c r="K533" s="1" t="s">
        <v>1126</v>
      </c>
      <c r="L533" s="2" t="s">
        <v>41</v>
      </c>
      <c r="M533" s="29">
        <v>1</v>
      </c>
      <c r="N533" s="29">
        <v>1</v>
      </c>
      <c r="O533" s="11"/>
      <c r="P533" s="29">
        <v>2</v>
      </c>
      <c r="Q533" s="11"/>
      <c r="R533" s="29">
        <v>1</v>
      </c>
      <c r="S533" s="29">
        <v>2</v>
      </c>
      <c r="T533" s="29">
        <v>1</v>
      </c>
      <c r="U533" s="29">
        <v>1</v>
      </c>
      <c r="V533" s="29">
        <v>1</v>
      </c>
      <c r="W533" s="29">
        <v>1</v>
      </c>
      <c r="X533" s="32">
        <v>1</v>
      </c>
    </row>
    <row r="534" spans="6:24" x14ac:dyDescent="0.25">
      <c r="F534" s="2" t="s">
        <v>4</v>
      </c>
      <c r="G534" s="1" t="s">
        <v>6</v>
      </c>
      <c r="H534" s="1" t="s">
        <v>16</v>
      </c>
      <c r="I534" s="1" t="s">
        <v>1124</v>
      </c>
      <c r="J534" s="1" t="s">
        <v>1125</v>
      </c>
      <c r="K534" s="1" t="s">
        <v>1126</v>
      </c>
      <c r="L534" s="2" t="s">
        <v>1</v>
      </c>
      <c r="M534" s="9">
        <v>40</v>
      </c>
      <c r="N534" s="9">
        <v>44.47</v>
      </c>
      <c r="O534" s="11"/>
      <c r="P534" s="9">
        <v>456.66</v>
      </c>
      <c r="Q534" s="11"/>
      <c r="R534" s="9">
        <v>437.23</v>
      </c>
      <c r="S534" s="9">
        <v>472.48</v>
      </c>
      <c r="T534" s="9">
        <v>111.68</v>
      </c>
      <c r="U534" s="9">
        <v>56.34</v>
      </c>
      <c r="V534" s="9">
        <v>44.47</v>
      </c>
      <c r="W534" s="9">
        <v>44.47</v>
      </c>
      <c r="X534" s="6">
        <v>44.47</v>
      </c>
    </row>
    <row r="535" spans="6:24" x14ac:dyDescent="0.25">
      <c r="F535" s="2" t="s">
        <v>4</v>
      </c>
      <c r="G535" s="1" t="s">
        <v>6</v>
      </c>
      <c r="H535" s="1" t="s">
        <v>16</v>
      </c>
      <c r="I535" s="1" t="s">
        <v>1127</v>
      </c>
      <c r="J535" s="1" t="s">
        <v>1128</v>
      </c>
      <c r="K535" s="1" t="s">
        <v>1129</v>
      </c>
      <c r="L535" s="2" t="s">
        <v>2</v>
      </c>
      <c r="M535" s="8">
        <v>1847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4"/>
    </row>
    <row r="536" spans="6:24" x14ac:dyDescent="0.25">
      <c r="F536" s="2" t="s">
        <v>4</v>
      </c>
      <c r="G536" s="1" t="s">
        <v>6</v>
      </c>
      <c r="H536" s="1" t="s">
        <v>16</v>
      </c>
      <c r="I536" s="1" t="s">
        <v>1127</v>
      </c>
      <c r="J536" s="1" t="s">
        <v>1128</v>
      </c>
      <c r="K536" s="1" t="s">
        <v>1129</v>
      </c>
      <c r="L536" s="2" t="s">
        <v>41</v>
      </c>
      <c r="M536" s="29">
        <v>9</v>
      </c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5"/>
    </row>
    <row r="537" spans="6:24" x14ac:dyDescent="0.25">
      <c r="F537" s="2" t="s">
        <v>4</v>
      </c>
      <c r="G537" s="1" t="s">
        <v>6</v>
      </c>
      <c r="H537" s="1" t="s">
        <v>16</v>
      </c>
      <c r="I537" s="1" t="s">
        <v>1127</v>
      </c>
      <c r="J537" s="1" t="s">
        <v>1128</v>
      </c>
      <c r="K537" s="1" t="s">
        <v>1129</v>
      </c>
      <c r="L537" s="2" t="s">
        <v>1</v>
      </c>
      <c r="M537" s="9">
        <v>2309.4899999999998</v>
      </c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5"/>
    </row>
    <row r="538" spans="6:24" x14ac:dyDescent="0.25">
      <c r="F538" s="2" t="s">
        <v>4</v>
      </c>
      <c r="G538" s="1" t="s">
        <v>6</v>
      </c>
      <c r="H538" s="1" t="s">
        <v>16</v>
      </c>
      <c r="I538" s="1" t="s">
        <v>1130</v>
      </c>
      <c r="J538" s="1" t="s">
        <v>1131</v>
      </c>
      <c r="K538" s="1" t="s">
        <v>1132</v>
      </c>
      <c r="L538" s="2" t="s">
        <v>2</v>
      </c>
      <c r="M538" s="8">
        <v>22.2471</v>
      </c>
      <c r="N538" s="8">
        <v>152.15430000000001</v>
      </c>
      <c r="O538" s="8">
        <v>575.51120000000003</v>
      </c>
      <c r="P538" s="8">
        <v>1016.3481</v>
      </c>
      <c r="Q538" s="8">
        <v>1285.8293000000001</v>
      </c>
      <c r="R538" s="8">
        <v>1001.9139</v>
      </c>
      <c r="S538" s="8">
        <v>1345.0224000000001</v>
      </c>
      <c r="T538" s="8">
        <v>30.3249</v>
      </c>
      <c r="U538" s="8">
        <v>21.055299999999999</v>
      </c>
      <c r="V538" s="8">
        <v>6.6212</v>
      </c>
      <c r="W538" s="8">
        <v>6.2239000000000004</v>
      </c>
      <c r="X538" s="4"/>
    </row>
    <row r="539" spans="6:24" x14ac:dyDescent="0.25">
      <c r="F539" s="2" t="s">
        <v>4</v>
      </c>
      <c r="G539" s="1" t="s">
        <v>6</v>
      </c>
      <c r="H539" s="1" t="s">
        <v>16</v>
      </c>
      <c r="I539" s="1" t="s">
        <v>1130</v>
      </c>
      <c r="J539" s="1" t="s">
        <v>1131</v>
      </c>
      <c r="K539" s="1" t="s">
        <v>1132</v>
      </c>
      <c r="L539" s="2" t="s">
        <v>41</v>
      </c>
      <c r="M539" s="29">
        <v>1</v>
      </c>
      <c r="N539" s="29">
        <v>1</v>
      </c>
      <c r="O539" s="29">
        <v>1</v>
      </c>
      <c r="P539" s="29">
        <v>1</v>
      </c>
      <c r="Q539" s="29">
        <v>1</v>
      </c>
      <c r="R539" s="29">
        <v>1</v>
      </c>
      <c r="S539" s="29">
        <v>1</v>
      </c>
      <c r="T539" s="29">
        <v>1</v>
      </c>
      <c r="U539" s="29">
        <v>1</v>
      </c>
      <c r="V539" s="29">
        <v>1</v>
      </c>
      <c r="W539" s="29">
        <v>1</v>
      </c>
      <c r="X539" s="32">
        <v>1</v>
      </c>
    </row>
    <row r="540" spans="6:24" x14ac:dyDescent="0.25">
      <c r="F540" s="2" t="s">
        <v>4</v>
      </c>
      <c r="G540" s="1" t="s">
        <v>6</v>
      </c>
      <c r="H540" s="1" t="s">
        <v>16</v>
      </c>
      <c r="I540" s="1" t="s">
        <v>1130</v>
      </c>
      <c r="J540" s="1" t="s">
        <v>1131</v>
      </c>
      <c r="K540" s="1" t="s">
        <v>1132</v>
      </c>
      <c r="L540" s="2" t="s">
        <v>1</v>
      </c>
      <c r="M540" s="9">
        <v>69.319999999999993</v>
      </c>
      <c r="N540" s="9">
        <v>245</v>
      </c>
      <c r="O540" s="9">
        <v>682.32</v>
      </c>
      <c r="P540" s="9">
        <v>1070.26</v>
      </c>
      <c r="Q540" s="9">
        <v>1307.3900000000001</v>
      </c>
      <c r="R540" s="9">
        <v>1057.56</v>
      </c>
      <c r="S540" s="9">
        <v>1359.5</v>
      </c>
      <c r="T540" s="9">
        <v>84.44</v>
      </c>
      <c r="U540" s="9">
        <v>72.22</v>
      </c>
      <c r="V540" s="9">
        <v>53.2</v>
      </c>
      <c r="W540" s="9">
        <v>52.67</v>
      </c>
      <c r="X540" s="6">
        <v>44.47</v>
      </c>
    </row>
    <row r="541" spans="6:24" x14ac:dyDescent="0.25">
      <c r="F541" s="2" t="s">
        <v>4</v>
      </c>
      <c r="G541" s="1" t="s">
        <v>6</v>
      </c>
      <c r="H541" s="1" t="s">
        <v>16</v>
      </c>
      <c r="I541" s="1" t="s">
        <v>1133</v>
      </c>
      <c r="J541" s="1" t="s">
        <v>353</v>
      </c>
      <c r="K541" s="1" t="s">
        <v>1134</v>
      </c>
      <c r="L541" s="2" t="s">
        <v>2</v>
      </c>
      <c r="M541" s="8">
        <v>5.3</v>
      </c>
      <c r="N541" s="8">
        <v>5.5</v>
      </c>
      <c r="O541" s="8">
        <v>15.1</v>
      </c>
      <c r="P541" s="8">
        <v>56.2</v>
      </c>
      <c r="Q541" s="8">
        <v>22.6</v>
      </c>
      <c r="R541" s="8">
        <v>131.1</v>
      </c>
      <c r="S541" s="8">
        <v>97.7</v>
      </c>
      <c r="T541" s="8">
        <v>43.8</v>
      </c>
      <c r="U541" s="8">
        <v>11.1</v>
      </c>
      <c r="V541" s="8">
        <v>4.5999999999999996</v>
      </c>
      <c r="W541" s="8">
        <v>6.5</v>
      </c>
      <c r="X541" s="4">
        <v>56.4</v>
      </c>
    </row>
    <row r="542" spans="6:24" x14ac:dyDescent="0.25">
      <c r="F542" s="2" t="s">
        <v>4</v>
      </c>
      <c r="G542" s="1" t="s">
        <v>6</v>
      </c>
      <c r="H542" s="1" t="s">
        <v>16</v>
      </c>
      <c r="I542" s="1" t="s">
        <v>1133</v>
      </c>
      <c r="J542" s="1" t="s">
        <v>353</v>
      </c>
      <c r="K542" s="1" t="s">
        <v>1134</v>
      </c>
      <c r="L542" s="2" t="s">
        <v>41</v>
      </c>
      <c r="M542" s="29">
        <v>1</v>
      </c>
      <c r="N542" s="29">
        <v>1</v>
      </c>
      <c r="O542" s="29">
        <v>1</v>
      </c>
      <c r="P542" s="29">
        <v>1</v>
      </c>
      <c r="Q542" s="29">
        <v>1</v>
      </c>
      <c r="R542" s="29">
        <v>1</v>
      </c>
      <c r="S542" s="29">
        <v>1</v>
      </c>
      <c r="T542" s="29">
        <v>1</v>
      </c>
      <c r="U542" s="29">
        <v>1</v>
      </c>
      <c r="V542" s="29">
        <v>1</v>
      </c>
      <c r="W542" s="29">
        <v>1</v>
      </c>
      <c r="X542" s="32">
        <v>1</v>
      </c>
    </row>
    <row r="543" spans="6:24" x14ac:dyDescent="0.25">
      <c r="F543" s="2" t="s">
        <v>4</v>
      </c>
      <c r="G543" s="1" t="s">
        <v>6</v>
      </c>
      <c r="H543" s="1" t="s">
        <v>16</v>
      </c>
      <c r="I543" s="1" t="s">
        <v>1133</v>
      </c>
      <c r="J543" s="1" t="s">
        <v>353</v>
      </c>
      <c r="K543" s="1" t="s">
        <v>1134</v>
      </c>
      <c r="L543" s="2" t="s">
        <v>1</v>
      </c>
      <c r="M543" s="9">
        <v>46.99</v>
      </c>
      <c r="N543" s="9">
        <v>47.25</v>
      </c>
      <c r="O543" s="9">
        <v>64.38</v>
      </c>
      <c r="P543" s="9">
        <v>118.54</v>
      </c>
      <c r="Q543" s="9">
        <v>74.25</v>
      </c>
      <c r="R543" s="9">
        <v>217.26</v>
      </c>
      <c r="S543" s="9">
        <v>173.24</v>
      </c>
      <c r="T543" s="9">
        <v>102.2</v>
      </c>
      <c r="U543" s="9">
        <v>59.11</v>
      </c>
      <c r="V543" s="9">
        <v>50.54</v>
      </c>
      <c r="W543" s="9">
        <v>53.04</v>
      </c>
      <c r="X543" s="6">
        <v>118.81</v>
      </c>
    </row>
    <row r="544" spans="6:24" x14ac:dyDescent="0.25">
      <c r="F544" s="2" t="s">
        <v>4</v>
      </c>
      <c r="G544" s="1" t="s">
        <v>6</v>
      </c>
      <c r="H544" s="1" t="s">
        <v>16</v>
      </c>
      <c r="I544" s="1" t="s">
        <v>1135</v>
      </c>
      <c r="J544" s="1" t="s">
        <v>1136</v>
      </c>
      <c r="K544" s="1" t="s">
        <v>1137</v>
      </c>
      <c r="L544" s="2" t="s">
        <v>2</v>
      </c>
      <c r="M544" s="8">
        <v>1.4567000000000001</v>
      </c>
      <c r="N544" s="8">
        <v>7.2832999999999997</v>
      </c>
      <c r="O544" s="8">
        <v>99.979500000000002</v>
      </c>
      <c r="P544" s="8">
        <v>99.847099999999998</v>
      </c>
      <c r="Q544" s="8">
        <v>171.62049999999999</v>
      </c>
      <c r="R544" s="8">
        <v>234.65389999999999</v>
      </c>
      <c r="S544" s="8">
        <v>60.517400000000002</v>
      </c>
      <c r="T544" s="8">
        <v>19.2014</v>
      </c>
      <c r="U544" s="8">
        <v>11.520799999999999</v>
      </c>
      <c r="V544" s="8">
        <v>1.7215</v>
      </c>
      <c r="W544" s="8">
        <v>1.9863</v>
      </c>
      <c r="X544" s="4">
        <v>5.8266</v>
      </c>
    </row>
    <row r="545" spans="6:24" x14ac:dyDescent="0.25">
      <c r="F545" s="2" t="s">
        <v>4</v>
      </c>
      <c r="G545" s="1" t="s">
        <v>6</v>
      </c>
      <c r="H545" s="1" t="s">
        <v>16</v>
      </c>
      <c r="I545" s="1" t="s">
        <v>1135</v>
      </c>
      <c r="J545" s="1" t="s">
        <v>1136</v>
      </c>
      <c r="K545" s="1" t="s">
        <v>1137</v>
      </c>
      <c r="L545" s="2" t="s">
        <v>41</v>
      </c>
      <c r="M545" s="29">
        <v>1</v>
      </c>
      <c r="N545" s="29">
        <v>1</v>
      </c>
      <c r="O545" s="29">
        <v>1</v>
      </c>
      <c r="P545" s="29">
        <v>1</v>
      </c>
      <c r="Q545" s="29">
        <v>1</v>
      </c>
      <c r="R545" s="29">
        <v>1</v>
      </c>
      <c r="S545" s="29">
        <v>1</v>
      </c>
      <c r="T545" s="29">
        <v>1</v>
      </c>
      <c r="U545" s="29">
        <v>1</v>
      </c>
      <c r="V545" s="29">
        <v>1</v>
      </c>
      <c r="W545" s="29">
        <v>1</v>
      </c>
      <c r="X545" s="32">
        <v>1</v>
      </c>
    </row>
    <row r="546" spans="6:24" x14ac:dyDescent="0.25">
      <c r="F546" s="2" t="s">
        <v>4</v>
      </c>
      <c r="G546" s="1" t="s">
        <v>6</v>
      </c>
      <c r="H546" s="1" t="s">
        <v>16</v>
      </c>
      <c r="I546" s="1" t="s">
        <v>1135</v>
      </c>
      <c r="J546" s="1" t="s">
        <v>1136</v>
      </c>
      <c r="K546" s="1" t="s">
        <v>1137</v>
      </c>
      <c r="L546" s="2" t="s">
        <v>1</v>
      </c>
      <c r="M546" s="9">
        <v>41.92</v>
      </c>
      <c r="N546" s="9">
        <v>54.08</v>
      </c>
      <c r="O546" s="9">
        <v>176.24</v>
      </c>
      <c r="P546" s="9">
        <v>176.07</v>
      </c>
      <c r="Q546" s="9">
        <v>270.66000000000003</v>
      </c>
      <c r="R546" s="9">
        <v>353.74</v>
      </c>
      <c r="S546" s="9">
        <v>124.23</v>
      </c>
      <c r="T546" s="9">
        <v>69.78</v>
      </c>
      <c r="U546" s="9">
        <v>59.65</v>
      </c>
      <c r="V546" s="9">
        <v>46.75</v>
      </c>
      <c r="W546" s="9">
        <v>47.09</v>
      </c>
      <c r="X546" s="6">
        <v>52.15</v>
      </c>
    </row>
    <row r="547" spans="6:24" x14ac:dyDescent="0.25">
      <c r="F547" s="2" t="s">
        <v>4</v>
      </c>
      <c r="G547" s="1" t="s">
        <v>6</v>
      </c>
      <c r="H547" s="1" t="s">
        <v>16</v>
      </c>
      <c r="I547" s="1" t="s">
        <v>1138</v>
      </c>
      <c r="J547" s="1" t="s">
        <v>1139</v>
      </c>
      <c r="K547" s="1" t="s">
        <v>1140</v>
      </c>
      <c r="L547" s="2" t="s">
        <v>2</v>
      </c>
      <c r="M547" s="8"/>
      <c r="N547" s="8">
        <v>-36</v>
      </c>
      <c r="O547" s="8">
        <v>26</v>
      </c>
      <c r="P547" s="8">
        <v>187</v>
      </c>
      <c r="Q547" s="8">
        <v>436</v>
      </c>
      <c r="R547" s="8">
        <v>296</v>
      </c>
      <c r="S547" s="8">
        <v>136</v>
      </c>
      <c r="T547" s="8">
        <v>3</v>
      </c>
      <c r="U547" s="8"/>
      <c r="V547" s="8">
        <v>2</v>
      </c>
      <c r="W547" s="8"/>
      <c r="X547" s="4"/>
    </row>
    <row r="548" spans="6:24" x14ac:dyDescent="0.25">
      <c r="F548" s="2" t="s">
        <v>4</v>
      </c>
      <c r="G548" s="1" t="s">
        <v>6</v>
      </c>
      <c r="H548" s="1" t="s">
        <v>16</v>
      </c>
      <c r="I548" s="1" t="s">
        <v>1138</v>
      </c>
      <c r="J548" s="1" t="s">
        <v>1139</v>
      </c>
      <c r="K548" s="1" t="s">
        <v>1140</v>
      </c>
      <c r="L548" s="2" t="s">
        <v>41</v>
      </c>
      <c r="M548" s="11"/>
      <c r="N548" s="29">
        <v>1</v>
      </c>
      <c r="O548" s="29">
        <v>2</v>
      </c>
      <c r="P548" s="29">
        <v>1</v>
      </c>
      <c r="Q548" s="29">
        <v>1</v>
      </c>
      <c r="R548" s="29">
        <v>1</v>
      </c>
      <c r="S548" s="29">
        <v>1</v>
      </c>
      <c r="T548" s="29">
        <v>1</v>
      </c>
      <c r="U548" s="11"/>
      <c r="V548" s="29">
        <v>2</v>
      </c>
      <c r="W548" s="29">
        <v>1</v>
      </c>
      <c r="X548" s="5"/>
    </row>
    <row r="549" spans="6:24" x14ac:dyDescent="0.25">
      <c r="F549" s="2" t="s">
        <v>4</v>
      </c>
      <c r="G549" s="1" t="s">
        <v>6</v>
      </c>
      <c r="H549" s="1" t="s">
        <v>16</v>
      </c>
      <c r="I549" s="1" t="s">
        <v>1138</v>
      </c>
      <c r="J549" s="1" t="s">
        <v>1139</v>
      </c>
      <c r="K549" s="1" t="s">
        <v>1140</v>
      </c>
      <c r="L549" s="2" t="s">
        <v>1</v>
      </c>
      <c r="M549" s="11"/>
      <c r="N549" s="9">
        <v>-7.46</v>
      </c>
      <c r="O549" s="9">
        <v>123.22</v>
      </c>
      <c r="P549" s="9">
        <v>290.94</v>
      </c>
      <c r="Q549" s="9">
        <v>559.54999999999995</v>
      </c>
      <c r="R549" s="9">
        <v>434.59</v>
      </c>
      <c r="S549" s="9">
        <v>223.71</v>
      </c>
      <c r="T549" s="9">
        <v>48.42</v>
      </c>
      <c r="U549" s="11"/>
      <c r="V549" s="9">
        <v>91.58</v>
      </c>
      <c r="W549" s="9">
        <v>44.47</v>
      </c>
      <c r="X549" s="5"/>
    </row>
    <row r="550" spans="6:24" x14ac:dyDescent="0.25">
      <c r="F550" s="2" t="s">
        <v>4</v>
      </c>
      <c r="G550" s="1" t="s">
        <v>6</v>
      </c>
      <c r="H550" s="1" t="s">
        <v>16</v>
      </c>
      <c r="I550" s="1" t="s">
        <v>1141</v>
      </c>
      <c r="J550" s="1" t="s">
        <v>1142</v>
      </c>
      <c r="K550" s="1" t="s">
        <v>1143</v>
      </c>
      <c r="L550" s="2" t="s">
        <v>2</v>
      </c>
      <c r="M550" s="8">
        <v>0.52969999999999995</v>
      </c>
      <c r="N550" s="8">
        <v>0.66210000000000002</v>
      </c>
      <c r="O550" s="8">
        <v>0.26479999999999998</v>
      </c>
      <c r="P550" s="8">
        <v>74.156999999999996</v>
      </c>
      <c r="Q550" s="8">
        <v>52.174700000000001</v>
      </c>
      <c r="R550" s="8">
        <v>77.599999999999994</v>
      </c>
      <c r="S550" s="8">
        <v>124.8751</v>
      </c>
      <c r="T550" s="8">
        <v>28.735800000000001</v>
      </c>
      <c r="U550" s="8">
        <v>0.26479999999999998</v>
      </c>
      <c r="V550" s="8">
        <v>0.39729999999999999</v>
      </c>
      <c r="W550" s="8">
        <v>0.26479999999999998</v>
      </c>
      <c r="X550" s="4">
        <v>0.39729999999999999</v>
      </c>
    </row>
    <row r="551" spans="6:24" x14ac:dyDescent="0.25">
      <c r="F551" s="2" t="s">
        <v>4</v>
      </c>
      <c r="G551" s="1" t="s">
        <v>6</v>
      </c>
      <c r="H551" s="1" t="s">
        <v>16</v>
      </c>
      <c r="I551" s="1" t="s">
        <v>1141</v>
      </c>
      <c r="J551" s="1" t="s">
        <v>1142</v>
      </c>
      <c r="K551" s="1" t="s">
        <v>1143</v>
      </c>
      <c r="L551" s="2" t="s">
        <v>41</v>
      </c>
      <c r="M551" s="29">
        <v>1</v>
      </c>
      <c r="N551" s="29">
        <v>1</v>
      </c>
      <c r="O551" s="29">
        <v>1</v>
      </c>
      <c r="P551" s="29">
        <v>1</v>
      </c>
      <c r="Q551" s="29">
        <v>1</v>
      </c>
      <c r="R551" s="29">
        <v>1</v>
      </c>
      <c r="S551" s="29">
        <v>1</v>
      </c>
      <c r="T551" s="29">
        <v>1</v>
      </c>
      <c r="U551" s="29">
        <v>1</v>
      </c>
      <c r="V551" s="29">
        <v>1</v>
      </c>
      <c r="W551" s="29">
        <v>1</v>
      </c>
      <c r="X551" s="32">
        <v>1</v>
      </c>
    </row>
    <row r="552" spans="6:24" x14ac:dyDescent="0.25">
      <c r="F552" s="2" t="s">
        <v>4</v>
      </c>
      <c r="G552" s="1" t="s">
        <v>6</v>
      </c>
      <c r="H552" s="1" t="s">
        <v>16</v>
      </c>
      <c r="I552" s="1" t="s">
        <v>1141</v>
      </c>
      <c r="J552" s="1" t="s">
        <v>1142</v>
      </c>
      <c r="K552" s="1" t="s">
        <v>1143</v>
      </c>
      <c r="L552" s="2" t="s">
        <v>1</v>
      </c>
      <c r="M552" s="9">
        <v>40.700000000000003</v>
      </c>
      <c r="N552" s="9">
        <v>40.880000000000003</v>
      </c>
      <c r="O552" s="9">
        <v>44.82</v>
      </c>
      <c r="P552" s="9">
        <v>142.19999999999999</v>
      </c>
      <c r="Q552" s="9">
        <v>113.24</v>
      </c>
      <c r="R552" s="9">
        <v>146.75</v>
      </c>
      <c r="S552" s="9">
        <v>209.06</v>
      </c>
      <c r="T552" s="9">
        <v>82.34</v>
      </c>
      <c r="U552" s="9">
        <v>44.81</v>
      </c>
      <c r="V552" s="9">
        <v>44.99</v>
      </c>
      <c r="W552" s="9">
        <v>44.81</v>
      </c>
      <c r="X552" s="6">
        <v>44.99</v>
      </c>
    </row>
    <row r="553" spans="6:24" x14ac:dyDescent="0.25">
      <c r="F553" s="2" t="s">
        <v>4</v>
      </c>
      <c r="G553" s="1" t="s">
        <v>6</v>
      </c>
      <c r="H553" s="1" t="s">
        <v>16</v>
      </c>
      <c r="I553" s="1" t="s">
        <v>1144</v>
      </c>
      <c r="J553" s="1" t="s">
        <v>1145</v>
      </c>
      <c r="K553" s="1" t="s">
        <v>1146</v>
      </c>
      <c r="L553" s="2" t="s">
        <v>2</v>
      </c>
      <c r="M553" s="8"/>
      <c r="N553" s="8">
        <v>13.6395</v>
      </c>
      <c r="O553" s="8">
        <v>18.804099999999998</v>
      </c>
      <c r="P553" s="8">
        <v>305.2355</v>
      </c>
      <c r="Q553" s="8">
        <v>624.77269999999999</v>
      </c>
      <c r="R553" s="8">
        <v>384.02730000000003</v>
      </c>
      <c r="S553" s="8">
        <v>732.30029999999999</v>
      </c>
      <c r="T553" s="8">
        <v>35.092100000000002</v>
      </c>
      <c r="U553" s="8">
        <v>19.598600000000001</v>
      </c>
      <c r="V553" s="8">
        <v>12.7126</v>
      </c>
      <c r="W553" s="8">
        <v>10.5939</v>
      </c>
      <c r="X553" s="4">
        <v>17.082599999999999</v>
      </c>
    </row>
    <row r="554" spans="6:24" x14ac:dyDescent="0.25">
      <c r="F554" s="2" t="s">
        <v>4</v>
      </c>
      <c r="G554" s="1" t="s">
        <v>6</v>
      </c>
      <c r="H554" s="1" t="s">
        <v>16</v>
      </c>
      <c r="I554" s="1" t="s">
        <v>1144</v>
      </c>
      <c r="J554" s="1" t="s">
        <v>1145</v>
      </c>
      <c r="K554" s="1" t="s">
        <v>1146</v>
      </c>
      <c r="L554" s="2" t="s">
        <v>41</v>
      </c>
      <c r="M554" s="11"/>
      <c r="N554" s="29">
        <v>2</v>
      </c>
      <c r="O554" s="29">
        <v>1</v>
      </c>
      <c r="P554" s="29">
        <v>1</v>
      </c>
      <c r="Q554" s="29">
        <v>1</v>
      </c>
      <c r="R554" s="29">
        <v>1</v>
      </c>
      <c r="S554" s="29">
        <v>1</v>
      </c>
      <c r="T554" s="29">
        <v>1</v>
      </c>
      <c r="U554" s="29">
        <v>1</v>
      </c>
      <c r="V554" s="29">
        <v>1</v>
      </c>
      <c r="W554" s="29">
        <v>1</v>
      </c>
      <c r="X554" s="32">
        <v>1</v>
      </c>
    </row>
    <row r="555" spans="6:24" x14ac:dyDescent="0.25">
      <c r="F555" s="2" t="s">
        <v>4</v>
      </c>
      <c r="G555" s="1" t="s">
        <v>6</v>
      </c>
      <c r="H555" s="1" t="s">
        <v>16</v>
      </c>
      <c r="I555" s="1" t="s">
        <v>1144</v>
      </c>
      <c r="J555" s="1" t="s">
        <v>1145</v>
      </c>
      <c r="K555" s="1" t="s">
        <v>1146</v>
      </c>
      <c r="L555" s="2" t="s">
        <v>1</v>
      </c>
      <c r="M555" s="11"/>
      <c r="N555" s="9">
        <v>102.44</v>
      </c>
      <c r="O555" s="9">
        <v>69.260000000000005</v>
      </c>
      <c r="P555" s="9">
        <v>444.48</v>
      </c>
      <c r="Q555" s="9">
        <v>725.67</v>
      </c>
      <c r="R555" s="9">
        <v>513.82000000000005</v>
      </c>
      <c r="S555" s="9">
        <v>820.29</v>
      </c>
      <c r="T555" s="9">
        <v>90.71</v>
      </c>
      <c r="U555" s="9">
        <v>70.3</v>
      </c>
      <c r="V555" s="9">
        <v>61.24</v>
      </c>
      <c r="W555" s="9">
        <v>58.43</v>
      </c>
      <c r="X555" s="6">
        <v>66.98</v>
      </c>
    </row>
    <row r="556" spans="6:24" x14ac:dyDescent="0.25">
      <c r="F556" s="2" t="s">
        <v>4</v>
      </c>
      <c r="G556" s="1" t="s">
        <v>6</v>
      </c>
      <c r="H556" s="1" t="s">
        <v>16</v>
      </c>
      <c r="I556" s="1" t="s">
        <v>1144</v>
      </c>
      <c r="J556" s="1" t="s">
        <v>1145</v>
      </c>
      <c r="K556" s="1" t="s">
        <v>1147</v>
      </c>
      <c r="L556" s="2" t="s">
        <v>2</v>
      </c>
      <c r="M556" s="8"/>
      <c r="N556" s="8"/>
      <c r="O556" s="8"/>
      <c r="P556" s="8">
        <v>155.56039999999999</v>
      </c>
      <c r="Q556" s="8">
        <v>289.96859999999998</v>
      </c>
      <c r="R556" s="8">
        <v>312.45319999999998</v>
      </c>
      <c r="S556" s="8">
        <v>176.71260000000001</v>
      </c>
      <c r="T556" s="8">
        <v>6.8287000000000004</v>
      </c>
      <c r="U556" s="8"/>
      <c r="V556" s="8"/>
      <c r="W556" s="8"/>
      <c r="X556" s="4"/>
    </row>
    <row r="557" spans="6:24" x14ac:dyDescent="0.25">
      <c r="F557" s="2" t="s">
        <v>4</v>
      </c>
      <c r="G557" s="1" t="s">
        <v>6</v>
      </c>
      <c r="H557" s="1" t="s">
        <v>16</v>
      </c>
      <c r="I557" s="1" t="s">
        <v>1144</v>
      </c>
      <c r="J557" s="1" t="s">
        <v>1145</v>
      </c>
      <c r="K557" s="1" t="s">
        <v>1147</v>
      </c>
      <c r="L557" s="2" t="s">
        <v>41</v>
      </c>
      <c r="M557" s="11"/>
      <c r="N557" s="11"/>
      <c r="O557" s="11"/>
      <c r="P557" s="29">
        <v>1</v>
      </c>
      <c r="Q557" s="29">
        <v>1</v>
      </c>
      <c r="R557" s="29">
        <v>1</v>
      </c>
      <c r="S557" s="29">
        <v>1</v>
      </c>
      <c r="T557" s="29">
        <v>1</v>
      </c>
      <c r="U557" s="29">
        <v>1</v>
      </c>
      <c r="V557" s="29">
        <v>1</v>
      </c>
      <c r="W557" s="29">
        <v>1</v>
      </c>
      <c r="X557" s="32">
        <v>1</v>
      </c>
    </row>
    <row r="558" spans="6:24" x14ac:dyDescent="0.25">
      <c r="F558" s="2" t="s">
        <v>4</v>
      </c>
      <c r="G558" s="1" t="s">
        <v>6</v>
      </c>
      <c r="H558" s="1" t="s">
        <v>16</v>
      </c>
      <c r="I558" s="1" t="s">
        <v>1144</v>
      </c>
      <c r="J558" s="1" t="s">
        <v>1145</v>
      </c>
      <c r="K558" s="1" t="s">
        <v>1147</v>
      </c>
      <c r="L558" s="2" t="s">
        <v>1</v>
      </c>
      <c r="M558" s="11"/>
      <c r="N558" s="11"/>
      <c r="O558" s="11"/>
      <c r="P558" s="9">
        <v>249.49</v>
      </c>
      <c r="Q558" s="9">
        <v>426.64</v>
      </c>
      <c r="R558" s="9">
        <v>450.84</v>
      </c>
      <c r="S558" s="9">
        <v>277.38</v>
      </c>
      <c r="T558" s="9">
        <v>53.47</v>
      </c>
      <c r="U558" s="9">
        <v>44.47</v>
      </c>
      <c r="V558" s="9">
        <v>44.47</v>
      </c>
      <c r="W558" s="9">
        <v>44.47</v>
      </c>
      <c r="X558" s="6">
        <v>44.47</v>
      </c>
    </row>
    <row r="559" spans="6:24" x14ac:dyDescent="0.25">
      <c r="F559" s="2" t="s">
        <v>4</v>
      </c>
      <c r="G559" s="1" t="s">
        <v>6</v>
      </c>
      <c r="H559" s="1" t="s">
        <v>16</v>
      </c>
      <c r="I559" s="1" t="s">
        <v>1148</v>
      </c>
      <c r="J559" s="1" t="s">
        <v>1149</v>
      </c>
      <c r="K559" s="1" t="s">
        <v>1150</v>
      </c>
      <c r="L559" s="2" t="s">
        <v>2</v>
      </c>
      <c r="M559" s="8"/>
      <c r="N559" s="8">
        <v>-114.6322</v>
      </c>
      <c r="O559" s="8">
        <v>54.293500000000002</v>
      </c>
      <c r="P559" s="8">
        <v>105.0048</v>
      </c>
      <c r="Q559" s="8">
        <v>232.7345</v>
      </c>
      <c r="R559" s="8">
        <v>162.54470000000001</v>
      </c>
      <c r="S559" s="8">
        <v>197.58359999999999</v>
      </c>
      <c r="T559" s="8">
        <v>32.016399999999997</v>
      </c>
      <c r="U559" s="8">
        <v>2.4628000000000001</v>
      </c>
      <c r="V559" s="8">
        <v>3.3584000000000001</v>
      </c>
      <c r="W559" s="8">
        <v>1.9031</v>
      </c>
      <c r="X559" s="4">
        <v>2.1269999999999998</v>
      </c>
    </row>
    <row r="560" spans="6:24" x14ac:dyDescent="0.25">
      <c r="F560" s="2" t="s">
        <v>4</v>
      </c>
      <c r="G560" s="1" t="s">
        <v>6</v>
      </c>
      <c r="H560" s="1" t="s">
        <v>16</v>
      </c>
      <c r="I560" s="1" t="s">
        <v>1148</v>
      </c>
      <c r="J560" s="1" t="s">
        <v>1149</v>
      </c>
      <c r="K560" s="1" t="s">
        <v>1150</v>
      </c>
      <c r="L560" s="2" t="s">
        <v>41</v>
      </c>
      <c r="M560" s="11"/>
      <c r="N560" s="29">
        <v>2</v>
      </c>
      <c r="O560" s="29">
        <v>1</v>
      </c>
      <c r="P560" s="29">
        <v>1</v>
      </c>
      <c r="Q560" s="29">
        <v>1</v>
      </c>
      <c r="R560" s="29">
        <v>1</v>
      </c>
      <c r="S560" s="29">
        <v>1</v>
      </c>
      <c r="T560" s="29">
        <v>1</v>
      </c>
      <c r="U560" s="29">
        <v>1</v>
      </c>
      <c r="V560" s="29">
        <v>1</v>
      </c>
      <c r="W560" s="29">
        <v>1</v>
      </c>
      <c r="X560" s="32">
        <v>1</v>
      </c>
    </row>
    <row r="561" spans="6:24" x14ac:dyDescent="0.25">
      <c r="F561" s="2" t="s">
        <v>4</v>
      </c>
      <c r="G561" s="1" t="s">
        <v>6</v>
      </c>
      <c r="H561" s="1" t="s">
        <v>16</v>
      </c>
      <c r="I561" s="1" t="s">
        <v>1148</v>
      </c>
      <c r="J561" s="1" t="s">
        <v>1149</v>
      </c>
      <c r="K561" s="1" t="s">
        <v>1150</v>
      </c>
      <c r="L561" s="2" t="s">
        <v>1</v>
      </c>
      <c r="M561" s="11"/>
      <c r="N561" s="9">
        <v>-66.62</v>
      </c>
      <c r="O561" s="9">
        <v>116.04</v>
      </c>
      <c r="P561" s="9">
        <v>182.87</v>
      </c>
      <c r="Q561" s="9">
        <v>351.21</v>
      </c>
      <c r="R561" s="9">
        <v>258.69</v>
      </c>
      <c r="S561" s="9">
        <v>304.88</v>
      </c>
      <c r="T561" s="9">
        <v>86.67</v>
      </c>
      <c r="U561" s="9">
        <v>47.71</v>
      </c>
      <c r="V561" s="9">
        <v>48.9</v>
      </c>
      <c r="W561" s="9">
        <v>46.98</v>
      </c>
      <c r="X561" s="6">
        <v>47.27</v>
      </c>
    </row>
    <row r="562" spans="6:24" x14ac:dyDescent="0.25">
      <c r="F562" s="2" t="s">
        <v>4</v>
      </c>
      <c r="G562" s="1" t="s">
        <v>6</v>
      </c>
      <c r="H562" s="1" t="s">
        <v>16</v>
      </c>
      <c r="I562" s="1" t="s">
        <v>1151</v>
      </c>
      <c r="J562" s="1" t="s">
        <v>1152</v>
      </c>
      <c r="K562" s="1" t="s">
        <v>1153</v>
      </c>
      <c r="L562" s="2" t="s">
        <v>2</v>
      </c>
      <c r="M562" s="8">
        <v>0.1119</v>
      </c>
      <c r="N562" s="8">
        <v>21.717400000000001</v>
      </c>
      <c r="O562" s="8">
        <v>109.2587</v>
      </c>
      <c r="P562" s="8">
        <v>157.2833</v>
      </c>
      <c r="Q562" s="8">
        <v>268.22120000000001</v>
      </c>
      <c r="R562" s="8">
        <v>343.56040000000002</v>
      </c>
      <c r="S562" s="8">
        <v>86.533799999999999</v>
      </c>
      <c r="T562" s="8">
        <v>56.196599999999997</v>
      </c>
      <c r="U562" s="8">
        <v>16.344000000000001</v>
      </c>
      <c r="V562" s="8">
        <v>0.89559999999999995</v>
      </c>
      <c r="W562" s="8">
        <v>4.03</v>
      </c>
      <c r="X562" s="4">
        <v>22.501000000000001</v>
      </c>
    </row>
    <row r="563" spans="6:24" x14ac:dyDescent="0.25">
      <c r="F563" s="2" t="s">
        <v>4</v>
      </c>
      <c r="G563" s="1" t="s">
        <v>6</v>
      </c>
      <c r="H563" s="1" t="s">
        <v>16</v>
      </c>
      <c r="I563" s="1" t="s">
        <v>1151</v>
      </c>
      <c r="J563" s="1" t="s">
        <v>1152</v>
      </c>
      <c r="K563" s="1" t="s">
        <v>1153</v>
      </c>
      <c r="L563" s="2" t="s">
        <v>41</v>
      </c>
      <c r="M563" s="29">
        <v>1</v>
      </c>
      <c r="N563" s="29">
        <v>1</v>
      </c>
      <c r="O563" s="29">
        <v>1</v>
      </c>
      <c r="P563" s="29">
        <v>1</v>
      </c>
      <c r="Q563" s="29">
        <v>1</v>
      </c>
      <c r="R563" s="29">
        <v>1</v>
      </c>
      <c r="S563" s="29">
        <v>1</v>
      </c>
      <c r="T563" s="29">
        <v>1</v>
      </c>
      <c r="U563" s="29">
        <v>1</v>
      </c>
      <c r="V563" s="29">
        <v>1</v>
      </c>
      <c r="W563" s="29">
        <v>1</v>
      </c>
      <c r="X563" s="32">
        <v>1</v>
      </c>
    </row>
    <row r="564" spans="6:24" x14ac:dyDescent="0.25">
      <c r="F564" s="2" t="s">
        <v>4</v>
      </c>
      <c r="G564" s="1" t="s">
        <v>6</v>
      </c>
      <c r="H564" s="1" t="s">
        <v>16</v>
      </c>
      <c r="I564" s="1" t="s">
        <v>1151</v>
      </c>
      <c r="J564" s="1" t="s">
        <v>1152</v>
      </c>
      <c r="K564" s="1" t="s">
        <v>1153</v>
      </c>
      <c r="L564" s="2" t="s">
        <v>1</v>
      </c>
      <c r="M564" s="9">
        <v>40.15</v>
      </c>
      <c r="N564" s="9">
        <v>73.09</v>
      </c>
      <c r="O564" s="9">
        <v>188.48</v>
      </c>
      <c r="P564" s="9">
        <v>251.77</v>
      </c>
      <c r="Q564" s="9">
        <v>397.99</v>
      </c>
      <c r="R564" s="9">
        <v>478.21</v>
      </c>
      <c r="S564" s="9">
        <v>158.52000000000001</v>
      </c>
      <c r="T564" s="9">
        <v>118.54</v>
      </c>
      <c r="U564" s="9">
        <v>66</v>
      </c>
      <c r="V564" s="9">
        <v>45.65</v>
      </c>
      <c r="W564" s="9">
        <v>49.78</v>
      </c>
      <c r="X564" s="6">
        <v>74.13</v>
      </c>
    </row>
    <row r="565" spans="6:24" x14ac:dyDescent="0.25">
      <c r="F565" s="2" t="s">
        <v>4</v>
      </c>
      <c r="G565" s="1" t="s">
        <v>6</v>
      </c>
      <c r="H565" s="1" t="s">
        <v>16</v>
      </c>
      <c r="I565" s="1" t="s">
        <v>1154</v>
      </c>
      <c r="J565" s="1" t="s">
        <v>1155</v>
      </c>
      <c r="K565" s="1" t="s">
        <v>1156</v>
      </c>
      <c r="L565" s="2" t="s">
        <v>41</v>
      </c>
      <c r="M565" s="29">
        <v>1</v>
      </c>
      <c r="N565" s="29">
        <v>1</v>
      </c>
      <c r="O565" s="11"/>
      <c r="P565" s="29">
        <v>1</v>
      </c>
      <c r="Q565" s="29">
        <v>1</v>
      </c>
      <c r="R565" s="29">
        <v>2</v>
      </c>
      <c r="S565" s="29">
        <v>1</v>
      </c>
      <c r="T565" s="29">
        <v>1</v>
      </c>
      <c r="U565" s="29">
        <v>1</v>
      </c>
      <c r="V565" s="29">
        <v>1</v>
      </c>
      <c r="W565" s="29">
        <v>1</v>
      </c>
      <c r="X565" s="32">
        <v>1</v>
      </c>
    </row>
    <row r="566" spans="6:24" x14ac:dyDescent="0.25">
      <c r="F566" s="2" t="s">
        <v>4</v>
      </c>
      <c r="G566" s="1" t="s">
        <v>6</v>
      </c>
      <c r="H566" s="1" t="s">
        <v>16</v>
      </c>
      <c r="I566" s="1" t="s">
        <v>1154</v>
      </c>
      <c r="J566" s="1" t="s">
        <v>1155</v>
      </c>
      <c r="K566" s="1" t="s">
        <v>1156</v>
      </c>
      <c r="L566" s="2" t="s">
        <v>1</v>
      </c>
      <c r="M566" s="9">
        <v>40</v>
      </c>
      <c r="N566" s="9">
        <v>44.47</v>
      </c>
      <c r="O566" s="11"/>
      <c r="P566" s="9">
        <v>44.47</v>
      </c>
      <c r="Q566" s="9">
        <v>44.47</v>
      </c>
      <c r="R566" s="9">
        <v>88.94</v>
      </c>
      <c r="S566" s="9">
        <v>44.47</v>
      </c>
      <c r="T566" s="9">
        <v>44.47</v>
      </c>
      <c r="U566" s="9">
        <v>44.47</v>
      </c>
      <c r="V566" s="9">
        <v>6.95</v>
      </c>
      <c r="W566" s="9"/>
      <c r="X566" s="6"/>
    </row>
    <row r="567" spans="6:24" x14ac:dyDescent="0.25">
      <c r="F567" s="2" t="s">
        <v>4</v>
      </c>
      <c r="G567" s="1" t="s">
        <v>6</v>
      </c>
      <c r="H567" s="1" t="s">
        <v>16</v>
      </c>
      <c r="I567" s="1" t="s">
        <v>1157</v>
      </c>
      <c r="J567" s="1" t="s">
        <v>1158</v>
      </c>
      <c r="K567" s="1" t="s">
        <v>1159</v>
      </c>
      <c r="L567" s="2" t="s">
        <v>2</v>
      </c>
      <c r="M567" s="8"/>
      <c r="N567" s="8">
        <v>20.5</v>
      </c>
      <c r="O567" s="8"/>
      <c r="P567" s="8">
        <v>84.8</v>
      </c>
      <c r="Q567" s="8">
        <v>739.2</v>
      </c>
      <c r="R567" s="8"/>
      <c r="S567" s="8">
        <v>541.29999999999995</v>
      </c>
      <c r="T567" s="8">
        <v>60.3</v>
      </c>
      <c r="U567" s="8">
        <v>7.4</v>
      </c>
      <c r="V567" s="8"/>
      <c r="W567" s="8"/>
      <c r="X567" s="4"/>
    </row>
    <row r="568" spans="6:24" x14ac:dyDescent="0.25">
      <c r="F568" s="2" t="s">
        <v>4</v>
      </c>
      <c r="G568" s="1" t="s">
        <v>6</v>
      </c>
      <c r="H568" s="1" t="s">
        <v>16</v>
      </c>
      <c r="I568" s="1" t="s">
        <v>1157</v>
      </c>
      <c r="J568" s="1" t="s">
        <v>1158</v>
      </c>
      <c r="K568" s="1" t="s">
        <v>1159</v>
      </c>
      <c r="L568" s="2" t="s">
        <v>41</v>
      </c>
      <c r="M568" s="29">
        <v>1</v>
      </c>
      <c r="N568" s="29">
        <v>2</v>
      </c>
      <c r="O568" s="11"/>
      <c r="P568" s="29">
        <v>1</v>
      </c>
      <c r="Q568" s="29">
        <v>2</v>
      </c>
      <c r="R568" s="11"/>
      <c r="S568" s="29">
        <v>2</v>
      </c>
      <c r="T568" s="29">
        <v>1</v>
      </c>
      <c r="U568" s="29">
        <v>1</v>
      </c>
      <c r="V568" s="29">
        <v>1</v>
      </c>
      <c r="W568" s="29">
        <v>1</v>
      </c>
      <c r="X568" s="5"/>
    </row>
    <row r="569" spans="6:24" x14ac:dyDescent="0.25">
      <c r="F569" s="2" t="s">
        <v>4</v>
      </c>
      <c r="G569" s="1" t="s">
        <v>6</v>
      </c>
      <c r="H569" s="1" t="s">
        <v>16</v>
      </c>
      <c r="I569" s="1" t="s">
        <v>1157</v>
      </c>
      <c r="J569" s="1" t="s">
        <v>1158</v>
      </c>
      <c r="K569" s="1" t="s">
        <v>1159</v>
      </c>
      <c r="L569" s="2" t="s">
        <v>1</v>
      </c>
      <c r="M569" s="9">
        <v>40</v>
      </c>
      <c r="N569" s="9">
        <v>111.48</v>
      </c>
      <c r="O569" s="11"/>
      <c r="P569" s="9">
        <v>156.24</v>
      </c>
      <c r="Q569" s="9">
        <v>1002.22</v>
      </c>
      <c r="R569" s="11"/>
      <c r="S569" s="9">
        <v>773.94</v>
      </c>
      <c r="T569" s="9">
        <v>123.95</v>
      </c>
      <c r="U569" s="9">
        <v>54.22</v>
      </c>
      <c r="V569" s="9">
        <v>44.47</v>
      </c>
      <c r="W569" s="9">
        <v>44.47</v>
      </c>
      <c r="X569" s="5"/>
    </row>
    <row r="570" spans="6:24" x14ac:dyDescent="0.25">
      <c r="F570" s="2" t="s">
        <v>4</v>
      </c>
      <c r="G570" s="1" t="s">
        <v>6</v>
      </c>
      <c r="H570" s="1" t="s">
        <v>16</v>
      </c>
      <c r="I570" s="1" t="s">
        <v>1160</v>
      </c>
      <c r="J570" s="1" t="s">
        <v>1161</v>
      </c>
      <c r="K570" s="1" t="s">
        <v>1162</v>
      </c>
      <c r="L570" s="2" t="s">
        <v>2</v>
      </c>
      <c r="M570" s="8">
        <v>49.526299999999999</v>
      </c>
      <c r="N570" s="8">
        <v>34.165199999999999</v>
      </c>
      <c r="O570" s="8">
        <v>162.88050000000001</v>
      </c>
      <c r="P570" s="8">
        <v>329.60129999999998</v>
      </c>
      <c r="Q570" s="8">
        <v>516.5829</v>
      </c>
      <c r="R570" s="8">
        <v>480.56380000000001</v>
      </c>
      <c r="S570" s="8">
        <v>343.63819999999998</v>
      </c>
      <c r="T570" s="8">
        <v>63.9604</v>
      </c>
      <c r="U570" s="8">
        <v>19.068899999999999</v>
      </c>
      <c r="V570" s="8">
        <v>11.256</v>
      </c>
      <c r="W570" s="8">
        <v>14.036899999999999</v>
      </c>
      <c r="X570" s="4">
        <v>5.1645000000000003</v>
      </c>
    </row>
    <row r="571" spans="6:24" x14ac:dyDescent="0.25">
      <c r="F571" s="2" t="s">
        <v>4</v>
      </c>
      <c r="G571" s="1" t="s">
        <v>6</v>
      </c>
      <c r="H571" s="1" t="s">
        <v>16</v>
      </c>
      <c r="I571" s="1" t="s">
        <v>1160</v>
      </c>
      <c r="J571" s="1" t="s">
        <v>1161</v>
      </c>
      <c r="K571" s="1" t="s">
        <v>1162</v>
      </c>
      <c r="L571" s="2" t="s">
        <v>41</v>
      </c>
      <c r="M571" s="29">
        <v>1</v>
      </c>
      <c r="N571" s="29">
        <v>1</v>
      </c>
      <c r="O571" s="29">
        <v>1</v>
      </c>
      <c r="P571" s="29">
        <v>1</v>
      </c>
      <c r="Q571" s="29">
        <v>1</v>
      </c>
      <c r="R571" s="29">
        <v>1</v>
      </c>
      <c r="S571" s="29">
        <v>1</v>
      </c>
      <c r="T571" s="29">
        <v>1</v>
      </c>
      <c r="U571" s="29">
        <v>1</v>
      </c>
      <c r="V571" s="29">
        <v>1</v>
      </c>
      <c r="W571" s="29">
        <v>1</v>
      </c>
      <c r="X571" s="32">
        <v>1</v>
      </c>
    </row>
    <row r="572" spans="6:24" x14ac:dyDescent="0.25">
      <c r="F572" s="2" t="s">
        <v>4</v>
      </c>
      <c r="G572" s="1" t="s">
        <v>6</v>
      </c>
      <c r="H572" s="1" t="s">
        <v>16</v>
      </c>
      <c r="I572" s="1" t="s">
        <v>1160</v>
      </c>
      <c r="J572" s="1" t="s">
        <v>1161</v>
      </c>
      <c r="K572" s="1" t="s">
        <v>1162</v>
      </c>
      <c r="L572" s="2" t="s">
        <v>1</v>
      </c>
      <c r="M572" s="9">
        <v>105.28</v>
      </c>
      <c r="N572" s="9">
        <v>89.51</v>
      </c>
      <c r="O572" s="9">
        <v>259.14999999999998</v>
      </c>
      <c r="P572" s="9">
        <v>465.93</v>
      </c>
      <c r="Q572" s="9">
        <v>630.46</v>
      </c>
      <c r="R572" s="9">
        <v>598.77</v>
      </c>
      <c r="S572" s="9">
        <v>478.27</v>
      </c>
      <c r="T572" s="9">
        <v>128.77000000000001</v>
      </c>
      <c r="U572" s="9">
        <v>69.59</v>
      </c>
      <c r="V572" s="9">
        <v>59.3</v>
      </c>
      <c r="W572" s="9">
        <v>62.97</v>
      </c>
      <c r="X572" s="6">
        <v>51.28</v>
      </c>
    </row>
    <row r="573" spans="6:24" x14ac:dyDescent="0.25">
      <c r="F573" s="2" t="s">
        <v>4</v>
      </c>
      <c r="G573" s="1" t="s">
        <v>6</v>
      </c>
      <c r="H573" s="1" t="s">
        <v>16</v>
      </c>
      <c r="I573" s="1" t="s">
        <v>1163</v>
      </c>
      <c r="J573" s="1" t="s">
        <v>1164</v>
      </c>
      <c r="K573" s="1" t="s">
        <v>1165</v>
      </c>
      <c r="L573" s="2" t="s">
        <v>2</v>
      </c>
      <c r="M573" s="8">
        <v>1</v>
      </c>
      <c r="N573" s="8">
        <v>0.9</v>
      </c>
      <c r="O573" s="8">
        <v>72.099999999999994</v>
      </c>
      <c r="P573" s="8">
        <v>149.80000000000001</v>
      </c>
      <c r="Q573" s="8">
        <v>185.2</v>
      </c>
      <c r="R573" s="8">
        <v>152.80000000000001</v>
      </c>
      <c r="S573" s="8">
        <v>149.4</v>
      </c>
      <c r="T573" s="8">
        <v>53.3</v>
      </c>
      <c r="U573" s="8">
        <v>17.600000000000001</v>
      </c>
      <c r="V573" s="8">
        <v>0.9</v>
      </c>
      <c r="W573" s="8">
        <v>1.5</v>
      </c>
      <c r="X573" s="4">
        <v>-1.5</v>
      </c>
    </row>
    <row r="574" spans="6:24" x14ac:dyDescent="0.25">
      <c r="F574" s="2" t="s">
        <v>4</v>
      </c>
      <c r="G574" s="1" t="s">
        <v>6</v>
      </c>
      <c r="H574" s="1" t="s">
        <v>16</v>
      </c>
      <c r="I574" s="1" t="s">
        <v>1163</v>
      </c>
      <c r="J574" s="1" t="s">
        <v>1164</v>
      </c>
      <c r="K574" s="1" t="s">
        <v>1165</v>
      </c>
      <c r="L574" s="2" t="s">
        <v>41</v>
      </c>
      <c r="M574" s="29">
        <v>1</v>
      </c>
      <c r="N574" s="29">
        <v>1</v>
      </c>
      <c r="O574" s="29">
        <v>1</v>
      </c>
      <c r="P574" s="29">
        <v>1</v>
      </c>
      <c r="Q574" s="29">
        <v>1</v>
      </c>
      <c r="R574" s="29">
        <v>1</v>
      </c>
      <c r="S574" s="29">
        <v>1</v>
      </c>
      <c r="T574" s="29">
        <v>1</v>
      </c>
      <c r="U574" s="29">
        <v>1</v>
      </c>
      <c r="V574" s="29">
        <v>1</v>
      </c>
      <c r="W574" s="29">
        <v>1</v>
      </c>
      <c r="X574" s="32">
        <v>1</v>
      </c>
    </row>
    <row r="575" spans="6:24" x14ac:dyDescent="0.25">
      <c r="F575" s="2" t="s">
        <v>4</v>
      </c>
      <c r="G575" s="1" t="s">
        <v>6</v>
      </c>
      <c r="H575" s="1" t="s">
        <v>16</v>
      </c>
      <c r="I575" s="1" t="s">
        <v>1163</v>
      </c>
      <c r="J575" s="1" t="s">
        <v>1164</v>
      </c>
      <c r="K575" s="1" t="s">
        <v>1165</v>
      </c>
      <c r="L575" s="2" t="s">
        <v>1</v>
      </c>
      <c r="M575" s="9">
        <v>41.33</v>
      </c>
      <c r="N575" s="9">
        <v>45.66</v>
      </c>
      <c r="O575" s="9">
        <v>139.5</v>
      </c>
      <c r="P575" s="9">
        <v>241.91</v>
      </c>
      <c r="Q575" s="9">
        <v>288.57</v>
      </c>
      <c r="R575" s="9">
        <v>245.86</v>
      </c>
      <c r="S575" s="9">
        <v>241.39</v>
      </c>
      <c r="T575" s="9">
        <v>114.72</v>
      </c>
      <c r="U575" s="9">
        <v>67.67</v>
      </c>
      <c r="V575" s="9">
        <v>45.66</v>
      </c>
      <c r="W575" s="9">
        <v>39.71</v>
      </c>
      <c r="X575" s="6">
        <v>42.49</v>
      </c>
    </row>
    <row r="576" spans="6:24" x14ac:dyDescent="0.25">
      <c r="F576" s="2" t="s">
        <v>4</v>
      </c>
      <c r="G576" s="1" t="s">
        <v>6</v>
      </c>
      <c r="H576" s="1" t="s">
        <v>16</v>
      </c>
      <c r="I576" s="1" t="s">
        <v>1166</v>
      </c>
      <c r="J576" s="1" t="s">
        <v>1167</v>
      </c>
      <c r="K576" s="1" t="s">
        <v>1168</v>
      </c>
      <c r="L576" s="2" t="s">
        <v>2</v>
      </c>
      <c r="M576" s="8">
        <v>1.0593999999999999</v>
      </c>
      <c r="N576" s="8">
        <v>7.2832999999999997</v>
      </c>
      <c r="O576" s="8">
        <v>73.759699999999995</v>
      </c>
      <c r="P576" s="8">
        <v>106.9979</v>
      </c>
      <c r="Q576" s="8">
        <v>188.17339999999999</v>
      </c>
      <c r="R576" s="8">
        <v>120.5051</v>
      </c>
      <c r="S576" s="8">
        <v>153.34610000000001</v>
      </c>
      <c r="T576" s="8">
        <v>30.060099999999998</v>
      </c>
      <c r="U576" s="8">
        <v>5.6942000000000004</v>
      </c>
      <c r="V576" s="8">
        <v>0.66210000000000002</v>
      </c>
      <c r="W576" s="8">
        <v>0.92700000000000005</v>
      </c>
      <c r="X576" s="4">
        <v>0.92700000000000005</v>
      </c>
    </row>
    <row r="577" spans="6:24" x14ac:dyDescent="0.25">
      <c r="F577" s="2" t="s">
        <v>4</v>
      </c>
      <c r="G577" s="1" t="s">
        <v>6</v>
      </c>
      <c r="H577" s="1" t="s">
        <v>16</v>
      </c>
      <c r="I577" s="1" t="s">
        <v>1166</v>
      </c>
      <c r="J577" s="1" t="s">
        <v>1167</v>
      </c>
      <c r="K577" s="1" t="s">
        <v>1168</v>
      </c>
      <c r="L577" s="2" t="s">
        <v>41</v>
      </c>
      <c r="M577" s="29">
        <v>1</v>
      </c>
      <c r="N577" s="29">
        <v>1</v>
      </c>
      <c r="O577" s="29">
        <v>1</v>
      </c>
      <c r="P577" s="29">
        <v>1</v>
      </c>
      <c r="Q577" s="29">
        <v>1</v>
      </c>
      <c r="R577" s="29">
        <v>1</v>
      </c>
      <c r="S577" s="29">
        <v>1</v>
      </c>
      <c r="T577" s="29">
        <v>1</v>
      </c>
      <c r="U577" s="29">
        <v>1</v>
      </c>
      <c r="V577" s="29">
        <v>1</v>
      </c>
      <c r="W577" s="29">
        <v>1</v>
      </c>
      <c r="X577" s="32">
        <v>1</v>
      </c>
    </row>
    <row r="578" spans="6:24" x14ac:dyDescent="0.25">
      <c r="F578" s="2" t="s">
        <v>4</v>
      </c>
      <c r="G578" s="1" t="s">
        <v>6</v>
      </c>
      <c r="H578" s="1" t="s">
        <v>16</v>
      </c>
      <c r="I578" s="1" t="s">
        <v>1166</v>
      </c>
      <c r="J578" s="1" t="s">
        <v>1167</v>
      </c>
      <c r="K578" s="1" t="s">
        <v>1168</v>
      </c>
      <c r="L578" s="2" t="s">
        <v>1</v>
      </c>
      <c r="M578" s="9">
        <v>41.39</v>
      </c>
      <c r="N578" s="9">
        <v>54.08</v>
      </c>
      <c r="O578" s="9">
        <v>141.69</v>
      </c>
      <c r="P578" s="9">
        <v>185.5</v>
      </c>
      <c r="Q578" s="9">
        <v>292.48</v>
      </c>
      <c r="R578" s="9">
        <v>203.3</v>
      </c>
      <c r="S578" s="9">
        <v>246.58</v>
      </c>
      <c r="T578" s="9">
        <v>84.09</v>
      </c>
      <c r="U578" s="9">
        <v>51.97</v>
      </c>
      <c r="V578" s="9">
        <v>45.34</v>
      </c>
      <c r="W578" s="9">
        <v>45.69</v>
      </c>
      <c r="X578" s="6">
        <v>45.68</v>
      </c>
    </row>
    <row r="579" spans="6:24" x14ac:dyDescent="0.25">
      <c r="F579" s="2" t="s">
        <v>4</v>
      </c>
      <c r="G579" s="1" t="s">
        <v>6</v>
      </c>
      <c r="H579" s="1" t="s">
        <v>16</v>
      </c>
      <c r="I579" s="1" t="s">
        <v>1169</v>
      </c>
      <c r="J579" s="1" t="s">
        <v>353</v>
      </c>
      <c r="K579" s="1" t="s">
        <v>1170</v>
      </c>
      <c r="L579" s="2" t="s">
        <v>2</v>
      </c>
      <c r="M579" s="8">
        <v>0.13239999999999999</v>
      </c>
      <c r="N579" s="8">
        <v>0.52969999999999995</v>
      </c>
      <c r="O579" s="8"/>
      <c r="P579" s="8">
        <v>52.439500000000002</v>
      </c>
      <c r="Q579" s="8">
        <v>56.015000000000001</v>
      </c>
      <c r="R579" s="8">
        <v>45.950899999999997</v>
      </c>
      <c r="S579" s="8">
        <v>46.215699999999998</v>
      </c>
      <c r="T579" s="8">
        <v>9.7993000000000006</v>
      </c>
      <c r="U579" s="8">
        <v>0.13239999999999999</v>
      </c>
      <c r="V579" s="8">
        <v>0.26479999999999998</v>
      </c>
      <c r="W579" s="8">
        <v>0.26479999999999998</v>
      </c>
      <c r="X579" s="4">
        <v>0.26479999999999998</v>
      </c>
    </row>
    <row r="580" spans="6:24" x14ac:dyDescent="0.25">
      <c r="F580" s="2" t="s">
        <v>4</v>
      </c>
      <c r="G580" s="1" t="s">
        <v>6</v>
      </c>
      <c r="H580" s="1" t="s">
        <v>16</v>
      </c>
      <c r="I580" s="1" t="s">
        <v>1169</v>
      </c>
      <c r="J580" s="1" t="s">
        <v>353</v>
      </c>
      <c r="K580" s="1" t="s">
        <v>1170</v>
      </c>
      <c r="L580" s="2" t="s">
        <v>41</v>
      </c>
      <c r="M580" s="29">
        <v>1</v>
      </c>
      <c r="N580" s="29">
        <v>1</v>
      </c>
      <c r="O580" s="11"/>
      <c r="P580" s="29">
        <v>2</v>
      </c>
      <c r="Q580" s="29">
        <v>1</v>
      </c>
      <c r="R580" s="29">
        <v>1</v>
      </c>
      <c r="S580" s="29">
        <v>1</v>
      </c>
      <c r="T580" s="29">
        <v>1</v>
      </c>
      <c r="U580" s="29">
        <v>1</v>
      </c>
      <c r="V580" s="29">
        <v>1</v>
      </c>
      <c r="W580" s="29">
        <v>1</v>
      </c>
      <c r="X580" s="32">
        <v>1</v>
      </c>
    </row>
    <row r="581" spans="6:24" x14ac:dyDescent="0.25">
      <c r="F581" s="2" t="s">
        <v>4</v>
      </c>
      <c r="G581" s="1" t="s">
        <v>6</v>
      </c>
      <c r="H581" s="1" t="s">
        <v>16</v>
      </c>
      <c r="I581" s="1" t="s">
        <v>1169</v>
      </c>
      <c r="J581" s="1" t="s">
        <v>353</v>
      </c>
      <c r="K581" s="1" t="s">
        <v>1170</v>
      </c>
      <c r="L581" s="2" t="s">
        <v>1</v>
      </c>
      <c r="M581" s="9">
        <v>40.159999999999997</v>
      </c>
      <c r="N581" s="9">
        <v>45.17</v>
      </c>
      <c r="O581" s="11"/>
      <c r="P581" s="9">
        <v>158.04</v>
      </c>
      <c r="Q581" s="9">
        <v>118.31</v>
      </c>
      <c r="R581" s="9">
        <v>105.03</v>
      </c>
      <c r="S581" s="9">
        <v>105.38</v>
      </c>
      <c r="T581" s="9">
        <v>57.39</v>
      </c>
      <c r="U581" s="9">
        <v>44.64</v>
      </c>
      <c r="V581" s="9">
        <v>44.81</v>
      </c>
      <c r="W581" s="9">
        <v>44.81</v>
      </c>
      <c r="X581" s="6">
        <v>44.82</v>
      </c>
    </row>
    <row r="582" spans="6:24" x14ac:dyDescent="0.25">
      <c r="F582" s="2" t="s">
        <v>4</v>
      </c>
      <c r="G582" s="1" t="s">
        <v>6</v>
      </c>
      <c r="H582" s="1" t="s">
        <v>16</v>
      </c>
      <c r="I582" s="1" t="s">
        <v>1171</v>
      </c>
      <c r="J582" s="1" t="s">
        <v>1172</v>
      </c>
      <c r="K582" s="1" t="s">
        <v>1173</v>
      </c>
      <c r="L582" s="2" t="s">
        <v>2</v>
      </c>
      <c r="M582" s="8">
        <v>594.4</v>
      </c>
      <c r="N582" s="8">
        <v>487.7</v>
      </c>
      <c r="O582" s="8"/>
      <c r="P582" s="8"/>
      <c r="Q582" s="8"/>
      <c r="R582" s="8"/>
      <c r="S582" s="8"/>
      <c r="T582" s="8"/>
      <c r="U582" s="8"/>
      <c r="V582" s="8"/>
      <c r="W582" s="8"/>
      <c r="X582" s="4"/>
    </row>
    <row r="583" spans="6:24" x14ac:dyDescent="0.25">
      <c r="F583" s="2" t="s">
        <v>4</v>
      </c>
      <c r="G583" s="1" t="s">
        <v>6</v>
      </c>
      <c r="H583" s="1" t="s">
        <v>16</v>
      </c>
      <c r="I583" s="1" t="s">
        <v>1171</v>
      </c>
      <c r="J583" s="1" t="s">
        <v>1172</v>
      </c>
      <c r="K583" s="1" t="s">
        <v>1173</v>
      </c>
      <c r="L583" s="2" t="s">
        <v>41</v>
      </c>
      <c r="M583" s="29">
        <v>1</v>
      </c>
      <c r="N583" s="29">
        <v>2</v>
      </c>
      <c r="O583" s="11"/>
      <c r="P583" s="11"/>
      <c r="Q583" s="11"/>
      <c r="R583" s="11"/>
      <c r="S583" s="11"/>
      <c r="T583" s="11"/>
      <c r="U583" s="11"/>
      <c r="V583" s="11"/>
      <c r="W583" s="11"/>
      <c r="X583" s="5"/>
    </row>
    <row r="584" spans="6:24" x14ac:dyDescent="0.25">
      <c r="F584" s="2" t="s">
        <v>4</v>
      </c>
      <c r="G584" s="1" t="s">
        <v>6</v>
      </c>
      <c r="H584" s="1" t="s">
        <v>16</v>
      </c>
      <c r="I584" s="1" t="s">
        <v>1171</v>
      </c>
      <c r="J584" s="1" t="s">
        <v>1172</v>
      </c>
      <c r="K584" s="1" t="s">
        <v>1173</v>
      </c>
      <c r="L584" s="2" t="s">
        <v>1</v>
      </c>
      <c r="M584" s="9">
        <v>694.47</v>
      </c>
      <c r="N584" s="9">
        <v>649.52</v>
      </c>
      <c r="O584" s="11"/>
      <c r="P584" s="11"/>
      <c r="Q584" s="11"/>
      <c r="R584" s="11"/>
      <c r="S584" s="11"/>
      <c r="T584" s="11"/>
      <c r="U584" s="11"/>
      <c r="V584" s="11"/>
      <c r="W584" s="11"/>
      <c r="X584" s="5"/>
    </row>
    <row r="585" spans="6:24" x14ac:dyDescent="0.25">
      <c r="F585" s="2" t="s">
        <v>4</v>
      </c>
      <c r="G585" s="1" t="s">
        <v>6</v>
      </c>
      <c r="H585" s="1" t="s">
        <v>16</v>
      </c>
      <c r="I585" s="1" t="s">
        <v>1174</v>
      </c>
      <c r="J585" s="1" t="s">
        <v>1175</v>
      </c>
      <c r="K585" s="1" t="s">
        <v>1176</v>
      </c>
      <c r="L585" s="2" t="s">
        <v>2</v>
      </c>
      <c r="M585" s="8">
        <v>6</v>
      </c>
      <c r="N585" s="8">
        <v>18</v>
      </c>
      <c r="O585" s="8">
        <v>57</v>
      </c>
      <c r="P585" s="8">
        <v>156</v>
      </c>
      <c r="Q585" s="8">
        <v>248</v>
      </c>
      <c r="R585" s="8">
        <v>201</v>
      </c>
      <c r="S585" s="8">
        <v>623</v>
      </c>
      <c r="T585" s="8">
        <v>58</v>
      </c>
      <c r="U585" s="8">
        <v>15</v>
      </c>
      <c r="V585" s="8">
        <v>5</v>
      </c>
      <c r="W585" s="8"/>
      <c r="X585" s="4">
        <v>28</v>
      </c>
    </row>
    <row r="586" spans="6:24" x14ac:dyDescent="0.25">
      <c r="F586" s="2" t="s">
        <v>4</v>
      </c>
      <c r="G586" s="1" t="s">
        <v>6</v>
      </c>
      <c r="H586" s="1" t="s">
        <v>16</v>
      </c>
      <c r="I586" s="1" t="s">
        <v>1174</v>
      </c>
      <c r="J586" s="1" t="s">
        <v>1175</v>
      </c>
      <c r="K586" s="1" t="s">
        <v>1176</v>
      </c>
      <c r="L586" s="2" t="s">
        <v>41</v>
      </c>
      <c r="M586" s="29">
        <v>1</v>
      </c>
      <c r="N586" s="29">
        <v>1</v>
      </c>
      <c r="O586" s="29">
        <v>1</v>
      </c>
      <c r="P586" s="29">
        <v>1</v>
      </c>
      <c r="Q586" s="29">
        <v>1</v>
      </c>
      <c r="R586" s="29">
        <v>1</v>
      </c>
      <c r="S586" s="29">
        <v>1</v>
      </c>
      <c r="T586" s="29">
        <v>1</v>
      </c>
      <c r="U586" s="29">
        <v>1</v>
      </c>
      <c r="V586" s="29">
        <v>1</v>
      </c>
      <c r="W586" s="29">
        <v>1</v>
      </c>
      <c r="X586" s="32">
        <v>1</v>
      </c>
    </row>
    <row r="587" spans="6:24" x14ac:dyDescent="0.25">
      <c r="F587" s="2" t="s">
        <v>4</v>
      </c>
      <c r="G587" s="1" t="s">
        <v>6</v>
      </c>
      <c r="H587" s="1" t="s">
        <v>16</v>
      </c>
      <c r="I587" s="1" t="s">
        <v>1174</v>
      </c>
      <c r="J587" s="1" t="s">
        <v>1175</v>
      </c>
      <c r="K587" s="1" t="s">
        <v>1176</v>
      </c>
      <c r="L587" s="2" t="s">
        <v>1</v>
      </c>
      <c r="M587" s="9">
        <v>47.91</v>
      </c>
      <c r="N587" s="9">
        <v>63.73</v>
      </c>
      <c r="O587" s="9">
        <v>119.59</v>
      </c>
      <c r="P587" s="9">
        <v>250.08</v>
      </c>
      <c r="Q587" s="9">
        <v>371.33</v>
      </c>
      <c r="R587" s="9">
        <v>309.39</v>
      </c>
      <c r="S587" s="9">
        <v>724.11</v>
      </c>
      <c r="T587" s="9">
        <v>120.91</v>
      </c>
      <c r="U587" s="9">
        <v>64.239999999999995</v>
      </c>
      <c r="V587" s="9">
        <v>51.06</v>
      </c>
      <c r="W587" s="9">
        <v>44.47</v>
      </c>
      <c r="X587" s="6">
        <v>81.37</v>
      </c>
    </row>
    <row r="588" spans="6:24" x14ac:dyDescent="0.25">
      <c r="F588" s="2" t="s">
        <v>4</v>
      </c>
      <c r="G588" s="1" t="s">
        <v>6</v>
      </c>
      <c r="H588" s="1" t="s">
        <v>16</v>
      </c>
      <c r="I588" s="1" t="s">
        <v>1177</v>
      </c>
      <c r="J588" s="1" t="s">
        <v>1178</v>
      </c>
      <c r="K588" s="1" t="s">
        <v>1179</v>
      </c>
      <c r="L588" s="2" t="s">
        <v>2</v>
      </c>
      <c r="M588" s="8">
        <v>2.516</v>
      </c>
      <c r="N588" s="8">
        <v>2.3835999999999999</v>
      </c>
      <c r="O588" s="8">
        <v>19.863499999999998</v>
      </c>
      <c r="P588" s="8">
        <v>85.280500000000004</v>
      </c>
      <c r="Q588" s="8">
        <v>114.94329999999999</v>
      </c>
      <c r="R588" s="8">
        <v>101.9659</v>
      </c>
      <c r="S588" s="8">
        <v>129.11259999999999</v>
      </c>
      <c r="T588" s="8">
        <v>34.959699999999998</v>
      </c>
      <c r="U588" s="8">
        <v>2.9133</v>
      </c>
      <c r="V588" s="8">
        <v>2.3835999999999999</v>
      </c>
      <c r="W588" s="8">
        <v>2.7808999999999999</v>
      </c>
      <c r="X588" s="4">
        <v>2.3835999999999999</v>
      </c>
    </row>
    <row r="589" spans="6:24" x14ac:dyDescent="0.25">
      <c r="F589" s="2" t="s">
        <v>4</v>
      </c>
      <c r="G589" s="1" t="s">
        <v>6</v>
      </c>
      <c r="H589" s="1" t="s">
        <v>16</v>
      </c>
      <c r="I589" s="1" t="s">
        <v>1177</v>
      </c>
      <c r="J589" s="1" t="s">
        <v>1178</v>
      </c>
      <c r="K589" s="1" t="s">
        <v>1179</v>
      </c>
      <c r="L589" s="2" t="s">
        <v>41</v>
      </c>
      <c r="M589" s="29">
        <v>1</v>
      </c>
      <c r="N589" s="29">
        <v>1</v>
      </c>
      <c r="O589" s="29">
        <v>1</v>
      </c>
      <c r="P589" s="29">
        <v>1</v>
      </c>
      <c r="Q589" s="29">
        <v>1</v>
      </c>
      <c r="R589" s="29">
        <v>1</v>
      </c>
      <c r="S589" s="29">
        <v>1</v>
      </c>
      <c r="T589" s="29">
        <v>1</v>
      </c>
      <c r="U589" s="29">
        <v>1</v>
      </c>
      <c r="V589" s="29">
        <v>1</v>
      </c>
      <c r="W589" s="29">
        <v>1</v>
      </c>
      <c r="X589" s="32">
        <v>1</v>
      </c>
    </row>
    <row r="590" spans="6:24" x14ac:dyDescent="0.25">
      <c r="F590" s="2" t="s">
        <v>4</v>
      </c>
      <c r="G590" s="1" t="s">
        <v>6</v>
      </c>
      <c r="H590" s="1" t="s">
        <v>16</v>
      </c>
      <c r="I590" s="1" t="s">
        <v>1177</v>
      </c>
      <c r="J590" s="1" t="s">
        <v>1178</v>
      </c>
      <c r="K590" s="1" t="s">
        <v>1179</v>
      </c>
      <c r="L590" s="2" t="s">
        <v>1</v>
      </c>
      <c r="M590" s="9">
        <v>43.32</v>
      </c>
      <c r="N590" s="9">
        <v>47.61</v>
      </c>
      <c r="O590" s="9">
        <v>70.64</v>
      </c>
      <c r="P590" s="9">
        <v>156.87</v>
      </c>
      <c r="Q590" s="9">
        <v>195.97</v>
      </c>
      <c r="R590" s="9">
        <v>178.86</v>
      </c>
      <c r="S590" s="9">
        <v>214.64</v>
      </c>
      <c r="T590" s="9">
        <v>90.55</v>
      </c>
      <c r="U590" s="9">
        <v>48.32</v>
      </c>
      <c r="V590" s="9">
        <v>47.61</v>
      </c>
      <c r="W590" s="9">
        <v>48.14</v>
      </c>
      <c r="X590" s="6">
        <v>47.61</v>
      </c>
    </row>
    <row r="591" spans="6:24" x14ac:dyDescent="0.25">
      <c r="F591" s="2" t="s">
        <v>4</v>
      </c>
      <c r="G591" s="1" t="s">
        <v>6</v>
      </c>
      <c r="H591" s="1" t="s">
        <v>16</v>
      </c>
      <c r="I591" s="1" t="s">
        <v>1180</v>
      </c>
      <c r="J591" s="1" t="s">
        <v>1181</v>
      </c>
      <c r="K591" s="1" t="s">
        <v>1182</v>
      </c>
      <c r="L591" s="2" t="s">
        <v>2</v>
      </c>
      <c r="M591" s="8">
        <v>-6.1</v>
      </c>
      <c r="N591" s="8">
        <v>0.6</v>
      </c>
      <c r="O591" s="8">
        <v>13.2</v>
      </c>
      <c r="P591" s="8">
        <v>41.8</v>
      </c>
      <c r="Q591" s="8">
        <v>116</v>
      </c>
      <c r="R591" s="8"/>
      <c r="S591" s="8">
        <v>183.1</v>
      </c>
      <c r="T591" s="8">
        <v>15.6</v>
      </c>
      <c r="U591" s="8">
        <v>0.5</v>
      </c>
      <c r="V591" s="8">
        <v>0.5</v>
      </c>
      <c r="W591" s="8">
        <v>0.3</v>
      </c>
      <c r="X591" s="4">
        <v>16.3</v>
      </c>
    </row>
    <row r="592" spans="6:24" x14ac:dyDescent="0.25">
      <c r="F592" s="2" t="s">
        <v>4</v>
      </c>
      <c r="G592" s="1" t="s">
        <v>6</v>
      </c>
      <c r="H592" s="1" t="s">
        <v>16</v>
      </c>
      <c r="I592" s="1" t="s">
        <v>1180</v>
      </c>
      <c r="J592" s="1" t="s">
        <v>1181</v>
      </c>
      <c r="K592" s="1" t="s">
        <v>1182</v>
      </c>
      <c r="L592" s="2" t="s">
        <v>41</v>
      </c>
      <c r="M592" s="29">
        <v>1</v>
      </c>
      <c r="N592" s="29">
        <v>1</v>
      </c>
      <c r="O592" s="29">
        <v>1</v>
      </c>
      <c r="P592" s="29">
        <v>1</v>
      </c>
      <c r="Q592" s="29">
        <v>1</v>
      </c>
      <c r="R592" s="11"/>
      <c r="S592" s="29">
        <v>2</v>
      </c>
      <c r="T592" s="29">
        <v>1</v>
      </c>
      <c r="U592" s="29">
        <v>1</v>
      </c>
      <c r="V592" s="29">
        <v>1</v>
      </c>
      <c r="W592" s="29">
        <v>1</v>
      </c>
      <c r="X592" s="32">
        <v>1</v>
      </c>
    </row>
    <row r="593" spans="6:24" x14ac:dyDescent="0.25">
      <c r="F593" s="2" t="s">
        <v>4</v>
      </c>
      <c r="G593" s="1" t="s">
        <v>6</v>
      </c>
      <c r="H593" s="1" t="s">
        <v>16</v>
      </c>
      <c r="I593" s="1" t="s">
        <v>1180</v>
      </c>
      <c r="J593" s="1" t="s">
        <v>1181</v>
      </c>
      <c r="K593" s="1" t="s">
        <v>1182</v>
      </c>
      <c r="L593" s="2" t="s">
        <v>1</v>
      </c>
      <c r="M593" s="9">
        <v>31.96</v>
      </c>
      <c r="N593" s="9">
        <v>45.26</v>
      </c>
      <c r="O593" s="9">
        <v>61.86</v>
      </c>
      <c r="P593" s="9">
        <v>99.56</v>
      </c>
      <c r="Q593" s="9">
        <v>197.36</v>
      </c>
      <c r="R593" s="11"/>
      <c r="S593" s="9">
        <v>322.33</v>
      </c>
      <c r="T593" s="9">
        <v>65.03</v>
      </c>
      <c r="U593" s="9">
        <v>45.12</v>
      </c>
      <c r="V593" s="9">
        <v>45.12</v>
      </c>
      <c r="W593" s="9">
        <v>44.87</v>
      </c>
      <c r="X593" s="6">
        <v>65.95</v>
      </c>
    </row>
    <row r="594" spans="6:24" x14ac:dyDescent="0.25">
      <c r="F594" s="2" t="s">
        <v>4</v>
      </c>
      <c r="G594" s="1" t="s">
        <v>6</v>
      </c>
      <c r="H594" s="1" t="s">
        <v>16</v>
      </c>
      <c r="I594" s="1" t="s">
        <v>1183</v>
      </c>
      <c r="J594" s="1" t="s">
        <v>1184</v>
      </c>
      <c r="K594" s="1" t="s">
        <v>1185</v>
      </c>
      <c r="L594" s="2" t="s">
        <v>2</v>
      </c>
      <c r="M594" s="8">
        <v>544</v>
      </c>
      <c r="N594" s="8">
        <v>559</v>
      </c>
      <c r="O594" s="8">
        <v>713</v>
      </c>
      <c r="P594" s="8">
        <v>813</v>
      </c>
      <c r="Q594" s="8">
        <v>813</v>
      </c>
      <c r="R594" s="8">
        <v>800</v>
      </c>
      <c r="S594" s="8">
        <v>732</v>
      </c>
      <c r="T594" s="8">
        <v>804</v>
      </c>
      <c r="U594" s="8">
        <v>627</v>
      </c>
      <c r="V594" s="8">
        <v>556</v>
      </c>
      <c r="W594" s="8">
        <v>530</v>
      </c>
      <c r="X594" s="4">
        <v>552</v>
      </c>
    </row>
    <row r="595" spans="6:24" x14ac:dyDescent="0.25">
      <c r="F595" s="2" t="s">
        <v>4</v>
      </c>
      <c r="G595" s="1" t="s">
        <v>6</v>
      </c>
      <c r="H595" s="1" t="s">
        <v>16</v>
      </c>
      <c r="I595" s="1" t="s">
        <v>1183</v>
      </c>
      <c r="J595" s="1" t="s">
        <v>1184</v>
      </c>
      <c r="K595" s="1" t="s">
        <v>1185</v>
      </c>
      <c r="L595" s="2" t="s">
        <v>41</v>
      </c>
      <c r="M595" s="29">
        <v>1</v>
      </c>
      <c r="N595" s="29">
        <v>1</v>
      </c>
      <c r="O595" s="29">
        <v>1</v>
      </c>
      <c r="P595" s="29">
        <v>1</v>
      </c>
      <c r="Q595" s="29">
        <v>1</v>
      </c>
      <c r="R595" s="29">
        <v>1</v>
      </c>
      <c r="S595" s="29">
        <v>1</v>
      </c>
      <c r="T595" s="29">
        <v>1</v>
      </c>
      <c r="U595" s="29">
        <v>1</v>
      </c>
      <c r="V595" s="29">
        <v>1</v>
      </c>
      <c r="W595" s="29">
        <v>1</v>
      </c>
      <c r="X595" s="32">
        <v>1</v>
      </c>
    </row>
    <row r="596" spans="6:24" x14ac:dyDescent="0.25">
      <c r="F596" s="2" t="s">
        <v>4</v>
      </c>
      <c r="G596" s="1" t="s">
        <v>6</v>
      </c>
      <c r="H596" s="1" t="s">
        <v>16</v>
      </c>
      <c r="I596" s="1" t="s">
        <v>1183</v>
      </c>
      <c r="J596" s="1" t="s">
        <v>1184</v>
      </c>
      <c r="K596" s="1" t="s">
        <v>1185</v>
      </c>
      <c r="L596" s="2" t="s">
        <v>1</v>
      </c>
      <c r="M596" s="9">
        <v>650.12</v>
      </c>
      <c r="N596" s="9">
        <v>663.31</v>
      </c>
      <c r="O596" s="9">
        <v>803.31</v>
      </c>
      <c r="P596" s="9">
        <v>891.31</v>
      </c>
      <c r="Q596" s="9">
        <v>891.31</v>
      </c>
      <c r="R596" s="9">
        <v>879.87</v>
      </c>
      <c r="S596" s="9">
        <v>820.03</v>
      </c>
      <c r="T596" s="9">
        <v>883.39</v>
      </c>
      <c r="U596" s="9">
        <v>727.63</v>
      </c>
      <c r="V596" s="9">
        <v>665.15</v>
      </c>
      <c r="W596" s="9">
        <v>642.28</v>
      </c>
      <c r="X596" s="6">
        <v>661.62</v>
      </c>
    </row>
    <row r="597" spans="6:24" x14ac:dyDescent="0.25">
      <c r="F597" s="2" t="s">
        <v>4</v>
      </c>
      <c r="G597" s="1" t="s">
        <v>6</v>
      </c>
      <c r="H597" s="1" t="s">
        <v>16</v>
      </c>
      <c r="I597" s="1" t="s">
        <v>1186</v>
      </c>
      <c r="J597" s="1" t="s">
        <v>1187</v>
      </c>
      <c r="K597" s="1" t="s">
        <v>1188</v>
      </c>
      <c r="L597" s="2" t="s">
        <v>2</v>
      </c>
      <c r="M597" s="8"/>
      <c r="N597" s="8">
        <v>5.0320999999999998</v>
      </c>
      <c r="O597" s="8">
        <v>131.62870000000001</v>
      </c>
      <c r="P597" s="8">
        <v>261.1386</v>
      </c>
      <c r="Q597" s="8">
        <v>442.55829999999997</v>
      </c>
      <c r="R597" s="8">
        <v>334.36860000000001</v>
      </c>
      <c r="S597" s="8">
        <v>443.22050000000002</v>
      </c>
      <c r="T597" s="8">
        <v>209.75829999999999</v>
      </c>
      <c r="U597" s="8">
        <v>128.1857</v>
      </c>
      <c r="V597" s="8">
        <v>77.599999999999994</v>
      </c>
      <c r="W597" s="8">
        <v>22.3795</v>
      </c>
      <c r="X597" s="4">
        <v>20.658000000000001</v>
      </c>
    </row>
    <row r="598" spans="6:24" x14ac:dyDescent="0.25">
      <c r="F598" s="2" t="s">
        <v>4</v>
      </c>
      <c r="G598" s="1" t="s">
        <v>6</v>
      </c>
      <c r="H598" s="1" t="s">
        <v>16</v>
      </c>
      <c r="I598" s="1" t="s">
        <v>1186</v>
      </c>
      <c r="J598" s="1" t="s">
        <v>1187</v>
      </c>
      <c r="K598" s="1" t="s">
        <v>1188</v>
      </c>
      <c r="L598" s="2" t="s">
        <v>41</v>
      </c>
      <c r="M598" s="11"/>
      <c r="N598" s="29">
        <v>1</v>
      </c>
      <c r="O598" s="29">
        <v>1</v>
      </c>
      <c r="P598" s="29">
        <v>1</v>
      </c>
      <c r="Q598" s="29">
        <v>1</v>
      </c>
      <c r="R598" s="29">
        <v>1</v>
      </c>
      <c r="S598" s="29">
        <v>1</v>
      </c>
      <c r="T598" s="29">
        <v>1</v>
      </c>
      <c r="U598" s="29">
        <v>1</v>
      </c>
      <c r="V598" s="29">
        <v>1</v>
      </c>
      <c r="W598" s="29">
        <v>1</v>
      </c>
      <c r="X598" s="32">
        <v>1</v>
      </c>
    </row>
    <row r="599" spans="6:24" x14ac:dyDescent="0.25">
      <c r="F599" s="2" t="s">
        <v>4</v>
      </c>
      <c r="G599" s="1" t="s">
        <v>6</v>
      </c>
      <c r="H599" s="1" t="s">
        <v>16</v>
      </c>
      <c r="I599" s="1" t="s">
        <v>1186</v>
      </c>
      <c r="J599" s="1" t="s">
        <v>1187</v>
      </c>
      <c r="K599" s="1" t="s">
        <v>1188</v>
      </c>
      <c r="L599" s="2" t="s">
        <v>1</v>
      </c>
      <c r="M599" s="11"/>
      <c r="N599" s="9">
        <v>51.1</v>
      </c>
      <c r="O599" s="9">
        <v>217.97</v>
      </c>
      <c r="P599" s="9">
        <v>388.64</v>
      </c>
      <c r="Q599" s="9">
        <v>565.32000000000005</v>
      </c>
      <c r="R599" s="9">
        <v>470.1</v>
      </c>
      <c r="S599" s="9">
        <v>565.89</v>
      </c>
      <c r="T599" s="9">
        <v>320.93</v>
      </c>
      <c r="U599" s="9">
        <v>213.42</v>
      </c>
      <c r="V599" s="9">
        <v>146.75</v>
      </c>
      <c r="W599" s="9">
        <v>73.97</v>
      </c>
      <c r="X599" s="6">
        <v>71.7</v>
      </c>
    </row>
    <row r="600" spans="6:24" x14ac:dyDescent="0.25">
      <c r="F600" s="2" t="s">
        <v>4</v>
      </c>
      <c r="G600" s="1" t="s">
        <v>6</v>
      </c>
      <c r="H600" s="1" t="s">
        <v>16</v>
      </c>
      <c r="I600" s="1" t="s">
        <v>1189</v>
      </c>
      <c r="J600" s="1" t="s">
        <v>1190</v>
      </c>
      <c r="K600" s="1" t="s">
        <v>1191</v>
      </c>
      <c r="L600" s="2" t="s">
        <v>2</v>
      </c>
      <c r="M600" s="8">
        <v>1.1000000000000001</v>
      </c>
      <c r="N600" s="8">
        <v>14.5</v>
      </c>
      <c r="O600" s="8">
        <v>21</v>
      </c>
      <c r="P600" s="8">
        <v>17.7</v>
      </c>
      <c r="Q600" s="8">
        <v>37.799999999999997</v>
      </c>
      <c r="R600" s="8">
        <v>35.1</v>
      </c>
      <c r="S600" s="8">
        <v>35.4</v>
      </c>
      <c r="T600" s="8">
        <v>11.8</v>
      </c>
      <c r="U600" s="8">
        <v>12.1</v>
      </c>
      <c r="V600" s="8">
        <v>7.9</v>
      </c>
      <c r="W600" s="8">
        <v>3.8</v>
      </c>
      <c r="X600" s="4">
        <v>18.2</v>
      </c>
    </row>
    <row r="601" spans="6:24" x14ac:dyDescent="0.25">
      <c r="F601" s="2" t="s">
        <v>4</v>
      </c>
      <c r="G601" s="1" t="s">
        <v>6</v>
      </c>
      <c r="H601" s="1" t="s">
        <v>16</v>
      </c>
      <c r="I601" s="1" t="s">
        <v>1189</v>
      </c>
      <c r="J601" s="1" t="s">
        <v>1190</v>
      </c>
      <c r="K601" s="1" t="s">
        <v>1191</v>
      </c>
      <c r="L601" s="2" t="s">
        <v>41</v>
      </c>
      <c r="M601" s="29">
        <v>1</v>
      </c>
      <c r="N601" s="29">
        <v>1</v>
      </c>
      <c r="O601" s="29">
        <v>1</v>
      </c>
      <c r="P601" s="29">
        <v>1</v>
      </c>
      <c r="Q601" s="29">
        <v>1</v>
      </c>
      <c r="R601" s="29">
        <v>1</v>
      </c>
      <c r="S601" s="29">
        <v>1</v>
      </c>
      <c r="T601" s="29">
        <v>1</v>
      </c>
      <c r="U601" s="29">
        <v>1</v>
      </c>
      <c r="V601" s="29">
        <v>1</v>
      </c>
      <c r="W601" s="29">
        <v>1</v>
      </c>
      <c r="X601" s="32">
        <v>1</v>
      </c>
    </row>
    <row r="602" spans="6:24" x14ac:dyDescent="0.25">
      <c r="F602" s="2" t="s">
        <v>4</v>
      </c>
      <c r="G602" s="1" t="s">
        <v>6</v>
      </c>
      <c r="H602" s="1" t="s">
        <v>16</v>
      </c>
      <c r="I602" s="1" t="s">
        <v>1189</v>
      </c>
      <c r="J602" s="1" t="s">
        <v>1190</v>
      </c>
      <c r="K602" s="1" t="s">
        <v>1191</v>
      </c>
      <c r="L602" s="2" t="s">
        <v>1</v>
      </c>
      <c r="M602" s="9">
        <v>38.79</v>
      </c>
      <c r="N602" s="9">
        <v>63.57</v>
      </c>
      <c r="O602" s="9">
        <v>72.150000000000006</v>
      </c>
      <c r="P602" s="9">
        <v>67.790000000000006</v>
      </c>
      <c r="Q602" s="9">
        <v>94.29</v>
      </c>
      <c r="R602" s="9">
        <v>90.73</v>
      </c>
      <c r="S602" s="9">
        <v>91.12</v>
      </c>
      <c r="T602" s="9">
        <v>60.02</v>
      </c>
      <c r="U602" s="9">
        <v>60.43</v>
      </c>
      <c r="V602" s="9">
        <v>54.88</v>
      </c>
      <c r="W602" s="9">
        <v>49.48</v>
      </c>
      <c r="X602" s="6">
        <v>68.459999999999994</v>
      </c>
    </row>
    <row r="603" spans="6:24" x14ac:dyDescent="0.25">
      <c r="F603" s="2" t="s">
        <v>4</v>
      </c>
      <c r="G603" s="1" t="s">
        <v>6</v>
      </c>
      <c r="H603" s="1" t="s">
        <v>16</v>
      </c>
      <c r="I603" s="1" t="s">
        <v>1192</v>
      </c>
      <c r="J603" s="1" t="s">
        <v>1193</v>
      </c>
      <c r="K603" s="1" t="s">
        <v>1194</v>
      </c>
      <c r="L603" s="2" t="s">
        <v>2</v>
      </c>
      <c r="M603" s="8"/>
      <c r="N603" s="8">
        <v>0.2</v>
      </c>
      <c r="O603" s="8">
        <v>16.2</v>
      </c>
      <c r="P603" s="8">
        <v>114.7</v>
      </c>
      <c r="Q603" s="8">
        <v>175.2</v>
      </c>
      <c r="R603" s="8"/>
      <c r="S603" s="8">
        <v>387.3</v>
      </c>
      <c r="T603" s="8">
        <v>38.6</v>
      </c>
      <c r="U603" s="8">
        <v>2.1</v>
      </c>
      <c r="V603" s="8">
        <v>1.1000000000000001</v>
      </c>
      <c r="W603" s="8">
        <v>1.5</v>
      </c>
      <c r="X603" s="4">
        <v>1.5</v>
      </c>
    </row>
    <row r="604" spans="6:24" x14ac:dyDescent="0.25">
      <c r="F604" s="2" t="s">
        <v>4</v>
      </c>
      <c r="G604" s="1" t="s">
        <v>6</v>
      </c>
      <c r="H604" s="1" t="s">
        <v>16</v>
      </c>
      <c r="I604" s="1" t="s">
        <v>1192</v>
      </c>
      <c r="J604" s="1" t="s">
        <v>1193</v>
      </c>
      <c r="K604" s="1" t="s">
        <v>1194</v>
      </c>
      <c r="L604" s="2" t="s">
        <v>41</v>
      </c>
      <c r="M604" s="29">
        <v>1</v>
      </c>
      <c r="N604" s="29">
        <v>1</v>
      </c>
      <c r="O604" s="29">
        <v>1</v>
      </c>
      <c r="P604" s="29">
        <v>1</v>
      </c>
      <c r="Q604" s="29">
        <v>1</v>
      </c>
      <c r="R604" s="29">
        <v>1</v>
      </c>
      <c r="S604" s="29">
        <v>1</v>
      </c>
      <c r="T604" s="29">
        <v>1</v>
      </c>
      <c r="U604" s="29">
        <v>1</v>
      </c>
      <c r="V604" s="29">
        <v>1</v>
      </c>
      <c r="W604" s="29">
        <v>1</v>
      </c>
      <c r="X604" s="32">
        <v>1</v>
      </c>
    </row>
    <row r="605" spans="6:24" x14ac:dyDescent="0.25">
      <c r="F605" s="2" t="s">
        <v>4</v>
      </c>
      <c r="G605" s="1" t="s">
        <v>6</v>
      </c>
      <c r="H605" s="1" t="s">
        <v>16</v>
      </c>
      <c r="I605" s="1" t="s">
        <v>1192</v>
      </c>
      <c r="J605" s="1" t="s">
        <v>1193</v>
      </c>
      <c r="K605" s="1" t="s">
        <v>1194</v>
      </c>
      <c r="L605" s="2" t="s">
        <v>1</v>
      </c>
      <c r="M605" s="9">
        <v>40</v>
      </c>
      <c r="N605" s="9">
        <v>44.73</v>
      </c>
      <c r="O605" s="9">
        <v>65.819999999999993</v>
      </c>
      <c r="P605" s="9">
        <v>195.64</v>
      </c>
      <c r="Q605" s="9">
        <v>275.38</v>
      </c>
      <c r="R605" s="9">
        <v>44.47</v>
      </c>
      <c r="S605" s="9">
        <v>516.70000000000005</v>
      </c>
      <c r="T605" s="9">
        <v>95.34</v>
      </c>
      <c r="U605" s="9">
        <v>47.24</v>
      </c>
      <c r="V605" s="9">
        <v>45.92</v>
      </c>
      <c r="W605" s="9">
        <v>46.45</v>
      </c>
      <c r="X605" s="6">
        <v>46.44</v>
      </c>
    </row>
    <row r="606" spans="6:24" x14ac:dyDescent="0.25">
      <c r="F606" s="2" t="s">
        <v>4</v>
      </c>
      <c r="G606" s="1" t="s">
        <v>6</v>
      </c>
      <c r="H606" s="1" t="s">
        <v>16</v>
      </c>
      <c r="I606" s="1" t="s">
        <v>1195</v>
      </c>
      <c r="J606" s="1" t="s">
        <v>1196</v>
      </c>
      <c r="K606" s="1" t="s">
        <v>1197</v>
      </c>
      <c r="L606" s="2" t="s">
        <v>2</v>
      </c>
      <c r="M606" s="8"/>
      <c r="N606" s="8"/>
      <c r="O606" s="8">
        <v>25</v>
      </c>
      <c r="P606" s="8">
        <v>127</v>
      </c>
      <c r="Q606" s="8">
        <v>187</v>
      </c>
      <c r="R606" s="8">
        <v>156.72630000000001</v>
      </c>
      <c r="S606" s="8">
        <v>64.789100000000005</v>
      </c>
      <c r="T606" s="8">
        <v>22.318100000000001</v>
      </c>
      <c r="U606" s="8"/>
      <c r="V606" s="8"/>
      <c r="W606" s="8"/>
      <c r="X606" s="4"/>
    </row>
    <row r="607" spans="6:24" x14ac:dyDescent="0.25">
      <c r="F607" s="2" t="s">
        <v>4</v>
      </c>
      <c r="G607" s="1" t="s">
        <v>6</v>
      </c>
      <c r="H607" s="1" t="s">
        <v>16</v>
      </c>
      <c r="I607" s="1" t="s">
        <v>1195</v>
      </c>
      <c r="J607" s="1" t="s">
        <v>1196</v>
      </c>
      <c r="K607" s="1" t="s">
        <v>1197</v>
      </c>
      <c r="L607" s="2" t="s">
        <v>41</v>
      </c>
      <c r="M607" s="29">
        <v>1</v>
      </c>
      <c r="N607" s="29">
        <v>1</v>
      </c>
      <c r="O607" s="29">
        <v>1</v>
      </c>
      <c r="P607" s="29">
        <v>1</v>
      </c>
      <c r="Q607" s="29">
        <v>1</v>
      </c>
      <c r="R607" s="29">
        <v>1</v>
      </c>
      <c r="S607" s="29">
        <v>1</v>
      </c>
      <c r="T607" s="29">
        <v>1</v>
      </c>
      <c r="U607" s="29">
        <v>1</v>
      </c>
      <c r="V607" s="29">
        <v>1</v>
      </c>
      <c r="W607" s="29">
        <v>1</v>
      </c>
      <c r="X607" s="32">
        <v>1</v>
      </c>
    </row>
    <row r="608" spans="6:24" x14ac:dyDescent="0.25">
      <c r="F608" s="2" t="s">
        <v>4</v>
      </c>
      <c r="G608" s="1" t="s">
        <v>6</v>
      </c>
      <c r="H608" s="1" t="s">
        <v>16</v>
      </c>
      <c r="I608" s="1" t="s">
        <v>1195</v>
      </c>
      <c r="J608" s="1" t="s">
        <v>1196</v>
      </c>
      <c r="K608" s="1" t="s">
        <v>1197</v>
      </c>
      <c r="L608" s="2" t="s">
        <v>1</v>
      </c>
      <c r="M608" s="9">
        <v>40</v>
      </c>
      <c r="N608" s="9">
        <v>44.47</v>
      </c>
      <c r="O608" s="9">
        <v>77.42</v>
      </c>
      <c r="P608" s="9">
        <v>211.86</v>
      </c>
      <c r="Q608" s="9">
        <v>290.94</v>
      </c>
      <c r="R608" s="9">
        <v>251.04</v>
      </c>
      <c r="S608" s="9">
        <v>129.86000000000001</v>
      </c>
      <c r="T608" s="9">
        <v>73.89</v>
      </c>
      <c r="U608" s="9">
        <v>44.47</v>
      </c>
      <c r="V608" s="9">
        <v>44.47</v>
      </c>
      <c r="W608" s="9">
        <v>44.47</v>
      </c>
      <c r="X608" s="6">
        <v>44.47</v>
      </c>
    </row>
    <row r="609" spans="6:24" x14ac:dyDescent="0.25">
      <c r="F609" s="2" t="s">
        <v>4</v>
      </c>
      <c r="G609" s="1" t="s">
        <v>6</v>
      </c>
      <c r="H609" s="1" t="s">
        <v>16</v>
      </c>
      <c r="I609" s="1" t="s">
        <v>1198</v>
      </c>
      <c r="J609" s="1" t="s">
        <v>1199</v>
      </c>
      <c r="K609" s="1" t="s">
        <v>1200</v>
      </c>
      <c r="L609" s="2" t="s">
        <v>2</v>
      </c>
      <c r="M609" s="8"/>
      <c r="N609" s="8"/>
      <c r="O609" s="8"/>
      <c r="P609" s="8"/>
      <c r="Q609" s="8">
        <v>722.8</v>
      </c>
      <c r="R609" s="8">
        <v>335.1</v>
      </c>
      <c r="S609" s="8">
        <v>540.9</v>
      </c>
      <c r="T609" s="8">
        <v>62.3</v>
      </c>
      <c r="U609" s="8">
        <v>18.399999999999999</v>
      </c>
      <c r="V609" s="8">
        <v>13.5</v>
      </c>
      <c r="W609" s="8">
        <v>11.1</v>
      </c>
      <c r="X609" s="4">
        <v>10.6</v>
      </c>
    </row>
    <row r="610" spans="6:24" x14ac:dyDescent="0.25">
      <c r="F610" s="2" t="s">
        <v>4</v>
      </c>
      <c r="G610" s="1" t="s">
        <v>6</v>
      </c>
      <c r="H610" s="1" t="s">
        <v>16</v>
      </c>
      <c r="I610" s="1" t="s">
        <v>1198</v>
      </c>
      <c r="J610" s="1" t="s">
        <v>1199</v>
      </c>
      <c r="K610" s="1" t="s">
        <v>1200</v>
      </c>
      <c r="L610" s="2" t="s">
        <v>41</v>
      </c>
      <c r="M610" s="11"/>
      <c r="N610" s="11"/>
      <c r="O610" s="29"/>
      <c r="P610" s="11"/>
      <c r="Q610" s="29">
        <v>2</v>
      </c>
      <c r="R610" s="29">
        <v>1</v>
      </c>
      <c r="S610" s="29">
        <v>1</v>
      </c>
      <c r="T610" s="29">
        <v>1</v>
      </c>
      <c r="U610" s="29">
        <v>1</v>
      </c>
      <c r="V610" s="29">
        <v>1</v>
      </c>
      <c r="W610" s="29">
        <v>1</v>
      </c>
      <c r="X610" s="32">
        <v>1</v>
      </c>
    </row>
    <row r="611" spans="6:24" x14ac:dyDescent="0.25">
      <c r="F611" s="2" t="s">
        <v>4</v>
      </c>
      <c r="G611" s="1" t="s">
        <v>6</v>
      </c>
      <c r="H611" s="1" t="s">
        <v>16</v>
      </c>
      <c r="I611" s="1" t="s">
        <v>1198</v>
      </c>
      <c r="J611" s="1" t="s">
        <v>1199</v>
      </c>
      <c r="K611" s="1" t="s">
        <v>1200</v>
      </c>
      <c r="L611" s="2" t="s">
        <v>1</v>
      </c>
      <c r="M611" s="11"/>
      <c r="N611" s="11"/>
      <c r="O611" s="9"/>
      <c r="P611" s="11"/>
      <c r="Q611" s="9">
        <v>987.8</v>
      </c>
      <c r="R611" s="9">
        <v>470.76</v>
      </c>
      <c r="S611" s="9">
        <v>651.85</v>
      </c>
      <c r="T611" s="9">
        <v>126.59</v>
      </c>
      <c r="U611" s="9">
        <v>68.72</v>
      </c>
      <c r="V611" s="9">
        <v>62.26</v>
      </c>
      <c r="W611" s="9">
        <v>59.11</v>
      </c>
      <c r="X611" s="6">
        <v>58.44</v>
      </c>
    </row>
    <row r="612" spans="6:24" x14ac:dyDescent="0.25">
      <c r="F612" s="2" t="s">
        <v>4</v>
      </c>
      <c r="G612" s="1" t="s">
        <v>6</v>
      </c>
      <c r="H612" s="1" t="s">
        <v>16</v>
      </c>
      <c r="I612" s="1" t="s">
        <v>1201</v>
      </c>
      <c r="J612" s="1" t="s">
        <v>1202</v>
      </c>
      <c r="K612" s="1" t="s">
        <v>1203</v>
      </c>
      <c r="L612" s="2" t="s">
        <v>2</v>
      </c>
      <c r="M612" s="8"/>
      <c r="N612" s="8"/>
      <c r="O612" s="8"/>
      <c r="P612" s="8">
        <v>75.084000000000003</v>
      </c>
      <c r="Q612" s="8">
        <v>78.659400000000005</v>
      </c>
      <c r="R612" s="8"/>
      <c r="S612" s="8">
        <v>122.8888</v>
      </c>
      <c r="T612" s="8">
        <v>0.13239999999999999</v>
      </c>
      <c r="U612" s="8"/>
      <c r="V612" s="8"/>
      <c r="W612" s="8"/>
      <c r="X612" s="4"/>
    </row>
    <row r="613" spans="6:24" x14ac:dyDescent="0.25">
      <c r="F613" s="2" t="s">
        <v>4</v>
      </c>
      <c r="G613" s="1" t="s">
        <v>6</v>
      </c>
      <c r="H613" s="1" t="s">
        <v>16</v>
      </c>
      <c r="I613" s="1" t="s">
        <v>1201</v>
      </c>
      <c r="J613" s="1" t="s">
        <v>1202</v>
      </c>
      <c r="K613" s="1" t="s">
        <v>1203</v>
      </c>
      <c r="L613" s="2" t="s">
        <v>41</v>
      </c>
      <c r="M613" s="11"/>
      <c r="N613" s="29">
        <v>1</v>
      </c>
      <c r="O613" s="11"/>
      <c r="P613" s="29">
        <v>2</v>
      </c>
      <c r="Q613" s="29">
        <v>1</v>
      </c>
      <c r="R613" s="11"/>
      <c r="S613" s="29">
        <v>2</v>
      </c>
      <c r="T613" s="29">
        <v>1</v>
      </c>
      <c r="U613" s="29">
        <v>1</v>
      </c>
      <c r="V613" s="11"/>
      <c r="W613" s="11"/>
      <c r="X613" s="5"/>
    </row>
    <row r="614" spans="6:24" x14ac:dyDescent="0.25">
      <c r="F614" s="2" t="s">
        <v>4</v>
      </c>
      <c r="G614" s="1" t="s">
        <v>6</v>
      </c>
      <c r="H614" s="1" t="s">
        <v>16</v>
      </c>
      <c r="I614" s="1" t="s">
        <v>1201</v>
      </c>
      <c r="J614" s="1" t="s">
        <v>1202</v>
      </c>
      <c r="K614" s="1" t="s">
        <v>1203</v>
      </c>
      <c r="L614" s="2" t="s">
        <v>1</v>
      </c>
      <c r="M614" s="11"/>
      <c r="N614" s="9">
        <v>44.47</v>
      </c>
      <c r="O614" s="11"/>
      <c r="P614" s="9">
        <v>187.89</v>
      </c>
      <c r="Q614" s="9">
        <v>148.13</v>
      </c>
      <c r="R614" s="11"/>
      <c r="S614" s="9">
        <v>250.92</v>
      </c>
      <c r="T614" s="9">
        <v>44.63</v>
      </c>
      <c r="U614" s="9">
        <v>44.47</v>
      </c>
      <c r="V614" s="11"/>
      <c r="W614" s="11"/>
      <c r="X614" s="5"/>
    </row>
    <row r="615" spans="6:24" x14ac:dyDescent="0.25">
      <c r="F615" s="2" t="s">
        <v>4</v>
      </c>
      <c r="G615" s="1" t="s">
        <v>6</v>
      </c>
      <c r="H615" s="1" t="s">
        <v>16</v>
      </c>
      <c r="I615" s="1" t="s">
        <v>1204</v>
      </c>
      <c r="J615" s="1" t="s">
        <v>1205</v>
      </c>
      <c r="K615" s="1" t="s">
        <v>1206</v>
      </c>
      <c r="L615" s="2" t="s">
        <v>2</v>
      </c>
      <c r="M615" s="8"/>
      <c r="N615" s="8"/>
      <c r="O615" s="8">
        <v>25.822500000000002</v>
      </c>
      <c r="P615" s="8"/>
      <c r="Q615" s="8">
        <v>111.2355</v>
      </c>
      <c r="R615" s="8">
        <v>107.7925</v>
      </c>
      <c r="S615" s="8">
        <v>134.27709999999999</v>
      </c>
      <c r="T615" s="8">
        <v>39.859400000000001</v>
      </c>
      <c r="U615" s="8">
        <v>1.8539000000000001</v>
      </c>
      <c r="V615" s="8">
        <v>6.2239000000000004</v>
      </c>
      <c r="W615" s="8">
        <v>0.52969999999999995</v>
      </c>
      <c r="X615" s="4">
        <v>1.0593999999999999</v>
      </c>
    </row>
    <row r="616" spans="6:24" x14ac:dyDescent="0.25">
      <c r="F616" s="2" t="s">
        <v>4</v>
      </c>
      <c r="G616" s="1" t="s">
        <v>6</v>
      </c>
      <c r="H616" s="1" t="s">
        <v>16</v>
      </c>
      <c r="I616" s="1" t="s">
        <v>1204</v>
      </c>
      <c r="J616" s="1" t="s">
        <v>1205</v>
      </c>
      <c r="K616" s="1" t="s">
        <v>1206</v>
      </c>
      <c r="L616" s="2" t="s">
        <v>41</v>
      </c>
      <c r="M616" s="11"/>
      <c r="N616" s="11"/>
      <c r="O616" s="29">
        <v>1</v>
      </c>
      <c r="P616" s="11"/>
      <c r="Q616" s="29">
        <v>2</v>
      </c>
      <c r="R616" s="29">
        <v>1</v>
      </c>
      <c r="S616" s="29">
        <v>1</v>
      </c>
      <c r="T616" s="29">
        <v>1</v>
      </c>
      <c r="U616" s="29">
        <v>1</v>
      </c>
      <c r="V616" s="29">
        <v>1</v>
      </c>
      <c r="W616" s="29">
        <v>1</v>
      </c>
      <c r="X616" s="32">
        <v>1</v>
      </c>
    </row>
    <row r="617" spans="6:24" x14ac:dyDescent="0.25">
      <c r="F617" s="2" t="s">
        <v>4</v>
      </c>
      <c r="G617" s="1" t="s">
        <v>6</v>
      </c>
      <c r="H617" s="1" t="s">
        <v>16</v>
      </c>
      <c r="I617" s="1" t="s">
        <v>1204</v>
      </c>
      <c r="J617" s="1" t="s">
        <v>1205</v>
      </c>
      <c r="K617" s="1" t="s">
        <v>1206</v>
      </c>
      <c r="L617" s="2" t="s">
        <v>1</v>
      </c>
      <c r="M617" s="11"/>
      <c r="N617" s="11"/>
      <c r="O617" s="9">
        <v>78.510000000000005</v>
      </c>
      <c r="P617" s="11"/>
      <c r="Q617" s="9">
        <v>235.55</v>
      </c>
      <c r="R617" s="9">
        <v>186.54</v>
      </c>
      <c r="S617" s="9">
        <v>221.45</v>
      </c>
      <c r="T617" s="9">
        <v>96.99</v>
      </c>
      <c r="U617" s="9">
        <v>46.92</v>
      </c>
      <c r="V617" s="9">
        <v>52.67</v>
      </c>
      <c r="W617" s="9">
        <v>45.18</v>
      </c>
      <c r="X617" s="6">
        <v>45.87</v>
      </c>
    </row>
    <row r="618" spans="6:24" x14ac:dyDescent="0.25">
      <c r="F618" s="2" t="s">
        <v>4</v>
      </c>
      <c r="G618" s="1" t="s">
        <v>6</v>
      </c>
      <c r="H618" s="1" t="s">
        <v>16</v>
      </c>
      <c r="I618" s="1" t="s">
        <v>1207</v>
      </c>
      <c r="J618" s="1" t="s">
        <v>1208</v>
      </c>
      <c r="K618" s="1" t="s">
        <v>1209</v>
      </c>
      <c r="L618" s="2" t="s">
        <v>2</v>
      </c>
      <c r="M618" s="8"/>
      <c r="N618" s="8"/>
      <c r="O618" s="8"/>
      <c r="P618" s="8"/>
      <c r="Q618" s="8"/>
      <c r="R618" s="8"/>
      <c r="S618" s="8">
        <v>132.5556</v>
      </c>
      <c r="T618" s="8">
        <v>4.6348000000000003</v>
      </c>
      <c r="U618" s="8">
        <v>1.3242</v>
      </c>
      <c r="V618" s="8">
        <v>-1.3242</v>
      </c>
      <c r="W618" s="8"/>
      <c r="X618" s="4"/>
    </row>
    <row r="619" spans="6:24" x14ac:dyDescent="0.25">
      <c r="F619" s="2" t="s">
        <v>4</v>
      </c>
      <c r="G619" s="1" t="s">
        <v>6</v>
      </c>
      <c r="H619" s="1" t="s">
        <v>16</v>
      </c>
      <c r="I619" s="1" t="s">
        <v>1207</v>
      </c>
      <c r="J619" s="1" t="s">
        <v>1208</v>
      </c>
      <c r="K619" s="1" t="s">
        <v>1209</v>
      </c>
      <c r="L619" s="2" t="s">
        <v>41</v>
      </c>
      <c r="M619" s="11"/>
      <c r="N619" s="11"/>
      <c r="O619" s="11"/>
      <c r="P619" s="11"/>
      <c r="Q619" s="29">
        <v>2</v>
      </c>
      <c r="R619" s="29">
        <v>1</v>
      </c>
      <c r="S619" s="29">
        <v>1</v>
      </c>
      <c r="T619" s="29">
        <v>1</v>
      </c>
      <c r="U619" s="29">
        <v>1</v>
      </c>
      <c r="V619" s="29">
        <v>1</v>
      </c>
      <c r="W619" s="29">
        <v>1</v>
      </c>
      <c r="X619" s="32">
        <v>1</v>
      </c>
    </row>
    <row r="620" spans="6:24" x14ac:dyDescent="0.25">
      <c r="F620" s="2" t="s">
        <v>4</v>
      </c>
      <c r="G620" s="1" t="s">
        <v>6</v>
      </c>
      <c r="H620" s="1" t="s">
        <v>16</v>
      </c>
      <c r="I620" s="1" t="s">
        <v>1207</v>
      </c>
      <c r="J620" s="1" t="s">
        <v>1208</v>
      </c>
      <c r="K620" s="1" t="s">
        <v>1209</v>
      </c>
      <c r="L620" s="2" t="s">
        <v>1</v>
      </c>
      <c r="M620" s="11"/>
      <c r="N620" s="11"/>
      <c r="O620" s="11"/>
      <c r="P620" s="11"/>
      <c r="Q620" s="9">
        <v>88.94</v>
      </c>
      <c r="R620" s="9">
        <v>44.47</v>
      </c>
      <c r="S620" s="9">
        <v>219.18</v>
      </c>
      <c r="T620" s="9">
        <v>50.58</v>
      </c>
      <c r="U620" s="9">
        <v>46.22</v>
      </c>
      <c r="V620" s="9">
        <v>42.72</v>
      </c>
      <c r="W620" s="9">
        <v>44.47</v>
      </c>
      <c r="X620" s="6">
        <v>44.47</v>
      </c>
    </row>
    <row r="621" spans="6:24" x14ac:dyDescent="0.25">
      <c r="F621" s="2" t="s">
        <v>4</v>
      </c>
      <c r="G621" s="1" t="s">
        <v>6</v>
      </c>
      <c r="H621" s="1" t="s">
        <v>16</v>
      </c>
      <c r="I621" s="1" t="s">
        <v>1210</v>
      </c>
      <c r="J621" s="1" t="s">
        <v>1211</v>
      </c>
      <c r="K621" s="1" t="s">
        <v>1212</v>
      </c>
      <c r="L621" s="2" t="s">
        <v>2</v>
      </c>
      <c r="M621" s="8"/>
      <c r="N621" s="8"/>
      <c r="O621" s="8"/>
      <c r="P621" s="8">
        <v>13.657299999999999</v>
      </c>
      <c r="Q621" s="8">
        <v>93.103099999999998</v>
      </c>
      <c r="R621" s="8">
        <v>154.22800000000001</v>
      </c>
      <c r="S621" s="8">
        <v>294.46550000000002</v>
      </c>
      <c r="T621" s="8">
        <v>44.969299999999997</v>
      </c>
      <c r="U621" s="8">
        <v>1.9985999999999999</v>
      </c>
      <c r="V621" s="8">
        <v>0.66620000000000001</v>
      </c>
      <c r="W621" s="8">
        <v>0.83279999999999998</v>
      </c>
      <c r="X621" s="4">
        <v>0.66620000000000001</v>
      </c>
    </row>
    <row r="622" spans="6:24" x14ac:dyDescent="0.25">
      <c r="F622" s="2" t="s">
        <v>4</v>
      </c>
      <c r="G622" s="1" t="s">
        <v>6</v>
      </c>
      <c r="H622" s="1" t="s">
        <v>16</v>
      </c>
      <c r="I622" s="1" t="s">
        <v>1210</v>
      </c>
      <c r="J622" s="1" t="s">
        <v>1211</v>
      </c>
      <c r="K622" s="1" t="s">
        <v>1212</v>
      </c>
      <c r="L622" s="2" t="s">
        <v>41</v>
      </c>
      <c r="M622" s="11"/>
      <c r="N622" s="11"/>
      <c r="O622" s="11"/>
      <c r="P622" s="29">
        <v>1</v>
      </c>
      <c r="Q622" s="29">
        <v>1</v>
      </c>
      <c r="R622" s="29">
        <v>1</v>
      </c>
      <c r="S622" s="29">
        <v>1</v>
      </c>
      <c r="T622" s="29">
        <v>1</v>
      </c>
      <c r="U622" s="29">
        <v>1</v>
      </c>
      <c r="V622" s="29">
        <v>1</v>
      </c>
      <c r="W622" s="29">
        <v>1</v>
      </c>
      <c r="X622" s="32">
        <v>1</v>
      </c>
    </row>
    <row r="623" spans="6:24" x14ac:dyDescent="0.25">
      <c r="F623" s="2" t="s">
        <v>4</v>
      </c>
      <c r="G623" s="1" t="s">
        <v>6</v>
      </c>
      <c r="H623" s="1" t="s">
        <v>16</v>
      </c>
      <c r="I623" s="1" t="s">
        <v>1210</v>
      </c>
      <c r="J623" s="1" t="s">
        <v>1211</v>
      </c>
      <c r="K623" s="1" t="s">
        <v>1212</v>
      </c>
      <c r="L623" s="2" t="s">
        <v>1</v>
      </c>
      <c r="M623" s="11"/>
      <c r="N623" s="11"/>
      <c r="O623" s="11"/>
      <c r="P623" s="9">
        <v>62.48</v>
      </c>
      <c r="Q623" s="9">
        <v>167.19</v>
      </c>
      <c r="R623" s="9">
        <v>247.74</v>
      </c>
      <c r="S623" s="9">
        <v>432.59</v>
      </c>
      <c r="T623" s="9">
        <v>103.74</v>
      </c>
      <c r="U623" s="9">
        <v>47.09</v>
      </c>
      <c r="V623" s="9">
        <v>45.35</v>
      </c>
      <c r="W623" s="9">
        <v>45.56</v>
      </c>
      <c r="X623" s="6">
        <v>45.34</v>
      </c>
    </row>
    <row r="624" spans="6:24" x14ac:dyDescent="0.25">
      <c r="F624" s="2" t="s">
        <v>4</v>
      </c>
      <c r="G624" s="1" t="s">
        <v>6</v>
      </c>
      <c r="H624" s="1" t="s">
        <v>16</v>
      </c>
      <c r="I624" s="1" t="s">
        <v>1213</v>
      </c>
      <c r="J624" s="1" t="s">
        <v>1214</v>
      </c>
      <c r="K624" s="1" t="s">
        <v>1215</v>
      </c>
      <c r="L624" s="2" t="s">
        <v>2</v>
      </c>
      <c r="M624" s="8"/>
      <c r="N624" s="8"/>
      <c r="O624" s="8"/>
      <c r="P624" s="8"/>
      <c r="Q624" s="8"/>
      <c r="R624" s="8"/>
      <c r="S624" s="8">
        <v>4.8</v>
      </c>
      <c r="T624" s="8">
        <v>111.2</v>
      </c>
      <c r="U624" s="8"/>
      <c r="V624" s="8"/>
      <c r="W624" s="8"/>
      <c r="X624" s="4"/>
    </row>
    <row r="625" spans="6:24" x14ac:dyDescent="0.25">
      <c r="F625" s="2" t="s">
        <v>4</v>
      </c>
      <c r="G625" s="1" t="s">
        <v>6</v>
      </c>
      <c r="H625" s="1" t="s">
        <v>16</v>
      </c>
      <c r="I625" s="1" t="s">
        <v>1213</v>
      </c>
      <c r="J625" s="1" t="s">
        <v>1214</v>
      </c>
      <c r="K625" s="1" t="s">
        <v>1215</v>
      </c>
      <c r="L625" s="2" t="s">
        <v>41</v>
      </c>
      <c r="M625" s="11"/>
      <c r="N625" s="11"/>
      <c r="O625" s="11"/>
      <c r="P625" s="11"/>
      <c r="Q625" s="11"/>
      <c r="R625" s="11"/>
      <c r="S625" s="29">
        <v>2</v>
      </c>
      <c r="T625" s="29">
        <v>1</v>
      </c>
      <c r="U625" s="29">
        <v>1</v>
      </c>
      <c r="V625" s="29">
        <v>1</v>
      </c>
      <c r="W625" s="29">
        <v>1</v>
      </c>
      <c r="X625" s="32">
        <v>1</v>
      </c>
    </row>
    <row r="626" spans="6:24" x14ac:dyDescent="0.25">
      <c r="F626" s="2" t="s">
        <v>4</v>
      </c>
      <c r="G626" s="1" t="s">
        <v>6</v>
      </c>
      <c r="H626" s="1" t="s">
        <v>16</v>
      </c>
      <c r="I626" s="1" t="s">
        <v>1213</v>
      </c>
      <c r="J626" s="1" t="s">
        <v>1214</v>
      </c>
      <c r="K626" s="1" t="s">
        <v>1215</v>
      </c>
      <c r="L626" s="2" t="s">
        <v>1</v>
      </c>
      <c r="M626" s="11"/>
      <c r="N626" s="11"/>
      <c r="O626" s="11"/>
      <c r="P626" s="11"/>
      <c r="Q626" s="11"/>
      <c r="R626" s="11"/>
      <c r="S626" s="9">
        <v>93.63</v>
      </c>
      <c r="T626" s="9">
        <v>191.02</v>
      </c>
      <c r="U626" s="9">
        <v>44.47</v>
      </c>
      <c r="V626" s="9">
        <v>44.47</v>
      </c>
      <c r="W626" s="9">
        <v>32.61</v>
      </c>
      <c r="X626" s="6"/>
    </row>
    <row r="627" spans="6:24" x14ac:dyDescent="0.25">
      <c r="F627" s="2" t="s">
        <v>4</v>
      </c>
      <c r="G627" s="1" t="s">
        <v>6</v>
      </c>
      <c r="H627" s="1" t="s">
        <v>16</v>
      </c>
      <c r="I627" s="1" t="s">
        <v>1216</v>
      </c>
      <c r="J627" s="1" t="s">
        <v>1217</v>
      </c>
      <c r="K627" s="1" t="s">
        <v>1218</v>
      </c>
      <c r="L627" s="2" t="s">
        <v>2</v>
      </c>
      <c r="M627" s="8"/>
      <c r="N627" s="8"/>
      <c r="O627" s="8"/>
      <c r="P627" s="8"/>
      <c r="Q627" s="8"/>
      <c r="R627" s="8"/>
      <c r="S627" s="8">
        <v>87.399299999999997</v>
      </c>
      <c r="T627" s="8">
        <v>68.330399999999997</v>
      </c>
      <c r="U627" s="8">
        <v>1.1918</v>
      </c>
      <c r="V627" s="8"/>
      <c r="W627" s="8"/>
      <c r="X627" s="4"/>
    </row>
    <row r="628" spans="6:24" x14ac:dyDescent="0.25">
      <c r="F628" s="2" t="s">
        <v>4</v>
      </c>
      <c r="G628" s="1" t="s">
        <v>6</v>
      </c>
      <c r="H628" s="1" t="s">
        <v>16</v>
      </c>
      <c r="I628" s="1" t="s">
        <v>1216</v>
      </c>
      <c r="J628" s="1" t="s">
        <v>1217</v>
      </c>
      <c r="K628" s="1" t="s">
        <v>1218</v>
      </c>
      <c r="L628" s="2" t="s">
        <v>41</v>
      </c>
      <c r="M628" s="11"/>
      <c r="N628" s="11"/>
      <c r="O628" s="11"/>
      <c r="P628" s="11"/>
      <c r="Q628" s="11"/>
      <c r="R628" s="11"/>
      <c r="S628" s="29">
        <v>1</v>
      </c>
      <c r="T628" s="29">
        <v>1</v>
      </c>
      <c r="U628" s="29">
        <v>1</v>
      </c>
      <c r="V628" s="29">
        <v>1</v>
      </c>
      <c r="W628" s="29">
        <v>1</v>
      </c>
      <c r="X628" s="32">
        <v>1</v>
      </c>
    </row>
    <row r="629" spans="6:24" x14ac:dyDescent="0.25">
      <c r="F629" s="2" t="s">
        <v>4</v>
      </c>
      <c r="G629" s="1" t="s">
        <v>6</v>
      </c>
      <c r="H629" s="1" t="s">
        <v>16</v>
      </c>
      <c r="I629" s="1" t="s">
        <v>1216</v>
      </c>
      <c r="J629" s="1" t="s">
        <v>1217</v>
      </c>
      <c r="K629" s="1" t="s">
        <v>1218</v>
      </c>
      <c r="L629" s="2" t="s">
        <v>1</v>
      </c>
      <c r="M629" s="11"/>
      <c r="N629" s="11"/>
      <c r="O629" s="11"/>
      <c r="P629" s="11"/>
      <c r="Q629" s="11"/>
      <c r="R629" s="11"/>
      <c r="S629" s="9">
        <v>159.65</v>
      </c>
      <c r="T629" s="9">
        <v>134.54</v>
      </c>
      <c r="U629" s="9">
        <v>46.04</v>
      </c>
      <c r="V629" s="9">
        <v>44.47</v>
      </c>
      <c r="W629" s="9">
        <v>44.47</v>
      </c>
      <c r="X629" s="6">
        <v>44.47</v>
      </c>
    </row>
    <row r="630" spans="6:24" x14ac:dyDescent="0.25">
      <c r="F630" s="2" t="s">
        <v>4</v>
      </c>
      <c r="G630" s="1" t="s">
        <v>6</v>
      </c>
      <c r="H630" s="1" t="s">
        <v>16</v>
      </c>
      <c r="I630" s="1" t="s">
        <v>1219</v>
      </c>
      <c r="J630" s="1" t="s">
        <v>1220</v>
      </c>
      <c r="K630" s="1" t="s">
        <v>1221</v>
      </c>
      <c r="L630" s="2" t="s">
        <v>41</v>
      </c>
      <c r="M630" s="11"/>
      <c r="N630" s="11"/>
      <c r="O630" s="11"/>
      <c r="P630" s="11"/>
      <c r="Q630" s="11"/>
      <c r="R630" s="11"/>
      <c r="S630" s="11"/>
      <c r="T630" s="11"/>
      <c r="U630" s="11"/>
      <c r="V630" s="29">
        <v>1</v>
      </c>
      <c r="W630" s="11"/>
      <c r="X630" s="5"/>
    </row>
    <row r="631" spans="6:24" x14ac:dyDescent="0.25">
      <c r="F631" s="2" t="s">
        <v>4</v>
      </c>
      <c r="G631" s="1" t="s">
        <v>6</v>
      </c>
      <c r="H631" s="1" t="s">
        <v>16</v>
      </c>
      <c r="I631" s="1" t="s">
        <v>1219</v>
      </c>
      <c r="J631" s="1" t="s">
        <v>1220</v>
      </c>
      <c r="K631" s="1" t="s">
        <v>1221</v>
      </c>
      <c r="L631" s="2" t="s">
        <v>1</v>
      </c>
      <c r="M631" s="11"/>
      <c r="N631" s="11"/>
      <c r="O631" s="11"/>
      <c r="P631" s="11"/>
      <c r="Q631" s="11"/>
      <c r="R631" s="11"/>
      <c r="S631" s="11"/>
      <c r="T631" s="11"/>
      <c r="U631" s="11"/>
      <c r="V631" s="9">
        <v>29.65</v>
      </c>
      <c r="W631" s="11"/>
      <c r="X631" s="5"/>
    </row>
    <row r="632" spans="6:24" x14ac:dyDescent="0.25">
      <c r="F632" s="2" t="s">
        <v>4</v>
      </c>
      <c r="G632" s="1" t="s">
        <v>6</v>
      </c>
      <c r="H632" s="1" t="s">
        <v>16</v>
      </c>
      <c r="I632" s="1" t="s">
        <v>1222</v>
      </c>
      <c r="J632" s="1" t="s">
        <v>1223</v>
      </c>
      <c r="K632" s="1" t="s">
        <v>1224</v>
      </c>
      <c r="L632" s="2" t="s">
        <v>2</v>
      </c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>
        <v>0.3</v>
      </c>
      <c r="X632" s="4">
        <v>-0.3</v>
      </c>
    </row>
    <row r="633" spans="6:24" x14ac:dyDescent="0.25">
      <c r="F633" s="2" t="s">
        <v>4</v>
      </c>
      <c r="G633" s="1" t="s">
        <v>6</v>
      </c>
      <c r="H633" s="1" t="s">
        <v>16</v>
      </c>
      <c r="I633" s="1" t="s">
        <v>1222</v>
      </c>
      <c r="J633" s="1" t="s">
        <v>1223</v>
      </c>
      <c r="K633" s="1" t="s">
        <v>1224</v>
      </c>
      <c r="L633" s="2" t="s">
        <v>41</v>
      </c>
      <c r="M633" s="11"/>
      <c r="N633" s="11"/>
      <c r="O633" s="11"/>
      <c r="P633" s="11"/>
      <c r="Q633" s="11"/>
      <c r="R633" s="11"/>
      <c r="S633" s="11"/>
      <c r="T633" s="11"/>
      <c r="U633" s="11"/>
      <c r="V633" s="29">
        <v>1</v>
      </c>
      <c r="W633" s="29">
        <v>1</v>
      </c>
      <c r="X633" s="32">
        <v>1</v>
      </c>
    </row>
    <row r="634" spans="6:24" x14ac:dyDescent="0.25">
      <c r="F634" s="2" t="s">
        <v>4</v>
      </c>
      <c r="G634" s="2" t="s">
        <v>6</v>
      </c>
      <c r="H634" s="2" t="s">
        <v>16</v>
      </c>
      <c r="I634" s="2" t="s">
        <v>1222</v>
      </c>
      <c r="J634" s="2" t="s">
        <v>1223</v>
      </c>
      <c r="K634" s="2" t="s">
        <v>1224</v>
      </c>
      <c r="L634" s="2" t="s">
        <v>1</v>
      </c>
      <c r="M634" s="105"/>
      <c r="N634" s="105"/>
      <c r="O634" s="105"/>
      <c r="P634" s="105"/>
      <c r="Q634" s="105"/>
      <c r="R634" s="105"/>
      <c r="S634" s="105"/>
      <c r="T634" s="105"/>
      <c r="U634" s="105"/>
      <c r="V634" s="10">
        <v>44.47</v>
      </c>
      <c r="W634" s="10">
        <v>44.87</v>
      </c>
      <c r="X634" s="7">
        <v>44.07</v>
      </c>
    </row>
  </sheetData>
  <autoFilter ref="F6:X634"/>
  <pageMargins left="0.7" right="0.7" top="0.75" bottom="0.75" header="0.3" footer="0.3"/>
  <pageSetup scale="40" orientation="landscape" r:id="rId1"/>
  <headerFooter>
    <oddHeader xml:space="preserve">&amp;R&amp;14CASE NO. 2015-00343
ATTACHMENT 42
TO STAFF DR NO. 1-59
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4"/>
  <sheetViews>
    <sheetView tabSelected="1" view="pageBreakPreview" zoomScale="60" zoomScaleNormal="100" workbookViewId="0"/>
  </sheetViews>
  <sheetFormatPr defaultRowHeight="15" x14ac:dyDescent="0.25"/>
  <cols>
    <col min="5" max="5" width="53" bestFit="1" customWidth="1"/>
    <col min="6" max="6" width="14.7109375" customWidth="1"/>
    <col min="7" max="7" width="14.140625" bestFit="1" customWidth="1"/>
    <col min="8" max="8" width="36.42578125" bestFit="1" customWidth="1"/>
    <col min="9" max="9" width="18.7109375" bestFit="1" customWidth="1"/>
    <col min="10" max="21" width="15.28515625" customWidth="1"/>
    <col min="22" max="32" width="17.28515625" bestFit="1" customWidth="1"/>
    <col min="33" max="33" width="14.140625" bestFit="1" customWidth="1"/>
    <col min="34" max="42" width="13.42578125" bestFit="1" customWidth="1"/>
    <col min="43" max="43" width="14.140625" bestFit="1" customWidth="1"/>
    <col min="44" max="44" width="13.42578125" bestFit="1" customWidth="1"/>
  </cols>
  <sheetData>
    <row r="1" spans="1:22" ht="36" x14ac:dyDescent="0.55000000000000004">
      <c r="A1" s="117"/>
    </row>
    <row r="2" spans="1:22" x14ac:dyDescent="0.25">
      <c r="B2" s="118"/>
      <c r="C2" t="s">
        <v>642</v>
      </c>
    </row>
    <row r="3" spans="1:22" x14ac:dyDescent="0.25">
      <c r="F3" s="41"/>
    </row>
    <row r="6" spans="1:22" x14ac:dyDescent="0.25">
      <c r="F6" s="3" t="s">
        <v>3</v>
      </c>
      <c r="G6" s="3" t="s">
        <v>5</v>
      </c>
      <c r="H6" s="3" t="s">
        <v>9</v>
      </c>
      <c r="I6" s="3" t="s">
        <v>20</v>
      </c>
      <c r="J6" s="2" t="s">
        <v>582</v>
      </c>
      <c r="K6" s="2" t="s">
        <v>583</v>
      </c>
      <c r="L6" s="2" t="s">
        <v>584</v>
      </c>
      <c r="M6" s="2" t="s">
        <v>585</v>
      </c>
      <c r="N6" s="2" t="s">
        <v>586</v>
      </c>
      <c r="O6" s="2" t="s">
        <v>587</v>
      </c>
      <c r="P6" s="2" t="s">
        <v>588</v>
      </c>
      <c r="Q6" s="2" t="s">
        <v>589</v>
      </c>
      <c r="R6" s="2" t="s">
        <v>590</v>
      </c>
      <c r="S6" s="2" t="s">
        <v>591</v>
      </c>
      <c r="T6" s="2" t="s">
        <v>592</v>
      </c>
      <c r="U6" s="2" t="s">
        <v>593</v>
      </c>
      <c r="V6" s="13" t="s">
        <v>35</v>
      </c>
    </row>
    <row r="7" spans="1:22" x14ac:dyDescent="0.25">
      <c r="E7" t="str">
        <f t="shared" ref="E7:E35" si="0">H7&amp;I7</f>
        <v>KY-RES - GEN SERVICE FIRMTotal Vol@MCF</v>
      </c>
      <c r="F7" s="2" t="s">
        <v>4</v>
      </c>
      <c r="G7" s="1" t="s">
        <v>6</v>
      </c>
      <c r="H7" s="1" t="s">
        <v>17</v>
      </c>
      <c r="I7" s="2" t="s">
        <v>2</v>
      </c>
      <c r="J7" s="8">
        <v>171336.40460000001</v>
      </c>
      <c r="K7" s="8">
        <v>236412.09239999999</v>
      </c>
      <c r="L7" s="8">
        <v>867231.55799999996</v>
      </c>
      <c r="M7" s="8">
        <v>1624473.7586000001</v>
      </c>
      <c r="N7" s="8">
        <v>2202595.3741000001</v>
      </c>
      <c r="O7" s="8">
        <v>1807697.8485999999</v>
      </c>
      <c r="P7" s="8">
        <v>2400151.4141000002</v>
      </c>
      <c r="Q7" s="8">
        <v>837126.9166</v>
      </c>
      <c r="R7" s="8">
        <v>326920.36680000002</v>
      </c>
      <c r="S7" s="8">
        <v>194865.39660000001</v>
      </c>
      <c r="T7" s="8">
        <v>156472.16190000001</v>
      </c>
      <c r="U7" s="4">
        <v>173271.57579999999</v>
      </c>
      <c r="V7" s="17">
        <f>SUM(J7:U7)</f>
        <v>10998554.868100002</v>
      </c>
    </row>
    <row r="8" spans="1:22" x14ac:dyDescent="0.25">
      <c r="E8" t="str">
        <f t="shared" si="0"/>
        <v>KY-RES - GEN SERVICE FIRMBase Charge Count</v>
      </c>
      <c r="F8" s="2" t="s">
        <v>4</v>
      </c>
      <c r="G8" s="1" t="s">
        <v>6</v>
      </c>
      <c r="H8" s="1" t="s">
        <v>17</v>
      </c>
      <c r="I8" s="2" t="s">
        <v>41</v>
      </c>
      <c r="J8" s="29">
        <v>149672</v>
      </c>
      <c r="K8" s="29">
        <v>151158</v>
      </c>
      <c r="L8" s="29">
        <v>151071</v>
      </c>
      <c r="M8" s="29">
        <v>156596</v>
      </c>
      <c r="N8" s="29">
        <v>156457</v>
      </c>
      <c r="O8" s="29">
        <v>139931</v>
      </c>
      <c r="P8" s="29">
        <v>173781</v>
      </c>
      <c r="Q8" s="29">
        <v>156828</v>
      </c>
      <c r="R8" s="29">
        <v>155295</v>
      </c>
      <c r="S8" s="29">
        <v>154867</v>
      </c>
      <c r="T8" s="29">
        <v>152881</v>
      </c>
      <c r="U8" s="32">
        <v>150414</v>
      </c>
      <c r="V8" s="17">
        <f t="shared" ref="V8:V39" si="1">SUM(J8:U8)</f>
        <v>1848951</v>
      </c>
    </row>
    <row r="9" spans="1:22" x14ac:dyDescent="0.25">
      <c r="E9" t="str">
        <f t="shared" si="0"/>
        <v>KY-RES - GEN SERVICE FIRMMargin</v>
      </c>
      <c r="F9" s="2" t="s">
        <v>4</v>
      </c>
      <c r="G9" s="1" t="s">
        <v>6</v>
      </c>
      <c r="H9" s="1" t="s">
        <v>17</v>
      </c>
      <c r="I9" s="2" t="s">
        <v>1</v>
      </c>
      <c r="J9" s="9">
        <v>2594935.33</v>
      </c>
      <c r="K9" s="9">
        <v>2836634.49</v>
      </c>
      <c r="L9" s="9">
        <v>3593359.63</v>
      </c>
      <c r="M9" s="9">
        <v>4715562.66</v>
      </c>
      <c r="N9" s="9">
        <v>5732122.3799999999</v>
      </c>
      <c r="O9" s="9">
        <v>4797522.3499999996</v>
      </c>
      <c r="P9" s="9">
        <v>5369599.2699999996</v>
      </c>
      <c r="Q9" s="9">
        <v>4015043.61</v>
      </c>
      <c r="R9" s="9">
        <v>3088462.64</v>
      </c>
      <c r="S9" s="9">
        <v>2909502.66</v>
      </c>
      <c r="T9" s="9">
        <v>2840972.16</v>
      </c>
      <c r="U9" s="6">
        <v>2829544.82</v>
      </c>
      <c r="V9" s="17">
        <f t="shared" si="1"/>
        <v>45323261.999999993</v>
      </c>
    </row>
    <row r="10" spans="1:22" x14ac:dyDescent="0.25">
      <c r="E10" t="str">
        <f t="shared" si="0"/>
        <v>KY-RES - GEN SERVICE PUBLIC HOUSINGTotal Vol@MCF</v>
      </c>
      <c r="F10" s="2" t="s">
        <v>4</v>
      </c>
      <c r="G10" s="1" t="s">
        <v>6</v>
      </c>
      <c r="H10" s="1" t="s">
        <v>18</v>
      </c>
      <c r="I10" s="2" t="s">
        <v>2</v>
      </c>
      <c r="J10" s="8">
        <v>1667.6859999999999</v>
      </c>
      <c r="K10" s="8">
        <v>2079.6102000000001</v>
      </c>
      <c r="L10" s="8">
        <v>5410.6873999999998</v>
      </c>
      <c r="M10" s="8">
        <v>7994.6094999999996</v>
      </c>
      <c r="N10" s="8">
        <v>11116.2744</v>
      </c>
      <c r="O10" s="8">
        <v>9806.4549000000006</v>
      </c>
      <c r="P10" s="8">
        <v>9616.1003000000001</v>
      </c>
      <c r="Q10" s="8">
        <v>3777.1341000000002</v>
      </c>
      <c r="R10" s="8">
        <v>2155.5767999999998</v>
      </c>
      <c r="S10" s="8">
        <v>1651.5440000000001</v>
      </c>
      <c r="T10" s="8">
        <v>1711.127</v>
      </c>
      <c r="U10" s="4">
        <v>1707.4570000000001</v>
      </c>
      <c r="V10" s="17">
        <f t="shared" si="1"/>
        <v>58694.261600000013</v>
      </c>
    </row>
    <row r="11" spans="1:22" x14ac:dyDescent="0.25">
      <c r="E11" t="str">
        <f t="shared" si="0"/>
        <v>KY-RES - GEN SERVICE PUBLIC HOUSINGBase Charge Count</v>
      </c>
      <c r="F11" s="2" t="s">
        <v>4</v>
      </c>
      <c r="G11" s="1" t="s">
        <v>6</v>
      </c>
      <c r="H11" s="1" t="s">
        <v>18</v>
      </c>
      <c r="I11" s="2" t="s">
        <v>41</v>
      </c>
      <c r="J11" s="29">
        <v>1340</v>
      </c>
      <c r="K11" s="29">
        <v>1361</v>
      </c>
      <c r="L11" s="29">
        <v>1323</v>
      </c>
      <c r="M11" s="29">
        <v>1324</v>
      </c>
      <c r="N11" s="29">
        <v>1416</v>
      </c>
      <c r="O11" s="29">
        <v>1250</v>
      </c>
      <c r="P11" s="29">
        <v>1588</v>
      </c>
      <c r="Q11" s="29">
        <v>1411</v>
      </c>
      <c r="R11" s="29">
        <v>1414</v>
      </c>
      <c r="S11" s="29">
        <v>1426</v>
      </c>
      <c r="T11" s="29">
        <v>1412</v>
      </c>
      <c r="U11" s="32">
        <v>1421</v>
      </c>
      <c r="V11" s="17">
        <f t="shared" si="1"/>
        <v>16686</v>
      </c>
    </row>
    <row r="12" spans="1:22" x14ac:dyDescent="0.25">
      <c r="E12" t="str">
        <f t="shared" si="0"/>
        <v>KY-RES - GEN SERVICE PUBLIC HOUSINGMargin</v>
      </c>
      <c r="F12" s="2" t="s">
        <v>4</v>
      </c>
      <c r="G12" s="1" t="s">
        <v>6</v>
      </c>
      <c r="H12" s="1" t="s">
        <v>18</v>
      </c>
      <c r="I12" s="2" t="s">
        <v>1</v>
      </c>
      <c r="J12" s="9">
        <v>23593.35</v>
      </c>
      <c r="K12" s="9">
        <v>26372.42</v>
      </c>
      <c r="L12" s="9">
        <v>28265.64</v>
      </c>
      <c r="M12" s="9">
        <v>34404.14</v>
      </c>
      <c r="N12" s="9">
        <v>39344.629999999997</v>
      </c>
      <c r="O12" s="9">
        <v>32842.67</v>
      </c>
      <c r="P12" s="9">
        <v>38055.22</v>
      </c>
      <c r="Q12" s="9">
        <v>30903.83</v>
      </c>
      <c r="R12" s="9">
        <v>27470.06</v>
      </c>
      <c r="S12" s="9">
        <v>27008.7</v>
      </c>
      <c r="T12" s="9">
        <v>26813.38</v>
      </c>
      <c r="U12" s="6">
        <v>26940.05</v>
      </c>
      <c r="V12" s="17">
        <f t="shared" si="1"/>
        <v>362014.08999999997</v>
      </c>
    </row>
    <row r="13" spans="1:22" x14ac:dyDescent="0.25">
      <c r="E13" t="str">
        <f t="shared" si="0"/>
        <v>KY-COM-GEN SERVICE FIRMTotal Vol@MCF</v>
      </c>
      <c r="F13" s="2" t="s">
        <v>4</v>
      </c>
      <c r="G13" s="1" t="s">
        <v>6</v>
      </c>
      <c r="H13" s="1" t="s">
        <v>13</v>
      </c>
      <c r="I13" s="2" t="s">
        <v>2</v>
      </c>
      <c r="J13" s="8">
        <v>182598.63250000001</v>
      </c>
      <c r="K13" s="8">
        <v>239285.74359999999</v>
      </c>
      <c r="L13" s="8">
        <v>390495.73129999998</v>
      </c>
      <c r="M13" s="8">
        <v>702395.35739999998</v>
      </c>
      <c r="N13" s="8">
        <v>972826.81929999997</v>
      </c>
      <c r="O13" s="8">
        <v>842061.66139999998</v>
      </c>
      <c r="P13" s="8">
        <v>1004152.1422999999</v>
      </c>
      <c r="Q13" s="8">
        <v>400121.60649999999</v>
      </c>
      <c r="R13" s="8">
        <v>197959.8057</v>
      </c>
      <c r="S13" s="8">
        <v>149970.5148</v>
      </c>
      <c r="T13" s="8">
        <v>140981.34359999999</v>
      </c>
      <c r="U13" s="4">
        <v>160817.47959999999</v>
      </c>
      <c r="V13" s="17">
        <f t="shared" si="1"/>
        <v>5383666.8380000005</v>
      </c>
    </row>
    <row r="14" spans="1:22" x14ac:dyDescent="0.25">
      <c r="E14" t="str">
        <f t="shared" si="0"/>
        <v>KY-COM-GEN SERVICE FIRMBase Charge Count</v>
      </c>
      <c r="F14" s="2" t="s">
        <v>4</v>
      </c>
      <c r="G14" s="1" t="s">
        <v>6</v>
      </c>
      <c r="H14" s="1" t="s">
        <v>13</v>
      </c>
      <c r="I14" s="2" t="s">
        <v>41</v>
      </c>
      <c r="J14" s="29">
        <v>16763</v>
      </c>
      <c r="K14" s="29">
        <v>16900</v>
      </c>
      <c r="L14" s="29">
        <v>16920</v>
      </c>
      <c r="M14" s="29">
        <v>17698</v>
      </c>
      <c r="N14" s="29">
        <v>17809</v>
      </c>
      <c r="O14" s="29">
        <v>16330</v>
      </c>
      <c r="P14" s="29">
        <v>19213</v>
      </c>
      <c r="Q14" s="29">
        <v>17745</v>
      </c>
      <c r="R14" s="29">
        <v>17372</v>
      </c>
      <c r="S14" s="29">
        <v>17239</v>
      </c>
      <c r="T14" s="29">
        <v>17099</v>
      </c>
      <c r="U14" s="32">
        <v>16768</v>
      </c>
      <c r="V14" s="17">
        <f t="shared" si="1"/>
        <v>207856</v>
      </c>
    </row>
    <row r="15" spans="1:22" x14ac:dyDescent="0.25">
      <c r="E15" t="str">
        <f t="shared" si="0"/>
        <v>KY-COM-GEN SERVICE FIRMMargin</v>
      </c>
      <c r="F15" s="2" t="s">
        <v>4</v>
      </c>
      <c r="G15" s="1" t="s">
        <v>6</v>
      </c>
      <c r="H15" s="1" t="s">
        <v>13</v>
      </c>
      <c r="I15" s="2" t="s">
        <v>1</v>
      </c>
      <c r="J15" s="9">
        <v>890251.94</v>
      </c>
      <c r="K15" s="9">
        <v>1002492.15</v>
      </c>
      <c r="L15" s="9">
        <v>1185969.3</v>
      </c>
      <c r="M15" s="9">
        <v>1627319.61</v>
      </c>
      <c r="N15" s="9">
        <v>2057917.35</v>
      </c>
      <c r="O15" s="9">
        <v>1769391.34</v>
      </c>
      <c r="P15" s="9">
        <v>1827534.27</v>
      </c>
      <c r="Q15" s="9">
        <v>1360002.2</v>
      </c>
      <c r="R15" s="9">
        <v>1013792.83</v>
      </c>
      <c r="S15" s="9">
        <v>953267</v>
      </c>
      <c r="T15" s="9">
        <v>936690.49</v>
      </c>
      <c r="U15" s="6">
        <v>945931.93</v>
      </c>
      <c r="V15" s="17">
        <f t="shared" si="1"/>
        <v>15570560.409999998</v>
      </c>
    </row>
    <row r="16" spans="1:22" x14ac:dyDescent="0.25">
      <c r="E16" t="str">
        <f t="shared" si="0"/>
        <v>KY-IND-GEN SERVICE FIRMTotal Vol@MCF</v>
      </c>
      <c r="F16" s="2" t="s">
        <v>4</v>
      </c>
      <c r="G16" s="1" t="s">
        <v>6</v>
      </c>
      <c r="H16" s="1" t="s">
        <v>16</v>
      </c>
      <c r="I16" s="2" t="s">
        <v>2</v>
      </c>
      <c r="J16" s="8">
        <v>20311.283100000001</v>
      </c>
      <c r="K16" s="8">
        <v>18926.972099999999</v>
      </c>
      <c r="L16" s="8">
        <v>42338.036599999999</v>
      </c>
      <c r="M16" s="8">
        <v>82176.154399999999</v>
      </c>
      <c r="N16" s="8">
        <v>109080.83990000001</v>
      </c>
      <c r="O16" s="8">
        <v>88900.575100000002</v>
      </c>
      <c r="P16" s="8">
        <v>132666.98860000001</v>
      </c>
      <c r="Q16" s="8">
        <v>44291.265399999997</v>
      </c>
      <c r="R16" s="8">
        <v>18992.643</v>
      </c>
      <c r="S16" s="8">
        <v>15219.8799</v>
      </c>
      <c r="T16" s="8">
        <v>12621.678099999999</v>
      </c>
      <c r="U16" s="4">
        <v>21603.453300000001</v>
      </c>
      <c r="V16" s="17">
        <f t="shared" si="1"/>
        <v>607129.76950000017</v>
      </c>
    </row>
    <row r="17" spans="5:22" x14ac:dyDescent="0.25">
      <c r="E17" t="str">
        <f t="shared" si="0"/>
        <v>KY-IND-GEN SERVICE FIRMBase Charge Count</v>
      </c>
      <c r="F17" s="2" t="s">
        <v>4</v>
      </c>
      <c r="G17" s="1" t="s">
        <v>6</v>
      </c>
      <c r="H17" s="1" t="s">
        <v>16</v>
      </c>
      <c r="I17" s="2" t="s">
        <v>41</v>
      </c>
      <c r="J17" s="29">
        <v>189</v>
      </c>
      <c r="K17" s="29">
        <v>195</v>
      </c>
      <c r="L17" s="29">
        <v>181</v>
      </c>
      <c r="M17" s="29">
        <v>200</v>
      </c>
      <c r="N17" s="29">
        <v>201</v>
      </c>
      <c r="O17" s="29">
        <v>169</v>
      </c>
      <c r="P17" s="29">
        <v>234</v>
      </c>
      <c r="Q17" s="29">
        <v>197</v>
      </c>
      <c r="R17" s="29">
        <v>193</v>
      </c>
      <c r="S17" s="29">
        <v>205</v>
      </c>
      <c r="T17" s="29">
        <v>193</v>
      </c>
      <c r="U17" s="32">
        <v>211</v>
      </c>
      <c r="V17" s="17">
        <f t="shared" si="1"/>
        <v>2368</v>
      </c>
    </row>
    <row r="18" spans="5:22" x14ac:dyDescent="0.25">
      <c r="E18" t="str">
        <f t="shared" si="0"/>
        <v>KY-IND-GEN SERVICE FIRMMargin</v>
      </c>
      <c r="F18" s="2" t="s">
        <v>4</v>
      </c>
      <c r="G18" s="1" t="s">
        <v>6</v>
      </c>
      <c r="H18" s="1" t="s">
        <v>16</v>
      </c>
      <c r="I18" s="2" t="s">
        <v>1</v>
      </c>
      <c r="J18" s="9">
        <v>29870.9</v>
      </c>
      <c r="K18" s="9">
        <v>30085.7</v>
      </c>
      <c r="L18" s="9">
        <v>55116.12</v>
      </c>
      <c r="M18" s="9">
        <v>96843.21</v>
      </c>
      <c r="N18" s="9">
        <v>123473.53</v>
      </c>
      <c r="O18" s="9">
        <v>100701.51</v>
      </c>
      <c r="P18" s="9">
        <v>149487.21</v>
      </c>
      <c r="Q18" s="9">
        <v>58231.55</v>
      </c>
      <c r="R18" s="9">
        <v>30900.639999999999</v>
      </c>
      <c r="S18" s="9">
        <v>26486.15</v>
      </c>
      <c r="T18" s="9">
        <v>23296.46</v>
      </c>
      <c r="U18" s="6">
        <v>33680.160000000003</v>
      </c>
      <c r="V18" s="17">
        <f t="shared" si="1"/>
        <v>758173.14</v>
      </c>
    </row>
    <row r="19" spans="5:22" x14ac:dyDescent="0.25">
      <c r="E19" t="str">
        <f t="shared" si="0"/>
        <v>KY- P A- GEN SERVICE FIRMTotal Vol@MCF</v>
      </c>
      <c r="F19" s="2" t="s">
        <v>4</v>
      </c>
      <c r="G19" s="1" t="s">
        <v>6</v>
      </c>
      <c r="H19" s="1" t="s">
        <v>10</v>
      </c>
      <c r="I19" s="2" t="s">
        <v>2</v>
      </c>
      <c r="J19" s="8">
        <v>34244.456899999997</v>
      </c>
      <c r="K19" s="8">
        <v>43775.160799999998</v>
      </c>
      <c r="L19" s="8">
        <v>85802.631299999994</v>
      </c>
      <c r="M19" s="8">
        <v>153903.71170000001</v>
      </c>
      <c r="N19" s="8">
        <v>209593.76930000001</v>
      </c>
      <c r="O19" s="8">
        <v>176706.0387</v>
      </c>
      <c r="P19" s="8">
        <v>226828.78779999999</v>
      </c>
      <c r="Q19" s="8">
        <v>87909.298200000005</v>
      </c>
      <c r="R19" s="8">
        <v>50030.712800000001</v>
      </c>
      <c r="S19" s="8">
        <v>30772.874400000001</v>
      </c>
      <c r="T19" s="8">
        <v>25864.262200000001</v>
      </c>
      <c r="U19" s="4">
        <v>29005.519700000001</v>
      </c>
      <c r="V19" s="17">
        <f t="shared" si="1"/>
        <v>1154437.2238000003</v>
      </c>
    </row>
    <row r="20" spans="5:22" x14ac:dyDescent="0.25">
      <c r="E20" t="str">
        <f t="shared" si="0"/>
        <v>KY- P A- GEN SERVICE FIRMBase Charge Count</v>
      </c>
      <c r="F20" s="2" t="s">
        <v>4</v>
      </c>
      <c r="G20" s="1" t="s">
        <v>6</v>
      </c>
      <c r="H20" s="1" t="s">
        <v>10</v>
      </c>
      <c r="I20" s="2" t="s">
        <v>41</v>
      </c>
      <c r="J20" s="29">
        <v>1544</v>
      </c>
      <c r="K20" s="29">
        <v>1572</v>
      </c>
      <c r="L20" s="29">
        <v>1520</v>
      </c>
      <c r="M20" s="29">
        <v>1559</v>
      </c>
      <c r="N20" s="29">
        <v>1567</v>
      </c>
      <c r="O20" s="29">
        <v>1378</v>
      </c>
      <c r="P20" s="29">
        <v>1769</v>
      </c>
      <c r="Q20" s="29">
        <v>1555</v>
      </c>
      <c r="R20" s="29">
        <v>1550</v>
      </c>
      <c r="S20" s="29">
        <v>1563</v>
      </c>
      <c r="T20" s="29">
        <v>1563</v>
      </c>
      <c r="U20" s="32">
        <v>1507</v>
      </c>
      <c r="V20" s="17">
        <f t="shared" si="1"/>
        <v>18647</v>
      </c>
    </row>
    <row r="21" spans="5:22" x14ac:dyDescent="0.25">
      <c r="E21" t="str">
        <f t="shared" si="0"/>
        <v>KY- P A- GEN SERVICE FIRMMargin</v>
      </c>
      <c r="F21" s="2" t="s">
        <v>4</v>
      </c>
      <c r="G21" s="1" t="s">
        <v>6</v>
      </c>
      <c r="H21" s="1" t="s">
        <v>10</v>
      </c>
      <c r="I21" s="2" t="s">
        <v>1</v>
      </c>
      <c r="J21" s="9">
        <v>103897.76</v>
      </c>
      <c r="K21" s="9">
        <v>120406.21</v>
      </c>
      <c r="L21" s="9">
        <v>162029.76000000001</v>
      </c>
      <c r="M21" s="9">
        <v>246717</v>
      </c>
      <c r="N21" s="9">
        <v>330500.7</v>
      </c>
      <c r="O21" s="9">
        <v>271051.02</v>
      </c>
      <c r="P21" s="9">
        <v>287025.94</v>
      </c>
      <c r="Q21" s="9">
        <v>194449.12</v>
      </c>
      <c r="R21" s="9">
        <v>130478.17</v>
      </c>
      <c r="S21" s="9">
        <v>107506.08</v>
      </c>
      <c r="T21" s="9">
        <v>101430.45</v>
      </c>
      <c r="U21" s="6">
        <v>103325.77</v>
      </c>
      <c r="V21" s="17">
        <f t="shared" si="1"/>
        <v>2158817.9799999995</v>
      </c>
    </row>
    <row r="22" spans="5:22" x14ac:dyDescent="0.25">
      <c r="E22" t="str">
        <f t="shared" si="0"/>
        <v>KY-COM - GEN SERVICE INTERRUPTIBLETotal Vol@MCF</v>
      </c>
      <c r="F22" s="2" t="s">
        <v>4</v>
      </c>
      <c r="G22" s="1" t="s">
        <v>6</v>
      </c>
      <c r="H22" s="1" t="s">
        <v>12</v>
      </c>
      <c r="I22" s="2" t="s">
        <v>2</v>
      </c>
      <c r="J22" s="8">
        <v>29.400300000000001</v>
      </c>
      <c r="K22" s="8">
        <v>69.720500000000001</v>
      </c>
      <c r="L22" s="8">
        <v>230.327</v>
      </c>
      <c r="M22" s="8">
        <v>2682.4531000000002</v>
      </c>
      <c r="N22" s="8">
        <v>2690.6185999999998</v>
      </c>
      <c r="O22" s="8">
        <v>2484.3530999999998</v>
      </c>
      <c r="P22" s="8">
        <v>3118.0165999999999</v>
      </c>
      <c r="Q22" s="8">
        <v>1728.9152999999999</v>
      </c>
      <c r="R22" s="8">
        <v>52.122199999999999</v>
      </c>
      <c r="S22" s="8">
        <v>20.756</v>
      </c>
      <c r="T22" s="8">
        <v>8.1245999999999992</v>
      </c>
      <c r="U22" s="4">
        <v>25.572399999999998</v>
      </c>
      <c r="V22" s="17">
        <f t="shared" si="1"/>
        <v>13140.3797</v>
      </c>
    </row>
    <row r="23" spans="5:22" x14ac:dyDescent="0.25">
      <c r="E23" t="str">
        <f t="shared" si="0"/>
        <v>KY-COM - GEN SERVICE INTERRUPTIBLEBase Charge Count</v>
      </c>
      <c r="F23" s="2" t="s">
        <v>4</v>
      </c>
      <c r="G23" s="1" t="s">
        <v>6</v>
      </c>
      <c r="H23" s="1" t="s">
        <v>12</v>
      </c>
      <c r="I23" s="2" t="s">
        <v>41</v>
      </c>
      <c r="J23" s="29">
        <v>2</v>
      </c>
      <c r="K23" s="29">
        <v>2</v>
      </c>
      <c r="L23" s="29">
        <v>2</v>
      </c>
      <c r="M23" s="29">
        <v>3</v>
      </c>
      <c r="N23" s="29">
        <v>4</v>
      </c>
      <c r="O23" s="29">
        <v>3</v>
      </c>
      <c r="P23" s="29">
        <v>3</v>
      </c>
      <c r="Q23" s="29">
        <v>4</v>
      </c>
      <c r="R23" s="29">
        <v>2</v>
      </c>
      <c r="S23" s="29">
        <v>2</v>
      </c>
      <c r="T23" s="29">
        <v>2</v>
      </c>
      <c r="U23" s="32">
        <v>2</v>
      </c>
      <c r="V23" s="17">
        <f t="shared" si="1"/>
        <v>31</v>
      </c>
    </row>
    <row r="24" spans="5:22" x14ac:dyDescent="0.25">
      <c r="E24" t="str">
        <f t="shared" si="0"/>
        <v>KY-COM - GEN SERVICE INTERRUPTIBLEMargin</v>
      </c>
      <c r="F24" s="2" t="s">
        <v>4</v>
      </c>
      <c r="G24" s="1" t="s">
        <v>6</v>
      </c>
      <c r="H24" s="1" t="s">
        <v>12</v>
      </c>
      <c r="I24" s="2" t="s">
        <v>1</v>
      </c>
      <c r="J24" s="9">
        <v>723.23</v>
      </c>
      <c r="K24" s="9">
        <v>813.71</v>
      </c>
      <c r="L24" s="9">
        <v>885.12</v>
      </c>
      <c r="M24" s="9">
        <v>3006.63</v>
      </c>
      <c r="N24" s="9">
        <v>4091.68</v>
      </c>
      <c r="O24" s="9">
        <v>3110.49</v>
      </c>
      <c r="P24" s="9">
        <v>2792.17</v>
      </c>
      <c r="Q24" s="9">
        <v>3006.03</v>
      </c>
      <c r="R24" s="9">
        <v>799.03</v>
      </c>
      <c r="S24" s="9">
        <v>772.82</v>
      </c>
      <c r="T24" s="9">
        <v>762.27</v>
      </c>
      <c r="U24" s="6">
        <v>776.84</v>
      </c>
      <c r="V24" s="17">
        <f t="shared" si="1"/>
        <v>21540.02</v>
      </c>
    </row>
    <row r="25" spans="5:22" x14ac:dyDescent="0.25">
      <c r="E25" t="str">
        <f t="shared" si="0"/>
        <v>KY-IND -GEN SERVICE INTERRUPTIBLETotal Vol@MCF</v>
      </c>
      <c r="F25" s="2" t="s">
        <v>4</v>
      </c>
      <c r="G25" s="1" t="s">
        <v>6</v>
      </c>
      <c r="H25" s="1" t="s">
        <v>15</v>
      </c>
      <c r="I25" s="2" t="s">
        <v>2</v>
      </c>
      <c r="J25" s="8">
        <v>-4315.4426999999996</v>
      </c>
      <c r="K25" s="8">
        <v>16795.9058</v>
      </c>
      <c r="L25" s="8">
        <v>1467.2396000000001</v>
      </c>
      <c r="M25" s="8">
        <v>7679.5164000000004</v>
      </c>
      <c r="N25" s="8">
        <v>12800.569600000001</v>
      </c>
      <c r="O25" s="8">
        <v>6005.7464</v>
      </c>
      <c r="P25" s="8">
        <v>36839.320500000002</v>
      </c>
      <c r="Q25" s="8">
        <v>9305.2031000000006</v>
      </c>
      <c r="R25" s="8">
        <v>22296.627</v>
      </c>
      <c r="S25" s="8">
        <v>19983.441999999999</v>
      </c>
      <c r="T25" s="8">
        <v>2218.9477999999999</v>
      </c>
      <c r="U25" s="4">
        <v>10222.6628</v>
      </c>
      <c r="V25" s="17">
        <f t="shared" si="1"/>
        <v>141299.7383</v>
      </c>
    </row>
    <row r="26" spans="5:22" x14ac:dyDescent="0.25">
      <c r="E26" t="str">
        <f t="shared" si="0"/>
        <v>KY-IND -GEN SERVICE INTERRUPTIBLEBase Charge Count</v>
      </c>
      <c r="F26" s="2" t="s">
        <v>4</v>
      </c>
      <c r="G26" s="1" t="s">
        <v>6</v>
      </c>
      <c r="H26" s="1" t="s">
        <v>15</v>
      </c>
      <c r="I26" s="2" t="s">
        <v>41</v>
      </c>
      <c r="J26" s="29">
        <v>5</v>
      </c>
      <c r="K26" s="29">
        <v>8</v>
      </c>
      <c r="L26" s="29">
        <v>8</v>
      </c>
      <c r="M26" s="29">
        <v>6</v>
      </c>
      <c r="N26" s="29">
        <v>9</v>
      </c>
      <c r="O26" s="29">
        <v>7</v>
      </c>
      <c r="P26" s="29">
        <v>7</v>
      </c>
      <c r="Q26" s="29">
        <v>8</v>
      </c>
      <c r="R26" s="29">
        <v>6</v>
      </c>
      <c r="S26" s="29">
        <v>6</v>
      </c>
      <c r="T26" s="29">
        <v>6</v>
      </c>
      <c r="U26" s="32">
        <v>-16</v>
      </c>
      <c r="V26" s="17">
        <f t="shared" si="1"/>
        <v>60</v>
      </c>
    </row>
    <row r="27" spans="5:22" x14ac:dyDescent="0.25">
      <c r="E27" t="str">
        <f t="shared" si="0"/>
        <v>KY-IND -GEN SERVICE INTERRUPTIBLEMargin</v>
      </c>
      <c r="F27" s="2" t="s">
        <v>4</v>
      </c>
      <c r="G27" s="1" t="s">
        <v>6</v>
      </c>
      <c r="H27" s="1" t="s">
        <v>15</v>
      </c>
      <c r="I27" s="2" t="s">
        <v>1</v>
      </c>
      <c r="J27" s="9">
        <v>-1659.19</v>
      </c>
      <c r="K27" s="9">
        <v>16433.28</v>
      </c>
      <c r="L27" s="9">
        <v>4246.8500000000004</v>
      </c>
      <c r="M27" s="9">
        <v>8677.35</v>
      </c>
      <c r="N27" s="9">
        <v>14085.66</v>
      </c>
      <c r="O27" s="9">
        <v>7657.86</v>
      </c>
      <c r="P27" s="9">
        <v>29108.39</v>
      </c>
      <c r="Q27" s="9">
        <v>10770.12</v>
      </c>
      <c r="R27" s="9">
        <v>20724.21</v>
      </c>
      <c r="S27" s="9">
        <v>18948.7</v>
      </c>
      <c r="T27" s="9">
        <v>4118.87</v>
      </c>
      <c r="U27" s="6">
        <v>2854.39</v>
      </c>
      <c r="V27" s="17">
        <f t="shared" si="1"/>
        <v>135966.49000000002</v>
      </c>
    </row>
    <row r="28" spans="5:22" x14ac:dyDescent="0.25">
      <c r="E28" t="str">
        <f t="shared" si="0"/>
        <v>KY- TRANSPORTATIONTotal Vol@MCF</v>
      </c>
      <c r="F28" s="2" t="s">
        <v>4</v>
      </c>
      <c r="G28" s="1" t="s">
        <v>6</v>
      </c>
      <c r="H28" s="1" t="s">
        <v>11</v>
      </c>
      <c r="I28" s="2" t="s">
        <v>2</v>
      </c>
      <c r="J28" s="8">
        <v>2136071</v>
      </c>
      <c r="K28" s="8">
        <v>2217812</v>
      </c>
      <c r="L28" s="8">
        <v>2485079</v>
      </c>
      <c r="M28" s="8">
        <v>2678255</v>
      </c>
      <c r="N28" s="8">
        <v>2719108</v>
      </c>
      <c r="O28" s="8">
        <v>2959639</v>
      </c>
      <c r="P28" s="8">
        <v>2795099</v>
      </c>
      <c r="Q28" s="8">
        <v>2779491</v>
      </c>
      <c r="R28" s="8">
        <v>2460994</v>
      </c>
      <c r="S28" s="8">
        <v>2405187</v>
      </c>
      <c r="T28" s="8">
        <v>2215558</v>
      </c>
      <c r="U28" s="4">
        <v>2281874</v>
      </c>
      <c r="V28" s="17">
        <f t="shared" si="1"/>
        <v>30134167</v>
      </c>
    </row>
    <row r="29" spans="5:22" x14ac:dyDescent="0.25">
      <c r="E29" t="str">
        <f t="shared" si="0"/>
        <v>KY- TRANSPORTATIONMargin</v>
      </c>
      <c r="F29" s="2" t="s">
        <v>4</v>
      </c>
      <c r="G29" s="1" t="s">
        <v>6</v>
      </c>
      <c r="H29" s="1" t="s">
        <v>11</v>
      </c>
      <c r="I29" s="2" t="s">
        <v>1</v>
      </c>
      <c r="J29" s="9">
        <v>1185455.1499999999</v>
      </c>
      <c r="K29" s="9">
        <v>1289495.1100000001</v>
      </c>
      <c r="L29" s="9">
        <v>1318822.8799999999</v>
      </c>
      <c r="M29" s="9">
        <v>1453513.86</v>
      </c>
      <c r="N29" s="9">
        <v>1530348.62</v>
      </c>
      <c r="O29" s="9">
        <v>1887252.85</v>
      </c>
      <c r="P29" s="9">
        <v>1642177</v>
      </c>
      <c r="Q29" s="9">
        <v>1524936.54</v>
      </c>
      <c r="R29" s="9">
        <v>1339643.94</v>
      </c>
      <c r="S29" s="9">
        <v>1183091.42</v>
      </c>
      <c r="T29" s="9">
        <v>1241920.8700000001</v>
      </c>
      <c r="U29" s="6">
        <v>1212127.03</v>
      </c>
      <c r="V29" s="17">
        <f t="shared" si="1"/>
        <v>16808785.270000003</v>
      </c>
    </row>
    <row r="30" spans="5:22" x14ac:dyDescent="0.25">
      <c r="E30" t="str">
        <f t="shared" si="0"/>
        <v>TN- COMMERCIALTotal Vol@MCF</v>
      </c>
      <c r="F30" s="2" t="s">
        <v>4</v>
      </c>
      <c r="G30" s="1" t="s">
        <v>6</v>
      </c>
      <c r="H30" s="1" t="s">
        <v>19</v>
      </c>
      <c r="I30" s="2" t="s">
        <v>2</v>
      </c>
      <c r="J30" s="8"/>
      <c r="K30" s="8"/>
      <c r="L30" s="8"/>
      <c r="M30" s="8">
        <v>0.1</v>
      </c>
      <c r="N30" s="8">
        <v>0.4</v>
      </c>
      <c r="O30" s="8">
        <v>2.1</v>
      </c>
      <c r="P30" s="8"/>
      <c r="Q30" s="8"/>
      <c r="R30" s="8"/>
      <c r="S30" s="8"/>
      <c r="T30" s="8"/>
      <c r="U30" s="4"/>
      <c r="V30" s="17">
        <f t="shared" si="1"/>
        <v>2.6</v>
      </c>
    </row>
    <row r="31" spans="5:22" x14ac:dyDescent="0.25">
      <c r="E31" t="str">
        <f t="shared" si="0"/>
        <v>TN- COMMERCIALBase Charge Count</v>
      </c>
      <c r="F31" s="2" t="s">
        <v>4</v>
      </c>
      <c r="G31" s="1" t="s">
        <v>6</v>
      </c>
      <c r="H31" s="1" t="s">
        <v>19</v>
      </c>
      <c r="I31" s="2" t="s">
        <v>41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11"/>
      <c r="Q31" s="11"/>
      <c r="R31" s="11"/>
      <c r="S31" s="11"/>
      <c r="T31" s="11"/>
      <c r="U31" s="5"/>
      <c r="V31" s="17">
        <f t="shared" si="1"/>
        <v>6</v>
      </c>
    </row>
    <row r="32" spans="5:22" x14ac:dyDescent="0.25">
      <c r="E32" t="str">
        <f t="shared" si="0"/>
        <v>TN- COMMERCIALMargin</v>
      </c>
      <c r="F32" s="2" t="s">
        <v>4</v>
      </c>
      <c r="G32" s="1" t="s">
        <v>6</v>
      </c>
      <c r="H32" s="1" t="s">
        <v>19</v>
      </c>
      <c r="I32" s="2" t="s">
        <v>1</v>
      </c>
      <c r="J32" s="9">
        <v>35</v>
      </c>
      <c r="K32" s="9">
        <v>35</v>
      </c>
      <c r="L32" s="9">
        <v>35</v>
      </c>
      <c r="M32" s="9">
        <v>35.18</v>
      </c>
      <c r="N32" s="9">
        <v>35.979999999999997</v>
      </c>
      <c r="O32" s="9">
        <v>39.770000000000003</v>
      </c>
      <c r="P32" s="11"/>
      <c r="Q32" s="11"/>
      <c r="R32" s="11"/>
      <c r="S32" s="11"/>
      <c r="T32" s="11"/>
      <c r="U32" s="5"/>
      <c r="V32" s="17">
        <f t="shared" si="1"/>
        <v>215.93</v>
      </c>
    </row>
    <row r="33" spans="5:24" x14ac:dyDescent="0.25">
      <c r="E33" t="str">
        <f t="shared" si="0"/>
        <v>KY-COMPANY USE GEN SERVICE FIRMTotal Vol@MCF</v>
      </c>
      <c r="F33" s="2" t="s">
        <v>4</v>
      </c>
      <c r="G33" s="1" t="s">
        <v>6</v>
      </c>
      <c r="H33" s="1" t="s">
        <v>14</v>
      </c>
      <c r="I33" s="2" t="s">
        <v>2</v>
      </c>
      <c r="J33" s="8">
        <v>101.88460000000001</v>
      </c>
      <c r="K33" s="8">
        <v>685.99260000000004</v>
      </c>
      <c r="L33" s="8">
        <v>971.19010000000003</v>
      </c>
      <c r="M33" s="8">
        <v>2260.4708000000001</v>
      </c>
      <c r="N33" s="8">
        <v>3240.4041000000002</v>
      </c>
      <c r="O33" s="8">
        <v>3111.9468000000002</v>
      </c>
      <c r="P33" s="8">
        <v>3539.9573</v>
      </c>
      <c r="Q33" s="8">
        <v>1493.7717</v>
      </c>
      <c r="R33" s="8">
        <v>1882.6987999999999</v>
      </c>
      <c r="S33" s="8">
        <v>513.90179999999998</v>
      </c>
      <c r="T33" s="8">
        <v>374.06990000000002</v>
      </c>
      <c r="U33" s="4">
        <v>376.7593</v>
      </c>
      <c r="V33" s="17">
        <f t="shared" si="1"/>
        <v>18553.0478</v>
      </c>
    </row>
    <row r="34" spans="5:24" x14ac:dyDescent="0.25">
      <c r="E34" t="str">
        <f t="shared" si="0"/>
        <v>KY-COMPANY USE GEN SERVICE FIRMMargin</v>
      </c>
      <c r="F34" s="2" t="s">
        <v>4</v>
      </c>
      <c r="G34" s="1" t="s">
        <v>6</v>
      </c>
      <c r="H34" s="1" t="s">
        <v>14</v>
      </c>
      <c r="I34" s="2" t="s">
        <v>1</v>
      </c>
      <c r="J34" s="9">
        <v>679.55</v>
      </c>
      <c r="K34" s="9">
        <v>4575.2700000000004</v>
      </c>
      <c r="L34" s="9">
        <v>5581.99</v>
      </c>
      <c r="M34" s="9">
        <v>12992.27</v>
      </c>
      <c r="N34" s="9">
        <v>18991.61</v>
      </c>
      <c r="O34" s="9">
        <v>18329.75</v>
      </c>
      <c r="P34" s="9">
        <v>20855.66</v>
      </c>
      <c r="Q34" s="9">
        <v>8512.2999999999993</v>
      </c>
      <c r="R34" s="9">
        <v>9686.86</v>
      </c>
      <c r="S34" s="9">
        <v>2644.13</v>
      </c>
      <c r="T34" s="9">
        <v>1924.64</v>
      </c>
      <c r="U34" s="6">
        <v>1532.58</v>
      </c>
      <c r="V34" s="17">
        <f t="shared" si="1"/>
        <v>106306.61000000002</v>
      </c>
    </row>
    <row r="35" spans="5:24" x14ac:dyDescent="0.25">
      <c r="E35" t="str">
        <f t="shared" si="0"/>
        <v>TN- COMMERCIAL  FRANKLINTotal Vol@MCF</v>
      </c>
      <c r="F35" s="2" t="s">
        <v>4</v>
      </c>
      <c r="G35" s="1" t="s">
        <v>6</v>
      </c>
      <c r="H35" s="1" t="s">
        <v>594</v>
      </c>
      <c r="I35" s="2" t="s">
        <v>2</v>
      </c>
      <c r="J35" s="8"/>
      <c r="K35" s="8"/>
      <c r="L35" s="8"/>
      <c r="M35" s="8"/>
      <c r="N35" s="8"/>
      <c r="O35" s="8"/>
      <c r="P35" s="8"/>
      <c r="Q35" s="8">
        <v>4.5999999999999996</v>
      </c>
      <c r="R35" s="8"/>
      <c r="S35" s="8"/>
      <c r="T35" s="8"/>
      <c r="U35" s="4"/>
      <c r="V35" s="17">
        <f t="shared" si="1"/>
        <v>4.5999999999999996</v>
      </c>
    </row>
    <row r="36" spans="5:24" x14ac:dyDescent="0.25">
      <c r="E36" t="str">
        <f>H36&amp;I36</f>
        <v>TN- COMMERCIAL  FRANKLINBase Charge Count</v>
      </c>
      <c r="F36" s="2" t="s">
        <v>4</v>
      </c>
      <c r="G36" s="1" t="s">
        <v>6</v>
      </c>
      <c r="H36" s="1" t="s">
        <v>594</v>
      </c>
      <c r="I36" s="2" t="s">
        <v>41</v>
      </c>
      <c r="J36" s="11"/>
      <c r="K36" s="11"/>
      <c r="L36" s="11"/>
      <c r="M36" s="11"/>
      <c r="N36" s="11"/>
      <c r="O36" s="11"/>
      <c r="P36" s="11"/>
      <c r="Q36" s="29">
        <v>1</v>
      </c>
      <c r="R36" s="11"/>
      <c r="S36" s="11"/>
      <c r="T36" s="11"/>
      <c r="U36" s="5"/>
      <c r="V36" s="17">
        <f t="shared" si="1"/>
        <v>1</v>
      </c>
    </row>
    <row r="37" spans="5:24" x14ac:dyDescent="0.25">
      <c r="F37" s="2" t="s">
        <v>4</v>
      </c>
      <c r="G37" s="1" t="s">
        <v>6</v>
      </c>
      <c r="H37" s="1" t="s">
        <v>594</v>
      </c>
      <c r="I37" s="2" t="s">
        <v>1</v>
      </c>
      <c r="J37" s="11"/>
      <c r="K37" s="11"/>
      <c r="L37" s="11"/>
      <c r="M37" s="11"/>
      <c r="N37" s="11"/>
      <c r="O37" s="11"/>
      <c r="P37" s="11"/>
      <c r="Q37" s="9">
        <v>47.12</v>
      </c>
      <c r="R37" s="11"/>
      <c r="S37" s="11"/>
      <c r="T37" s="11"/>
      <c r="U37" s="5"/>
      <c r="V37" s="17">
        <f t="shared" si="1"/>
        <v>47.12</v>
      </c>
    </row>
    <row r="38" spans="5:24" x14ac:dyDescent="0.25">
      <c r="F38" s="2" t="s">
        <v>4</v>
      </c>
      <c r="G38" s="1" t="s">
        <v>6</v>
      </c>
      <c r="H38" s="1" t="s">
        <v>8</v>
      </c>
      <c r="I38" s="2" t="s">
        <v>2</v>
      </c>
      <c r="J38" s="8">
        <v>-1204190</v>
      </c>
      <c r="K38" s="8">
        <v>56005.599999999999</v>
      </c>
      <c r="L38" s="8">
        <v>-440076</v>
      </c>
      <c r="M38" s="8">
        <v>-406060</v>
      </c>
      <c r="N38" s="8">
        <v>126315</v>
      </c>
      <c r="O38" s="8">
        <v>1639797.9539999999</v>
      </c>
      <c r="P38" s="8">
        <v>-392180.95400000003</v>
      </c>
      <c r="Q38" s="8">
        <v>-196039</v>
      </c>
      <c r="R38" s="8">
        <v>-11442.66</v>
      </c>
      <c r="S38" s="8">
        <v>-363437.36</v>
      </c>
      <c r="T38" s="8">
        <v>-60623.01</v>
      </c>
      <c r="U38" s="4">
        <v>147909.35999999999</v>
      </c>
      <c r="V38" s="17">
        <f t="shared" si="1"/>
        <v>-1104021.0699999998</v>
      </c>
    </row>
    <row r="39" spans="5:24" x14ac:dyDescent="0.25">
      <c r="F39" s="2" t="s">
        <v>4</v>
      </c>
      <c r="G39" s="2" t="s">
        <v>6</v>
      </c>
      <c r="H39" s="2" t="s">
        <v>8</v>
      </c>
      <c r="I39" s="2" t="s">
        <v>1</v>
      </c>
      <c r="J39" s="10">
        <v>52573.69</v>
      </c>
      <c r="K39" s="10">
        <v>-547514.4</v>
      </c>
      <c r="L39" s="10">
        <v>-3232321.49</v>
      </c>
      <c r="M39" s="10">
        <v>-1847141.62</v>
      </c>
      <c r="N39" s="10">
        <v>-1331273.28</v>
      </c>
      <c r="O39" s="10">
        <v>81586.759999999995</v>
      </c>
      <c r="P39" s="10">
        <v>3323723.28</v>
      </c>
      <c r="Q39" s="10">
        <v>3383263.48</v>
      </c>
      <c r="R39" s="10">
        <v>1255322.01</v>
      </c>
      <c r="S39" s="10">
        <v>250399.84</v>
      </c>
      <c r="T39" s="10">
        <v>216084.21</v>
      </c>
      <c r="U39" s="7">
        <v>35606.559999999998</v>
      </c>
      <c r="V39" s="17">
        <f t="shared" si="1"/>
        <v>1640309.0399999991</v>
      </c>
    </row>
    <row r="40" spans="5:24" x14ac:dyDescent="0.25">
      <c r="F40" s="115"/>
      <c r="G40" s="115"/>
      <c r="H40" s="115"/>
      <c r="I40" s="115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7"/>
    </row>
    <row r="41" spans="5:24" x14ac:dyDescent="0.25">
      <c r="F41" s="115"/>
      <c r="G41" s="115"/>
      <c r="H41" s="115"/>
      <c r="I41" s="115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7"/>
    </row>
    <row r="42" spans="5:24" x14ac:dyDescent="0.25">
      <c r="F42" s="115"/>
      <c r="G42" s="115"/>
      <c r="H42" s="115"/>
      <c r="I42" s="115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7"/>
    </row>
    <row r="43" spans="5:24" x14ac:dyDescent="0.25">
      <c r="F43" s="115"/>
      <c r="G43" s="115"/>
      <c r="H43" s="115"/>
      <c r="I43" s="11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7"/>
    </row>
    <row r="44" spans="5:24" x14ac:dyDescent="0.25">
      <c r="I44" t="s">
        <v>41</v>
      </c>
      <c r="J44" s="15">
        <f>SUMIF($I$7:$I$39,$I$44,J$7:J$39)</f>
        <v>169516</v>
      </c>
      <c r="K44" s="15">
        <f t="shared" ref="K44:U44" si="2">SUMIF($I$7:$I$39,$I$44,K$7:K$39)</f>
        <v>171197</v>
      </c>
      <c r="L44" s="15">
        <f t="shared" si="2"/>
        <v>171026</v>
      </c>
      <c r="M44" s="15">
        <f t="shared" si="2"/>
        <v>177387</v>
      </c>
      <c r="N44" s="15">
        <f t="shared" si="2"/>
        <v>177464</v>
      </c>
      <c r="O44" s="15">
        <f t="shared" si="2"/>
        <v>159069</v>
      </c>
      <c r="P44" s="15">
        <f t="shared" si="2"/>
        <v>196595</v>
      </c>
      <c r="Q44" s="15">
        <f t="shared" si="2"/>
        <v>177749</v>
      </c>
      <c r="R44" s="15">
        <f t="shared" si="2"/>
        <v>175832</v>
      </c>
      <c r="S44" s="15">
        <f t="shared" si="2"/>
        <v>175308</v>
      </c>
      <c r="T44" s="15">
        <f t="shared" si="2"/>
        <v>173156</v>
      </c>
      <c r="U44" s="15">
        <f t="shared" si="2"/>
        <v>170307</v>
      </c>
      <c r="V44" s="17">
        <f>SUM(J44:U44)</f>
        <v>2094606</v>
      </c>
    </row>
    <row r="45" spans="5:24" x14ac:dyDescent="0.25">
      <c r="I45" t="s">
        <v>2</v>
      </c>
      <c r="J45" s="15">
        <f>SUMIF($I$7:$I$39,$I$45,J$7:J$39)</f>
        <v>1337855.3053000001</v>
      </c>
      <c r="K45" s="15">
        <f t="shared" ref="K45:U45" si="3">SUMIF($I$7:$I$39,$I$45,K$7:K$39)</f>
        <v>2831848.798</v>
      </c>
      <c r="L45" s="15">
        <f t="shared" si="3"/>
        <v>3438950.4012999996</v>
      </c>
      <c r="M45" s="15">
        <f t="shared" si="3"/>
        <v>4855761.1319000004</v>
      </c>
      <c r="N45" s="15">
        <f t="shared" si="3"/>
        <v>6369368.0693000006</v>
      </c>
      <c r="O45" s="15">
        <f t="shared" si="3"/>
        <v>7536213.6789999995</v>
      </c>
      <c r="P45" s="15">
        <f t="shared" si="3"/>
        <v>6219830.7735000001</v>
      </c>
      <c r="Q45" s="15">
        <f t="shared" si="3"/>
        <v>3969210.7109000003</v>
      </c>
      <c r="R45" s="15">
        <f t="shared" si="3"/>
        <v>3069841.8930999995</v>
      </c>
      <c r="S45" s="15">
        <f t="shared" si="3"/>
        <v>2454747.9495000001</v>
      </c>
      <c r="T45" s="15">
        <f t="shared" si="3"/>
        <v>2495186.7051000004</v>
      </c>
      <c r="U45" s="15">
        <f t="shared" si="3"/>
        <v>2826813.8399</v>
      </c>
      <c r="V45" s="17">
        <f>SUM(J45:U45)</f>
        <v>47405629.256800003</v>
      </c>
      <c r="X45" s="17"/>
    </row>
    <row r="46" spans="5:24" x14ac:dyDescent="0.25">
      <c r="X46" s="17"/>
    </row>
    <row r="47" spans="5:24" x14ac:dyDescent="0.25">
      <c r="X47" s="17"/>
    </row>
    <row r="48" spans="5:24" x14ac:dyDescent="0.25">
      <c r="H48" s="40" t="s">
        <v>549</v>
      </c>
      <c r="I48" t="s">
        <v>1</v>
      </c>
      <c r="J48" s="15">
        <f>SUMIF($I$7:$I$39,$I$48,J$7:J$39)</f>
        <v>4880356.71</v>
      </c>
      <c r="K48" s="15">
        <f t="shared" ref="K48:U48" si="4">SUMIF($I$7:$I$39,$I$48,K$7:K$39)</f>
        <v>4779828.9399999995</v>
      </c>
      <c r="L48" s="15">
        <f t="shared" si="4"/>
        <v>3121990.8</v>
      </c>
      <c r="M48" s="15">
        <f t="shared" si="4"/>
        <v>6351930.2899999991</v>
      </c>
      <c r="N48" s="15">
        <f t="shared" si="4"/>
        <v>8519638.8600000013</v>
      </c>
      <c r="O48" s="15">
        <f t="shared" si="4"/>
        <v>8969486.3699999992</v>
      </c>
      <c r="P48" s="15">
        <f t="shared" si="4"/>
        <v>12690358.409999998</v>
      </c>
      <c r="Q48" s="15">
        <f t="shared" si="4"/>
        <v>10589165.9</v>
      </c>
      <c r="R48" s="15">
        <f t="shared" si="4"/>
        <v>6917280.3900000015</v>
      </c>
      <c r="S48" s="15">
        <f t="shared" si="4"/>
        <v>5479627.5</v>
      </c>
      <c r="T48" s="15">
        <f t="shared" si="4"/>
        <v>5394013.8000000007</v>
      </c>
      <c r="U48" s="15">
        <f t="shared" si="4"/>
        <v>5192320.13</v>
      </c>
      <c r="V48" s="17">
        <f>SUM(J48:U48)</f>
        <v>82885998.099999979</v>
      </c>
      <c r="X48" s="17"/>
    </row>
    <row r="49" spans="9:24" x14ac:dyDescent="0.25">
      <c r="I49" t="s">
        <v>548</v>
      </c>
      <c r="J49" s="82">
        <f>FinRep!B34-FinRep!B18</f>
        <v>4877938.9300000006</v>
      </c>
      <c r="K49" s="82">
        <f>FinRep!C34-FinRep!C18</f>
        <v>4781804.2699999977</v>
      </c>
      <c r="L49" s="82">
        <f>FinRep!D34-FinRep!D18</f>
        <v>3121635.3999999966</v>
      </c>
      <c r="M49" s="82">
        <f>FinRep!E34-FinRep!E18</f>
        <v>6351678.6499999994</v>
      </c>
      <c r="N49" s="82">
        <f>FinRep!F34-FinRep!F18</f>
        <v>8519526.3099999987</v>
      </c>
      <c r="O49" s="82">
        <f>FinRep!G34-FinRep!G18</f>
        <v>8968998.9700000007</v>
      </c>
      <c r="P49" s="82">
        <f>FinRep!H34-FinRep!H18</f>
        <v>12687876.780000005</v>
      </c>
      <c r="Q49" s="82">
        <f>FinRep!I34-FinRep!I18</f>
        <v>10589184.190000001</v>
      </c>
      <c r="R49" s="82">
        <f>FinRep!J34-FinRep!J18</f>
        <v>6917314.3899999987</v>
      </c>
      <c r="S49" s="82">
        <f>FinRep!K34-FinRep!K18</f>
        <v>5479627.5</v>
      </c>
      <c r="T49" s="82">
        <f>FinRep!L34-FinRep!L18</f>
        <v>5394012.2599999998</v>
      </c>
      <c r="U49" s="82">
        <f>FinRep!M34-FinRep!M18</f>
        <v>5192341.07</v>
      </c>
      <c r="V49" s="82">
        <f>SUM(J49:U49)</f>
        <v>82881938.719999999</v>
      </c>
      <c r="X49" s="17"/>
    </row>
    <row r="50" spans="9:24" x14ac:dyDescent="0.25">
      <c r="J50" s="17">
        <f t="shared" ref="J50:V50" si="5">J48-J49</f>
        <v>2417.7799999993294</v>
      </c>
      <c r="K50" s="17">
        <f t="shared" si="5"/>
        <v>-1975.3299999982119</v>
      </c>
      <c r="L50" s="17">
        <f t="shared" si="5"/>
        <v>355.4000000031665</v>
      </c>
      <c r="M50" s="17">
        <f t="shared" si="5"/>
        <v>251.63999999966472</v>
      </c>
      <c r="N50" s="17">
        <f t="shared" si="5"/>
        <v>112.5500000026077</v>
      </c>
      <c r="O50" s="17">
        <f t="shared" si="5"/>
        <v>487.39999999850988</v>
      </c>
      <c r="P50" s="17">
        <f t="shared" si="5"/>
        <v>2481.629999993369</v>
      </c>
      <c r="Q50" s="17">
        <f t="shared" si="5"/>
        <v>-18.290000000968575</v>
      </c>
      <c r="R50" s="17">
        <f t="shared" si="5"/>
        <v>-33.999999997206032</v>
      </c>
      <c r="S50" s="17">
        <f t="shared" si="5"/>
        <v>0</v>
      </c>
      <c r="T50" s="17">
        <f t="shared" si="5"/>
        <v>1.5400000009685755</v>
      </c>
      <c r="U50" s="17">
        <f t="shared" si="5"/>
        <v>-20.940000000409782</v>
      </c>
      <c r="V50" s="17">
        <f t="shared" si="5"/>
        <v>4059.3799999803305</v>
      </c>
      <c r="X50" s="17"/>
    </row>
    <row r="51" spans="9:24" x14ac:dyDescent="0.25">
      <c r="X51" s="17"/>
    </row>
    <row r="52" spans="9:24" x14ac:dyDescent="0.25">
      <c r="X52" s="17"/>
    </row>
    <row r="53" spans="9:24" x14ac:dyDescent="0.25">
      <c r="X53" s="17"/>
    </row>
    <row r="54" spans="9:24" x14ac:dyDescent="0.25">
      <c r="X54" s="17"/>
    </row>
  </sheetData>
  <pageMargins left="0.7" right="0.7" top="0.75" bottom="0.75" header="0.3" footer="0.3"/>
  <pageSetup scale="40" orientation="landscape" r:id="rId1"/>
  <headerFooter>
    <oddHeader xml:space="preserve">&amp;R&amp;14CASE NO. 2015-00343
ATTACHMENT 42
TO STAFF DR NO. 1-59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I504"/>
  <sheetViews>
    <sheetView view="pageBreakPreview" zoomScale="60" zoomScaleNormal="100" workbookViewId="0"/>
  </sheetViews>
  <sheetFormatPr defaultRowHeight="15" x14ac:dyDescent="0.25"/>
  <cols>
    <col min="3" max="3" width="11.5703125" bestFit="1" customWidth="1"/>
    <col min="4" max="4" width="40.5703125" customWidth="1"/>
    <col min="5" max="5" width="28.7109375" customWidth="1"/>
    <col min="6" max="6" width="17" customWidth="1"/>
    <col min="7" max="7" width="16.42578125" customWidth="1"/>
    <col min="8" max="8" width="36.42578125" bestFit="1" customWidth="1"/>
    <col min="9" max="9" width="67.28515625" bestFit="1" customWidth="1"/>
    <col min="10" max="10" width="16.140625" bestFit="1" customWidth="1"/>
    <col min="11" max="11" width="25.5703125" customWidth="1"/>
    <col min="12" max="23" width="14.28515625" customWidth="1"/>
    <col min="24" max="24" width="15.28515625" bestFit="1" customWidth="1"/>
    <col min="25" max="25" width="10.5703125" bestFit="1" customWidth="1"/>
    <col min="29" max="29" width="36" bestFit="1" customWidth="1"/>
    <col min="30" max="34" width="11.5703125" bestFit="1" customWidth="1"/>
    <col min="35" max="35" width="11.28515625" customWidth="1"/>
    <col min="36" max="36" width="11.28515625" bestFit="1" customWidth="1"/>
  </cols>
  <sheetData>
    <row r="1" spans="1:35" ht="36" x14ac:dyDescent="0.55000000000000004">
      <c r="A1" s="117"/>
    </row>
    <row r="6" spans="1:35" x14ac:dyDescent="0.25">
      <c r="C6" t="s">
        <v>227</v>
      </c>
      <c r="D6" t="s">
        <v>245</v>
      </c>
      <c r="E6" t="s">
        <v>226</v>
      </c>
      <c r="F6" s="3" t="s">
        <v>3</v>
      </c>
      <c r="G6" s="3" t="s">
        <v>5</v>
      </c>
      <c r="H6" s="3" t="s">
        <v>9</v>
      </c>
      <c r="I6" s="3" t="s">
        <v>62</v>
      </c>
      <c r="J6" s="31" t="s">
        <v>597</v>
      </c>
      <c r="K6" s="3" t="s">
        <v>20</v>
      </c>
      <c r="L6" s="2" t="s">
        <v>582</v>
      </c>
      <c r="M6" s="2" t="s">
        <v>583</v>
      </c>
      <c r="N6" s="2" t="s">
        <v>584</v>
      </c>
      <c r="O6" s="2" t="s">
        <v>585</v>
      </c>
      <c r="P6" s="2" t="s">
        <v>586</v>
      </c>
      <c r="Q6" s="2" t="s">
        <v>587</v>
      </c>
      <c r="R6" s="2" t="s">
        <v>588</v>
      </c>
      <c r="S6" s="2" t="s">
        <v>589</v>
      </c>
      <c r="T6" s="2" t="s">
        <v>590</v>
      </c>
      <c r="U6" s="2" t="s">
        <v>591</v>
      </c>
      <c r="V6" s="2" t="s">
        <v>592</v>
      </c>
      <c r="W6" s="2" t="s">
        <v>593</v>
      </c>
      <c r="X6" s="13" t="s">
        <v>35</v>
      </c>
      <c r="AC6" s="35" t="s">
        <v>521</v>
      </c>
      <c r="AD6" s="35" t="s">
        <v>227</v>
      </c>
    </row>
    <row r="7" spans="1:35" x14ac:dyDescent="0.25">
      <c r="C7" t="str">
        <f>VLOOKUP(J7,LookupTbl!$A:$E,5,0)</f>
        <v>LEXINGTON</v>
      </c>
      <c r="D7" t="str">
        <f>RIGHT(I7,LEN(I7)-FIND(",",I7,FIND(",",I7,FIND(",",I7,1)+1)+1)-1)</f>
        <v>ANDERSON COUNTY SCHOOL DISTRICT</v>
      </c>
      <c r="E7" t="str">
        <f>MID(I7,FIND(",",I7,FIND(",",I7,1)+1)+2,FIND(",",I7,FIND(",",I7,FIND(",",I7,1)+1)+1)-FIND(",",I7,FIND(",",I7,1)+1)-2)</f>
        <v>LAWRENCEBURG</v>
      </c>
      <c r="F7" s="2" t="s">
        <v>4</v>
      </c>
      <c r="G7" s="1" t="s">
        <v>6</v>
      </c>
      <c r="H7" s="1" t="s">
        <v>10</v>
      </c>
      <c r="I7" s="1" t="s">
        <v>63</v>
      </c>
      <c r="J7" s="1" t="s">
        <v>374</v>
      </c>
      <c r="K7" s="2" t="s">
        <v>41</v>
      </c>
      <c r="L7" s="29">
        <v>16</v>
      </c>
      <c r="M7" s="29">
        <v>16</v>
      </c>
      <c r="N7" s="29">
        <v>16</v>
      </c>
      <c r="O7" s="29">
        <v>16</v>
      </c>
      <c r="P7" s="29">
        <v>16</v>
      </c>
      <c r="Q7" s="29">
        <v>16</v>
      </c>
      <c r="R7" s="29">
        <v>17</v>
      </c>
      <c r="S7" s="29">
        <v>15</v>
      </c>
      <c r="T7" s="29">
        <v>15</v>
      </c>
      <c r="U7" s="29">
        <v>15</v>
      </c>
      <c r="V7" s="29">
        <v>15</v>
      </c>
      <c r="W7" s="32">
        <v>15</v>
      </c>
      <c r="X7" s="15">
        <f>AVERAGE(L7:W7)</f>
        <v>15.666666666666666</v>
      </c>
      <c r="AC7" s="35" t="s">
        <v>9</v>
      </c>
      <c r="AD7" t="s">
        <v>208</v>
      </c>
      <c r="AE7" t="s">
        <v>223</v>
      </c>
      <c r="AF7" t="s">
        <v>224</v>
      </c>
      <c r="AG7" t="s">
        <v>225</v>
      </c>
      <c r="AH7" t="s">
        <v>222</v>
      </c>
      <c r="AI7" t="s">
        <v>373</v>
      </c>
    </row>
    <row r="8" spans="1:35" x14ac:dyDescent="0.25">
      <c r="C8" t="str">
        <f>VLOOKUP(J8,LookupTbl!$A:$E,5,0)</f>
        <v>LEXINGTON</v>
      </c>
      <c r="D8" t="str">
        <f t="shared" ref="D8:D71" si="0">RIGHT(I8,LEN(I8)-FIND(",",I8,FIND(",",I8,FIND(",",I8,1)+1)+1)-1)</f>
        <v>ANDERSON COUNTY SCHOOL DISTRICT</v>
      </c>
      <c r="E8" t="str">
        <f t="shared" ref="E8:E71" si="1">MID(I8,FIND(",",I8,FIND(",",I8,1)+1)+2,FIND(",",I8,FIND(",",I8,FIND(",",I8,1)+1)+1)-FIND(",",I8,FIND(",",I8,1)+1)-2)</f>
        <v>UNINCORP</v>
      </c>
      <c r="F8" s="2" t="s">
        <v>4</v>
      </c>
      <c r="G8" s="1" t="s">
        <v>6</v>
      </c>
      <c r="H8" s="1" t="s">
        <v>10</v>
      </c>
      <c r="I8" s="1" t="s">
        <v>64</v>
      </c>
      <c r="J8" s="1" t="s">
        <v>375</v>
      </c>
      <c r="K8" s="2" t="s">
        <v>41</v>
      </c>
      <c r="L8" s="29">
        <v>6</v>
      </c>
      <c r="M8" s="29">
        <v>6</v>
      </c>
      <c r="N8" s="29">
        <v>6</v>
      </c>
      <c r="O8" s="29">
        <v>6</v>
      </c>
      <c r="P8" s="29">
        <v>6</v>
      </c>
      <c r="Q8" s="29">
        <v>6</v>
      </c>
      <c r="R8" s="29">
        <v>6</v>
      </c>
      <c r="S8" s="29">
        <v>6</v>
      </c>
      <c r="T8" s="29">
        <v>6</v>
      </c>
      <c r="U8" s="29">
        <v>6</v>
      </c>
      <c r="V8" s="29">
        <v>6</v>
      </c>
      <c r="W8" s="32">
        <v>6</v>
      </c>
      <c r="X8" s="15">
        <f t="shared" ref="X8:X71" si="2">AVERAGE(L8:W8)</f>
        <v>6</v>
      </c>
      <c r="AC8" t="s">
        <v>17</v>
      </c>
      <c r="AD8" s="38">
        <v>38019.416666666664</v>
      </c>
      <c r="AE8" s="38">
        <v>35225.833333333328</v>
      </c>
      <c r="AF8" s="38">
        <v>21244.401515151509</v>
      </c>
      <c r="AG8" s="38">
        <v>6737.4166666666679</v>
      </c>
      <c r="AH8" s="38">
        <v>52852.861111111117</v>
      </c>
      <c r="AI8" s="38">
        <v>154079.9292929293</v>
      </c>
    </row>
    <row r="9" spans="1:35" x14ac:dyDescent="0.25">
      <c r="C9" t="str">
        <f>VLOOKUP(J9,LookupTbl!$A:$E,5,0)</f>
        <v>NASHVILLE</v>
      </c>
      <c r="D9" t="str">
        <f t="shared" si="0"/>
        <v>CAVERNA INDEPENDENT SCHOOL DISTRICT</v>
      </c>
      <c r="E9" t="str">
        <f t="shared" si="1"/>
        <v>CAVE CITY</v>
      </c>
      <c r="F9" s="2" t="s">
        <v>4</v>
      </c>
      <c r="G9" s="1" t="s">
        <v>6</v>
      </c>
      <c r="H9" s="1" t="s">
        <v>10</v>
      </c>
      <c r="I9" s="1" t="s">
        <v>65</v>
      </c>
      <c r="J9" s="1" t="s">
        <v>376</v>
      </c>
      <c r="K9" s="2" t="s">
        <v>41</v>
      </c>
      <c r="L9" s="29">
        <v>5</v>
      </c>
      <c r="M9" s="29">
        <v>5</v>
      </c>
      <c r="N9" s="29">
        <v>5</v>
      </c>
      <c r="O9" s="29">
        <v>5</v>
      </c>
      <c r="P9" s="29">
        <v>5</v>
      </c>
      <c r="Q9" s="29">
        <v>5</v>
      </c>
      <c r="R9" s="29">
        <v>4</v>
      </c>
      <c r="S9" s="29">
        <v>6</v>
      </c>
      <c r="T9" s="29">
        <v>4</v>
      </c>
      <c r="U9" s="29">
        <v>4</v>
      </c>
      <c r="V9" s="29">
        <v>7</v>
      </c>
      <c r="W9" s="32">
        <v>5</v>
      </c>
      <c r="X9" s="15">
        <f t="shared" si="2"/>
        <v>5</v>
      </c>
      <c r="AC9" t="s">
        <v>18</v>
      </c>
      <c r="AD9" s="38"/>
      <c r="AE9" s="38">
        <v>132.09090909090909</v>
      </c>
      <c r="AF9" s="38">
        <v>1</v>
      </c>
      <c r="AG9" s="38"/>
      <c r="AH9" s="38">
        <v>1304.151515151515</v>
      </c>
      <c r="AI9" s="38">
        <v>1437.242424242424</v>
      </c>
    </row>
    <row r="10" spans="1:35" x14ac:dyDescent="0.25">
      <c r="C10" t="str">
        <f>VLOOKUP(J10,LookupTbl!$A:$E,5,0)</f>
        <v>NASHVILLE</v>
      </c>
      <c r="D10" t="str">
        <f t="shared" si="0"/>
        <v>BARREN COUNTY SCHOOL DISTRICT</v>
      </c>
      <c r="E10" t="str">
        <f t="shared" si="1"/>
        <v>GLASGOW</v>
      </c>
      <c r="F10" s="2" t="s">
        <v>4</v>
      </c>
      <c r="G10" s="1" t="s">
        <v>6</v>
      </c>
      <c r="H10" s="1" t="s">
        <v>10</v>
      </c>
      <c r="I10" s="1" t="s">
        <v>66</v>
      </c>
      <c r="J10" s="1" t="s">
        <v>377</v>
      </c>
      <c r="K10" s="2" t="s">
        <v>41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32">
        <v>5</v>
      </c>
      <c r="X10" s="15">
        <f t="shared" si="2"/>
        <v>5</v>
      </c>
      <c r="AC10" t="s">
        <v>12</v>
      </c>
      <c r="AD10" s="38"/>
      <c r="AE10" s="38"/>
      <c r="AF10" s="38">
        <v>1.0909090909090908</v>
      </c>
      <c r="AG10" s="38"/>
      <c r="AH10" s="38">
        <v>1.5833333333333333</v>
      </c>
      <c r="AI10" s="38">
        <v>2.6742424242424239</v>
      </c>
    </row>
    <row r="11" spans="1:35" x14ac:dyDescent="0.25">
      <c r="C11" t="str">
        <f>VLOOKUP(J11,LookupTbl!$A:$E,5,0)</f>
        <v>NASHVILLE</v>
      </c>
      <c r="D11" t="str">
        <f t="shared" si="0"/>
        <v>GLASGOW INDEPENDENT SCHOOL DISTRICT</v>
      </c>
      <c r="E11" t="str">
        <f t="shared" si="1"/>
        <v>GLASGOW</v>
      </c>
      <c r="F11" s="2" t="s">
        <v>4</v>
      </c>
      <c r="G11" s="1" t="s">
        <v>6</v>
      </c>
      <c r="H11" s="1" t="s">
        <v>10</v>
      </c>
      <c r="I11" s="1" t="s">
        <v>67</v>
      </c>
      <c r="J11" s="1" t="s">
        <v>378</v>
      </c>
      <c r="K11" s="2" t="s">
        <v>41</v>
      </c>
      <c r="L11" s="29">
        <v>53</v>
      </c>
      <c r="M11" s="29">
        <v>50</v>
      </c>
      <c r="N11" s="29">
        <v>57</v>
      </c>
      <c r="O11" s="29">
        <v>52</v>
      </c>
      <c r="P11" s="29">
        <v>55</v>
      </c>
      <c r="Q11" s="29">
        <v>51</v>
      </c>
      <c r="R11" s="29">
        <v>54</v>
      </c>
      <c r="S11" s="29">
        <v>54</v>
      </c>
      <c r="T11" s="29">
        <v>52</v>
      </c>
      <c r="U11" s="29">
        <v>54</v>
      </c>
      <c r="V11" s="29">
        <v>53</v>
      </c>
      <c r="W11" s="32">
        <v>53</v>
      </c>
      <c r="X11" s="15">
        <f t="shared" si="2"/>
        <v>53.166666666666664</v>
      </c>
      <c r="AC11" t="s">
        <v>13</v>
      </c>
      <c r="AD11" s="38">
        <v>3333.545454545454</v>
      </c>
      <c r="AE11" s="38">
        <v>4395.204545454545</v>
      </c>
      <c r="AF11" s="38">
        <v>2666.6818181818189</v>
      </c>
      <c r="AG11" s="38">
        <v>654.97727272727275</v>
      </c>
      <c r="AH11" s="38">
        <v>6281.8030303030309</v>
      </c>
      <c r="AI11" s="38">
        <v>17332.21212121212</v>
      </c>
    </row>
    <row r="12" spans="1:35" x14ac:dyDescent="0.25">
      <c r="C12" t="str">
        <f>VLOOKUP(J12,LookupTbl!$A:$E,5,0)</f>
        <v>NASHVILLE</v>
      </c>
      <c r="D12" t="str">
        <f t="shared" si="0"/>
        <v>BARREN COUNTY SCHOOL DISTRICT</v>
      </c>
      <c r="E12" t="str">
        <f t="shared" si="1"/>
        <v>PARK CITY</v>
      </c>
      <c r="F12" s="2" t="s">
        <v>4</v>
      </c>
      <c r="G12" s="1" t="s">
        <v>6</v>
      </c>
      <c r="H12" s="1" t="s">
        <v>10</v>
      </c>
      <c r="I12" s="1" t="s">
        <v>68</v>
      </c>
      <c r="J12" s="1" t="s">
        <v>379</v>
      </c>
      <c r="K12" s="2" t="s">
        <v>41</v>
      </c>
      <c r="L12" s="29">
        <v>2</v>
      </c>
      <c r="M12" s="29">
        <v>2</v>
      </c>
      <c r="N12" s="29">
        <v>2</v>
      </c>
      <c r="O12" s="29">
        <v>2</v>
      </c>
      <c r="P12" s="29">
        <v>1</v>
      </c>
      <c r="Q12" s="29">
        <v>1</v>
      </c>
      <c r="R12" s="29">
        <v>4</v>
      </c>
      <c r="S12" s="29">
        <v>2</v>
      </c>
      <c r="T12" s="29">
        <v>2</v>
      </c>
      <c r="U12" s="29">
        <v>2</v>
      </c>
      <c r="V12" s="29">
        <v>2</v>
      </c>
      <c r="W12" s="32">
        <v>2</v>
      </c>
      <c r="X12" s="15">
        <f t="shared" si="2"/>
        <v>2</v>
      </c>
      <c r="AC12" t="s">
        <v>10</v>
      </c>
      <c r="AD12" s="38">
        <v>248.96969696969697</v>
      </c>
      <c r="AE12" s="38">
        <v>363.28484848484845</v>
      </c>
      <c r="AF12" s="38">
        <v>360.74999999999994</v>
      </c>
      <c r="AG12" s="38">
        <v>43.083333333333329</v>
      </c>
      <c r="AH12" s="38">
        <v>541.91969696969693</v>
      </c>
      <c r="AI12" s="38">
        <v>1558.0075757575758</v>
      </c>
    </row>
    <row r="13" spans="1:35" x14ac:dyDescent="0.25">
      <c r="C13" t="str">
        <f>VLOOKUP(J13,LookupTbl!$A:$E,5,0)</f>
        <v>NASHVILLE</v>
      </c>
      <c r="D13" t="str">
        <f t="shared" si="0"/>
        <v>BARREN COUNTY SCHOOL DISTRICT</v>
      </c>
      <c r="E13" t="str">
        <f t="shared" si="1"/>
        <v>UNINCORP</v>
      </c>
      <c r="F13" s="2" t="s">
        <v>4</v>
      </c>
      <c r="G13" s="1" t="s">
        <v>6</v>
      </c>
      <c r="H13" s="1" t="s">
        <v>10</v>
      </c>
      <c r="I13" s="1" t="s">
        <v>69</v>
      </c>
      <c r="J13" s="1" t="s">
        <v>380</v>
      </c>
      <c r="K13" s="2" t="s">
        <v>41</v>
      </c>
      <c r="L13" s="29">
        <v>1</v>
      </c>
      <c r="M13" s="29">
        <v>1</v>
      </c>
      <c r="N13" s="29">
        <v>1</v>
      </c>
      <c r="O13" s="29">
        <v>1</v>
      </c>
      <c r="P13" s="29">
        <v>2</v>
      </c>
      <c r="Q13" s="29">
        <v>2</v>
      </c>
      <c r="R13" s="29">
        <v>2</v>
      </c>
      <c r="S13" s="29">
        <v>2</v>
      </c>
      <c r="T13" s="29">
        <v>2</v>
      </c>
      <c r="U13" s="29">
        <v>2</v>
      </c>
      <c r="V13" s="29">
        <v>2</v>
      </c>
      <c r="W13" s="32">
        <v>2</v>
      </c>
      <c r="X13" s="15">
        <f t="shared" si="2"/>
        <v>1.6666666666666667</v>
      </c>
      <c r="AC13" t="s">
        <v>373</v>
      </c>
      <c r="AD13" s="38">
        <v>41601.931818181816</v>
      </c>
      <c r="AE13" s="38">
        <v>40116.413636363635</v>
      </c>
      <c r="AF13" s="38">
        <v>24273.924242424237</v>
      </c>
      <c r="AG13" s="38">
        <v>7435.4772727272739</v>
      </c>
      <c r="AH13" s="38">
        <v>60982.318686868697</v>
      </c>
      <c r="AI13" s="38">
        <v>174410.06565656568</v>
      </c>
    </row>
    <row r="14" spans="1:35" x14ac:dyDescent="0.25">
      <c r="C14" t="str">
        <f>VLOOKUP(J14,LookupTbl!$A:$E,5,0)</f>
        <v>LEXINGTON</v>
      </c>
      <c r="D14" t="str">
        <f t="shared" si="0"/>
        <v>BOYLE COUNTY SCHOOL DISTRICT</v>
      </c>
      <c r="E14" t="str">
        <f t="shared" si="1"/>
        <v>DANVILLE</v>
      </c>
      <c r="F14" s="2" t="s">
        <v>4</v>
      </c>
      <c r="G14" s="1" t="s">
        <v>6</v>
      </c>
      <c r="H14" s="1" t="s">
        <v>10</v>
      </c>
      <c r="I14" s="1" t="s">
        <v>70</v>
      </c>
      <c r="J14" s="1" t="s">
        <v>381</v>
      </c>
      <c r="K14" s="2" t="s">
        <v>41</v>
      </c>
      <c r="L14" s="29">
        <v>20</v>
      </c>
      <c r="M14" s="29">
        <v>20</v>
      </c>
      <c r="N14" s="29">
        <v>3</v>
      </c>
      <c r="O14" s="29">
        <v>3</v>
      </c>
      <c r="P14" s="29">
        <v>3</v>
      </c>
      <c r="Q14" s="29">
        <v>3</v>
      </c>
      <c r="R14" s="29">
        <v>3</v>
      </c>
      <c r="S14" s="29">
        <v>3</v>
      </c>
      <c r="T14" s="29">
        <v>3</v>
      </c>
      <c r="U14" s="29">
        <v>3</v>
      </c>
      <c r="V14" s="29">
        <v>4</v>
      </c>
      <c r="W14" s="32">
        <v>4</v>
      </c>
      <c r="X14" s="15">
        <f t="shared" si="2"/>
        <v>6</v>
      </c>
    </row>
    <row r="15" spans="1:35" x14ac:dyDescent="0.25">
      <c r="C15" t="str">
        <f>VLOOKUP(J15,LookupTbl!$A:$E,5,0)</f>
        <v>LEXINGTON</v>
      </c>
      <c r="D15" t="str">
        <f t="shared" si="0"/>
        <v>DANVILLE INDEPENDENT SCHOOL DISTRICT</v>
      </c>
      <c r="E15" t="str">
        <f t="shared" si="1"/>
        <v>DANVILLE</v>
      </c>
      <c r="F15" s="2" t="s">
        <v>4</v>
      </c>
      <c r="G15" s="1" t="s">
        <v>6</v>
      </c>
      <c r="H15" s="1" t="s">
        <v>10</v>
      </c>
      <c r="I15" s="1" t="s">
        <v>71</v>
      </c>
      <c r="J15" s="1" t="s">
        <v>382</v>
      </c>
      <c r="K15" s="2" t="s">
        <v>41</v>
      </c>
      <c r="L15" s="29">
        <v>83</v>
      </c>
      <c r="M15" s="29">
        <v>83</v>
      </c>
      <c r="N15" s="29">
        <v>99</v>
      </c>
      <c r="O15" s="29">
        <v>99</v>
      </c>
      <c r="P15" s="29">
        <v>100</v>
      </c>
      <c r="Q15" s="29">
        <v>100</v>
      </c>
      <c r="R15" s="29">
        <v>100</v>
      </c>
      <c r="S15" s="29">
        <v>100</v>
      </c>
      <c r="T15" s="29">
        <v>100</v>
      </c>
      <c r="U15" s="29">
        <v>99</v>
      </c>
      <c r="V15" s="29">
        <v>98</v>
      </c>
      <c r="W15" s="32">
        <v>98</v>
      </c>
      <c r="X15" s="15">
        <f t="shared" si="2"/>
        <v>96.583333333333329</v>
      </c>
      <c r="AC15" t="s">
        <v>522</v>
      </c>
      <c r="AD15" s="39">
        <f>AD13/$AI$13</f>
        <v>0.23852942008577077</v>
      </c>
      <c r="AE15" s="39">
        <f>AE13/$AI$13</f>
        <v>0.2300120321917524</v>
      </c>
      <c r="AF15" s="39">
        <f>AF13/$AI$13</f>
        <v>0.1391773126800061</v>
      </c>
      <c r="AG15" s="39">
        <f>AG13/$AI$13</f>
        <v>4.2632156835309146E-2</v>
      </c>
      <c r="AH15" s="39">
        <f>AH13/$AI$13</f>
        <v>0.34964907820716146</v>
      </c>
    </row>
    <row r="16" spans="1:35" x14ac:dyDescent="0.25">
      <c r="C16" t="str">
        <f>VLOOKUP(J16,LookupTbl!$A:$E,5,0)</f>
        <v>LEXINGTON</v>
      </c>
      <c r="D16" t="str">
        <f t="shared" si="0"/>
        <v>BOYLE COUNTY SCHOOL DISTRICT</v>
      </c>
      <c r="E16" t="str">
        <f t="shared" si="1"/>
        <v>JUNCTION CITY</v>
      </c>
      <c r="F16" s="2" t="s">
        <v>4</v>
      </c>
      <c r="G16" s="1" t="s">
        <v>6</v>
      </c>
      <c r="H16" s="1" t="s">
        <v>10</v>
      </c>
      <c r="I16" s="1" t="s">
        <v>72</v>
      </c>
      <c r="J16" s="1" t="s">
        <v>383</v>
      </c>
      <c r="K16" s="2" t="s">
        <v>41</v>
      </c>
      <c r="L16" s="29">
        <v>5</v>
      </c>
      <c r="M16" s="29">
        <v>5</v>
      </c>
      <c r="N16" s="29">
        <v>5</v>
      </c>
      <c r="O16" s="29">
        <v>5</v>
      </c>
      <c r="P16" s="29">
        <v>5</v>
      </c>
      <c r="Q16" s="29">
        <v>5</v>
      </c>
      <c r="R16" s="29">
        <v>5</v>
      </c>
      <c r="S16" s="29">
        <v>5</v>
      </c>
      <c r="T16" s="29">
        <v>5</v>
      </c>
      <c r="U16" s="29">
        <v>5</v>
      </c>
      <c r="V16" s="29">
        <v>5</v>
      </c>
      <c r="W16" s="32">
        <v>5</v>
      </c>
      <c r="X16" s="15">
        <f t="shared" si="2"/>
        <v>5</v>
      </c>
    </row>
    <row r="17" spans="3:24" x14ac:dyDescent="0.25">
      <c r="C17" t="str">
        <f>VLOOKUP(J17,LookupTbl!$A:$E,5,0)</f>
        <v>LEXINGTON</v>
      </c>
      <c r="D17" t="str">
        <f t="shared" si="0"/>
        <v>BOYLE COUNTY SCHOOL DISTRICT</v>
      </c>
      <c r="E17" t="str">
        <f t="shared" si="1"/>
        <v>PERRYVILLE</v>
      </c>
      <c r="F17" s="2" t="s">
        <v>4</v>
      </c>
      <c r="G17" s="1" t="s">
        <v>6</v>
      </c>
      <c r="H17" s="1" t="s">
        <v>10</v>
      </c>
      <c r="I17" s="1" t="s">
        <v>73</v>
      </c>
      <c r="J17" s="1" t="s">
        <v>384</v>
      </c>
      <c r="K17" s="2" t="s">
        <v>41</v>
      </c>
      <c r="L17" s="29">
        <v>6</v>
      </c>
      <c r="M17" s="29">
        <v>8</v>
      </c>
      <c r="N17" s="29">
        <v>7</v>
      </c>
      <c r="O17" s="29">
        <v>7</v>
      </c>
      <c r="P17" s="29">
        <v>7</v>
      </c>
      <c r="Q17" s="11"/>
      <c r="R17" s="29">
        <v>14</v>
      </c>
      <c r="S17" s="29">
        <v>7</v>
      </c>
      <c r="T17" s="29">
        <v>7</v>
      </c>
      <c r="U17" s="29">
        <v>7</v>
      </c>
      <c r="V17" s="29">
        <v>7</v>
      </c>
      <c r="W17" s="32">
        <v>7</v>
      </c>
      <c r="X17" s="15">
        <f t="shared" si="2"/>
        <v>7.6363636363636367</v>
      </c>
    </row>
    <row r="18" spans="3:24" x14ac:dyDescent="0.25">
      <c r="C18" t="str">
        <f>VLOOKUP(J18,LookupTbl!$A:$E,5,0)</f>
        <v>LEXINGTON</v>
      </c>
      <c r="D18" t="str">
        <f t="shared" si="0"/>
        <v>BOYLE COUNTY SCHOOL DISTRICT</v>
      </c>
      <c r="E18" t="str">
        <f t="shared" si="1"/>
        <v>UNINCORP</v>
      </c>
      <c r="F18" s="2" t="s">
        <v>4</v>
      </c>
      <c r="G18" s="1" t="s">
        <v>6</v>
      </c>
      <c r="H18" s="1" t="s">
        <v>10</v>
      </c>
      <c r="I18" s="1" t="s">
        <v>74</v>
      </c>
      <c r="J18" s="1" t="s">
        <v>385</v>
      </c>
      <c r="K18" s="2" t="s">
        <v>41</v>
      </c>
      <c r="L18" s="29">
        <v>1</v>
      </c>
      <c r="M18" s="29">
        <v>3</v>
      </c>
      <c r="N18" s="29">
        <v>2</v>
      </c>
      <c r="O18" s="29">
        <v>2</v>
      </c>
      <c r="P18" s="29">
        <v>2</v>
      </c>
      <c r="Q18" s="29">
        <v>1</v>
      </c>
      <c r="R18" s="29">
        <v>3</v>
      </c>
      <c r="S18" s="29">
        <v>2</v>
      </c>
      <c r="T18" s="29">
        <v>2</v>
      </c>
      <c r="U18" s="29">
        <v>2</v>
      </c>
      <c r="V18" s="29">
        <v>2</v>
      </c>
      <c r="W18" s="32">
        <v>1</v>
      </c>
      <c r="X18" s="15">
        <f t="shared" si="2"/>
        <v>1.9166666666666667</v>
      </c>
    </row>
    <row r="19" spans="3:24" x14ac:dyDescent="0.25">
      <c r="C19" t="str">
        <f>VLOOKUP(J19,LookupTbl!$A:$E,5,0)</f>
        <v>EVANSVILLE</v>
      </c>
      <c r="D19" t="str">
        <f t="shared" si="0"/>
        <v>CLOVERPORT INDEPENDENT SCHOOL</v>
      </c>
      <c r="E19" t="str">
        <f t="shared" si="1"/>
        <v>CLOVERPORT</v>
      </c>
      <c r="F19" s="2" t="s">
        <v>4</v>
      </c>
      <c r="G19" s="1" t="s">
        <v>6</v>
      </c>
      <c r="H19" s="1" t="s">
        <v>10</v>
      </c>
      <c r="I19" s="1" t="s">
        <v>75</v>
      </c>
      <c r="J19" s="1" t="s">
        <v>386</v>
      </c>
      <c r="K19" s="2" t="s">
        <v>41</v>
      </c>
      <c r="L19" s="29">
        <v>7</v>
      </c>
      <c r="M19" s="29">
        <v>7</v>
      </c>
      <c r="N19" s="29">
        <v>7</v>
      </c>
      <c r="O19" s="29">
        <v>7</v>
      </c>
      <c r="P19" s="29">
        <v>7</v>
      </c>
      <c r="Q19" s="29">
        <v>7</v>
      </c>
      <c r="R19" s="29">
        <v>7</v>
      </c>
      <c r="S19" s="29">
        <v>7</v>
      </c>
      <c r="T19" s="29">
        <v>7</v>
      </c>
      <c r="U19" s="29">
        <v>7</v>
      </c>
      <c r="V19" s="29">
        <v>7</v>
      </c>
      <c r="W19" s="32">
        <v>7</v>
      </c>
      <c r="X19" s="15">
        <f t="shared" si="2"/>
        <v>7</v>
      </c>
    </row>
    <row r="20" spans="3:24" x14ac:dyDescent="0.25">
      <c r="C20" t="str">
        <f>VLOOKUP(J20,LookupTbl!$A:$E,5,0)</f>
        <v>EVANSVILLE</v>
      </c>
      <c r="D20" t="str">
        <f t="shared" si="0"/>
        <v>BRECKINRIDGE COUNTY SCHOOL DI</v>
      </c>
      <c r="E20" t="str">
        <f t="shared" si="1"/>
        <v>HARDINSBURG</v>
      </c>
      <c r="F20" s="2" t="s">
        <v>4</v>
      </c>
      <c r="G20" s="1" t="s">
        <v>6</v>
      </c>
      <c r="H20" s="1" t="s">
        <v>10</v>
      </c>
      <c r="I20" s="1" t="s">
        <v>76</v>
      </c>
      <c r="J20" s="1" t="s">
        <v>387</v>
      </c>
      <c r="K20" s="2" t="s">
        <v>41</v>
      </c>
      <c r="L20" s="29">
        <v>13</v>
      </c>
      <c r="M20" s="29">
        <v>16</v>
      </c>
      <c r="N20" s="29">
        <v>16</v>
      </c>
      <c r="O20" s="29">
        <v>13</v>
      </c>
      <c r="P20" s="29">
        <v>13</v>
      </c>
      <c r="Q20" s="29">
        <v>1</v>
      </c>
      <c r="R20" s="29">
        <v>26</v>
      </c>
      <c r="S20" s="29">
        <v>13</v>
      </c>
      <c r="T20" s="29">
        <v>13</v>
      </c>
      <c r="U20" s="29">
        <v>13</v>
      </c>
      <c r="V20" s="29">
        <v>13</v>
      </c>
      <c r="W20" s="32">
        <v>13</v>
      </c>
      <c r="X20" s="15">
        <f t="shared" si="2"/>
        <v>13.583333333333334</v>
      </c>
    </row>
    <row r="21" spans="3:24" x14ac:dyDescent="0.25">
      <c r="C21" t="str">
        <f>VLOOKUP(J21,LookupTbl!$A:$E,5,0)</f>
        <v>EVANSVILLE</v>
      </c>
      <c r="D21" t="str">
        <f t="shared" si="0"/>
        <v>BRECKINRIDGE COUNTY SCHOOL DISTR</v>
      </c>
      <c r="E21" t="str">
        <f t="shared" si="1"/>
        <v>UNINCORP</v>
      </c>
      <c r="F21" s="2" t="s">
        <v>4</v>
      </c>
      <c r="G21" s="1" t="s">
        <v>6</v>
      </c>
      <c r="H21" s="1" t="s">
        <v>10</v>
      </c>
      <c r="I21" s="1" t="s">
        <v>77</v>
      </c>
      <c r="J21" s="1" t="s">
        <v>388</v>
      </c>
      <c r="K21" s="2" t="s">
        <v>41</v>
      </c>
      <c r="L21" s="29">
        <v>4</v>
      </c>
      <c r="M21" s="29">
        <v>7</v>
      </c>
      <c r="N21" s="29">
        <v>7</v>
      </c>
      <c r="O21" s="29">
        <v>6</v>
      </c>
      <c r="P21" s="29">
        <v>6</v>
      </c>
      <c r="Q21" s="11"/>
      <c r="R21" s="29">
        <v>12</v>
      </c>
      <c r="S21" s="29">
        <v>6</v>
      </c>
      <c r="T21" s="29">
        <v>6</v>
      </c>
      <c r="U21" s="29">
        <v>6</v>
      </c>
      <c r="V21" s="29">
        <v>6</v>
      </c>
      <c r="W21" s="32">
        <v>6</v>
      </c>
      <c r="X21" s="15">
        <f t="shared" si="2"/>
        <v>6.5454545454545459</v>
      </c>
    </row>
    <row r="22" spans="3:24" x14ac:dyDescent="0.25">
      <c r="C22" t="str">
        <f>VLOOKUP(J22,LookupTbl!$A:$E,5,0)</f>
        <v>PADUCAH</v>
      </c>
      <c r="D22" t="str">
        <f t="shared" si="0"/>
        <v>CALDWELL COUNTY SCHOOL DISTRICT</v>
      </c>
      <c r="E22" t="str">
        <f t="shared" si="1"/>
        <v>FREDONIA</v>
      </c>
      <c r="F22" s="2" t="s">
        <v>4</v>
      </c>
      <c r="G22" s="1" t="s">
        <v>6</v>
      </c>
      <c r="H22" s="1" t="s">
        <v>10</v>
      </c>
      <c r="I22" s="1" t="s">
        <v>78</v>
      </c>
      <c r="J22" s="1" t="s">
        <v>389</v>
      </c>
      <c r="K22" s="2" t="s">
        <v>41</v>
      </c>
      <c r="L22" s="29">
        <v>3</v>
      </c>
      <c r="M22" s="29">
        <v>3</v>
      </c>
      <c r="N22" s="29">
        <v>3</v>
      </c>
      <c r="O22" s="29">
        <v>3</v>
      </c>
      <c r="P22" s="29">
        <v>3</v>
      </c>
      <c r="Q22" s="29">
        <v>3</v>
      </c>
      <c r="R22" s="29">
        <v>3</v>
      </c>
      <c r="S22" s="29">
        <v>3</v>
      </c>
      <c r="T22" s="29">
        <v>3</v>
      </c>
      <c r="U22" s="29">
        <v>3</v>
      </c>
      <c r="V22" s="29">
        <v>3</v>
      </c>
      <c r="W22" s="32">
        <v>3</v>
      </c>
      <c r="X22" s="15">
        <f t="shared" si="2"/>
        <v>3</v>
      </c>
    </row>
    <row r="23" spans="3:24" x14ac:dyDescent="0.25">
      <c r="C23" t="str">
        <f>VLOOKUP(J23,LookupTbl!$A:$E,5,0)</f>
        <v>PADUCAH</v>
      </c>
      <c r="D23" t="str">
        <f t="shared" si="0"/>
        <v>CALDWELL COUNTY SCHOOL DISTRICT</v>
      </c>
      <c r="E23" t="str">
        <f t="shared" si="1"/>
        <v>PRINCETON</v>
      </c>
      <c r="F23" s="2" t="s">
        <v>4</v>
      </c>
      <c r="G23" s="1" t="s">
        <v>6</v>
      </c>
      <c r="H23" s="1" t="s">
        <v>10</v>
      </c>
      <c r="I23" s="1" t="s">
        <v>79</v>
      </c>
      <c r="J23" s="1" t="s">
        <v>390</v>
      </c>
      <c r="K23" s="2" t="s">
        <v>41</v>
      </c>
      <c r="L23" s="29">
        <v>24</v>
      </c>
      <c r="M23" s="29">
        <v>24</v>
      </c>
      <c r="N23" s="29">
        <v>23</v>
      </c>
      <c r="O23" s="29">
        <v>25</v>
      </c>
      <c r="P23" s="29">
        <v>24</v>
      </c>
      <c r="Q23" s="29">
        <v>23</v>
      </c>
      <c r="R23" s="29">
        <v>25</v>
      </c>
      <c r="S23" s="29">
        <v>24</v>
      </c>
      <c r="T23" s="29">
        <v>22</v>
      </c>
      <c r="U23" s="29">
        <v>26</v>
      </c>
      <c r="V23" s="29">
        <v>22</v>
      </c>
      <c r="W23" s="32">
        <v>24</v>
      </c>
      <c r="X23" s="15">
        <f t="shared" si="2"/>
        <v>23.833333333333332</v>
      </c>
    </row>
    <row r="24" spans="3:24" x14ac:dyDescent="0.25">
      <c r="C24" t="str">
        <f>VLOOKUP(J24,LookupTbl!$A:$E,5,0)</f>
        <v>PADUCAH</v>
      </c>
      <c r="D24" t="str">
        <f t="shared" si="0"/>
        <v>CALDWELL COUNTY SCHOOL DISTRICT</v>
      </c>
      <c r="E24" t="str">
        <f t="shared" si="1"/>
        <v>UNINCORP</v>
      </c>
      <c r="F24" s="2" t="s">
        <v>4</v>
      </c>
      <c r="G24" s="1" t="s">
        <v>6</v>
      </c>
      <c r="H24" s="1" t="s">
        <v>10</v>
      </c>
      <c r="I24" s="1" t="s">
        <v>80</v>
      </c>
      <c r="J24" s="1" t="s">
        <v>391</v>
      </c>
      <c r="K24" s="2" t="s">
        <v>41</v>
      </c>
      <c r="L24" s="29">
        <v>2</v>
      </c>
      <c r="M24" s="29">
        <v>2</v>
      </c>
      <c r="N24" s="29">
        <v>2</v>
      </c>
      <c r="O24" s="29">
        <v>2</v>
      </c>
      <c r="P24" s="29">
        <v>2</v>
      </c>
      <c r="Q24" s="29">
        <v>2</v>
      </c>
      <c r="R24" s="29">
        <v>2</v>
      </c>
      <c r="S24" s="29">
        <v>2</v>
      </c>
      <c r="T24" s="29">
        <v>2</v>
      </c>
      <c r="U24" s="29">
        <v>2</v>
      </c>
      <c r="V24" s="29">
        <v>2</v>
      </c>
      <c r="W24" s="32">
        <v>2</v>
      </c>
      <c r="X24" s="15">
        <f t="shared" si="2"/>
        <v>2</v>
      </c>
    </row>
    <row r="25" spans="3:24" x14ac:dyDescent="0.25">
      <c r="C25" t="str">
        <f>VLOOKUP(J25,LookupTbl!$A:$E,5,0)</f>
        <v>PADUCAH</v>
      </c>
      <c r="D25" t="str">
        <f t="shared" si="0"/>
        <v>CHRISTIAN COUNTY SCHOOL DISTRICT</v>
      </c>
      <c r="E25" t="str">
        <f t="shared" si="1"/>
        <v>CROFTON</v>
      </c>
      <c r="F25" s="2" t="s">
        <v>4</v>
      </c>
      <c r="G25" s="1" t="s">
        <v>6</v>
      </c>
      <c r="H25" s="1" t="s">
        <v>10</v>
      </c>
      <c r="I25" s="1" t="s">
        <v>81</v>
      </c>
      <c r="J25" s="1" t="s">
        <v>392</v>
      </c>
      <c r="K25" s="2" t="s">
        <v>41</v>
      </c>
      <c r="L25" s="29">
        <v>2</v>
      </c>
      <c r="M25" s="29">
        <v>2</v>
      </c>
      <c r="N25" s="29">
        <v>2</v>
      </c>
      <c r="O25" s="29">
        <v>2</v>
      </c>
      <c r="P25" s="29">
        <v>2</v>
      </c>
      <c r="Q25" s="29">
        <v>2</v>
      </c>
      <c r="R25" s="29">
        <v>2</v>
      </c>
      <c r="S25" s="29">
        <v>2</v>
      </c>
      <c r="T25" s="29">
        <v>2</v>
      </c>
      <c r="U25" s="29">
        <v>2</v>
      </c>
      <c r="V25" s="29">
        <v>2</v>
      </c>
      <c r="W25" s="32">
        <v>2</v>
      </c>
      <c r="X25" s="15">
        <f t="shared" si="2"/>
        <v>2</v>
      </c>
    </row>
    <row r="26" spans="3:24" x14ac:dyDescent="0.25">
      <c r="C26" t="str">
        <f>VLOOKUP(J26,LookupTbl!$A:$E,5,0)</f>
        <v>PADUCAH</v>
      </c>
      <c r="D26" t="str">
        <f t="shared" si="0"/>
        <v>CHRISTIAN COUNTY SCHOOL DISTRIC</v>
      </c>
      <c r="E26" t="str">
        <f t="shared" si="1"/>
        <v>HOPKINSVILLE</v>
      </c>
      <c r="F26" s="2" t="s">
        <v>4</v>
      </c>
      <c r="G26" s="1" t="s">
        <v>6</v>
      </c>
      <c r="H26" s="1" t="s">
        <v>10</v>
      </c>
      <c r="I26" s="1" t="s">
        <v>82</v>
      </c>
      <c r="J26" s="1" t="s">
        <v>393</v>
      </c>
      <c r="K26" s="2" t="s">
        <v>41</v>
      </c>
      <c r="L26" s="29">
        <v>65</v>
      </c>
      <c r="M26" s="29">
        <v>68</v>
      </c>
      <c r="N26" s="29">
        <v>63</v>
      </c>
      <c r="O26" s="29">
        <v>66</v>
      </c>
      <c r="P26" s="29">
        <v>65</v>
      </c>
      <c r="Q26" s="29">
        <v>67</v>
      </c>
      <c r="R26" s="29">
        <v>64</v>
      </c>
      <c r="S26" s="29">
        <v>65</v>
      </c>
      <c r="T26" s="29">
        <v>66</v>
      </c>
      <c r="U26" s="29">
        <v>66</v>
      </c>
      <c r="V26" s="29">
        <v>65</v>
      </c>
      <c r="W26" s="32">
        <v>65</v>
      </c>
      <c r="X26" s="15">
        <f t="shared" si="2"/>
        <v>65.416666666666671</v>
      </c>
    </row>
    <row r="27" spans="3:24" x14ac:dyDescent="0.25">
      <c r="C27" t="str">
        <f>VLOOKUP(J27,LookupTbl!$A:$E,5,0)</f>
        <v>PADUCAH</v>
      </c>
      <c r="D27" t="str">
        <f t="shared" si="0"/>
        <v>CHRISTIAN COUNTY SCHOOL DISTRICT</v>
      </c>
      <c r="E27" t="str">
        <f t="shared" si="1"/>
        <v>UNINCORP</v>
      </c>
      <c r="F27" s="2" t="s">
        <v>4</v>
      </c>
      <c r="G27" s="1" t="s">
        <v>6</v>
      </c>
      <c r="H27" s="1" t="s">
        <v>10</v>
      </c>
      <c r="I27" s="1" t="s">
        <v>83</v>
      </c>
      <c r="J27" s="1" t="s">
        <v>394</v>
      </c>
      <c r="K27" s="2" t="s">
        <v>41</v>
      </c>
      <c r="L27" s="29">
        <v>2</v>
      </c>
      <c r="M27" s="29">
        <v>2</v>
      </c>
      <c r="N27" s="29">
        <v>2</v>
      </c>
      <c r="O27" s="29">
        <v>2</v>
      </c>
      <c r="P27" s="29">
        <v>2</v>
      </c>
      <c r="Q27" s="29">
        <v>2</v>
      </c>
      <c r="R27" s="29">
        <v>2</v>
      </c>
      <c r="S27" s="29">
        <v>2</v>
      </c>
      <c r="T27" s="29">
        <v>2</v>
      </c>
      <c r="U27" s="29">
        <v>2</v>
      </c>
      <c r="V27" s="29">
        <v>2</v>
      </c>
      <c r="W27" s="32">
        <v>2</v>
      </c>
      <c r="X27" s="15">
        <f t="shared" si="2"/>
        <v>2</v>
      </c>
    </row>
    <row r="28" spans="3:24" x14ac:dyDescent="0.25">
      <c r="C28" t="str">
        <f>VLOOKUP(J28,LookupTbl!$A:$E,5,0)</f>
        <v>PADUCAH</v>
      </c>
      <c r="D28" t="str">
        <f t="shared" si="0"/>
        <v>CRITTENDEN COUNTY SCHOOL DISTRICT</v>
      </c>
      <c r="E28" t="str">
        <f t="shared" si="1"/>
        <v>MARION</v>
      </c>
      <c r="F28" s="2" t="s">
        <v>4</v>
      </c>
      <c r="G28" s="1" t="s">
        <v>6</v>
      </c>
      <c r="H28" s="1" t="s">
        <v>10</v>
      </c>
      <c r="I28" s="1" t="s">
        <v>84</v>
      </c>
      <c r="J28" s="1" t="s">
        <v>395</v>
      </c>
      <c r="K28" s="2" t="s">
        <v>41</v>
      </c>
      <c r="L28" s="29">
        <v>19</v>
      </c>
      <c r="M28" s="29">
        <v>19</v>
      </c>
      <c r="N28" s="29">
        <v>19</v>
      </c>
      <c r="O28" s="29">
        <v>15</v>
      </c>
      <c r="P28" s="29">
        <v>21</v>
      </c>
      <c r="Q28" s="29">
        <v>21</v>
      </c>
      <c r="R28" s="29">
        <v>19</v>
      </c>
      <c r="S28" s="29">
        <v>19</v>
      </c>
      <c r="T28" s="29">
        <v>17</v>
      </c>
      <c r="U28" s="29">
        <v>21</v>
      </c>
      <c r="V28" s="29">
        <v>19</v>
      </c>
      <c r="W28" s="32">
        <v>19</v>
      </c>
      <c r="X28" s="15">
        <f t="shared" si="2"/>
        <v>19</v>
      </c>
    </row>
    <row r="29" spans="3:24" x14ac:dyDescent="0.25">
      <c r="C29" t="str">
        <f>VLOOKUP(J29,LookupTbl!$A:$E,5,0)</f>
        <v>PADUCAH</v>
      </c>
      <c r="D29" t="str">
        <f t="shared" si="0"/>
        <v>CRITTENDEN COUNTY SCHOOL DISTRICT</v>
      </c>
      <c r="E29" t="str">
        <f t="shared" si="1"/>
        <v>UNINCORP</v>
      </c>
      <c r="F29" s="2" t="s">
        <v>4</v>
      </c>
      <c r="G29" s="1" t="s">
        <v>6</v>
      </c>
      <c r="H29" s="1" t="s">
        <v>10</v>
      </c>
      <c r="I29" s="1" t="s">
        <v>85</v>
      </c>
      <c r="J29" s="1" t="s">
        <v>396</v>
      </c>
      <c r="K29" s="2" t="s">
        <v>41</v>
      </c>
      <c r="L29" s="11"/>
      <c r="M29" s="29">
        <v>1</v>
      </c>
      <c r="N29" s="29">
        <v>2</v>
      </c>
      <c r="O29" s="29">
        <v>1</v>
      </c>
      <c r="P29" s="29">
        <v>1</v>
      </c>
      <c r="Q29" s="11"/>
      <c r="R29" s="29">
        <v>2</v>
      </c>
      <c r="S29" s="29">
        <v>1</v>
      </c>
      <c r="T29" s="29">
        <v>1</v>
      </c>
      <c r="U29" s="29">
        <v>1</v>
      </c>
      <c r="V29" s="29">
        <v>1</v>
      </c>
      <c r="W29" s="32">
        <v>1</v>
      </c>
      <c r="X29" s="15">
        <f t="shared" si="2"/>
        <v>1.2</v>
      </c>
    </row>
    <row r="30" spans="3:24" x14ac:dyDescent="0.25">
      <c r="C30" t="str">
        <f>VLOOKUP(J30,LookupTbl!$A:$E,5,0)</f>
        <v>EVANSVILLE</v>
      </c>
      <c r="D30" t="str">
        <f t="shared" si="0"/>
        <v>DAVIESS COUNTY SCHOOL DISTRICT</v>
      </c>
      <c r="E30" t="str">
        <f t="shared" si="1"/>
        <v>MASONVILLE</v>
      </c>
      <c r="F30" s="2" t="s">
        <v>4</v>
      </c>
      <c r="G30" s="1" t="s">
        <v>6</v>
      </c>
      <c r="H30" s="1" t="s">
        <v>10</v>
      </c>
      <c r="I30" s="1" t="s">
        <v>86</v>
      </c>
      <c r="J30" s="1" t="s">
        <v>397</v>
      </c>
      <c r="K30" s="2" t="s">
        <v>41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29">
        <v>1</v>
      </c>
      <c r="T30" s="29">
        <v>1</v>
      </c>
      <c r="U30" s="29">
        <v>1</v>
      </c>
      <c r="V30" s="29">
        <v>1</v>
      </c>
      <c r="W30" s="32">
        <v>1</v>
      </c>
      <c r="X30" s="15">
        <f t="shared" si="2"/>
        <v>1</v>
      </c>
    </row>
    <row r="31" spans="3:24" x14ac:dyDescent="0.25">
      <c r="C31" t="str">
        <f>VLOOKUP(J31,LookupTbl!$A:$E,5,0)</f>
        <v>EVANSVILLE</v>
      </c>
      <c r="D31" t="str">
        <f t="shared" si="0"/>
        <v>DAVIESS COUNTY SCHOOL DISTRICT</v>
      </c>
      <c r="E31" t="str">
        <f t="shared" si="1"/>
        <v>OWENSBORO</v>
      </c>
      <c r="F31" s="2" t="s">
        <v>4</v>
      </c>
      <c r="G31" s="1" t="s">
        <v>6</v>
      </c>
      <c r="H31" s="1" t="s">
        <v>10</v>
      </c>
      <c r="I31" s="1" t="s">
        <v>87</v>
      </c>
      <c r="J31" s="1" t="s">
        <v>398</v>
      </c>
      <c r="K31" s="2" t="s">
        <v>41</v>
      </c>
      <c r="L31" s="29">
        <v>20</v>
      </c>
      <c r="M31" s="29">
        <v>19</v>
      </c>
      <c r="N31" s="29">
        <v>19</v>
      </c>
      <c r="O31" s="29">
        <v>16</v>
      </c>
      <c r="P31" s="29">
        <v>22</v>
      </c>
      <c r="Q31" s="29">
        <v>17</v>
      </c>
      <c r="R31" s="29">
        <v>21</v>
      </c>
      <c r="S31" s="29">
        <v>19</v>
      </c>
      <c r="T31" s="29">
        <v>19</v>
      </c>
      <c r="U31" s="29">
        <v>19</v>
      </c>
      <c r="V31" s="29">
        <v>19</v>
      </c>
      <c r="W31" s="32">
        <v>19</v>
      </c>
      <c r="X31" s="15">
        <f t="shared" si="2"/>
        <v>19.083333333333332</v>
      </c>
    </row>
    <row r="32" spans="3:24" x14ac:dyDescent="0.25">
      <c r="C32" t="str">
        <f>VLOOKUP(J32,LookupTbl!$A:$E,5,0)</f>
        <v>EVANSVILLE</v>
      </c>
      <c r="D32" t="str">
        <f t="shared" si="0"/>
        <v>OWENSBORO INDEPENDENT SCHOOL DISTRIC</v>
      </c>
      <c r="E32" t="str">
        <f t="shared" si="1"/>
        <v>OWENSBORO</v>
      </c>
      <c r="F32" s="2" t="s">
        <v>4</v>
      </c>
      <c r="G32" s="1" t="s">
        <v>6</v>
      </c>
      <c r="H32" s="1" t="s">
        <v>10</v>
      </c>
      <c r="I32" s="1" t="s">
        <v>88</v>
      </c>
      <c r="J32" s="1" t="s">
        <v>399</v>
      </c>
      <c r="K32" s="2" t="s">
        <v>41</v>
      </c>
      <c r="L32" s="29">
        <v>60</v>
      </c>
      <c r="M32" s="29">
        <v>61</v>
      </c>
      <c r="N32" s="29">
        <v>61</v>
      </c>
      <c r="O32" s="29">
        <v>62</v>
      </c>
      <c r="P32" s="29">
        <v>60</v>
      </c>
      <c r="Q32" s="29">
        <v>62</v>
      </c>
      <c r="R32" s="29">
        <v>61</v>
      </c>
      <c r="S32" s="29">
        <v>61</v>
      </c>
      <c r="T32" s="29">
        <v>61</v>
      </c>
      <c r="U32" s="29">
        <v>59</v>
      </c>
      <c r="V32" s="29">
        <v>63</v>
      </c>
      <c r="W32" s="32">
        <v>61</v>
      </c>
      <c r="X32" s="15">
        <f t="shared" si="2"/>
        <v>61</v>
      </c>
    </row>
    <row r="33" spans="3:24" x14ac:dyDescent="0.25">
      <c r="C33" t="str">
        <f>VLOOKUP(J33,LookupTbl!$A:$E,5,0)</f>
        <v>EVANSVILLE</v>
      </c>
      <c r="D33" t="str">
        <f t="shared" si="0"/>
        <v>DAVIESS COUNTY SCHOOL DISTRICT</v>
      </c>
      <c r="E33" t="str">
        <f t="shared" si="1"/>
        <v>UNINCORP</v>
      </c>
      <c r="F33" s="2" t="s">
        <v>4</v>
      </c>
      <c r="G33" s="1" t="s">
        <v>6</v>
      </c>
      <c r="H33" s="1" t="s">
        <v>10</v>
      </c>
      <c r="I33" s="1" t="s">
        <v>89</v>
      </c>
      <c r="J33" s="1" t="s">
        <v>400</v>
      </c>
      <c r="K33" s="2" t="s">
        <v>41</v>
      </c>
      <c r="L33" s="29">
        <v>33</v>
      </c>
      <c r="M33" s="29">
        <v>35</v>
      </c>
      <c r="N33" s="29">
        <v>33</v>
      </c>
      <c r="O33" s="29">
        <v>33</v>
      </c>
      <c r="P33" s="29">
        <v>36</v>
      </c>
      <c r="Q33" s="29">
        <v>30</v>
      </c>
      <c r="R33" s="29">
        <v>41</v>
      </c>
      <c r="S33" s="29">
        <v>35</v>
      </c>
      <c r="T33" s="29">
        <v>35</v>
      </c>
      <c r="U33" s="29">
        <v>36</v>
      </c>
      <c r="V33" s="29">
        <v>35</v>
      </c>
      <c r="W33" s="32">
        <v>33</v>
      </c>
      <c r="X33" s="15">
        <f t="shared" si="2"/>
        <v>34.583333333333336</v>
      </c>
    </row>
    <row r="34" spans="3:24" x14ac:dyDescent="0.25">
      <c r="C34" t="str">
        <f>VLOOKUP(J34,LookupTbl!$A:$E,5,0)</f>
        <v>EVANSVILLE</v>
      </c>
      <c r="D34" t="str">
        <f t="shared" si="0"/>
        <v>OWENSBORO INDEPENDENT SCHOOL DISTRICT</v>
      </c>
      <c r="E34" t="str">
        <f t="shared" si="1"/>
        <v>UNINCORP</v>
      </c>
      <c r="F34" s="2" t="s">
        <v>4</v>
      </c>
      <c r="G34" s="1" t="s">
        <v>6</v>
      </c>
      <c r="H34" s="1" t="s">
        <v>10</v>
      </c>
      <c r="I34" s="1" t="s">
        <v>90</v>
      </c>
      <c r="J34" s="1" t="s">
        <v>401</v>
      </c>
      <c r="K34" s="2" t="s">
        <v>41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32">
        <v>1</v>
      </c>
      <c r="X34" s="15">
        <f t="shared" si="2"/>
        <v>1</v>
      </c>
    </row>
    <row r="35" spans="3:24" x14ac:dyDescent="0.25">
      <c r="C35" t="str">
        <f>VLOOKUP(J35,LookupTbl!$A:$E,5,0)</f>
        <v>EVANSVILLE</v>
      </c>
      <c r="D35" t="str">
        <f t="shared" si="0"/>
        <v>DAVIESS COUNTY SCHOOL DISTRICT</v>
      </c>
      <c r="E35" t="str">
        <f t="shared" si="1"/>
        <v>WHITESVILLE</v>
      </c>
      <c r="F35" s="2" t="s">
        <v>4</v>
      </c>
      <c r="G35" s="1" t="s">
        <v>6</v>
      </c>
      <c r="H35" s="1" t="s">
        <v>10</v>
      </c>
      <c r="I35" s="1" t="s">
        <v>91</v>
      </c>
      <c r="J35" s="1" t="s">
        <v>402</v>
      </c>
      <c r="K35" s="2" t="s">
        <v>41</v>
      </c>
      <c r="L35" s="29">
        <v>4</v>
      </c>
      <c r="M35" s="29">
        <v>4</v>
      </c>
      <c r="N35" s="29">
        <v>4</v>
      </c>
      <c r="O35" s="29">
        <v>4</v>
      </c>
      <c r="P35" s="29">
        <v>4</v>
      </c>
      <c r="Q35" s="29">
        <v>4</v>
      </c>
      <c r="R35" s="29">
        <v>4</v>
      </c>
      <c r="S35" s="29">
        <v>4</v>
      </c>
      <c r="T35" s="29">
        <v>4</v>
      </c>
      <c r="U35" s="29">
        <v>4</v>
      </c>
      <c r="V35" s="29">
        <v>4</v>
      </c>
      <c r="W35" s="32">
        <v>4</v>
      </c>
      <c r="X35" s="15">
        <f t="shared" si="2"/>
        <v>4</v>
      </c>
    </row>
    <row r="36" spans="3:24" x14ac:dyDescent="0.25">
      <c r="C36" t="str">
        <f>VLOOKUP(J36,LookupTbl!$A:$E,5,0)</f>
        <v>NASHVILLE</v>
      </c>
      <c r="D36" t="str">
        <f t="shared" si="0"/>
        <v>EDMONSON COUNTY SCHOOL DISTRICT</v>
      </c>
      <c r="E36" t="str">
        <f t="shared" si="1"/>
        <v>UNINCORP</v>
      </c>
      <c r="F36" s="2" t="s">
        <v>4</v>
      </c>
      <c r="G36" s="1" t="s">
        <v>6</v>
      </c>
      <c r="H36" s="1" t="s">
        <v>10</v>
      </c>
      <c r="I36" s="1" t="s">
        <v>92</v>
      </c>
      <c r="J36" s="1" t="s">
        <v>403</v>
      </c>
      <c r="K36" s="2" t="s">
        <v>41</v>
      </c>
      <c r="L36" s="29">
        <v>2</v>
      </c>
      <c r="M36" s="29">
        <v>1</v>
      </c>
      <c r="N36" s="11"/>
      <c r="O36" s="29">
        <v>2</v>
      </c>
      <c r="P36" s="11"/>
      <c r="Q36" s="29">
        <v>1</v>
      </c>
      <c r="R36" s="29">
        <v>2</v>
      </c>
      <c r="S36" s="29">
        <v>1</v>
      </c>
      <c r="T36" s="29">
        <v>1</v>
      </c>
      <c r="U36" s="29">
        <v>1</v>
      </c>
      <c r="V36" s="29">
        <v>1</v>
      </c>
      <c r="W36" s="32">
        <v>1</v>
      </c>
      <c r="X36" s="15">
        <f t="shared" si="2"/>
        <v>1.3</v>
      </c>
    </row>
    <row r="37" spans="3:24" x14ac:dyDescent="0.25">
      <c r="C37" t="str">
        <f>VLOOKUP(J37,LookupTbl!$A:$E,5,0)</f>
        <v>LEXINGTON</v>
      </c>
      <c r="D37" t="str">
        <f t="shared" si="0"/>
        <v>FRANKLIN COUNTY SCHOOL DISTRICT</v>
      </c>
      <c r="E37" t="str">
        <f t="shared" si="1"/>
        <v>UNINCORP</v>
      </c>
      <c r="F37" s="2" t="s">
        <v>4</v>
      </c>
      <c r="G37" s="1" t="s">
        <v>6</v>
      </c>
      <c r="H37" s="1" t="s">
        <v>10</v>
      </c>
      <c r="I37" s="1" t="s">
        <v>94</v>
      </c>
      <c r="J37" s="1" t="s">
        <v>405</v>
      </c>
      <c r="K37" s="2" t="s">
        <v>41</v>
      </c>
      <c r="L37" s="29">
        <v>4</v>
      </c>
      <c r="M37" s="29">
        <v>4</v>
      </c>
      <c r="N37" s="29">
        <v>4</v>
      </c>
      <c r="O37" s="29">
        <v>4</v>
      </c>
      <c r="P37" s="29">
        <v>4</v>
      </c>
      <c r="Q37" s="29">
        <v>4</v>
      </c>
      <c r="R37" s="29">
        <v>4</v>
      </c>
      <c r="S37" s="29">
        <v>4</v>
      </c>
      <c r="T37" s="29">
        <v>4</v>
      </c>
      <c r="U37" s="29">
        <v>4</v>
      </c>
      <c r="V37" s="29">
        <v>4</v>
      </c>
      <c r="W37" s="32">
        <v>4</v>
      </c>
      <c r="X37" s="15">
        <f t="shared" si="2"/>
        <v>4</v>
      </c>
    </row>
    <row r="38" spans="3:24" x14ac:dyDescent="0.25">
      <c r="C38" t="str">
        <f>VLOOKUP(J38,LookupTbl!$A:$E,5,0)</f>
        <v>LEXINGTON</v>
      </c>
      <c r="D38" t="str">
        <f t="shared" si="0"/>
        <v>GARRARD COUNTY SCHOOL DISTRICT</v>
      </c>
      <c r="E38" t="str">
        <f t="shared" si="1"/>
        <v>LANCASTER</v>
      </c>
      <c r="F38" s="2" t="s">
        <v>4</v>
      </c>
      <c r="G38" s="1" t="s">
        <v>6</v>
      </c>
      <c r="H38" s="1" t="s">
        <v>10</v>
      </c>
      <c r="I38" s="1" t="s">
        <v>95</v>
      </c>
      <c r="J38" s="1" t="s">
        <v>406</v>
      </c>
      <c r="K38" s="2" t="s">
        <v>41</v>
      </c>
      <c r="L38" s="29">
        <v>18</v>
      </c>
      <c r="M38" s="29">
        <v>17</v>
      </c>
      <c r="N38" s="29">
        <v>18</v>
      </c>
      <c r="O38" s="29">
        <v>16</v>
      </c>
      <c r="P38" s="29">
        <v>20</v>
      </c>
      <c r="Q38" s="29">
        <v>17</v>
      </c>
      <c r="R38" s="29">
        <v>18</v>
      </c>
      <c r="S38" s="29">
        <v>18</v>
      </c>
      <c r="T38" s="29">
        <v>18</v>
      </c>
      <c r="U38" s="29">
        <v>19</v>
      </c>
      <c r="V38" s="29">
        <v>18</v>
      </c>
      <c r="W38" s="32">
        <v>18</v>
      </c>
      <c r="X38" s="15">
        <f t="shared" si="2"/>
        <v>17.916666666666668</v>
      </c>
    </row>
    <row r="39" spans="3:24" x14ac:dyDescent="0.25">
      <c r="C39" t="str">
        <f>VLOOKUP(J39,LookupTbl!$A:$E,5,0)</f>
        <v>LEXINGTON</v>
      </c>
      <c r="D39" t="str">
        <f t="shared" si="0"/>
        <v>GARRARD COUNTY SCHOOL DISTRICT</v>
      </c>
      <c r="E39" t="str">
        <f t="shared" si="1"/>
        <v>UNINCORP</v>
      </c>
      <c r="F39" s="2" t="s">
        <v>4</v>
      </c>
      <c r="G39" s="1" t="s">
        <v>6</v>
      </c>
      <c r="H39" s="1" t="s">
        <v>10</v>
      </c>
      <c r="I39" s="1" t="s">
        <v>96</v>
      </c>
      <c r="J39" s="1" t="s">
        <v>407</v>
      </c>
      <c r="K39" s="2" t="s">
        <v>41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32">
        <v>1</v>
      </c>
      <c r="X39" s="15">
        <f t="shared" si="2"/>
        <v>1</v>
      </c>
    </row>
    <row r="40" spans="3:24" x14ac:dyDescent="0.25">
      <c r="C40" t="str">
        <f>VLOOKUP(J40,LookupTbl!$A:$E,5,0)</f>
        <v>PADUCAH</v>
      </c>
      <c r="D40" t="str">
        <f t="shared" si="0"/>
        <v>GRAVES COUNTY SCHOOL DISTRICT</v>
      </c>
      <c r="E40" t="str">
        <f t="shared" si="1"/>
        <v>MAYFIELD</v>
      </c>
      <c r="F40" s="2" t="s">
        <v>4</v>
      </c>
      <c r="G40" s="1" t="s">
        <v>6</v>
      </c>
      <c r="H40" s="1" t="s">
        <v>10</v>
      </c>
      <c r="I40" s="1" t="s">
        <v>97</v>
      </c>
      <c r="J40" s="1" t="s">
        <v>408</v>
      </c>
      <c r="K40" s="2" t="s">
        <v>41</v>
      </c>
      <c r="L40" s="29">
        <v>12</v>
      </c>
      <c r="M40" s="29">
        <v>12</v>
      </c>
      <c r="N40" s="29">
        <v>12</v>
      </c>
      <c r="O40" s="29">
        <v>12</v>
      </c>
      <c r="P40" s="29">
        <v>12</v>
      </c>
      <c r="Q40" s="29">
        <v>11</v>
      </c>
      <c r="R40" s="29">
        <v>13</v>
      </c>
      <c r="S40" s="29">
        <v>12</v>
      </c>
      <c r="T40" s="29">
        <v>12</v>
      </c>
      <c r="U40" s="29">
        <v>12</v>
      </c>
      <c r="V40" s="29">
        <v>12</v>
      </c>
      <c r="W40" s="32">
        <v>12</v>
      </c>
      <c r="X40" s="15">
        <f t="shared" si="2"/>
        <v>12</v>
      </c>
    </row>
    <row r="41" spans="3:24" x14ac:dyDescent="0.25">
      <c r="C41" t="str">
        <f>VLOOKUP(J41,LookupTbl!$A:$E,5,0)</f>
        <v>PADUCAH</v>
      </c>
      <c r="D41" t="str">
        <f t="shared" si="0"/>
        <v>MAYFIELD INDEPENDENT SCHOOL DISTRICT</v>
      </c>
      <c r="E41" t="str">
        <f t="shared" si="1"/>
        <v>MAYFIELD</v>
      </c>
      <c r="F41" s="2" t="s">
        <v>4</v>
      </c>
      <c r="G41" s="1" t="s">
        <v>6</v>
      </c>
      <c r="H41" s="1" t="s">
        <v>10</v>
      </c>
      <c r="I41" s="1" t="s">
        <v>98</v>
      </c>
      <c r="J41" s="1" t="s">
        <v>409</v>
      </c>
      <c r="K41" s="2" t="s">
        <v>41</v>
      </c>
      <c r="L41" s="29">
        <v>25</v>
      </c>
      <c r="M41" s="29">
        <v>25</v>
      </c>
      <c r="N41" s="29">
        <v>25</v>
      </c>
      <c r="O41" s="29">
        <v>25</v>
      </c>
      <c r="P41" s="29">
        <v>25</v>
      </c>
      <c r="Q41" s="29">
        <v>24</v>
      </c>
      <c r="R41" s="29">
        <v>27</v>
      </c>
      <c r="S41" s="29">
        <v>25</v>
      </c>
      <c r="T41" s="29">
        <v>25</v>
      </c>
      <c r="U41" s="29">
        <v>25</v>
      </c>
      <c r="V41" s="29">
        <v>25</v>
      </c>
      <c r="W41" s="32">
        <v>26</v>
      </c>
      <c r="X41" s="15">
        <f t="shared" si="2"/>
        <v>25.166666666666668</v>
      </c>
    </row>
    <row r="42" spans="3:24" x14ac:dyDescent="0.25">
      <c r="C42" t="str">
        <f>VLOOKUP(J42,LookupTbl!$A:$E,5,0)</f>
        <v>PADUCAH</v>
      </c>
      <c r="D42" t="str">
        <f t="shared" si="0"/>
        <v>GRAVES COUNTY SCHOOL DISTRICT</v>
      </c>
      <c r="E42" t="str">
        <f t="shared" si="1"/>
        <v>UNINCORP</v>
      </c>
      <c r="F42" s="2" t="s">
        <v>4</v>
      </c>
      <c r="G42" s="1" t="s">
        <v>6</v>
      </c>
      <c r="H42" s="1" t="s">
        <v>10</v>
      </c>
      <c r="I42" s="1" t="s">
        <v>99</v>
      </c>
      <c r="J42" s="1" t="s">
        <v>410</v>
      </c>
      <c r="K42" s="2" t="s">
        <v>41</v>
      </c>
      <c r="L42" s="29">
        <v>10</v>
      </c>
      <c r="M42" s="29">
        <v>10</v>
      </c>
      <c r="N42" s="29">
        <v>10</v>
      </c>
      <c r="O42" s="29">
        <v>10</v>
      </c>
      <c r="P42" s="29">
        <v>10</v>
      </c>
      <c r="Q42" s="29">
        <v>10</v>
      </c>
      <c r="R42" s="29">
        <v>10</v>
      </c>
      <c r="S42" s="29">
        <v>10</v>
      </c>
      <c r="T42" s="29">
        <v>10</v>
      </c>
      <c r="U42" s="29">
        <v>10</v>
      </c>
      <c r="V42" s="29">
        <v>10</v>
      </c>
      <c r="W42" s="32">
        <v>10</v>
      </c>
      <c r="X42" s="15">
        <f t="shared" si="2"/>
        <v>10</v>
      </c>
    </row>
    <row r="43" spans="3:24" x14ac:dyDescent="0.25">
      <c r="C43" t="str">
        <f>VLOOKUP(J43,LookupTbl!$A:$E,5,0)</f>
        <v>PADUCAH</v>
      </c>
      <c r="D43" t="str">
        <f t="shared" si="0"/>
        <v>GRAVES COUNTY SCHOOL DISTRICT</v>
      </c>
      <c r="E43" t="str">
        <f t="shared" si="1"/>
        <v>WATER VALLEY</v>
      </c>
      <c r="F43" s="2" t="s">
        <v>4</v>
      </c>
      <c r="G43" s="1" t="s">
        <v>6</v>
      </c>
      <c r="H43" s="1" t="s">
        <v>10</v>
      </c>
      <c r="I43" s="1" t="s">
        <v>100</v>
      </c>
      <c r="J43" s="1" t="s">
        <v>411</v>
      </c>
      <c r="K43" s="2" t="s">
        <v>41</v>
      </c>
      <c r="L43" s="29">
        <v>2</v>
      </c>
      <c r="M43" s="29">
        <v>2</v>
      </c>
      <c r="N43" s="29">
        <v>2</v>
      </c>
      <c r="O43" s="29">
        <v>2</v>
      </c>
      <c r="P43" s="29">
        <v>2</v>
      </c>
      <c r="Q43" s="29">
        <v>2</v>
      </c>
      <c r="R43" s="29">
        <v>2</v>
      </c>
      <c r="S43" s="29">
        <v>2</v>
      </c>
      <c r="T43" s="29">
        <v>2</v>
      </c>
      <c r="U43" s="29">
        <v>2</v>
      </c>
      <c r="V43" s="29">
        <v>2</v>
      </c>
      <c r="W43" s="32">
        <v>2</v>
      </c>
      <c r="X43" s="15">
        <f t="shared" si="2"/>
        <v>2</v>
      </c>
    </row>
    <row r="44" spans="3:24" x14ac:dyDescent="0.25">
      <c r="C44" t="str">
        <f>VLOOKUP(J44,LookupTbl!$A:$E,5,0)</f>
        <v>PADUCAH</v>
      </c>
      <c r="D44" t="str">
        <f t="shared" si="0"/>
        <v>GRAVES COUNTY SCHOOL DISTRICT</v>
      </c>
      <c r="E44" t="str">
        <f t="shared" si="1"/>
        <v>WINGO</v>
      </c>
      <c r="F44" s="2" t="s">
        <v>4</v>
      </c>
      <c r="G44" s="1" t="s">
        <v>6</v>
      </c>
      <c r="H44" s="1" t="s">
        <v>10</v>
      </c>
      <c r="I44" s="1" t="s">
        <v>101</v>
      </c>
      <c r="J44" s="1" t="s">
        <v>412</v>
      </c>
      <c r="K44" s="2" t="s">
        <v>41</v>
      </c>
      <c r="L44" s="29">
        <v>3</v>
      </c>
      <c r="M44" s="29">
        <v>3</v>
      </c>
      <c r="N44" s="29">
        <v>3</v>
      </c>
      <c r="O44" s="29">
        <v>3</v>
      </c>
      <c r="P44" s="29">
        <v>3</v>
      </c>
      <c r="Q44" s="29">
        <v>3</v>
      </c>
      <c r="R44" s="29">
        <v>3</v>
      </c>
      <c r="S44" s="29">
        <v>3</v>
      </c>
      <c r="T44" s="29">
        <v>3</v>
      </c>
      <c r="U44" s="29">
        <v>3</v>
      </c>
      <c r="V44" s="29">
        <v>3</v>
      </c>
      <c r="W44" s="32">
        <v>3</v>
      </c>
      <c r="X44" s="15">
        <f t="shared" si="2"/>
        <v>3</v>
      </c>
    </row>
    <row r="45" spans="3:24" x14ac:dyDescent="0.25">
      <c r="C45" t="str">
        <f>VLOOKUP(J45,LookupTbl!$A:$E,5,0)</f>
        <v>LEXINGTON</v>
      </c>
      <c r="D45" t="str">
        <f t="shared" si="0"/>
        <v>GREEN COUNTY SCHOOL DISTRICT</v>
      </c>
      <c r="E45" t="str">
        <f t="shared" si="1"/>
        <v>GREENSBURG</v>
      </c>
      <c r="F45" s="2" t="s">
        <v>4</v>
      </c>
      <c r="G45" s="1" t="s">
        <v>6</v>
      </c>
      <c r="H45" s="1" t="s">
        <v>10</v>
      </c>
      <c r="I45" s="1" t="s">
        <v>102</v>
      </c>
      <c r="J45" s="1" t="s">
        <v>413</v>
      </c>
      <c r="K45" s="2" t="s">
        <v>41</v>
      </c>
      <c r="L45" s="29">
        <v>20</v>
      </c>
      <c r="M45" s="29">
        <v>20</v>
      </c>
      <c r="N45" s="29">
        <v>20</v>
      </c>
      <c r="O45" s="29">
        <v>20</v>
      </c>
      <c r="P45" s="29">
        <v>20</v>
      </c>
      <c r="Q45" s="29">
        <v>20</v>
      </c>
      <c r="R45" s="29">
        <v>20</v>
      </c>
      <c r="S45" s="29">
        <v>20</v>
      </c>
      <c r="T45" s="29">
        <v>20</v>
      </c>
      <c r="U45" s="29">
        <v>20</v>
      </c>
      <c r="V45" s="29">
        <v>20</v>
      </c>
      <c r="W45" s="32">
        <v>20</v>
      </c>
      <c r="X45" s="15">
        <f t="shared" si="2"/>
        <v>20</v>
      </c>
    </row>
    <row r="46" spans="3:24" x14ac:dyDescent="0.25">
      <c r="C46" t="str">
        <f>VLOOKUP(J46,LookupTbl!$A:$E,5,0)</f>
        <v>LEXINGTON</v>
      </c>
      <c r="D46" t="str">
        <f t="shared" si="0"/>
        <v>GREEN COUNTY SCHOOL DISTRICT</v>
      </c>
      <c r="E46" t="str">
        <f t="shared" si="1"/>
        <v>UNINCORP</v>
      </c>
      <c r="F46" s="2" t="s">
        <v>4</v>
      </c>
      <c r="G46" s="1" t="s">
        <v>6</v>
      </c>
      <c r="H46" s="1" t="s">
        <v>10</v>
      </c>
      <c r="I46" s="1" t="s">
        <v>103</v>
      </c>
      <c r="J46" s="1" t="s">
        <v>414</v>
      </c>
      <c r="K46" s="2" t="s">
        <v>41</v>
      </c>
      <c r="L46" s="29">
        <v>1</v>
      </c>
      <c r="M46" s="29">
        <v>1</v>
      </c>
      <c r="N46" s="29">
        <v>1</v>
      </c>
      <c r="O46" s="29">
        <v>1</v>
      </c>
      <c r="P46" s="29">
        <v>1</v>
      </c>
      <c r="Q46" s="29">
        <v>1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32">
        <v>1</v>
      </c>
      <c r="X46" s="15">
        <f t="shared" si="2"/>
        <v>1</v>
      </c>
    </row>
    <row r="47" spans="3:24" x14ac:dyDescent="0.25">
      <c r="C47" t="str">
        <f>VLOOKUP(J47,LookupTbl!$A:$E,5,0)</f>
        <v>EVANSVILLE</v>
      </c>
      <c r="D47" t="str">
        <f t="shared" si="0"/>
        <v>HANCOCK COUNTY SCHOOL DISTRICT</v>
      </c>
      <c r="E47" t="str">
        <f t="shared" si="1"/>
        <v>HAWESVILLE</v>
      </c>
      <c r="F47" s="2" t="s">
        <v>4</v>
      </c>
      <c r="G47" s="1" t="s">
        <v>6</v>
      </c>
      <c r="H47" s="1" t="s">
        <v>10</v>
      </c>
      <c r="I47" s="1" t="s">
        <v>104</v>
      </c>
      <c r="J47" s="1" t="s">
        <v>415</v>
      </c>
      <c r="K47" s="2" t="s">
        <v>41</v>
      </c>
      <c r="L47" s="29">
        <v>14</v>
      </c>
      <c r="M47" s="29">
        <v>14</v>
      </c>
      <c r="N47" s="29">
        <v>14</v>
      </c>
      <c r="O47" s="29">
        <v>14</v>
      </c>
      <c r="P47" s="29">
        <v>14</v>
      </c>
      <c r="Q47" s="29">
        <v>14</v>
      </c>
      <c r="R47" s="29">
        <v>14</v>
      </c>
      <c r="S47" s="29">
        <v>14</v>
      </c>
      <c r="T47" s="29">
        <v>13</v>
      </c>
      <c r="U47" s="29">
        <v>13</v>
      </c>
      <c r="V47" s="29">
        <v>13</v>
      </c>
      <c r="W47" s="32">
        <v>13</v>
      </c>
      <c r="X47" s="15">
        <f t="shared" si="2"/>
        <v>13.666666666666666</v>
      </c>
    </row>
    <row r="48" spans="3:24" x14ac:dyDescent="0.25">
      <c r="C48" t="str">
        <f>VLOOKUP(J48,LookupTbl!$A:$E,5,0)</f>
        <v>EVANSVILLE</v>
      </c>
      <c r="D48" t="str">
        <f t="shared" si="0"/>
        <v>HANCOCK COUNTY SCHOOL DISTRICT</v>
      </c>
      <c r="E48" t="str">
        <f t="shared" si="1"/>
        <v>UNINCORP</v>
      </c>
      <c r="F48" s="2" t="s">
        <v>4</v>
      </c>
      <c r="G48" s="1" t="s">
        <v>6</v>
      </c>
      <c r="H48" s="1" t="s">
        <v>10</v>
      </c>
      <c r="I48" s="1" t="s">
        <v>105</v>
      </c>
      <c r="J48" s="1" t="s">
        <v>416</v>
      </c>
      <c r="K48" s="2" t="s">
        <v>41</v>
      </c>
      <c r="L48" s="29">
        <v>1</v>
      </c>
      <c r="M48" s="29">
        <v>1</v>
      </c>
      <c r="N48" s="29">
        <v>1</v>
      </c>
      <c r="O48" s="29">
        <v>1</v>
      </c>
      <c r="P48" s="29">
        <v>1</v>
      </c>
      <c r="Q48" s="11"/>
      <c r="R48" s="29">
        <v>2</v>
      </c>
      <c r="S48" s="29">
        <v>1</v>
      </c>
      <c r="T48" s="29">
        <v>1</v>
      </c>
      <c r="U48" s="29">
        <v>1</v>
      </c>
      <c r="V48" s="29">
        <v>1</v>
      </c>
      <c r="W48" s="32">
        <v>1</v>
      </c>
      <c r="X48" s="15">
        <f t="shared" si="2"/>
        <v>1.0909090909090908</v>
      </c>
    </row>
    <row r="49" spans="3:24" x14ac:dyDescent="0.25">
      <c r="C49" t="str">
        <f>VLOOKUP(J49,LookupTbl!$A:$E,5,0)</f>
        <v>NASHVILLE</v>
      </c>
      <c r="D49" t="str">
        <f t="shared" si="0"/>
        <v>CAVERNA INDEPENDENT SCHOOL DISTRICT</v>
      </c>
      <c r="E49" t="str">
        <f t="shared" si="1"/>
        <v>HORSE CAVE</v>
      </c>
      <c r="F49" s="2" t="s">
        <v>4</v>
      </c>
      <c r="G49" s="1" t="s">
        <v>6</v>
      </c>
      <c r="H49" s="1" t="s">
        <v>10</v>
      </c>
      <c r="I49" s="1" t="s">
        <v>106</v>
      </c>
      <c r="J49" s="1" t="s">
        <v>417</v>
      </c>
      <c r="K49" s="2" t="s">
        <v>41</v>
      </c>
      <c r="L49" s="29">
        <v>8</v>
      </c>
      <c r="M49" s="29">
        <v>8</v>
      </c>
      <c r="N49" s="29">
        <v>8</v>
      </c>
      <c r="O49" s="29">
        <v>8</v>
      </c>
      <c r="P49" s="29">
        <v>8</v>
      </c>
      <c r="Q49" s="29">
        <v>8</v>
      </c>
      <c r="R49" s="29">
        <v>8</v>
      </c>
      <c r="S49" s="29">
        <v>8</v>
      </c>
      <c r="T49" s="29">
        <v>8</v>
      </c>
      <c r="U49" s="29">
        <v>8</v>
      </c>
      <c r="V49" s="29">
        <v>8</v>
      </c>
      <c r="W49" s="32">
        <v>8</v>
      </c>
      <c r="X49" s="15">
        <f t="shared" si="2"/>
        <v>8</v>
      </c>
    </row>
    <row r="50" spans="3:24" x14ac:dyDescent="0.25">
      <c r="C50" t="str">
        <f>VLOOKUP(J50,LookupTbl!$A:$E,5,0)</f>
        <v>NASHVILLE</v>
      </c>
      <c r="D50" t="str">
        <f t="shared" si="0"/>
        <v>HART COUNTY SCHOOL DISTRICT</v>
      </c>
      <c r="E50" t="str">
        <f t="shared" si="1"/>
        <v>MUNFORDVILLE</v>
      </c>
      <c r="F50" s="2" t="s">
        <v>4</v>
      </c>
      <c r="G50" s="1" t="s">
        <v>6</v>
      </c>
      <c r="H50" s="1" t="s">
        <v>10</v>
      </c>
      <c r="I50" s="1" t="s">
        <v>107</v>
      </c>
      <c r="J50" s="1" t="s">
        <v>418</v>
      </c>
      <c r="K50" s="2" t="s">
        <v>41</v>
      </c>
      <c r="L50" s="29">
        <v>10</v>
      </c>
      <c r="M50" s="29">
        <v>10</v>
      </c>
      <c r="N50" s="29">
        <v>8</v>
      </c>
      <c r="O50" s="29">
        <v>11</v>
      </c>
      <c r="P50" s="29">
        <v>10</v>
      </c>
      <c r="Q50" s="29">
        <v>11</v>
      </c>
      <c r="R50" s="29">
        <v>10</v>
      </c>
      <c r="S50" s="29">
        <v>9</v>
      </c>
      <c r="T50" s="29">
        <v>9</v>
      </c>
      <c r="U50" s="29">
        <v>9</v>
      </c>
      <c r="V50" s="29">
        <v>9</v>
      </c>
      <c r="W50" s="32">
        <v>9</v>
      </c>
      <c r="X50" s="15">
        <f t="shared" si="2"/>
        <v>9.5833333333333339</v>
      </c>
    </row>
    <row r="51" spans="3:24" x14ac:dyDescent="0.25">
      <c r="C51" t="str">
        <f>VLOOKUP(J51,LookupTbl!$A:$E,5,0)</f>
        <v>NASHVILLE</v>
      </c>
      <c r="D51" t="str">
        <f t="shared" si="0"/>
        <v>CAVERNA INDEPENDENT SCHOOL DISTRICT</v>
      </c>
      <c r="E51" t="str">
        <f t="shared" si="1"/>
        <v>UNINCORP</v>
      </c>
      <c r="F51" s="2" t="s">
        <v>4</v>
      </c>
      <c r="G51" s="1" t="s">
        <v>6</v>
      </c>
      <c r="H51" s="1" t="s">
        <v>10</v>
      </c>
      <c r="I51" s="1" t="s">
        <v>108</v>
      </c>
      <c r="J51" s="1" t="s">
        <v>419</v>
      </c>
      <c r="K51" s="2" t="s">
        <v>41</v>
      </c>
      <c r="L51" s="29">
        <v>2</v>
      </c>
      <c r="M51" s="29">
        <v>2</v>
      </c>
      <c r="N51" s="29">
        <v>2</v>
      </c>
      <c r="O51" s="29">
        <v>2</v>
      </c>
      <c r="P51" s="29">
        <v>2</v>
      </c>
      <c r="Q51" s="29">
        <v>2</v>
      </c>
      <c r="R51" s="29">
        <v>2</v>
      </c>
      <c r="S51" s="29">
        <v>2</v>
      </c>
      <c r="T51" s="29">
        <v>2</v>
      </c>
      <c r="U51" s="29">
        <v>2</v>
      </c>
      <c r="V51" s="29">
        <v>2</v>
      </c>
      <c r="W51" s="32">
        <v>2</v>
      </c>
      <c r="X51" s="15">
        <f t="shared" si="2"/>
        <v>2</v>
      </c>
    </row>
    <row r="52" spans="3:24" x14ac:dyDescent="0.25">
      <c r="C52" t="str">
        <f>VLOOKUP(J52,LookupTbl!$A:$E,5,0)</f>
        <v>NASHVILLE</v>
      </c>
      <c r="D52" t="str">
        <f t="shared" si="0"/>
        <v>HART COUNTY SCHOOL DISTRICT</v>
      </c>
      <c r="E52" t="str">
        <f t="shared" si="1"/>
        <v>UNINCORP</v>
      </c>
      <c r="F52" s="2" t="s">
        <v>4</v>
      </c>
      <c r="G52" s="1" t="s">
        <v>6</v>
      </c>
      <c r="H52" s="1" t="s">
        <v>10</v>
      </c>
      <c r="I52" s="1" t="s">
        <v>109</v>
      </c>
      <c r="J52" s="1" t="s">
        <v>420</v>
      </c>
      <c r="K52" s="2" t="s">
        <v>41</v>
      </c>
      <c r="L52" s="29">
        <v>2</v>
      </c>
      <c r="M52" s="29">
        <v>2</v>
      </c>
      <c r="N52" s="29">
        <v>1</v>
      </c>
      <c r="O52" s="29">
        <v>3</v>
      </c>
      <c r="P52" s="29">
        <v>2</v>
      </c>
      <c r="Q52" s="29">
        <v>2</v>
      </c>
      <c r="R52" s="29">
        <v>2</v>
      </c>
      <c r="S52" s="29">
        <v>2</v>
      </c>
      <c r="T52" s="29">
        <v>2</v>
      </c>
      <c r="U52" s="29">
        <v>2</v>
      </c>
      <c r="V52" s="29">
        <v>2</v>
      </c>
      <c r="W52" s="32">
        <v>2</v>
      </c>
      <c r="X52" s="15">
        <f t="shared" si="2"/>
        <v>2</v>
      </c>
    </row>
    <row r="53" spans="3:24" x14ac:dyDescent="0.25">
      <c r="C53" t="str">
        <f>VLOOKUP(J53,LookupTbl!$A:$E,5,0)</f>
        <v>EVANSVILLE</v>
      </c>
      <c r="D53" t="str">
        <f t="shared" si="0"/>
        <v>HENDERSON COUNTY SCHOOL DISTRICT</v>
      </c>
      <c r="E53" t="str">
        <f t="shared" si="1"/>
        <v>ROBARDS</v>
      </c>
      <c r="F53" s="2" t="s">
        <v>4</v>
      </c>
      <c r="G53" s="1" t="s">
        <v>6</v>
      </c>
      <c r="H53" s="1" t="s">
        <v>10</v>
      </c>
      <c r="I53" s="1" t="s">
        <v>110</v>
      </c>
      <c r="J53" s="1" t="s">
        <v>421</v>
      </c>
      <c r="K53" s="2" t="s">
        <v>41</v>
      </c>
      <c r="L53" s="29">
        <v>1</v>
      </c>
      <c r="M53" s="29">
        <v>1</v>
      </c>
      <c r="N53" s="29">
        <v>1</v>
      </c>
      <c r="O53" s="29">
        <v>1</v>
      </c>
      <c r="P53" s="29">
        <v>1</v>
      </c>
      <c r="Q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32">
        <v>1</v>
      </c>
      <c r="X53" s="15">
        <f t="shared" si="2"/>
        <v>1</v>
      </c>
    </row>
    <row r="54" spans="3:24" x14ac:dyDescent="0.25">
      <c r="C54" t="str">
        <f>VLOOKUP(J54,LookupTbl!$A:$E,5,0)</f>
        <v>EVANSVILLE</v>
      </c>
      <c r="D54" t="str">
        <f t="shared" si="0"/>
        <v>HENDERSON COUNTY SCHOOL DISTRICT</v>
      </c>
      <c r="E54" t="str">
        <f t="shared" si="1"/>
        <v>UNINCORP</v>
      </c>
      <c r="F54" s="2" t="s">
        <v>4</v>
      </c>
      <c r="G54" s="1" t="s">
        <v>6</v>
      </c>
      <c r="H54" s="1" t="s">
        <v>10</v>
      </c>
      <c r="I54" s="1" t="s">
        <v>111</v>
      </c>
      <c r="J54" s="1" t="s">
        <v>422</v>
      </c>
      <c r="K54" s="2" t="s">
        <v>41</v>
      </c>
      <c r="L54" s="29">
        <v>7</v>
      </c>
      <c r="M54" s="29">
        <v>7</v>
      </c>
      <c r="N54" s="29">
        <v>7</v>
      </c>
      <c r="O54" s="29">
        <v>7</v>
      </c>
      <c r="P54" s="29">
        <v>7</v>
      </c>
      <c r="Q54" s="29">
        <v>7</v>
      </c>
      <c r="R54" s="29">
        <v>7</v>
      </c>
      <c r="S54" s="29">
        <v>7</v>
      </c>
      <c r="T54" s="29">
        <v>7</v>
      </c>
      <c r="U54" s="29">
        <v>7</v>
      </c>
      <c r="V54" s="29">
        <v>7</v>
      </c>
      <c r="W54" s="32">
        <v>7</v>
      </c>
      <c r="X54" s="15">
        <f t="shared" si="2"/>
        <v>7</v>
      </c>
    </row>
    <row r="55" spans="3:24" x14ac:dyDescent="0.25">
      <c r="C55" t="str">
        <f>VLOOKUP(J55,LookupTbl!$A:$E,5,0)</f>
        <v>PADUCAH</v>
      </c>
      <c r="D55" t="str">
        <f t="shared" si="0"/>
        <v>DAWSON SPRINGS INDEPENDENT SCHO</v>
      </c>
      <c r="E55" t="str">
        <f t="shared" si="1"/>
        <v>DAWSON SPRINGS</v>
      </c>
      <c r="F55" s="2" t="s">
        <v>4</v>
      </c>
      <c r="G55" s="1" t="s">
        <v>6</v>
      </c>
      <c r="H55" s="1" t="s">
        <v>10</v>
      </c>
      <c r="I55" s="1" t="s">
        <v>112</v>
      </c>
      <c r="J55" s="1" t="s">
        <v>423</v>
      </c>
      <c r="K55" s="2" t="s">
        <v>41</v>
      </c>
      <c r="L55" s="29">
        <v>10</v>
      </c>
      <c r="M55" s="29">
        <v>10</v>
      </c>
      <c r="N55" s="29">
        <v>10</v>
      </c>
      <c r="O55" s="29">
        <v>9</v>
      </c>
      <c r="P55" s="29">
        <v>11</v>
      </c>
      <c r="Q55" s="29">
        <v>9</v>
      </c>
      <c r="R55" s="29">
        <v>11</v>
      </c>
      <c r="S55" s="29">
        <v>10</v>
      </c>
      <c r="T55" s="29">
        <v>10</v>
      </c>
      <c r="U55" s="29">
        <v>10</v>
      </c>
      <c r="V55" s="29">
        <v>10</v>
      </c>
      <c r="W55" s="32">
        <v>10</v>
      </c>
      <c r="X55" s="15">
        <f t="shared" si="2"/>
        <v>10</v>
      </c>
    </row>
    <row r="56" spans="3:24" x14ac:dyDescent="0.25">
      <c r="C56" t="str">
        <f>VLOOKUP(J56,LookupTbl!$A:$E,5,0)</f>
        <v>PADUCAH</v>
      </c>
      <c r="D56" t="str">
        <f t="shared" si="0"/>
        <v>HOPKINS COUNTY SCHOOL DISTRICT</v>
      </c>
      <c r="E56" t="str">
        <f t="shared" si="1"/>
        <v>EARLINGTON</v>
      </c>
      <c r="F56" s="2" t="s">
        <v>4</v>
      </c>
      <c r="G56" s="1" t="s">
        <v>6</v>
      </c>
      <c r="H56" s="1" t="s">
        <v>10</v>
      </c>
      <c r="I56" s="1" t="s">
        <v>113</v>
      </c>
      <c r="J56" s="1" t="s">
        <v>424</v>
      </c>
      <c r="K56" s="2" t="s">
        <v>41</v>
      </c>
      <c r="L56" s="29">
        <v>4</v>
      </c>
      <c r="M56" s="29">
        <v>4</v>
      </c>
      <c r="N56" s="29">
        <v>4</v>
      </c>
      <c r="O56" s="29">
        <v>4</v>
      </c>
      <c r="P56" s="29">
        <v>4</v>
      </c>
      <c r="Q56" s="29">
        <v>4</v>
      </c>
      <c r="R56" s="29">
        <v>4</v>
      </c>
      <c r="S56" s="29">
        <v>4</v>
      </c>
      <c r="T56" s="29">
        <v>4</v>
      </c>
      <c r="U56" s="29">
        <v>4</v>
      </c>
      <c r="V56" s="29">
        <v>4</v>
      </c>
      <c r="W56" s="32">
        <v>4</v>
      </c>
      <c r="X56" s="15">
        <f t="shared" si="2"/>
        <v>4</v>
      </c>
    </row>
    <row r="57" spans="3:24" x14ac:dyDescent="0.25">
      <c r="C57" t="str">
        <f>VLOOKUP(J57,LookupTbl!$A:$E,5,0)</f>
        <v>EVANSVILLE</v>
      </c>
      <c r="D57" t="str">
        <f t="shared" si="0"/>
        <v>HOPKINS COUNTY SCHOOL DISTRICT</v>
      </c>
      <c r="E57" t="str">
        <f t="shared" si="1"/>
        <v>HANSON</v>
      </c>
      <c r="F57" s="2" t="s">
        <v>4</v>
      </c>
      <c r="G57" s="1" t="s">
        <v>6</v>
      </c>
      <c r="H57" s="1" t="s">
        <v>10</v>
      </c>
      <c r="I57" s="1" t="s">
        <v>114</v>
      </c>
      <c r="J57" s="1" t="s">
        <v>425</v>
      </c>
      <c r="K57" s="2" t="s">
        <v>41</v>
      </c>
      <c r="L57" s="29">
        <v>6</v>
      </c>
      <c r="M57" s="29">
        <v>6</v>
      </c>
      <c r="N57" s="29">
        <v>6</v>
      </c>
      <c r="O57" s="29">
        <v>6</v>
      </c>
      <c r="P57" s="29">
        <v>6</v>
      </c>
      <c r="Q57" s="29">
        <v>6</v>
      </c>
      <c r="R57" s="29">
        <v>6</v>
      </c>
      <c r="S57" s="29">
        <v>6</v>
      </c>
      <c r="T57" s="29">
        <v>6</v>
      </c>
      <c r="U57" s="29">
        <v>6</v>
      </c>
      <c r="V57" s="29">
        <v>6</v>
      </c>
      <c r="W57" s="32">
        <v>6</v>
      </c>
      <c r="X57" s="15">
        <f t="shared" si="2"/>
        <v>6</v>
      </c>
    </row>
    <row r="58" spans="3:24" x14ac:dyDescent="0.25">
      <c r="C58" t="str">
        <f>VLOOKUP(J58,LookupTbl!$A:$E,5,0)</f>
        <v>PADUCAH</v>
      </c>
      <c r="D58" t="str">
        <f t="shared" si="0"/>
        <v>HOPKINS COUNTY SCHOOL DISTRICT</v>
      </c>
      <c r="E58" t="str">
        <f t="shared" si="1"/>
        <v>MADISONVILLE</v>
      </c>
      <c r="F58" s="2" t="s">
        <v>4</v>
      </c>
      <c r="G58" s="1" t="s">
        <v>6</v>
      </c>
      <c r="H58" s="1" t="s">
        <v>10</v>
      </c>
      <c r="I58" s="1" t="s">
        <v>115</v>
      </c>
      <c r="J58" s="1" t="s">
        <v>426</v>
      </c>
      <c r="K58" s="2" t="s">
        <v>41</v>
      </c>
      <c r="L58" s="29">
        <v>73</v>
      </c>
      <c r="M58" s="29">
        <v>72</v>
      </c>
      <c r="N58" s="29">
        <v>69</v>
      </c>
      <c r="O58" s="29">
        <v>72</v>
      </c>
      <c r="P58" s="29">
        <v>71</v>
      </c>
      <c r="Q58" s="29">
        <v>72</v>
      </c>
      <c r="R58" s="29">
        <v>72</v>
      </c>
      <c r="S58" s="29">
        <v>72</v>
      </c>
      <c r="T58" s="29">
        <v>72</v>
      </c>
      <c r="U58" s="29">
        <v>73</v>
      </c>
      <c r="V58" s="29">
        <v>72</v>
      </c>
      <c r="W58" s="32">
        <v>71</v>
      </c>
      <c r="X58" s="15">
        <f t="shared" si="2"/>
        <v>71.75</v>
      </c>
    </row>
    <row r="59" spans="3:24" x14ac:dyDescent="0.25">
      <c r="C59" t="str">
        <f>VLOOKUP(J59,LookupTbl!$A:$E,5,0)</f>
        <v>PADUCAH</v>
      </c>
      <c r="D59" t="str">
        <f t="shared" si="0"/>
        <v>HOPKINS COUNTY SCHOOL DISTRICT</v>
      </c>
      <c r="E59" t="str">
        <f t="shared" si="1"/>
        <v>MORTONS GAP</v>
      </c>
      <c r="F59" s="2" t="s">
        <v>4</v>
      </c>
      <c r="G59" s="1" t="s">
        <v>6</v>
      </c>
      <c r="H59" s="1" t="s">
        <v>10</v>
      </c>
      <c r="I59" s="1" t="s">
        <v>116</v>
      </c>
      <c r="J59" s="1" t="s">
        <v>427</v>
      </c>
      <c r="K59" s="2" t="s">
        <v>41</v>
      </c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11"/>
      <c r="R59" s="29">
        <v>2</v>
      </c>
      <c r="S59" s="29">
        <v>1</v>
      </c>
      <c r="T59" s="29">
        <v>1</v>
      </c>
      <c r="U59" s="29">
        <v>1</v>
      </c>
      <c r="V59" s="29">
        <v>1</v>
      </c>
      <c r="W59" s="32">
        <v>1</v>
      </c>
      <c r="X59" s="15">
        <f t="shared" si="2"/>
        <v>1.0909090909090908</v>
      </c>
    </row>
    <row r="60" spans="3:24" x14ac:dyDescent="0.25">
      <c r="C60" t="str">
        <f>VLOOKUP(J60,LookupTbl!$A:$E,5,0)</f>
        <v>PADUCAH</v>
      </c>
      <c r="D60" t="str">
        <f t="shared" si="0"/>
        <v>HOPKINS COUNTY SCHOOL DISTRICT</v>
      </c>
      <c r="E60" t="str">
        <f t="shared" si="1"/>
        <v>NORTONVILLE</v>
      </c>
      <c r="F60" s="2" t="s">
        <v>4</v>
      </c>
      <c r="G60" s="1" t="s">
        <v>6</v>
      </c>
      <c r="H60" s="1" t="s">
        <v>10</v>
      </c>
      <c r="I60" s="1" t="s">
        <v>117</v>
      </c>
      <c r="J60" s="1" t="s">
        <v>428</v>
      </c>
      <c r="K60" s="2" t="s">
        <v>41</v>
      </c>
      <c r="L60" s="29">
        <v>5</v>
      </c>
      <c r="M60" s="29">
        <v>5</v>
      </c>
      <c r="N60" s="29">
        <v>6</v>
      </c>
      <c r="O60" s="29">
        <v>6</v>
      </c>
      <c r="P60" s="29">
        <v>5</v>
      </c>
      <c r="Q60" s="29">
        <v>7</v>
      </c>
      <c r="R60" s="29">
        <v>6</v>
      </c>
      <c r="S60" s="29">
        <v>6</v>
      </c>
      <c r="T60" s="29">
        <v>6</v>
      </c>
      <c r="U60" s="29">
        <v>6</v>
      </c>
      <c r="V60" s="29">
        <v>6</v>
      </c>
      <c r="W60" s="32">
        <v>6</v>
      </c>
      <c r="X60" s="15">
        <f t="shared" si="2"/>
        <v>5.833333333333333</v>
      </c>
    </row>
    <row r="61" spans="3:24" x14ac:dyDescent="0.25">
      <c r="C61" t="str">
        <f>VLOOKUP(J61,LookupTbl!$A:$E,5,0)</f>
        <v>PADUCAH</v>
      </c>
      <c r="D61" t="str">
        <f t="shared" si="0"/>
        <v>HOPKINS COUNTY SCHOOL DISTRICT</v>
      </c>
      <c r="E61" t="str">
        <f t="shared" si="1"/>
        <v>SAINT CHARLES</v>
      </c>
      <c r="F61" s="2" t="s">
        <v>4</v>
      </c>
      <c r="G61" s="1" t="s">
        <v>6</v>
      </c>
      <c r="H61" s="1" t="s">
        <v>10</v>
      </c>
      <c r="I61" s="1" t="s">
        <v>118</v>
      </c>
      <c r="J61" s="1" t="s">
        <v>429</v>
      </c>
      <c r="K61" s="2" t="s">
        <v>41</v>
      </c>
      <c r="L61" s="29">
        <v>1</v>
      </c>
      <c r="M61" s="29">
        <v>1</v>
      </c>
      <c r="N61" s="29">
        <v>1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1</v>
      </c>
      <c r="U61" s="29">
        <v>1</v>
      </c>
      <c r="V61" s="29">
        <v>1</v>
      </c>
      <c r="W61" s="32">
        <v>1</v>
      </c>
      <c r="X61" s="15">
        <f t="shared" si="2"/>
        <v>1</v>
      </c>
    </row>
    <row r="62" spans="3:24" x14ac:dyDescent="0.25">
      <c r="C62" t="str">
        <f>VLOOKUP(J62,LookupTbl!$A:$E,5,0)</f>
        <v>PADUCAH</v>
      </c>
      <c r="D62" t="str">
        <f t="shared" si="0"/>
        <v>HOPKINS COUNTY SCHOOL DISTRICT</v>
      </c>
      <c r="E62" t="str">
        <f t="shared" si="1"/>
        <v>UNINCORP</v>
      </c>
      <c r="F62" s="2" t="s">
        <v>4</v>
      </c>
      <c r="G62" s="1" t="s">
        <v>6</v>
      </c>
      <c r="H62" s="1" t="s">
        <v>10</v>
      </c>
      <c r="I62" s="1" t="s">
        <v>119</v>
      </c>
      <c r="J62" s="1" t="s">
        <v>430</v>
      </c>
      <c r="K62" s="2" t="s">
        <v>41</v>
      </c>
      <c r="L62" s="29">
        <v>10</v>
      </c>
      <c r="M62" s="29">
        <v>10</v>
      </c>
      <c r="N62" s="29">
        <v>9</v>
      </c>
      <c r="O62" s="29">
        <v>9</v>
      </c>
      <c r="P62" s="29">
        <v>11</v>
      </c>
      <c r="Q62" s="29">
        <v>6</v>
      </c>
      <c r="R62" s="29">
        <v>15</v>
      </c>
      <c r="S62" s="29">
        <v>10</v>
      </c>
      <c r="T62" s="29">
        <v>10</v>
      </c>
      <c r="U62" s="29">
        <v>10</v>
      </c>
      <c r="V62" s="29">
        <v>11</v>
      </c>
      <c r="W62" s="32">
        <v>11</v>
      </c>
      <c r="X62" s="15">
        <f t="shared" si="2"/>
        <v>10.166666666666666</v>
      </c>
    </row>
    <row r="63" spans="3:24" x14ac:dyDescent="0.25">
      <c r="C63" t="str">
        <f>VLOOKUP(J63,LookupTbl!$A:$E,5,0)</f>
        <v>LEXINGTON</v>
      </c>
      <c r="D63" t="str">
        <f t="shared" si="0"/>
        <v>LINCOLN COUNTY SCHOOL DISTRICT</v>
      </c>
      <c r="E63" t="str">
        <f t="shared" si="1"/>
        <v>HUSTONVILLE</v>
      </c>
      <c r="F63" s="2" t="s">
        <v>4</v>
      </c>
      <c r="G63" s="1" t="s">
        <v>6</v>
      </c>
      <c r="H63" s="1" t="s">
        <v>10</v>
      </c>
      <c r="I63" s="1" t="s">
        <v>120</v>
      </c>
      <c r="J63" s="1" t="s">
        <v>431</v>
      </c>
      <c r="K63" s="2" t="s">
        <v>41</v>
      </c>
      <c r="L63" s="29">
        <v>2</v>
      </c>
      <c r="M63" s="29">
        <v>2</v>
      </c>
      <c r="N63" s="29">
        <v>2</v>
      </c>
      <c r="O63" s="29">
        <v>2</v>
      </c>
      <c r="P63" s="29">
        <v>2</v>
      </c>
      <c r="Q63" s="11"/>
      <c r="R63" s="29">
        <v>4</v>
      </c>
      <c r="S63" s="29">
        <v>2</v>
      </c>
      <c r="T63" s="29">
        <v>2</v>
      </c>
      <c r="U63" s="29">
        <v>2</v>
      </c>
      <c r="V63" s="29">
        <v>2</v>
      </c>
      <c r="W63" s="32">
        <v>2</v>
      </c>
      <c r="X63" s="15">
        <f t="shared" si="2"/>
        <v>2.1818181818181817</v>
      </c>
    </row>
    <row r="64" spans="3:24" x14ac:dyDescent="0.25">
      <c r="C64" t="str">
        <f>VLOOKUP(J64,LookupTbl!$A:$E,5,0)</f>
        <v>LEXINGTON</v>
      </c>
      <c r="D64" t="str">
        <f t="shared" si="0"/>
        <v>LINCOLN COUNTY SCHOOL DISTRICT</v>
      </c>
      <c r="E64" t="str">
        <f t="shared" si="1"/>
        <v>STANFORD</v>
      </c>
      <c r="F64" s="2" t="s">
        <v>4</v>
      </c>
      <c r="G64" s="1" t="s">
        <v>6</v>
      </c>
      <c r="H64" s="1" t="s">
        <v>10</v>
      </c>
      <c r="I64" s="1" t="s">
        <v>121</v>
      </c>
      <c r="J64" s="1" t="s">
        <v>432</v>
      </c>
      <c r="K64" s="2" t="s">
        <v>41</v>
      </c>
      <c r="L64" s="29">
        <v>23</v>
      </c>
      <c r="M64" s="29">
        <v>21</v>
      </c>
      <c r="N64" s="29">
        <v>22</v>
      </c>
      <c r="O64" s="29">
        <v>22</v>
      </c>
      <c r="P64" s="29">
        <v>22</v>
      </c>
      <c r="Q64" s="29">
        <v>9</v>
      </c>
      <c r="R64" s="29">
        <v>35</v>
      </c>
      <c r="S64" s="29">
        <v>22</v>
      </c>
      <c r="T64" s="29">
        <v>22</v>
      </c>
      <c r="U64" s="29">
        <v>22</v>
      </c>
      <c r="V64" s="29">
        <v>22</v>
      </c>
      <c r="W64" s="32">
        <v>-4</v>
      </c>
      <c r="X64" s="15">
        <f t="shared" si="2"/>
        <v>19.833333333333332</v>
      </c>
    </row>
    <row r="65" spans="3:24" x14ac:dyDescent="0.25">
      <c r="C65" t="str">
        <f>VLOOKUP(J65,LookupTbl!$A:$E,5,0)</f>
        <v>LEXINGTON</v>
      </c>
      <c r="D65" t="str">
        <f t="shared" si="0"/>
        <v>LINCOLN COUNTY SCHOOL DISTRICT</v>
      </c>
      <c r="E65" t="str">
        <f t="shared" si="1"/>
        <v>UNINCORP</v>
      </c>
      <c r="F65" s="2" t="s">
        <v>4</v>
      </c>
      <c r="G65" s="1" t="s">
        <v>6</v>
      </c>
      <c r="H65" s="1" t="s">
        <v>10</v>
      </c>
      <c r="I65" s="1" t="s">
        <v>122</v>
      </c>
      <c r="J65" s="1" t="s">
        <v>433</v>
      </c>
      <c r="K65" s="2" t="s">
        <v>41</v>
      </c>
      <c r="L65" s="29">
        <v>2</v>
      </c>
      <c r="M65" s="29">
        <v>2</v>
      </c>
      <c r="N65" s="29">
        <v>2</v>
      </c>
      <c r="O65" s="29">
        <v>2</v>
      </c>
      <c r="P65" s="29">
        <v>2</v>
      </c>
      <c r="Q65" s="11"/>
      <c r="R65" s="29">
        <v>4</v>
      </c>
      <c r="S65" s="29">
        <v>2</v>
      </c>
      <c r="T65" s="29">
        <v>2</v>
      </c>
      <c r="U65" s="29">
        <v>2</v>
      </c>
      <c r="V65" s="29">
        <v>2</v>
      </c>
      <c r="W65" s="32">
        <v>2</v>
      </c>
      <c r="X65" s="15">
        <f t="shared" si="2"/>
        <v>2.1818181818181817</v>
      </c>
    </row>
    <row r="66" spans="3:24" x14ac:dyDescent="0.25">
      <c r="C66" t="str">
        <f>VLOOKUP(J66,LookupTbl!$A:$E,5,0)</f>
        <v>PADUCAH</v>
      </c>
      <c r="D66" t="str">
        <f t="shared" si="0"/>
        <v>LIVINGSTON COUNTY SCHOOL DISTR</v>
      </c>
      <c r="E66" t="str">
        <f t="shared" si="1"/>
        <v>GRAND RIVERS</v>
      </c>
      <c r="F66" s="2" t="s">
        <v>4</v>
      </c>
      <c r="G66" s="1" t="s">
        <v>6</v>
      </c>
      <c r="H66" s="1" t="s">
        <v>10</v>
      </c>
      <c r="I66" s="1" t="s">
        <v>123</v>
      </c>
      <c r="J66" s="1" t="s">
        <v>434</v>
      </c>
      <c r="K66" s="2" t="s">
        <v>41</v>
      </c>
      <c r="L66" s="29">
        <v>2</v>
      </c>
      <c r="M66" s="29">
        <v>4</v>
      </c>
      <c r="N66" s="29">
        <v>3</v>
      </c>
      <c r="O66" s="29">
        <v>3</v>
      </c>
      <c r="P66" s="29">
        <v>3</v>
      </c>
      <c r="Q66" s="29">
        <v>3</v>
      </c>
      <c r="R66" s="29">
        <v>2</v>
      </c>
      <c r="S66" s="29">
        <v>4</v>
      </c>
      <c r="T66" s="29">
        <v>3</v>
      </c>
      <c r="U66" s="29">
        <v>3</v>
      </c>
      <c r="V66" s="29">
        <v>3</v>
      </c>
      <c r="W66" s="32">
        <v>3</v>
      </c>
      <c r="X66" s="15">
        <f t="shared" si="2"/>
        <v>3</v>
      </c>
    </row>
    <row r="67" spans="3:24" x14ac:dyDescent="0.25">
      <c r="C67" t="str">
        <f>VLOOKUP(J67,LookupTbl!$A:$E,5,0)</f>
        <v>PADUCAH</v>
      </c>
      <c r="D67" t="str">
        <f t="shared" si="0"/>
        <v>LIVINGSTON COUNTY SCHOOL DISTRICT</v>
      </c>
      <c r="E67" t="str">
        <f t="shared" si="1"/>
        <v>UNINCORP</v>
      </c>
      <c r="F67" s="2" t="s">
        <v>4</v>
      </c>
      <c r="G67" s="1" t="s">
        <v>6</v>
      </c>
      <c r="H67" s="1" t="s">
        <v>10</v>
      </c>
      <c r="I67" s="1" t="s">
        <v>124</v>
      </c>
      <c r="J67" s="1" t="s">
        <v>435</v>
      </c>
      <c r="K67" s="2" t="s">
        <v>41</v>
      </c>
      <c r="L67" s="29">
        <v>1</v>
      </c>
      <c r="M67" s="29">
        <v>1</v>
      </c>
      <c r="N67" s="29">
        <v>1</v>
      </c>
      <c r="O67" s="29">
        <v>1</v>
      </c>
      <c r="P67" s="29">
        <v>1</v>
      </c>
      <c r="Q67" s="29">
        <v>1</v>
      </c>
      <c r="R67" s="29">
        <v>1</v>
      </c>
      <c r="S67" s="29">
        <v>1</v>
      </c>
      <c r="T67" s="29">
        <v>1</v>
      </c>
      <c r="U67" s="29">
        <v>1</v>
      </c>
      <c r="V67" s="29">
        <v>1</v>
      </c>
      <c r="W67" s="32">
        <v>1</v>
      </c>
      <c r="X67" s="15">
        <f t="shared" si="2"/>
        <v>1</v>
      </c>
    </row>
    <row r="68" spans="3:24" x14ac:dyDescent="0.25">
      <c r="C68" t="str">
        <f>VLOOKUP(J68,LookupTbl!$A:$E,5,0)</f>
        <v>NASHVILLE</v>
      </c>
      <c r="D68" t="str">
        <f t="shared" si="0"/>
        <v>LOGAN COUNTY SCHOOL DISTRICT</v>
      </c>
      <c r="E68" t="str">
        <f t="shared" si="1"/>
        <v>ADAIRVILLE</v>
      </c>
      <c r="F68" s="2" t="s">
        <v>4</v>
      </c>
      <c r="G68" s="1" t="s">
        <v>6</v>
      </c>
      <c r="H68" s="1" t="s">
        <v>10</v>
      </c>
      <c r="I68" s="1" t="s">
        <v>125</v>
      </c>
      <c r="J68" s="1" t="s">
        <v>436</v>
      </c>
      <c r="K68" s="2" t="s">
        <v>41</v>
      </c>
      <c r="L68" s="29">
        <v>7</v>
      </c>
      <c r="M68" s="29">
        <v>7</v>
      </c>
      <c r="N68" s="29">
        <v>6</v>
      </c>
      <c r="O68" s="29">
        <v>6</v>
      </c>
      <c r="P68" s="29">
        <v>6</v>
      </c>
      <c r="Q68" s="11"/>
      <c r="R68" s="29">
        <v>12</v>
      </c>
      <c r="S68" s="29">
        <v>6</v>
      </c>
      <c r="T68" s="29">
        <v>6</v>
      </c>
      <c r="U68" s="29">
        <v>6</v>
      </c>
      <c r="V68" s="29">
        <v>6</v>
      </c>
      <c r="W68" s="32">
        <v>6</v>
      </c>
      <c r="X68" s="15">
        <f t="shared" si="2"/>
        <v>6.7272727272727275</v>
      </c>
    </row>
    <row r="69" spans="3:24" x14ac:dyDescent="0.25">
      <c r="C69" t="str">
        <f>VLOOKUP(J69,LookupTbl!$A:$E,5,0)</f>
        <v>NASHVILLE</v>
      </c>
      <c r="D69" t="str">
        <f t="shared" si="0"/>
        <v>LOGAN COUNTY SCHOOL DISTRICT</v>
      </c>
      <c r="E69" t="str">
        <f t="shared" si="1"/>
        <v>AUBURN</v>
      </c>
      <c r="F69" s="2" t="s">
        <v>4</v>
      </c>
      <c r="G69" s="1" t="s">
        <v>6</v>
      </c>
      <c r="H69" s="1" t="s">
        <v>10</v>
      </c>
      <c r="I69" s="1" t="s">
        <v>126</v>
      </c>
      <c r="J69" s="1" t="s">
        <v>437</v>
      </c>
      <c r="K69" s="2" t="s">
        <v>41</v>
      </c>
      <c r="L69" s="29">
        <v>4</v>
      </c>
      <c r="M69" s="29">
        <v>4</v>
      </c>
      <c r="N69" s="29">
        <v>4</v>
      </c>
      <c r="O69" s="29">
        <v>4</v>
      </c>
      <c r="P69" s="29">
        <v>4</v>
      </c>
      <c r="Q69" s="29">
        <v>4</v>
      </c>
      <c r="R69" s="29">
        <v>4</v>
      </c>
      <c r="S69" s="29">
        <v>4</v>
      </c>
      <c r="T69" s="29">
        <v>4</v>
      </c>
      <c r="U69" s="29">
        <v>4</v>
      </c>
      <c r="V69" s="29">
        <v>4</v>
      </c>
      <c r="W69" s="32">
        <v>4</v>
      </c>
      <c r="X69" s="15">
        <f t="shared" si="2"/>
        <v>4</v>
      </c>
    </row>
    <row r="70" spans="3:24" x14ac:dyDescent="0.25">
      <c r="C70" t="str">
        <f>VLOOKUP(J70,LookupTbl!$A:$E,5,0)</f>
        <v>NASHVILLE</v>
      </c>
      <c r="D70" t="str">
        <f t="shared" si="0"/>
        <v>RUSSELLVILLE INDEPENDENT SCHOOL DIS</v>
      </c>
      <c r="E70" t="str">
        <f t="shared" si="1"/>
        <v>RUSSELLVILLE</v>
      </c>
      <c r="F70" s="2" t="s">
        <v>4</v>
      </c>
      <c r="G70" s="1" t="s">
        <v>6</v>
      </c>
      <c r="H70" s="1" t="s">
        <v>10</v>
      </c>
      <c r="I70" s="1" t="s">
        <v>127</v>
      </c>
      <c r="J70" s="1" t="s">
        <v>438</v>
      </c>
      <c r="K70" s="2" t="s">
        <v>41</v>
      </c>
      <c r="L70" s="29">
        <v>30</v>
      </c>
      <c r="M70" s="29">
        <v>29</v>
      </c>
      <c r="N70" s="29">
        <v>27</v>
      </c>
      <c r="O70" s="29">
        <v>32</v>
      </c>
      <c r="P70" s="29">
        <v>28</v>
      </c>
      <c r="Q70" s="29">
        <v>32</v>
      </c>
      <c r="R70" s="29">
        <v>26</v>
      </c>
      <c r="S70" s="29">
        <v>34</v>
      </c>
      <c r="T70" s="29">
        <v>30</v>
      </c>
      <c r="U70" s="29">
        <v>30</v>
      </c>
      <c r="V70" s="29">
        <v>30</v>
      </c>
      <c r="W70" s="32">
        <v>30</v>
      </c>
      <c r="X70" s="15">
        <f t="shared" si="2"/>
        <v>29.833333333333332</v>
      </c>
    </row>
    <row r="71" spans="3:24" x14ac:dyDescent="0.25">
      <c r="C71" t="str">
        <f>VLOOKUP(J71,LookupTbl!$A:$E,5,0)</f>
        <v>NASHVILLE</v>
      </c>
      <c r="D71" t="str">
        <f t="shared" si="0"/>
        <v>LOGAN COUNTY SCHOOL DISTRICT</v>
      </c>
      <c r="E71" t="str">
        <f t="shared" si="1"/>
        <v>UNINCORP</v>
      </c>
      <c r="F71" s="2" t="s">
        <v>4</v>
      </c>
      <c r="G71" s="1" t="s">
        <v>6</v>
      </c>
      <c r="H71" s="1" t="s">
        <v>10</v>
      </c>
      <c r="I71" s="1" t="s">
        <v>128</v>
      </c>
      <c r="J71" s="1" t="s">
        <v>439</v>
      </c>
      <c r="K71" s="2" t="s">
        <v>41</v>
      </c>
      <c r="L71" s="29">
        <v>1</v>
      </c>
      <c r="M71" s="29">
        <v>1</v>
      </c>
      <c r="N71" s="29">
        <v>1</v>
      </c>
      <c r="O71" s="29">
        <v>1</v>
      </c>
      <c r="P71" s="29">
        <v>1</v>
      </c>
      <c r="Q71" s="29">
        <v>1</v>
      </c>
      <c r="R71" s="29">
        <v>1</v>
      </c>
      <c r="S71" s="29">
        <v>1</v>
      </c>
      <c r="T71" s="29">
        <v>1</v>
      </c>
      <c r="U71" s="29">
        <v>1</v>
      </c>
      <c r="V71" s="29">
        <v>1</v>
      </c>
      <c r="W71" s="32">
        <v>1</v>
      </c>
      <c r="X71" s="15">
        <f t="shared" si="2"/>
        <v>1</v>
      </c>
    </row>
    <row r="72" spans="3:24" x14ac:dyDescent="0.25">
      <c r="C72" t="str">
        <f>VLOOKUP(J72,LookupTbl!$A:$E,5,0)</f>
        <v>PADUCAH</v>
      </c>
      <c r="D72" t="str">
        <f t="shared" ref="D72:D135" si="3">RIGHT(I72,LEN(I72)-FIND(",",I72,FIND(",",I72,FIND(",",I72,1)+1)+1)-1)</f>
        <v>LYON COUNTY SCHOOL DISTRICT</v>
      </c>
      <c r="E72" t="str">
        <f t="shared" ref="E72:E135" si="4">MID(I72,FIND(",",I72,FIND(",",I72,1)+1)+2,FIND(",",I72,FIND(",",I72,FIND(",",I72,1)+1)+1)-FIND(",",I72,FIND(",",I72,1)+1)-2)</f>
        <v>EDDYVILLE</v>
      </c>
      <c r="F72" s="2" t="s">
        <v>4</v>
      </c>
      <c r="G72" s="1" t="s">
        <v>6</v>
      </c>
      <c r="H72" s="1" t="s">
        <v>10</v>
      </c>
      <c r="I72" s="1" t="s">
        <v>129</v>
      </c>
      <c r="J72" s="1" t="s">
        <v>440</v>
      </c>
      <c r="K72" s="2" t="s">
        <v>41</v>
      </c>
      <c r="L72" s="29">
        <v>17</v>
      </c>
      <c r="M72" s="29">
        <v>19</v>
      </c>
      <c r="N72" s="29">
        <v>18</v>
      </c>
      <c r="O72" s="29">
        <v>16</v>
      </c>
      <c r="P72" s="29">
        <v>22</v>
      </c>
      <c r="Q72" s="29">
        <v>19</v>
      </c>
      <c r="R72" s="29">
        <v>19</v>
      </c>
      <c r="S72" s="29">
        <v>19</v>
      </c>
      <c r="T72" s="29">
        <v>18</v>
      </c>
      <c r="U72" s="29">
        <v>20</v>
      </c>
      <c r="V72" s="29">
        <v>20</v>
      </c>
      <c r="W72" s="32">
        <v>18</v>
      </c>
      <c r="X72" s="15">
        <f t="shared" ref="X72:X135" si="5">AVERAGE(L72:W72)</f>
        <v>18.75</v>
      </c>
    </row>
    <row r="73" spans="3:24" x14ac:dyDescent="0.25">
      <c r="C73" t="str">
        <f>VLOOKUP(J73,LookupTbl!$A:$E,5,0)</f>
        <v>PADUCAH</v>
      </c>
      <c r="D73" t="str">
        <f t="shared" si="3"/>
        <v>LYON COUNTY SCHOOL DISTRICT</v>
      </c>
      <c r="E73" t="str">
        <f t="shared" si="4"/>
        <v>UNINCORP</v>
      </c>
      <c r="F73" s="2" t="s">
        <v>4</v>
      </c>
      <c r="G73" s="1" t="s">
        <v>6</v>
      </c>
      <c r="H73" s="1" t="s">
        <v>10</v>
      </c>
      <c r="I73" s="1" t="s">
        <v>130</v>
      </c>
      <c r="J73" s="1" t="s">
        <v>441</v>
      </c>
      <c r="K73" s="2" t="s">
        <v>41</v>
      </c>
      <c r="L73" s="29">
        <v>1</v>
      </c>
      <c r="M73" s="29">
        <v>1</v>
      </c>
      <c r="N73" s="29">
        <v>1</v>
      </c>
      <c r="O73" s="11"/>
      <c r="P73" s="29">
        <v>2</v>
      </c>
      <c r="Q73" s="29">
        <v>1</v>
      </c>
      <c r="R73" s="29">
        <v>1</v>
      </c>
      <c r="S73" s="29">
        <v>1</v>
      </c>
      <c r="T73" s="29">
        <v>1</v>
      </c>
      <c r="U73" s="29">
        <v>1</v>
      </c>
      <c r="V73" s="29">
        <v>1</v>
      </c>
      <c r="W73" s="32">
        <v>1</v>
      </c>
      <c r="X73" s="15">
        <f t="shared" si="5"/>
        <v>1.0909090909090908</v>
      </c>
    </row>
    <row r="74" spans="3:24" x14ac:dyDescent="0.25">
      <c r="C74" t="str">
        <f>VLOOKUP(J74,LookupTbl!$A:$E,5,0)</f>
        <v>LEXINGTON</v>
      </c>
      <c r="D74" t="str">
        <f t="shared" si="3"/>
        <v>MARION COUNTY SCHOOL DISTRICT</v>
      </c>
      <c r="E74" t="str">
        <f t="shared" si="4"/>
        <v>LEBANON</v>
      </c>
      <c r="F74" s="2" t="s">
        <v>4</v>
      </c>
      <c r="G74" s="1" t="s">
        <v>6</v>
      </c>
      <c r="H74" s="1" t="s">
        <v>10</v>
      </c>
      <c r="I74" s="1" t="s">
        <v>131</v>
      </c>
      <c r="J74" s="1" t="s">
        <v>442</v>
      </c>
      <c r="K74" s="2" t="s">
        <v>41</v>
      </c>
      <c r="L74" s="29">
        <v>42</v>
      </c>
      <c r="M74" s="29">
        <v>43</v>
      </c>
      <c r="N74" s="29">
        <v>43</v>
      </c>
      <c r="O74" s="29">
        <v>42</v>
      </c>
      <c r="P74" s="29">
        <v>44</v>
      </c>
      <c r="Q74" s="29">
        <v>20</v>
      </c>
      <c r="R74" s="29">
        <v>66</v>
      </c>
      <c r="S74" s="29">
        <v>43</v>
      </c>
      <c r="T74" s="29">
        <v>43</v>
      </c>
      <c r="U74" s="29">
        <v>43</v>
      </c>
      <c r="V74" s="29">
        <v>43</v>
      </c>
      <c r="W74" s="32">
        <v>43</v>
      </c>
      <c r="X74" s="15">
        <f t="shared" si="5"/>
        <v>42.916666666666664</v>
      </c>
    </row>
    <row r="75" spans="3:24" x14ac:dyDescent="0.25">
      <c r="C75" t="str">
        <f>VLOOKUP(J75,LookupTbl!$A:$E,5,0)</f>
        <v>LEXINGTON</v>
      </c>
      <c r="D75" t="str">
        <f t="shared" si="3"/>
        <v>MARION COUNTY SCHOOL DISTRICT</v>
      </c>
      <c r="E75" t="str">
        <f t="shared" si="4"/>
        <v>UNINCORP</v>
      </c>
      <c r="F75" s="2" t="s">
        <v>4</v>
      </c>
      <c r="G75" s="1" t="s">
        <v>6</v>
      </c>
      <c r="H75" s="1" t="s">
        <v>10</v>
      </c>
      <c r="I75" s="1" t="s">
        <v>132</v>
      </c>
      <c r="J75" s="1" t="s">
        <v>443</v>
      </c>
      <c r="K75" s="2" t="s">
        <v>41</v>
      </c>
      <c r="L75" s="29">
        <v>4</v>
      </c>
      <c r="M75" s="29">
        <v>4</v>
      </c>
      <c r="N75" s="29">
        <v>4</v>
      </c>
      <c r="O75" s="29">
        <v>4</v>
      </c>
      <c r="P75" s="29">
        <v>3</v>
      </c>
      <c r="Q75" s="29">
        <v>1</v>
      </c>
      <c r="R75" s="29">
        <v>8</v>
      </c>
      <c r="S75" s="29">
        <v>4</v>
      </c>
      <c r="T75" s="29">
        <v>3</v>
      </c>
      <c r="U75" s="29">
        <v>5</v>
      </c>
      <c r="V75" s="29">
        <v>4</v>
      </c>
      <c r="W75" s="32">
        <v>4</v>
      </c>
      <c r="X75" s="15">
        <f t="shared" si="5"/>
        <v>4</v>
      </c>
    </row>
    <row r="76" spans="3:24" x14ac:dyDescent="0.25">
      <c r="C76" t="str">
        <f>VLOOKUP(J76,LookupTbl!$A:$E,5,0)</f>
        <v>PADUCAH</v>
      </c>
      <c r="D76" t="str">
        <f t="shared" si="3"/>
        <v>MARSHALL COUNTY SCHOOL DISTRICT</v>
      </c>
      <c r="E76" t="str">
        <f t="shared" si="4"/>
        <v>CALVERT CITY</v>
      </c>
      <c r="F76" s="2" t="s">
        <v>4</v>
      </c>
      <c r="G76" s="1" t="s">
        <v>6</v>
      </c>
      <c r="H76" s="1" t="s">
        <v>10</v>
      </c>
      <c r="I76" s="1" t="s">
        <v>133</v>
      </c>
      <c r="J76" s="1" t="s">
        <v>444</v>
      </c>
      <c r="K76" s="2" t="s">
        <v>41</v>
      </c>
      <c r="L76" s="29">
        <v>7</v>
      </c>
      <c r="M76" s="29">
        <v>9</v>
      </c>
      <c r="N76" s="29">
        <v>7</v>
      </c>
      <c r="O76" s="29">
        <v>9</v>
      </c>
      <c r="P76" s="29">
        <v>8</v>
      </c>
      <c r="Q76" s="29">
        <v>7</v>
      </c>
      <c r="R76" s="29">
        <v>9</v>
      </c>
      <c r="S76" s="29">
        <v>9</v>
      </c>
      <c r="T76" s="29">
        <v>5</v>
      </c>
      <c r="U76" s="29">
        <v>13</v>
      </c>
      <c r="V76" s="29">
        <v>9</v>
      </c>
      <c r="W76" s="32">
        <v>7</v>
      </c>
      <c r="X76" s="15">
        <f t="shared" si="5"/>
        <v>8.25</v>
      </c>
    </row>
    <row r="77" spans="3:24" x14ac:dyDescent="0.25">
      <c r="C77" t="str">
        <f>VLOOKUP(J77,LookupTbl!$A:$E,5,0)</f>
        <v>PADUCAH</v>
      </c>
      <c r="D77" t="str">
        <f t="shared" si="3"/>
        <v>MARSHALL COUNTY SCHOOL DISTRICT</v>
      </c>
      <c r="E77" t="str">
        <f t="shared" si="4"/>
        <v>UNINCORP</v>
      </c>
      <c r="F77" s="2" t="s">
        <v>4</v>
      </c>
      <c r="G77" s="1" t="s">
        <v>6</v>
      </c>
      <c r="H77" s="1" t="s">
        <v>10</v>
      </c>
      <c r="I77" s="1" t="s">
        <v>134</v>
      </c>
      <c r="J77" s="1" t="s">
        <v>445</v>
      </c>
      <c r="K77" s="2" t="s">
        <v>41</v>
      </c>
      <c r="L77" s="29">
        <v>1</v>
      </c>
      <c r="M77" s="29">
        <v>2</v>
      </c>
      <c r="N77" s="29">
        <v>3</v>
      </c>
      <c r="O77" s="29">
        <v>2</v>
      </c>
      <c r="P77" s="29">
        <v>2</v>
      </c>
      <c r="Q77" s="29">
        <v>2</v>
      </c>
      <c r="R77" s="29">
        <v>2</v>
      </c>
      <c r="S77" s="29">
        <v>2</v>
      </c>
      <c r="T77" s="29">
        <v>1</v>
      </c>
      <c r="U77" s="29">
        <v>3</v>
      </c>
      <c r="V77" s="29">
        <v>2</v>
      </c>
      <c r="W77" s="32">
        <v>1</v>
      </c>
      <c r="X77" s="15">
        <f t="shared" si="5"/>
        <v>1.9166666666666667</v>
      </c>
    </row>
    <row r="78" spans="3:24" x14ac:dyDescent="0.25">
      <c r="C78" t="str">
        <f>VLOOKUP(J78,LookupTbl!$A:$E,5,0)</f>
        <v>PADUCAH</v>
      </c>
      <c r="D78" t="str">
        <f t="shared" si="3"/>
        <v>MCCRACKEN COUNTY SCHOOL DISTRICT</v>
      </c>
      <c r="E78" t="str">
        <f t="shared" si="4"/>
        <v>PADUCAH</v>
      </c>
      <c r="F78" s="2" t="s">
        <v>4</v>
      </c>
      <c r="G78" s="1" t="s">
        <v>6</v>
      </c>
      <c r="H78" s="1" t="s">
        <v>10</v>
      </c>
      <c r="I78" s="1" t="s">
        <v>135</v>
      </c>
      <c r="J78" s="1" t="s">
        <v>446</v>
      </c>
      <c r="K78" s="2" t="s">
        <v>41</v>
      </c>
      <c r="L78" s="29">
        <v>16</v>
      </c>
      <c r="M78" s="29">
        <v>16</v>
      </c>
      <c r="N78" s="29">
        <v>16</v>
      </c>
      <c r="O78" s="29">
        <v>16</v>
      </c>
      <c r="P78" s="29">
        <v>15</v>
      </c>
      <c r="Q78" s="29">
        <v>15</v>
      </c>
      <c r="R78" s="29">
        <v>16</v>
      </c>
      <c r="S78" s="29">
        <v>14</v>
      </c>
      <c r="T78" s="29">
        <v>14</v>
      </c>
      <c r="U78" s="29">
        <v>14</v>
      </c>
      <c r="V78" s="29">
        <v>14</v>
      </c>
      <c r="W78" s="32">
        <v>14</v>
      </c>
      <c r="X78" s="15">
        <f t="shared" si="5"/>
        <v>15</v>
      </c>
    </row>
    <row r="79" spans="3:24" x14ac:dyDescent="0.25">
      <c r="C79" t="str">
        <f>VLOOKUP(J79,LookupTbl!$A:$E,5,0)</f>
        <v>PADUCAH</v>
      </c>
      <c r="D79" t="str">
        <f t="shared" si="3"/>
        <v>PADUCAH INDEPENDENT SCHOOL DISTRICT</v>
      </c>
      <c r="E79" t="str">
        <f t="shared" si="4"/>
        <v>PADUCAH</v>
      </c>
      <c r="F79" s="2" t="s">
        <v>4</v>
      </c>
      <c r="G79" s="1" t="s">
        <v>6</v>
      </c>
      <c r="H79" s="1" t="s">
        <v>10</v>
      </c>
      <c r="I79" s="1" t="s">
        <v>136</v>
      </c>
      <c r="J79" s="1" t="s">
        <v>447</v>
      </c>
      <c r="K79" s="2" t="s">
        <v>41</v>
      </c>
      <c r="L79" s="29">
        <v>51</v>
      </c>
      <c r="M79" s="29">
        <v>51</v>
      </c>
      <c r="N79" s="29">
        <v>50</v>
      </c>
      <c r="O79" s="29">
        <v>50</v>
      </c>
      <c r="P79" s="29">
        <v>51</v>
      </c>
      <c r="Q79" s="29">
        <v>50</v>
      </c>
      <c r="R79" s="29">
        <v>50</v>
      </c>
      <c r="S79" s="29">
        <v>50</v>
      </c>
      <c r="T79" s="29">
        <v>49</v>
      </c>
      <c r="U79" s="29">
        <v>51</v>
      </c>
      <c r="V79" s="29">
        <v>50</v>
      </c>
      <c r="W79" s="32">
        <v>49</v>
      </c>
      <c r="X79" s="15">
        <f t="shared" si="5"/>
        <v>50.166666666666664</v>
      </c>
    </row>
    <row r="80" spans="3:24" x14ac:dyDescent="0.25">
      <c r="C80" t="str">
        <f>VLOOKUP(J80,LookupTbl!$A:$E,5,0)</f>
        <v>PADUCAH</v>
      </c>
      <c r="D80" t="str">
        <f t="shared" si="3"/>
        <v>MCCRACKEN COUNTY SCHOOL DISTRICT</v>
      </c>
      <c r="E80" t="str">
        <f t="shared" si="4"/>
        <v>REIDLAND</v>
      </c>
      <c r="F80" s="2" t="s">
        <v>4</v>
      </c>
      <c r="G80" s="1" t="s">
        <v>6</v>
      </c>
      <c r="H80" s="1" t="s">
        <v>10</v>
      </c>
      <c r="I80" s="1" t="s">
        <v>137</v>
      </c>
      <c r="J80" s="1" t="s">
        <v>448</v>
      </c>
      <c r="K80" s="2" t="s">
        <v>41</v>
      </c>
      <c r="L80" s="29">
        <v>4</v>
      </c>
      <c r="M80" s="29">
        <v>4</v>
      </c>
      <c r="N80" s="29">
        <v>4</v>
      </c>
      <c r="O80" s="29">
        <v>4</v>
      </c>
      <c r="P80" s="29">
        <v>4</v>
      </c>
      <c r="Q80" s="29">
        <v>4</v>
      </c>
      <c r="R80" s="29">
        <v>4</v>
      </c>
      <c r="S80" s="29">
        <v>4</v>
      </c>
      <c r="T80" s="29">
        <v>3</v>
      </c>
      <c r="U80" s="29">
        <v>5</v>
      </c>
      <c r="V80" s="29">
        <v>4</v>
      </c>
      <c r="W80" s="32">
        <v>4</v>
      </c>
      <c r="X80" s="15">
        <f t="shared" si="5"/>
        <v>4</v>
      </c>
    </row>
    <row r="81" spans="3:24" x14ac:dyDescent="0.25">
      <c r="C81" t="str">
        <f>VLOOKUP(J81,LookupTbl!$A:$E,5,0)</f>
        <v>PADUCAH</v>
      </c>
      <c r="D81" t="str">
        <f t="shared" si="3"/>
        <v>MCCRACKEN COUNTY SCHOOL DISTRICT</v>
      </c>
      <c r="E81" t="str">
        <f t="shared" si="4"/>
        <v>UNINCORP</v>
      </c>
      <c r="F81" s="2" t="s">
        <v>4</v>
      </c>
      <c r="G81" s="1" t="s">
        <v>6</v>
      </c>
      <c r="H81" s="1" t="s">
        <v>10</v>
      </c>
      <c r="I81" s="1" t="s">
        <v>138</v>
      </c>
      <c r="J81" s="1" t="s">
        <v>449</v>
      </c>
      <c r="K81" s="2" t="s">
        <v>41</v>
      </c>
      <c r="L81" s="29">
        <v>21</v>
      </c>
      <c r="M81" s="29">
        <v>22</v>
      </c>
      <c r="N81" s="29">
        <v>21</v>
      </c>
      <c r="O81" s="29">
        <v>23</v>
      </c>
      <c r="P81" s="29">
        <v>22</v>
      </c>
      <c r="Q81" s="29">
        <v>22</v>
      </c>
      <c r="R81" s="29">
        <v>22</v>
      </c>
      <c r="S81" s="29">
        <v>22</v>
      </c>
      <c r="T81" s="29">
        <v>21</v>
      </c>
      <c r="U81" s="29">
        <v>21</v>
      </c>
      <c r="V81" s="29">
        <v>21</v>
      </c>
      <c r="W81" s="32">
        <v>21</v>
      </c>
      <c r="X81" s="15">
        <f t="shared" si="5"/>
        <v>21.583333333333332</v>
      </c>
    </row>
    <row r="82" spans="3:24" x14ac:dyDescent="0.25">
      <c r="C82" t="str">
        <f>VLOOKUP(J82,LookupTbl!$A:$E,5,0)</f>
        <v>EVANSVILLE</v>
      </c>
      <c r="D82" t="str">
        <f t="shared" si="3"/>
        <v>MCLEAN COUNTY SCHOOL DISTRICT</v>
      </c>
      <c r="E82" t="str">
        <f t="shared" si="4"/>
        <v>CALHOUN</v>
      </c>
      <c r="F82" s="2" t="s">
        <v>4</v>
      </c>
      <c r="G82" s="1" t="s">
        <v>6</v>
      </c>
      <c r="H82" s="1" t="s">
        <v>10</v>
      </c>
      <c r="I82" s="1" t="s">
        <v>139</v>
      </c>
      <c r="J82" s="1" t="s">
        <v>450</v>
      </c>
      <c r="K82" s="2" t="s">
        <v>41</v>
      </c>
      <c r="L82" s="29">
        <v>8</v>
      </c>
      <c r="M82" s="29">
        <v>8</v>
      </c>
      <c r="N82" s="29">
        <v>8</v>
      </c>
      <c r="O82" s="29">
        <v>8</v>
      </c>
      <c r="P82" s="29">
        <v>8</v>
      </c>
      <c r="Q82" s="29">
        <v>8</v>
      </c>
      <c r="R82" s="29">
        <v>8</v>
      </c>
      <c r="S82" s="29">
        <v>8</v>
      </c>
      <c r="T82" s="29">
        <v>8</v>
      </c>
      <c r="U82" s="29">
        <v>8</v>
      </c>
      <c r="V82" s="29">
        <v>8</v>
      </c>
      <c r="W82" s="32">
        <v>8</v>
      </c>
      <c r="X82" s="15">
        <f t="shared" si="5"/>
        <v>8</v>
      </c>
    </row>
    <row r="83" spans="3:24" x14ac:dyDescent="0.25">
      <c r="C83" t="str">
        <f>VLOOKUP(J83,LookupTbl!$A:$E,5,0)</f>
        <v>EVANSVILLE</v>
      </c>
      <c r="D83" t="str">
        <f t="shared" si="3"/>
        <v>MCLEAN COUNTY SCHOOL DISTRICT</v>
      </c>
      <c r="E83" t="str">
        <f t="shared" si="4"/>
        <v>LIVERMORE</v>
      </c>
      <c r="F83" s="2" t="s">
        <v>4</v>
      </c>
      <c r="G83" s="1" t="s">
        <v>6</v>
      </c>
      <c r="H83" s="1" t="s">
        <v>10</v>
      </c>
      <c r="I83" s="1" t="s">
        <v>140</v>
      </c>
      <c r="J83" s="1" t="s">
        <v>451</v>
      </c>
      <c r="K83" s="2" t="s">
        <v>41</v>
      </c>
      <c r="L83" s="29">
        <v>1</v>
      </c>
      <c r="M83" s="29">
        <v>1</v>
      </c>
      <c r="N83" s="29">
        <v>1</v>
      </c>
      <c r="O83" s="29">
        <v>1</v>
      </c>
      <c r="P83" s="29">
        <v>1</v>
      </c>
      <c r="Q83" s="29">
        <v>1</v>
      </c>
      <c r="R83" s="29">
        <v>1</v>
      </c>
      <c r="S83" s="29">
        <v>1</v>
      </c>
      <c r="T83" s="29">
        <v>1</v>
      </c>
      <c r="U83" s="29">
        <v>1</v>
      </c>
      <c r="V83" s="29">
        <v>1</v>
      </c>
      <c r="W83" s="32">
        <v>1</v>
      </c>
      <c r="X83" s="15">
        <f t="shared" si="5"/>
        <v>1</v>
      </c>
    </row>
    <row r="84" spans="3:24" x14ac:dyDescent="0.25">
      <c r="C84" t="str">
        <f>VLOOKUP(J84,LookupTbl!$A:$E,5,0)</f>
        <v>PADUCAH</v>
      </c>
      <c r="D84" t="str">
        <f t="shared" si="3"/>
        <v>MCLEAN COUNTY SCHOOL DISTRICT</v>
      </c>
      <c r="E84" t="str">
        <f t="shared" si="4"/>
        <v>SACRAMENTO</v>
      </c>
      <c r="F84" s="2" t="s">
        <v>4</v>
      </c>
      <c r="G84" s="1" t="s">
        <v>6</v>
      </c>
      <c r="H84" s="1" t="s">
        <v>10</v>
      </c>
      <c r="I84" s="1" t="s">
        <v>141</v>
      </c>
      <c r="J84" s="1" t="s">
        <v>452</v>
      </c>
      <c r="K84" s="2" t="s">
        <v>41</v>
      </c>
      <c r="L84" s="29">
        <v>4</v>
      </c>
      <c r="M84" s="29">
        <v>4</v>
      </c>
      <c r="N84" s="29">
        <v>4</v>
      </c>
      <c r="O84" s="29">
        <v>4</v>
      </c>
      <c r="P84" s="29">
        <v>4</v>
      </c>
      <c r="Q84" s="11"/>
      <c r="R84" s="29">
        <v>8</v>
      </c>
      <c r="S84" s="29">
        <v>4</v>
      </c>
      <c r="T84" s="29">
        <v>4</v>
      </c>
      <c r="U84" s="29">
        <v>4</v>
      </c>
      <c r="V84" s="29">
        <v>4</v>
      </c>
      <c r="W84" s="32">
        <v>4</v>
      </c>
      <c r="X84" s="15">
        <f t="shared" si="5"/>
        <v>4.3636363636363633</v>
      </c>
    </row>
    <row r="85" spans="3:24" x14ac:dyDescent="0.25">
      <c r="C85" t="str">
        <f>VLOOKUP(J85,LookupTbl!$A:$E,5,0)</f>
        <v>EVANSVILLE</v>
      </c>
      <c r="D85" t="str">
        <f t="shared" si="3"/>
        <v>MCLEAN COUNTY SCHOOL DISTRICT</v>
      </c>
      <c r="E85" t="str">
        <f t="shared" si="4"/>
        <v>UNINCORP</v>
      </c>
      <c r="F85" s="2" t="s">
        <v>4</v>
      </c>
      <c r="G85" s="1" t="s">
        <v>6</v>
      </c>
      <c r="H85" s="1" t="s">
        <v>10</v>
      </c>
      <c r="I85" s="1" t="s">
        <v>142</v>
      </c>
      <c r="J85" s="1" t="s">
        <v>453</v>
      </c>
      <c r="K85" s="2" t="s">
        <v>41</v>
      </c>
      <c r="L85" s="29">
        <v>4</v>
      </c>
      <c r="M85" s="29">
        <v>4</v>
      </c>
      <c r="N85" s="29">
        <v>4</v>
      </c>
      <c r="O85" s="29">
        <v>4</v>
      </c>
      <c r="P85" s="29">
        <v>4</v>
      </c>
      <c r="Q85" s="29">
        <v>4</v>
      </c>
      <c r="R85" s="29">
        <v>4</v>
      </c>
      <c r="S85" s="29">
        <v>4</v>
      </c>
      <c r="T85" s="29">
        <v>4</v>
      </c>
      <c r="U85" s="29">
        <v>4</v>
      </c>
      <c r="V85" s="29">
        <v>4</v>
      </c>
      <c r="W85" s="32">
        <v>5</v>
      </c>
      <c r="X85" s="15">
        <f t="shared" si="5"/>
        <v>4.083333333333333</v>
      </c>
    </row>
    <row r="86" spans="3:24" x14ac:dyDescent="0.25">
      <c r="C86" t="str">
        <f>VLOOKUP(J86,LookupTbl!$A:$E,5,0)</f>
        <v>LEXINGTON</v>
      </c>
      <c r="D86" t="str">
        <f t="shared" si="3"/>
        <v>BURGIN INDEPENDENT SCHOOL DISTRICT</v>
      </c>
      <c r="E86" t="str">
        <f t="shared" si="4"/>
        <v>BURGIN</v>
      </c>
      <c r="F86" s="2" t="s">
        <v>4</v>
      </c>
      <c r="G86" s="1" t="s">
        <v>6</v>
      </c>
      <c r="H86" s="1" t="s">
        <v>10</v>
      </c>
      <c r="I86" s="1" t="s">
        <v>143</v>
      </c>
      <c r="J86" s="1" t="s">
        <v>454</v>
      </c>
      <c r="K86" s="2" t="s">
        <v>41</v>
      </c>
      <c r="L86" s="29">
        <v>5</v>
      </c>
      <c r="M86" s="29">
        <v>5</v>
      </c>
      <c r="N86" s="29">
        <v>5</v>
      </c>
      <c r="O86" s="29">
        <v>5</v>
      </c>
      <c r="P86" s="29">
        <v>5</v>
      </c>
      <c r="Q86" s="29">
        <v>5</v>
      </c>
      <c r="R86" s="29">
        <v>5</v>
      </c>
      <c r="S86" s="29">
        <v>5</v>
      </c>
      <c r="T86" s="29">
        <v>5</v>
      </c>
      <c r="U86" s="29">
        <v>5</v>
      </c>
      <c r="V86" s="29">
        <v>5</v>
      </c>
      <c r="W86" s="32">
        <v>5</v>
      </c>
      <c r="X86" s="15">
        <f t="shared" si="5"/>
        <v>5</v>
      </c>
    </row>
    <row r="87" spans="3:24" x14ac:dyDescent="0.25">
      <c r="C87" t="str">
        <f>VLOOKUP(J87,LookupTbl!$A:$E,5,0)</f>
        <v>LEXINGTON</v>
      </c>
      <c r="D87" t="str">
        <f t="shared" si="3"/>
        <v>MERCER COUNTY SCHOOL DISTRICT</v>
      </c>
      <c r="E87" t="str">
        <f t="shared" si="4"/>
        <v>HARRODSBURG</v>
      </c>
      <c r="F87" s="2" t="s">
        <v>4</v>
      </c>
      <c r="G87" s="1" t="s">
        <v>6</v>
      </c>
      <c r="H87" s="1" t="s">
        <v>10</v>
      </c>
      <c r="I87" s="1" t="s">
        <v>144</v>
      </c>
      <c r="J87" s="1" t="s">
        <v>455</v>
      </c>
      <c r="K87" s="2" t="s">
        <v>41</v>
      </c>
      <c r="L87" s="29">
        <v>34</v>
      </c>
      <c r="M87" s="29">
        <v>34</v>
      </c>
      <c r="N87" s="29">
        <v>35</v>
      </c>
      <c r="O87" s="29">
        <v>36</v>
      </c>
      <c r="P87" s="29">
        <v>36</v>
      </c>
      <c r="Q87" s="29">
        <v>33</v>
      </c>
      <c r="R87" s="29">
        <v>39</v>
      </c>
      <c r="S87" s="29">
        <v>36</v>
      </c>
      <c r="T87" s="29">
        <v>35</v>
      </c>
      <c r="U87" s="29">
        <v>37</v>
      </c>
      <c r="V87" s="29">
        <v>35</v>
      </c>
      <c r="W87" s="32">
        <v>37</v>
      </c>
      <c r="X87" s="15">
        <f t="shared" si="5"/>
        <v>35.583333333333336</v>
      </c>
    </row>
    <row r="88" spans="3:24" x14ac:dyDescent="0.25">
      <c r="C88" t="str">
        <f>VLOOKUP(J88,LookupTbl!$A:$E,5,0)</f>
        <v>LEXINGTON</v>
      </c>
      <c r="D88" t="str">
        <f t="shared" si="3"/>
        <v>MERCER COUNTY SCHOOL DISTRICT</v>
      </c>
      <c r="E88" t="str">
        <f t="shared" si="4"/>
        <v>UNINCORP</v>
      </c>
      <c r="F88" s="2" t="s">
        <v>4</v>
      </c>
      <c r="G88" s="1" t="s">
        <v>6</v>
      </c>
      <c r="H88" s="1" t="s">
        <v>10</v>
      </c>
      <c r="I88" s="1" t="s">
        <v>145</v>
      </c>
      <c r="J88" s="1" t="s">
        <v>456</v>
      </c>
      <c r="K88" s="2" t="s">
        <v>41</v>
      </c>
      <c r="L88" s="29">
        <v>1</v>
      </c>
      <c r="M88" s="29">
        <v>1</v>
      </c>
      <c r="N88" s="29">
        <v>1</v>
      </c>
      <c r="O88" s="29">
        <v>1</v>
      </c>
      <c r="P88" s="29">
        <v>1</v>
      </c>
      <c r="Q88" s="29">
        <v>1</v>
      </c>
      <c r="R88" s="29">
        <v>1</v>
      </c>
      <c r="S88" s="29">
        <v>1</v>
      </c>
      <c r="T88" s="29">
        <v>1</v>
      </c>
      <c r="U88" s="29">
        <v>1</v>
      </c>
      <c r="V88" s="29">
        <v>1</v>
      </c>
      <c r="W88" s="32">
        <v>1</v>
      </c>
      <c r="X88" s="15">
        <f t="shared" si="5"/>
        <v>1</v>
      </c>
    </row>
    <row r="89" spans="3:24" x14ac:dyDescent="0.25">
      <c r="C89" t="str">
        <f>VLOOKUP(J89,LookupTbl!$A:$E,5,0)</f>
        <v>PADUCAH</v>
      </c>
      <c r="D89" t="str">
        <f t="shared" si="3"/>
        <v>MUHLENBERG COUNTY SCHOOL DISTRICT</v>
      </c>
      <c r="E89" t="str">
        <f t="shared" si="4"/>
        <v>BREMEN</v>
      </c>
      <c r="F89" s="2" t="s">
        <v>4</v>
      </c>
      <c r="G89" s="1" t="s">
        <v>6</v>
      </c>
      <c r="H89" s="1" t="s">
        <v>10</v>
      </c>
      <c r="I89" s="1" t="s">
        <v>146</v>
      </c>
      <c r="J89" s="1" t="s">
        <v>457</v>
      </c>
      <c r="K89" s="2" t="s">
        <v>41</v>
      </c>
      <c r="L89" s="29">
        <v>4</v>
      </c>
      <c r="M89" s="29">
        <v>4</v>
      </c>
      <c r="N89" s="29">
        <v>4</v>
      </c>
      <c r="O89" s="29">
        <v>4</v>
      </c>
      <c r="P89" s="29">
        <v>4</v>
      </c>
      <c r="Q89" s="29">
        <v>4</v>
      </c>
      <c r="R89" s="29">
        <v>4</v>
      </c>
      <c r="S89" s="29">
        <v>4</v>
      </c>
      <c r="T89" s="29">
        <v>4</v>
      </c>
      <c r="U89" s="29">
        <v>4</v>
      </c>
      <c r="V89" s="29">
        <v>4</v>
      </c>
      <c r="W89" s="32">
        <v>4</v>
      </c>
      <c r="X89" s="15">
        <f t="shared" si="5"/>
        <v>4</v>
      </c>
    </row>
    <row r="90" spans="3:24" x14ac:dyDescent="0.25">
      <c r="C90" t="str">
        <f>VLOOKUP(J90,LookupTbl!$A:$E,5,0)</f>
        <v>PADUCAH</v>
      </c>
      <c r="D90" t="str">
        <f t="shared" si="3"/>
        <v>MUHLENBERG COUNTY SCHOOL DISTR</v>
      </c>
      <c r="E90" t="str">
        <f t="shared" si="4"/>
        <v>CENTRAL CITY</v>
      </c>
      <c r="F90" s="2" t="s">
        <v>4</v>
      </c>
      <c r="G90" s="1" t="s">
        <v>6</v>
      </c>
      <c r="H90" s="1" t="s">
        <v>10</v>
      </c>
      <c r="I90" s="1" t="s">
        <v>147</v>
      </c>
      <c r="J90" s="1" t="s">
        <v>458</v>
      </c>
      <c r="K90" s="2" t="s">
        <v>41</v>
      </c>
      <c r="L90" s="29">
        <v>18</v>
      </c>
      <c r="M90" s="29">
        <v>17</v>
      </c>
      <c r="N90" s="29">
        <v>19</v>
      </c>
      <c r="O90" s="29">
        <v>18</v>
      </c>
      <c r="P90" s="29">
        <v>18</v>
      </c>
      <c r="Q90" s="29">
        <v>18</v>
      </c>
      <c r="R90" s="29">
        <v>18</v>
      </c>
      <c r="S90" s="29">
        <v>18</v>
      </c>
      <c r="T90" s="29">
        <v>18</v>
      </c>
      <c r="U90" s="29">
        <v>18</v>
      </c>
      <c r="V90" s="29">
        <v>18</v>
      </c>
      <c r="W90" s="32">
        <v>18</v>
      </c>
      <c r="X90" s="15">
        <f t="shared" si="5"/>
        <v>18</v>
      </c>
    </row>
    <row r="91" spans="3:24" x14ac:dyDescent="0.25">
      <c r="C91" t="str">
        <f>VLOOKUP(J91,LookupTbl!$A:$E,5,0)</f>
        <v>PADUCAH</v>
      </c>
      <c r="D91" t="str">
        <f t="shared" si="3"/>
        <v>MUHLENBERG COUNTY SCHOOL DISTRIC</v>
      </c>
      <c r="E91" t="str">
        <f t="shared" si="4"/>
        <v>GREENVILLE</v>
      </c>
      <c r="F91" s="2" t="s">
        <v>4</v>
      </c>
      <c r="G91" s="1" t="s">
        <v>6</v>
      </c>
      <c r="H91" s="1" t="s">
        <v>10</v>
      </c>
      <c r="I91" s="1" t="s">
        <v>148</v>
      </c>
      <c r="J91" s="1" t="s">
        <v>459</v>
      </c>
      <c r="K91" s="2" t="s">
        <v>41</v>
      </c>
      <c r="L91" s="29">
        <v>30</v>
      </c>
      <c r="M91" s="29">
        <v>29</v>
      </c>
      <c r="N91" s="29">
        <v>30</v>
      </c>
      <c r="O91" s="29">
        <v>30</v>
      </c>
      <c r="P91" s="29">
        <v>30</v>
      </c>
      <c r="Q91" s="29">
        <v>30</v>
      </c>
      <c r="R91" s="29">
        <v>30</v>
      </c>
      <c r="S91" s="29">
        <v>30</v>
      </c>
      <c r="T91" s="29">
        <v>30</v>
      </c>
      <c r="U91" s="29">
        <v>30</v>
      </c>
      <c r="V91" s="29">
        <v>31</v>
      </c>
      <c r="W91" s="32">
        <v>30</v>
      </c>
      <c r="X91" s="15">
        <f t="shared" si="5"/>
        <v>30</v>
      </c>
    </row>
    <row r="92" spans="3:24" x14ac:dyDescent="0.25">
      <c r="C92" t="str">
        <f>VLOOKUP(J92,LookupTbl!$A:$E,5,0)</f>
        <v>PADUCAH</v>
      </c>
      <c r="D92" t="str">
        <f t="shared" si="3"/>
        <v>MUHLENBERG COUNTY SCHOOL DISTRICT</v>
      </c>
      <c r="E92" t="str">
        <f t="shared" si="4"/>
        <v>POWDERLY</v>
      </c>
      <c r="F92" s="2" t="s">
        <v>4</v>
      </c>
      <c r="G92" s="1" t="s">
        <v>6</v>
      </c>
      <c r="H92" s="1" t="s">
        <v>10</v>
      </c>
      <c r="I92" s="1" t="s">
        <v>149</v>
      </c>
      <c r="J92" s="1" t="s">
        <v>460</v>
      </c>
      <c r="K92" s="2" t="s">
        <v>41</v>
      </c>
      <c r="L92" s="29">
        <v>8</v>
      </c>
      <c r="M92" s="29">
        <v>8</v>
      </c>
      <c r="N92" s="29">
        <v>8</v>
      </c>
      <c r="O92" s="29">
        <v>8</v>
      </c>
      <c r="P92" s="29">
        <v>8</v>
      </c>
      <c r="Q92" s="29">
        <v>8</v>
      </c>
      <c r="R92" s="29">
        <v>8</v>
      </c>
      <c r="S92" s="29">
        <v>8</v>
      </c>
      <c r="T92" s="29">
        <v>8</v>
      </c>
      <c r="U92" s="29">
        <v>8</v>
      </c>
      <c r="V92" s="29">
        <v>8</v>
      </c>
      <c r="W92" s="32">
        <v>8</v>
      </c>
      <c r="X92" s="15">
        <f t="shared" si="5"/>
        <v>8</v>
      </c>
    </row>
    <row r="93" spans="3:24" x14ac:dyDescent="0.25">
      <c r="C93" t="str">
        <f>VLOOKUP(J93,LookupTbl!$A:$E,5,0)</f>
        <v>PADUCAH</v>
      </c>
      <c r="D93" t="str">
        <f t="shared" si="3"/>
        <v>MUHLENBERG COUNTY SCHOOL DISTRICT</v>
      </c>
      <c r="E93" t="str">
        <f t="shared" si="4"/>
        <v>UNINCORP</v>
      </c>
      <c r="F93" s="2" t="s">
        <v>4</v>
      </c>
      <c r="G93" s="1" t="s">
        <v>6</v>
      </c>
      <c r="H93" s="1" t="s">
        <v>10</v>
      </c>
      <c r="I93" s="1" t="s">
        <v>150</v>
      </c>
      <c r="J93" s="1" t="s">
        <v>461</v>
      </c>
      <c r="K93" s="2" t="s">
        <v>41</v>
      </c>
      <c r="L93" s="29">
        <v>34</v>
      </c>
      <c r="M93" s="29">
        <v>32</v>
      </c>
      <c r="N93" s="29">
        <v>35</v>
      </c>
      <c r="O93" s="29">
        <v>33</v>
      </c>
      <c r="P93" s="29">
        <v>34</v>
      </c>
      <c r="Q93" s="29">
        <v>35</v>
      </c>
      <c r="R93" s="29">
        <v>35</v>
      </c>
      <c r="S93" s="29">
        <v>34</v>
      </c>
      <c r="T93" s="29">
        <v>34</v>
      </c>
      <c r="U93" s="29">
        <v>33</v>
      </c>
      <c r="V93" s="29">
        <v>35</v>
      </c>
      <c r="W93" s="32">
        <v>34</v>
      </c>
      <c r="X93" s="15">
        <f t="shared" si="5"/>
        <v>34</v>
      </c>
    </row>
    <row r="94" spans="3:24" x14ac:dyDescent="0.25">
      <c r="C94" t="str">
        <f>VLOOKUP(J94,LookupTbl!$A:$E,5,0)</f>
        <v>EVANSVILLE</v>
      </c>
      <c r="D94" t="str">
        <f t="shared" si="3"/>
        <v>OHIO COUNTY SCHOOL DISTRICT</v>
      </c>
      <c r="E94" t="str">
        <f t="shared" si="4"/>
        <v>BEAVER DAM</v>
      </c>
      <c r="F94" s="2" t="s">
        <v>4</v>
      </c>
      <c r="G94" s="1" t="s">
        <v>6</v>
      </c>
      <c r="H94" s="1" t="s">
        <v>10</v>
      </c>
      <c r="I94" s="1" t="s">
        <v>151</v>
      </c>
      <c r="J94" s="1" t="s">
        <v>462</v>
      </c>
      <c r="K94" s="2" t="s">
        <v>41</v>
      </c>
      <c r="L94" s="29">
        <v>6</v>
      </c>
      <c r="M94" s="29">
        <v>6</v>
      </c>
      <c r="N94" s="29">
        <v>6</v>
      </c>
      <c r="O94" s="29">
        <v>6</v>
      </c>
      <c r="P94" s="29">
        <v>6</v>
      </c>
      <c r="Q94" s="29">
        <v>6</v>
      </c>
      <c r="R94" s="29">
        <v>6</v>
      </c>
      <c r="S94" s="29">
        <v>6</v>
      </c>
      <c r="T94" s="29">
        <v>6</v>
      </c>
      <c r="U94" s="29">
        <v>6</v>
      </c>
      <c r="V94" s="29">
        <v>6</v>
      </c>
      <c r="W94" s="32">
        <v>6</v>
      </c>
      <c r="X94" s="15">
        <f t="shared" si="5"/>
        <v>6</v>
      </c>
    </row>
    <row r="95" spans="3:24" x14ac:dyDescent="0.25">
      <c r="C95" t="str">
        <f>VLOOKUP(J95,LookupTbl!$A:$E,5,0)</f>
        <v>EVANSVILLE</v>
      </c>
      <c r="D95" t="str">
        <f t="shared" si="3"/>
        <v>OHIO COUNTY SCHOOL DISTRICT</v>
      </c>
      <c r="E95" t="str">
        <f t="shared" si="4"/>
        <v>FORDSVILLE</v>
      </c>
      <c r="F95" s="2" t="s">
        <v>4</v>
      </c>
      <c r="G95" s="1" t="s">
        <v>6</v>
      </c>
      <c r="H95" s="1" t="s">
        <v>10</v>
      </c>
      <c r="I95" s="1" t="s">
        <v>152</v>
      </c>
      <c r="J95" s="1" t="s">
        <v>463</v>
      </c>
      <c r="K95" s="2" t="s">
        <v>41</v>
      </c>
      <c r="L95" s="29">
        <v>5</v>
      </c>
      <c r="M95" s="29">
        <v>5</v>
      </c>
      <c r="N95" s="29">
        <v>5</v>
      </c>
      <c r="O95" s="29">
        <v>5</v>
      </c>
      <c r="P95" s="29">
        <v>5</v>
      </c>
      <c r="Q95" s="29">
        <v>5</v>
      </c>
      <c r="R95" s="29">
        <v>5</v>
      </c>
      <c r="S95" s="29">
        <v>5</v>
      </c>
      <c r="T95" s="29">
        <v>5</v>
      </c>
      <c r="U95" s="29">
        <v>5</v>
      </c>
      <c r="V95" s="29">
        <v>5</v>
      </c>
      <c r="W95" s="32">
        <v>5</v>
      </c>
      <c r="X95" s="15">
        <f t="shared" si="5"/>
        <v>5</v>
      </c>
    </row>
    <row r="96" spans="3:24" x14ac:dyDescent="0.25">
      <c r="C96" t="str">
        <f>VLOOKUP(J96,LookupTbl!$A:$E,5,0)</f>
        <v>EVANSVILLE</v>
      </c>
      <c r="D96" t="str">
        <f t="shared" si="3"/>
        <v>OHIO COUNTY SCHOOL DISTRICT</v>
      </c>
      <c r="E96" t="str">
        <f t="shared" si="4"/>
        <v>HARTFORD</v>
      </c>
      <c r="F96" s="2" t="s">
        <v>4</v>
      </c>
      <c r="G96" s="1" t="s">
        <v>6</v>
      </c>
      <c r="H96" s="1" t="s">
        <v>10</v>
      </c>
      <c r="I96" s="1" t="s">
        <v>153</v>
      </c>
      <c r="J96" s="1" t="s">
        <v>464</v>
      </c>
      <c r="K96" s="2" t="s">
        <v>41</v>
      </c>
      <c r="L96" s="29">
        <v>16</v>
      </c>
      <c r="M96" s="29">
        <v>16</v>
      </c>
      <c r="N96" s="29">
        <v>16</v>
      </c>
      <c r="O96" s="29">
        <v>16</v>
      </c>
      <c r="P96" s="29">
        <v>16</v>
      </c>
      <c r="Q96" s="29">
        <v>16</v>
      </c>
      <c r="R96" s="29">
        <v>16</v>
      </c>
      <c r="S96" s="29">
        <v>16</v>
      </c>
      <c r="T96" s="29">
        <v>16</v>
      </c>
      <c r="U96" s="29">
        <v>16</v>
      </c>
      <c r="V96" s="29">
        <v>16</v>
      </c>
      <c r="W96" s="32">
        <v>15</v>
      </c>
      <c r="X96" s="15">
        <f t="shared" si="5"/>
        <v>15.916666666666666</v>
      </c>
    </row>
    <row r="97" spans="3:24" x14ac:dyDescent="0.25">
      <c r="C97" t="str">
        <f>VLOOKUP(J97,LookupTbl!$A:$E,5,0)</f>
        <v>EVANSVILLE</v>
      </c>
      <c r="D97" t="str">
        <f t="shared" si="3"/>
        <v>OHIO COUNTY SCHOOL DISTRICT</v>
      </c>
      <c r="E97" t="str">
        <f t="shared" si="4"/>
        <v>UNINCORP</v>
      </c>
      <c r="F97" s="2" t="s">
        <v>4</v>
      </c>
      <c r="G97" s="1" t="s">
        <v>6</v>
      </c>
      <c r="H97" s="1" t="s">
        <v>10</v>
      </c>
      <c r="I97" s="1" t="s">
        <v>154</v>
      </c>
      <c r="J97" s="1" t="s">
        <v>465</v>
      </c>
      <c r="K97" s="2" t="s">
        <v>41</v>
      </c>
      <c r="L97" s="29">
        <v>3</v>
      </c>
      <c r="M97" s="29">
        <v>3</v>
      </c>
      <c r="N97" s="29">
        <v>3</v>
      </c>
      <c r="O97" s="29">
        <v>3</v>
      </c>
      <c r="P97" s="29">
        <v>3</v>
      </c>
      <c r="Q97" s="29">
        <v>3</v>
      </c>
      <c r="R97" s="29">
        <v>3</v>
      </c>
      <c r="S97" s="29">
        <v>3</v>
      </c>
      <c r="T97" s="29">
        <v>3</v>
      </c>
      <c r="U97" s="29">
        <v>3</v>
      </c>
      <c r="V97" s="29">
        <v>3</v>
      </c>
      <c r="W97" s="32">
        <v>3</v>
      </c>
      <c r="X97" s="15">
        <f t="shared" si="5"/>
        <v>3</v>
      </c>
    </row>
    <row r="98" spans="3:24" x14ac:dyDescent="0.25">
      <c r="C98" t="str">
        <f>VLOOKUP(J98,LookupTbl!$A:$E,5,0)</f>
        <v>LOUISVILLE</v>
      </c>
      <c r="D98" t="str">
        <f t="shared" si="3"/>
        <v>SHELBY COUNTY SCHOOL DISTRICT</v>
      </c>
      <c r="E98" t="str">
        <f t="shared" si="4"/>
        <v>SHELBYVILLE</v>
      </c>
      <c r="F98" s="2" t="s">
        <v>4</v>
      </c>
      <c r="G98" s="1" t="s">
        <v>6</v>
      </c>
      <c r="H98" s="1" t="s">
        <v>10</v>
      </c>
      <c r="I98" s="1" t="s">
        <v>155</v>
      </c>
      <c r="J98" s="1" t="s">
        <v>466</v>
      </c>
      <c r="K98" s="2" t="s">
        <v>41</v>
      </c>
      <c r="L98" s="29">
        <v>26</v>
      </c>
      <c r="M98" s="29">
        <v>27</v>
      </c>
      <c r="N98" s="29">
        <v>26</v>
      </c>
      <c r="O98" s="29">
        <v>27</v>
      </c>
      <c r="P98" s="29">
        <v>27</v>
      </c>
      <c r="Q98" s="29">
        <v>24</v>
      </c>
      <c r="R98" s="29">
        <v>30</v>
      </c>
      <c r="S98" s="29">
        <v>27</v>
      </c>
      <c r="T98" s="29">
        <v>27</v>
      </c>
      <c r="U98" s="29">
        <v>27</v>
      </c>
      <c r="V98" s="29">
        <v>27</v>
      </c>
      <c r="W98" s="32">
        <v>18</v>
      </c>
      <c r="X98" s="15">
        <f t="shared" si="5"/>
        <v>26.083333333333332</v>
      </c>
    </row>
    <row r="99" spans="3:24" x14ac:dyDescent="0.25">
      <c r="C99" t="str">
        <f>VLOOKUP(J99,LookupTbl!$A:$E,5,0)</f>
        <v>LOUISVILLE</v>
      </c>
      <c r="D99" t="str">
        <f t="shared" si="3"/>
        <v>SHELBY COUNTY SCHOOL DISTRICT</v>
      </c>
      <c r="E99" t="str">
        <f t="shared" si="4"/>
        <v>UNINCORP</v>
      </c>
      <c r="F99" s="2" t="s">
        <v>4</v>
      </c>
      <c r="G99" s="1" t="s">
        <v>6</v>
      </c>
      <c r="H99" s="1" t="s">
        <v>10</v>
      </c>
      <c r="I99" s="1" t="s">
        <v>156</v>
      </c>
      <c r="J99" s="1" t="s">
        <v>467</v>
      </c>
      <c r="K99" s="2" t="s">
        <v>41</v>
      </c>
      <c r="L99" s="29">
        <v>17</v>
      </c>
      <c r="M99" s="29">
        <v>17</v>
      </c>
      <c r="N99" s="29">
        <v>17</v>
      </c>
      <c r="O99" s="29">
        <v>17</v>
      </c>
      <c r="P99" s="29">
        <v>17</v>
      </c>
      <c r="Q99" s="29">
        <v>16</v>
      </c>
      <c r="R99" s="29">
        <v>18</v>
      </c>
      <c r="S99" s="29">
        <v>17</v>
      </c>
      <c r="T99" s="29">
        <v>17</v>
      </c>
      <c r="U99" s="29">
        <v>17</v>
      </c>
      <c r="V99" s="29">
        <v>17</v>
      </c>
      <c r="W99" s="32">
        <v>17</v>
      </c>
      <c r="X99" s="15">
        <f t="shared" si="5"/>
        <v>17</v>
      </c>
    </row>
    <row r="100" spans="3:24" x14ac:dyDescent="0.25">
      <c r="C100" t="str">
        <f>VLOOKUP(J100,LookupTbl!$A:$E,5,0)</f>
        <v>NASHVILLE</v>
      </c>
      <c r="D100" t="str">
        <f t="shared" si="3"/>
        <v>SIMPSON COUNTY SCHOOL DISTRICT</v>
      </c>
      <c r="E100" t="str">
        <f t="shared" si="4"/>
        <v>FRANKLIN</v>
      </c>
      <c r="F100" s="2" t="s">
        <v>4</v>
      </c>
      <c r="G100" s="1" t="s">
        <v>6</v>
      </c>
      <c r="H100" s="1" t="s">
        <v>10</v>
      </c>
      <c r="I100" s="1" t="s">
        <v>157</v>
      </c>
      <c r="J100" s="1" t="s">
        <v>468</v>
      </c>
      <c r="K100" s="2" t="s">
        <v>41</v>
      </c>
      <c r="L100" s="29">
        <v>26</v>
      </c>
      <c r="M100" s="29">
        <v>26</v>
      </c>
      <c r="N100" s="29">
        <v>26</v>
      </c>
      <c r="O100" s="29">
        <v>26</v>
      </c>
      <c r="P100" s="29">
        <v>26</v>
      </c>
      <c r="Q100" s="29">
        <v>27</v>
      </c>
      <c r="R100" s="29">
        <v>25</v>
      </c>
      <c r="S100" s="29">
        <v>25</v>
      </c>
      <c r="T100" s="29">
        <v>25</v>
      </c>
      <c r="U100" s="29">
        <v>25</v>
      </c>
      <c r="V100" s="29">
        <v>25</v>
      </c>
      <c r="W100" s="32">
        <v>25</v>
      </c>
      <c r="X100" s="15">
        <f t="shared" si="5"/>
        <v>25.583333333333332</v>
      </c>
    </row>
    <row r="101" spans="3:24" x14ac:dyDescent="0.25">
      <c r="C101" t="str">
        <f>VLOOKUP(J101,LookupTbl!$A:$E,5,0)</f>
        <v>NASHVILLE</v>
      </c>
      <c r="D101" t="str">
        <f t="shared" si="3"/>
        <v>SIMPSON COUNTY SCHOOL DISTRICT</v>
      </c>
      <c r="E101" t="str">
        <f t="shared" si="4"/>
        <v>UNINCORP</v>
      </c>
      <c r="F101" s="2" t="s">
        <v>4</v>
      </c>
      <c r="G101" s="1" t="s">
        <v>6</v>
      </c>
      <c r="H101" s="1" t="s">
        <v>10</v>
      </c>
      <c r="I101" s="1" t="s">
        <v>158</v>
      </c>
      <c r="J101" s="1" t="s">
        <v>469</v>
      </c>
      <c r="K101" s="2" t="s">
        <v>41</v>
      </c>
      <c r="L101" s="29">
        <v>5</v>
      </c>
      <c r="M101" s="29">
        <v>4</v>
      </c>
      <c r="N101" s="29">
        <v>4</v>
      </c>
      <c r="O101" s="29">
        <v>4</v>
      </c>
      <c r="P101" s="29">
        <v>4</v>
      </c>
      <c r="Q101" s="29">
        <v>4</v>
      </c>
      <c r="R101" s="29">
        <v>4</v>
      </c>
      <c r="S101" s="29">
        <v>4</v>
      </c>
      <c r="T101" s="29">
        <v>4</v>
      </c>
      <c r="U101" s="29">
        <v>4</v>
      </c>
      <c r="V101" s="29">
        <v>4</v>
      </c>
      <c r="W101" s="32">
        <v>4</v>
      </c>
      <c r="X101" s="15">
        <f t="shared" si="5"/>
        <v>4.083333333333333</v>
      </c>
    </row>
    <row r="102" spans="3:24" x14ac:dyDescent="0.25">
      <c r="C102" t="str">
        <f>VLOOKUP(J102,LookupTbl!$A:$E,5,0)</f>
        <v>LEXINGTON</v>
      </c>
      <c r="D102" t="str">
        <f t="shared" si="3"/>
        <v>CAMPBELLSVILLE INDEPENDENT SCHOO</v>
      </c>
      <c r="E102" t="str">
        <f t="shared" si="4"/>
        <v>CAMPBELLSVILLE</v>
      </c>
      <c r="F102" s="2" t="s">
        <v>4</v>
      </c>
      <c r="G102" s="1" t="s">
        <v>6</v>
      </c>
      <c r="H102" s="1" t="s">
        <v>10</v>
      </c>
      <c r="I102" s="1" t="s">
        <v>159</v>
      </c>
      <c r="J102" s="1" t="s">
        <v>470</v>
      </c>
      <c r="K102" s="2" t="s">
        <v>41</v>
      </c>
      <c r="L102" s="29">
        <v>27</v>
      </c>
      <c r="M102" s="29">
        <v>31</v>
      </c>
      <c r="N102" s="29">
        <v>28</v>
      </c>
      <c r="O102" s="29">
        <v>27</v>
      </c>
      <c r="P102" s="29">
        <v>29</v>
      </c>
      <c r="Q102" s="29">
        <v>20</v>
      </c>
      <c r="R102" s="29">
        <v>36</v>
      </c>
      <c r="S102" s="29">
        <v>28</v>
      </c>
      <c r="T102" s="29">
        <v>28</v>
      </c>
      <c r="U102" s="29">
        <v>28</v>
      </c>
      <c r="V102" s="29">
        <v>28</v>
      </c>
      <c r="W102" s="32">
        <v>31</v>
      </c>
      <c r="X102" s="15">
        <f t="shared" si="5"/>
        <v>28.416666666666668</v>
      </c>
    </row>
    <row r="103" spans="3:24" x14ac:dyDescent="0.25">
      <c r="C103" t="str">
        <f>VLOOKUP(J103,LookupTbl!$A:$E,5,0)</f>
        <v>LEXINGTON</v>
      </c>
      <c r="D103" t="str">
        <f t="shared" si="3"/>
        <v>TAYLOR COUNTY SCHOOL DISTRICT</v>
      </c>
      <c r="E103" t="str">
        <f t="shared" si="4"/>
        <v>CAMPBELLSVILLE</v>
      </c>
      <c r="F103" s="2" t="s">
        <v>4</v>
      </c>
      <c r="G103" s="1" t="s">
        <v>6</v>
      </c>
      <c r="H103" s="1" t="s">
        <v>10</v>
      </c>
      <c r="I103" s="1" t="s">
        <v>160</v>
      </c>
      <c r="J103" s="1" t="s">
        <v>471</v>
      </c>
      <c r="K103" s="2" t="s">
        <v>41</v>
      </c>
      <c r="L103" s="29">
        <v>7</v>
      </c>
      <c r="M103" s="29">
        <v>7</v>
      </c>
      <c r="N103" s="29">
        <v>7</v>
      </c>
      <c r="O103" s="29">
        <v>7</v>
      </c>
      <c r="P103" s="29">
        <v>7</v>
      </c>
      <c r="Q103" s="29">
        <v>7</v>
      </c>
      <c r="R103" s="29">
        <v>7</v>
      </c>
      <c r="S103" s="29">
        <v>7</v>
      </c>
      <c r="T103" s="29">
        <v>7</v>
      </c>
      <c r="U103" s="29">
        <v>7</v>
      </c>
      <c r="V103" s="29">
        <v>7</v>
      </c>
      <c r="W103" s="32">
        <v>7</v>
      </c>
      <c r="X103" s="15">
        <f t="shared" si="5"/>
        <v>7</v>
      </c>
    </row>
    <row r="104" spans="3:24" x14ac:dyDescent="0.25">
      <c r="C104" t="str">
        <f>VLOOKUP(J104,LookupTbl!$A:$E,5,0)</f>
        <v>LEXINGTON</v>
      </c>
      <c r="D104" t="str">
        <f t="shared" si="3"/>
        <v>CAMPBELLSVILLE INDEPENDENT SCHOOL DIST</v>
      </c>
      <c r="E104" t="str">
        <f t="shared" si="4"/>
        <v>UNINCORP</v>
      </c>
      <c r="F104" s="2" t="s">
        <v>4</v>
      </c>
      <c r="G104" s="1" t="s">
        <v>6</v>
      </c>
      <c r="H104" s="1" t="s">
        <v>10</v>
      </c>
      <c r="I104" s="1" t="s">
        <v>161</v>
      </c>
      <c r="J104" s="1" t="s">
        <v>472</v>
      </c>
      <c r="K104" s="2" t="s">
        <v>41</v>
      </c>
      <c r="L104" s="29">
        <v>2</v>
      </c>
      <c r="M104" s="29">
        <v>3</v>
      </c>
      <c r="N104" s="29">
        <v>2</v>
      </c>
      <c r="O104" s="29">
        <v>2</v>
      </c>
      <c r="P104" s="29">
        <v>2</v>
      </c>
      <c r="Q104" s="29">
        <v>1</v>
      </c>
      <c r="R104" s="29">
        <v>3</v>
      </c>
      <c r="S104" s="29">
        <v>2</v>
      </c>
      <c r="T104" s="29">
        <v>2</v>
      </c>
      <c r="U104" s="29">
        <v>2</v>
      </c>
      <c r="V104" s="29">
        <v>2</v>
      </c>
      <c r="W104" s="32">
        <v>2</v>
      </c>
      <c r="X104" s="15">
        <f t="shared" si="5"/>
        <v>2.0833333333333335</v>
      </c>
    </row>
    <row r="105" spans="3:24" x14ac:dyDescent="0.25">
      <c r="C105" t="str">
        <f>VLOOKUP(J105,LookupTbl!$A:$E,5,0)</f>
        <v>LEXINGTON</v>
      </c>
      <c r="D105" t="str">
        <f t="shared" si="3"/>
        <v>TAYLOR COUNTY SCHOOL DISTRICT</v>
      </c>
      <c r="E105" t="str">
        <f t="shared" si="4"/>
        <v>UNINCORP</v>
      </c>
      <c r="F105" s="2" t="s">
        <v>4</v>
      </c>
      <c r="G105" s="1" t="s">
        <v>6</v>
      </c>
      <c r="H105" s="1" t="s">
        <v>10</v>
      </c>
      <c r="I105" s="1" t="s">
        <v>162</v>
      </c>
      <c r="J105" s="1" t="s">
        <v>473</v>
      </c>
      <c r="K105" s="2" t="s">
        <v>41</v>
      </c>
      <c r="L105" s="29">
        <v>4</v>
      </c>
      <c r="M105" s="29">
        <v>4</v>
      </c>
      <c r="N105" s="29">
        <v>4</v>
      </c>
      <c r="O105" s="29">
        <v>4</v>
      </c>
      <c r="P105" s="29">
        <v>4</v>
      </c>
      <c r="Q105" s="29">
        <v>3</v>
      </c>
      <c r="R105" s="29">
        <v>5</v>
      </c>
      <c r="S105" s="29">
        <v>4</v>
      </c>
      <c r="T105" s="29">
        <v>4</v>
      </c>
      <c r="U105" s="29">
        <v>4</v>
      </c>
      <c r="V105" s="29">
        <v>3</v>
      </c>
      <c r="W105" s="32">
        <v>3</v>
      </c>
      <c r="X105" s="15">
        <f t="shared" si="5"/>
        <v>3.8333333333333335</v>
      </c>
    </row>
    <row r="106" spans="3:24" x14ac:dyDescent="0.25">
      <c r="C106" t="str">
        <f>VLOOKUP(J106,LookupTbl!$A:$E,5,0)</f>
        <v>PADUCAH</v>
      </c>
      <c r="D106" t="str">
        <f t="shared" si="3"/>
        <v>TODD COUNTY SCHOOL DISTRICT</v>
      </c>
      <c r="E106" t="str">
        <f t="shared" si="4"/>
        <v>ELKTON</v>
      </c>
      <c r="F106" s="2" t="s">
        <v>4</v>
      </c>
      <c r="G106" s="1" t="s">
        <v>6</v>
      </c>
      <c r="H106" s="1" t="s">
        <v>10</v>
      </c>
      <c r="I106" s="1" t="s">
        <v>163</v>
      </c>
      <c r="J106" s="1" t="s">
        <v>474</v>
      </c>
      <c r="K106" s="2" t="s">
        <v>41</v>
      </c>
      <c r="L106" s="29">
        <v>19</v>
      </c>
      <c r="M106" s="29">
        <v>18</v>
      </c>
      <c r="N106" s="29">
        <v>17</v>
      </c>
      <c r="O106" s="29">
        <v>19</v>
      </c>
      <c r="P106" s="29">
        <v>18</v>
      </c>
      <c r="Q106" s="29">
        <v>18</v>
      </c>
      <c r="R106" s="29">
        <v>18</v>
      </c>
      <c r="S106" s="29">
        <v>18</v>
      </c>
      <c r="T106" s="29">
        <v>18</v>
      </c>
      <c r="U106" s="29">
        <v>18</v>
      </c>
      <c r="V106" s="29">
        <v>18</v>
      </c>
      <c r="W106" s="32">
        <v>17</v>
      </c>
      <c r="X106" s="15">
        <f t="shared" si="5"/>
        <v>18</v>
      </c>
    </row>
    <row r="107" spans="3:24" x14ac:dyDescent="0.25">
      <c r="C107" t="str">
        <f>VLOOKUP(J107,LookupTbl!$A:$E,5,0)</f>
        <v>PADUCAH</v>
      </c>
      <c r="D107" t="str">
        <f t="shared" si="3"/>
        <v>TODD COUNTY SCHOOL DISTRICT</v>
      </c>
      <c r="E107" t="str">
        <f t="shared" si="4"/>
        <v>UNINCORP</v>
      </c>
      <c r="F107" s="2" t="s">
        <v>4</v>
      </c>
      <c r="G107" s="1" t="s">
        <v>6</v>
      </c>
      <c r="H107" s="1" t="s">
        <v>10</v>
      </c>
      <c r="I107" s="1" t="s">
        <v>164</v>
      </c>
      <c r="J107" s="1" t="s">
        <v>475</v>
      </c>
      <c r="K107" s="2" t="s">
        <v>41</v>
      </c>
      <c r="L107" s="29">
        <v>1</v>
      </c>
      <c r="M107" s="29">
        <v>1</v>
      </c>
      <c r="N107" s="29">
        <v>1</v>
      </c>
      <c r="O107" s="29">
        <v>1</v>
      </c>
      <c r="P107" s="29">
        <v>1</v>
      </c>
      <c r="Q107" s="29">
        <v>1</v>
      </c>
      <c r="R107" s="29">
        <v>1</v>
      </c>
      <c r="S107" s="29">
        <v>1</v>
      </c>
      <c r="T107" s="29">
        <v>1</v>
      </c>
      <c r="U107" s="29">
        <v>1</v>
      </c>
      <c r="V107" s="29">
        <v>1</v>
      </c>
      <c r="W107" s="32">
        <v>1</v>
      </c>
      <c r="X107" s="15">
        <f t="shared" si="5"/>
        <v>1</v>
      </c>
    </row>
    <row r="108" spans="3:24" x14ac:dyDescent="0.25">
      <c r="C108" t="str">
        <f>VLOOKUP(J108,LookupTbl!$A:$E,5,0)</f>
        <v>PADUCAH</v>
      </c>
      <c r="D108" t="str">
        <f t="shared" si="3"/>
        <v>TRIGG COUNTY SCHOOL DISTRICT</v>
      </c>
      <c r="E108" t="str">
        <f t="shared" si="4"/>
        <v>CADIZ</v>
      </c>
      <c r="F108" s="2" t="s">
        <v>4</v>
      </c>
      <c r="G108" s="1" t="s">
        <v>6</v>
      </c>
      <c r="H108" s="1" t="s">
        <v>10</v>
      </c>
      <c r="I108" s="1" t="s">
        <v>165</v>
      </c>
      <c r="J108" s="1" t="s">
        <v>476</v>
      </c>
      <c r="K108" s="2" t="s">
        <v>41</v>
      </c>
      <c r="L108" s="29">
        <v>24</v>
      </c>
      <c r="M108" s="29">
        <v>25</v>
      </c>
      <c r="N108" s="29">
        <v>22</v>
      </c>
      <c r="O108" s="29">
        <v>25</v>
      </c>
      <c r="P108" s="29">
        <v>26</v>
      </c>
      <c r="Q108" s="29">
        <v>25</v>
      </c>
      <c r="R108" s="29">
        <v>23</v>
      </c>
      <c r="S108" s="29">
        <v>24</v>
      </c>
      <c r="T108" s="29">
        <v>25</v>
      </c>
      <c r="U108" s="29">
        <v>24</v>
      </c>
      <c r="V108" s="29">
        <v>24</v>
      </c>
      <c r="W108" s="32">
        <v>24</v>
      </c>
      <c r="X108" s="15">
        <f t="shared" si="5"/>
        <v>24.25</v>
      </c>
    </row>
    <row r="109" spans="3:24" x14ac:dyDescent="0.25">
      <c r="C109" t="str">
        <f>VLOOKUP(J109,LookupTbl!$A:$E,5,0)</f>
        <v>PADUCAH</v>
      </c>
      <c r="D109" t="str">
        <f t="shared" si="3"/>
        <v>TRIGG COUNTY SCHOOL DISTRICT</v>
      </c>
      <c r="E109" t="str">
        <f t="shared" si="4"/>
        <v>UNINCORP</v>
      </c>
      <c r="F109" s="2" t="s">
        <v>4</v>
      </c>
      <c r="G109" s="1" t="s">
        <v>6</v>
      </c>
      <c r="H109" s="1" t="s">
        <v>10</v>
      </c>
      <c r="I109" s="1" t="s">
        <v>166</v>
      </c>
      <c r="J109" s="1" t="s">
        <v>477</v>
      </c>
      <c r="K109" s="2" t="s">
        <v>41</v>
      </c>
      <c r="L109" s="29">
        <v>1</v>
      </c>
      <c r="M109" s="29">
        <v>1</v>
      </c>
      <c r="N109" s="11"/>
      <c r="O109" s="29">
        <v>2</v>
      </c>
      <c r="P109" s="29">
        <v>1</v>
      </c>
      <c r="Q109" s="29">
        <v>1</v>
      </c>
      <c r="R109" s="29">
        <v>1</v>
      </c>
      <c r="S109" s="29">
        <v>1</v>
      </c>
      <c r="T109" s="29">
        <v>1</v>
      </c>
      <c r="U109" s="29">
        <v>1</v>
      </c>
      <c r="V109" s="29">
        <v>1</v>
      </c>
      <c r="W109" s="32">
        <v>1</v>
      </c>
      <c r="X109" s="15">
        <f t="shared" si="5"/>
        <v>1.0909090909090908</v>
      </c>
    </row>
    <row r="110" spans="3:24" x14ac:dyDescent="0.25">
      <c r="C110" t="str">
        <f>VLOOKUP(J110,LookupTbl!$A:$E,5,0)</f>
        <v>NASHVILLE</v>
      </c>
      <c r="D110" t="str">
        <f t="shared" si="3"/>
        <v>BOWLING GREEN INDEPENDENT SCHOOL</v>
      </c>
      <c r="E110" t="str">
        <f t="shared" si="4"/>
        <v>BOWLING GREEN</v>
      </c>
      <c r="F110" s="2" t="s">
        <v>4</v>
      </c>
      <c r="G110" s="1" t="s">
        <v>6</v>
      </c>
      <c r="H110" s="1" t="s">
        <v>10</v>
      </c>
      <c r="I110" s="1" t="s">
        <v>167</v>
      </c>
      <c r="J110" s="1" t="s">
        <v>478</v>
      </c>
      <c r="K110" s="2" t="s">
        <v>41</v>
      </c>
      <c r="L110" s="29">
        <v>96</v>
      </c>
      <c r="M110" s="29">
        <v>99</v>
      </c>
      <c r="N110" s="29">
        <v>91</v>
      </c>
      <c r="O110" s="29">
        <v>106</v>
      </c>
      <c r="P110" s="29">
        <v>94</v>
      </c>
      <c r="Q110" s="29">
        <v>70</v>
      </c>
      <c r="R110" s="29">
        <v>133</v>
      </c>
      <c r="S110" s="29">
        <v>96</v>
      </c>
      <c r="T110" s="29">
        <v>99</v>
      </c>
      <c r="U110" s="29">
        <v>96</v>
      </c>
      <c r="V110" s="29">
        <v>99</v>
      </c>
      <c r="W110" s="32">
        <v>96</v>
      </c>
      <c r="X110" s="15">
        <f t="shared" si="5"/>
        <v>97.916666666666671</v>
      </c>
    </row>
    <row r="111" spans="3:24" x14ac:dyDescent="0.25">
      <c r="C111" t="str">
        <f>VLOOKUP(J111,LookupTbl!$A:$E,5,0)</f>
        <v>NASHVILLE</v>
      </c>
      <c r="D111" t="str">
        <f t="shared" si="3"/>
        <v>WARREN COUNTY SCHOOL DISTRICT</v>
      </c>
      <c r="E111" t="str">
        <f t="shared" si="4"/>
        <v>BOWLING GREEN</v>
      </c>
      <c r="F111" s="2" t="s">
        <v>4</v>
      </c>
      <c r="G111" s="1" t="s">
        <v>6</v>
      </c>
      <c r="H111" s="1" t="s">
        <v>10</v>
      </c>
      <c r="I111" s="1" t="s">
        <v>168</v>
      </c>
      <c r="J111" s="1" t="s">
        <v>479</v>
      </c>
      <c r="K111" s="2" t="s">
        <v>41</v>
      </c>
      <c r="L111" s="29">
        <v>77</v>
      </c>
      <c r="M111" s="29">
        <v>83</v>
      </c>
      <c r="N111" s="29">
        <v>64</v>
      </c>
      <c r="O111" s="29">
        <v>82</v>
      </c>
      <c r="P111" s="29">
        <v>73</v>
      </c>
      <c r="Q111" s="29">
        <v>48</v>
      </c>
      <c r="R111" s="29">
        <v>121</v>
      </c>
      <c r="S111" s="29">
        <v>71</v>
      </c>
      <c r="T111" s="29">
        <v>86</v>
      </c>
      <c r="U111" s="29">
        <v>75</v>
      </c>
      <c r="V111" s="29">
        <v>83</v>
      </c>
      <c r="W111" s="32">
        <v>76</v>
      </c>
      <c r="X111" s="15">
        <f t="shared" si="5"/>
        <v>78.25</v>
      </c>
    </row>
    <row r="112" spans="3:24" x14ac:dyDescent="0.25">
      <c r="C112" t="str">
        <f>VLOOKUP(J112,LookupTbl!$A:$E,5,0)</f>
        <v>NASHVILLE</v>
      </c>
      <c r="D112" t="str">
        <f t="shared" si="3"/>
        <v>WARREN COUNTY SCHOOL DISTRICT</v>
      </c>
      <c r="E112" t="str">
        <f t="shared" si="4"/>
        <v>OAKLAND</v>
      </c>
      <c r="F112" s="2" t="s">
        <v>4</v>
      </c>
      <c r="G112" s="1" t="s">
        <v>6</v>
      </c>
      <c r="H112" s="1" t="s">
        <v>10</v>
      </c>
      <c r="I112" s="1" t="s">
        <v>169</v>
      </c>
      <c r="J112" s="1" t="s">
        <v>480</v>
      </c>
      <c r="K112" s="2" t="s">
        <v>41</v>
      </c>
      <c r="L112" s="29">
        <v>3</v>
      </c>
      <c r="M112" s="29">
        <v>4</v>
      </c>
      <c r="N112" s="29">
        <v>3</v>
      </c>
      <c r="O112" s="29">
        <v>3</v>
      </c>
      <c r="P112" s="29">
        <v>3</v>
      </c>
      <c r="Q112" s="11"/>
      <c r="R112" s="29">
        <v>6</v>
      </c>
      <c r="S112" s="29">
        <v>3</v>
      </c>
      <c r="T112" s="29">
        <v>3</v>
      </c>
      <c r="U112" s="29">
        <v>3</v>
      </c>
      <c r="V112" s="29">
        <v>3</v>
      </c>
      <c r="W112" s="32">
        <v>3</v>
      </c>
      <c r="X112" s="15">
        <f t="shared" si="5"/>
        <v>3.3636363636363638</v>
      </c>
    </row>
    <row r="113" spans="3:24" x14ac:dyDescent="0.25">
      <c r="C113" t="str">
        <f>VLOOKUP(J113,LookupTbl!$A:$E,5,0)</f>
        <v>NASHVILLE</v>
      </c>
      <c r="D113" t="str">
        <f t="shared" si="3"/>
        <v>WARREN COUNTY SCHOOL DISTRICT</v>
      </c>
      <c r="E113" t="str">
        <f t="shared" si="4"/>
        <v>PLUM SPRINGS</v>
      </c>
      <c r="F113" s="2" t="s">
        <v>4</v>
      </c>
      <c r="G113" s="1" t="s">
        <v>6</v>
      </c>
      <c r="H113" s="1" t="s">
        <v>10</v>
      </c>
      <c r="I113" s="1" t="s">
        <v>170</v>
      </c>
      <c r="J113" s="1" t="s">
        <v>481</v>
      </c>
      <c r="K113" s="2" t="s">
        <v>41</v>
      </c>
      <c r="L113" s="29">
        <v>1</v>
      </c>
      <c r="M113" s="29">
        <v>1</v>
      </c>
      <c r="N113" s="29">
        <v>1</v>
      </c>
      <c r="O113" s="29">
        <v>1</v>
      </c>
      <c r="P113" s="29">
        <v>1</v>
      </c>
      <c r="Q113" s="11"/>
      <c r="R113" s="29">
        <v>2</v>
      </c>
      <c r="S113" s="29">
        <v>1</v>
      </c>
      <c r="T113" s="29">
        <v>1</v>
      </c>
      <c r="U113" s="29">
        <v>1</v>
      </c>
      <c r="V113" s="29">
        <v>1</v>
      </c>
      <c r="W113" s="32">
        <v>1</v>
      </c>
      <c r="X113" s="15">
        <f t="shared" si="5"/>
        <v>1.0909090909090908</v>
      </c>
    </row>
    <row r="114" spans="3:24" x14ac:dyDescent="0.25">
      <c r="C114" t="str">
        <f>VLOOKUP(J114,LookupTbl!$A:$E,5,0)</f>
        <v>NASHVILLE</v>
      </c>
      <c r="D114" t="str">
        <f t="shared" si="3"/>
        <v>WARREN COUNTY SCHOOL DISTRICT</v>
      </c>
      <c r="E114" t="str">
        <f t="shared" si="4"/>
        <v>SMITHS GROVE</v>
      </c>
      <c r="F114" s="2" t="s">
        <v>4</v>
      </c>
      <c r="G114" s="1" t="s">
        <v>6</v>
      </c>
      <c r="H114" s="1" t="s">
        <v>10</v>
      </c>
      <c r="I114" s="1" t="s">
        <v>171</v>
      </c>
      <c r="J114" s="1" t="s">
        <v>482</v>
      </c>
      <c r="K114" s="2" t="s">
        <v>41</v>
      </c>
      <c r="L114" s="29">
        <v>7</v>
      </c>
      <c r="M114" s="29">
        <v>5</v>
      </c>
      <c r="N114" s="29">
        <v>5</v>
      </c>
      <c r="O114" s="29">
        <v>5</v>
      </c>
      <c r="P114" s="29">
        <v>5</v>
      </c>
      <c r="Q114" s="11"/>
      <c r="R114" s="29">
        <v>10</v>
      </c>
      <c r="S114" s="29">
        <v>5</v>
      </c>
      <c r="T114" s="29">
        <v>5</v>
      </c>
      <c r="U114" s="29">
        <v>5</v>
      </c>
      <c r="V114" s="29">
        <v>5</v>
      </c>
      <c r="W114" s="32">
        <v>5</v>
      </c>
      <c r="X114" s="15">
        <f t="shared" si="5"/>
        <v>5.6363636363636367</v>
      </c>
    </row>
    <row r="115" spans="3:24" x14ac:dyDescent="0.25">
      <c r="C115" t="str">
        <f>VLOOKUP(J115,LookupTbl!$A:$E,5,0)</f>
        <v>NASHVILLE</v>
      </c>
      <c r="D115" t="str">
        <f t="shared" si="3"/>
        <v>WARREN COUNTY SCHOOL DISTRICT</v>
      </c>
      <c r="E115" t="str">
        <f t="shared" si="4"/>
        <v>UNINCORP</v>
      </c>
      <c r="F115" s="2" t="s">
        <v>4</v>
      </c>
      <c r="G115" s="1" t="s">
        <v>6</v>
      </c>
      <c r="H115" s="1" t="s">
        <v>10</v>
      </c>
      <c r="I115" s="1" t="s">
        <v>172</v>
      </c>
      <c r="J115" s="1" t="s">
        <v>483</v>
      </c>
      <c r="K115" s="2" t="s">
        <v>41</v>
      </c>
      <c r="L115" s="29">
        <v>13</v>
      </c>
      <c r="M115" s="29">
        <v>16</v>
      </c>
      <c r="N115" s="29">
        <v>11</v>
      </c>
      <c r="O115" s="29">
        <v>12</v>
      </c>
      <c r="P115" s="29">
        <v>19</v>
      </c>
      <c r="Q115" s="29">
        <v>8</v>
      </c>
      <c r="R115" s="29">
        <v>20</v>
      </c>
      <c r="S115" s="29">
        <v>14</v>
      </c>
      <c r="T115" s="29">
        <v>15</v>
      </c>
      <c r="U115" s="29">
        <v>14</v>
      </c>
      <c r="V115" s="29">
        <v>14</v>
      </c>
      <c r="W115" s="32">
        <v>13</v>
      </c>
      <c r="X115" s="15">
        <f t="shared" si="5"/>
        <v>14.083333333333334</v>
      </c>
    </row>
    <row r="116" spans="3:24" x14ac:dyDescent="0.25">
      <c r="C116" t="str">
        <f>VLOOKUP(J116,LookupTbl!$A:$E,5,0)</f>
        <v>NASHVILLE</v>
      </c>
      <c r="D116" t="str">
        <f t="shared" si="3"/>
        <v>WARREN COUNTY SCHOOL DISTRICT</v>
      </c>
      <c r="E116" t="str">
        <f t="shared" si="4"/>
        <v>WOODBURN</v>
      </c>
      <c r="F116" s="2" t="s">
        <v>4</v>
      </c>
      <c r="G116" s="1" t="s">
        <v>6</v>
      </c>
      <c r="H116" s="1" t="s">
        <v>10</v>
      </c>
      <c r="I116" s="1" t="s">
        <v>173</v>
      </c>
      <c r="J116" s="1" t="s">
        <v>484</v>
      </c>
      <c r="K116" s="2" t="s">
        <v>41</v>
      </c>
      <c r="L116" s="29">
        <v>2</v>
      </c>
      <c r="M116" s="29">
        <v>2</v>
      </c>
      <c r="N116" s="29">
        <v>2</v>
      </c>
      <c r="O116" s="29">
        <v>2</v>
      </c>
      <c r="P116" s="29">
        <v>2</v>
      </c>
      <c r="Q116" s="29">
        <v>2</v>
      </c>
      <c r="R116" s="29">
        <v>2</v>
      </c>
      <c r="S116" s="29">
        <v>2</v>
      </c>
      <c r="T116" s="29">
        <v>2</v>
      </c>
      <c r="U116" s="29">
        <v>2</v>
      </c>
      <c r="V116" s="29">
        <v>2</v>
      </c>
      <c r="W116" s="32">
        <v>2</v>
      </c>
      <c r="X116" s="15">
        <f t="shared" si="5"/>
        <v>2</v>
      </c>
    </row>
    <row r="117" spans="3:24" x14ac:dyDescent="0.25">
      <c r="C117" t="str">
        <f>VLOOKUP(J117,LookupTbl!$A:$E,5,0)</f>
        <v>LEXINGTON</v>
      </c>
      <c r="D117" t="str">
        <f t="shared" si="3"/>
        <v>WASHINGTON COUNTY SCHOOL DISTRI</v>
      </c>
      <c r="E117" t="str">
        <f t="shared" si="4"/>
        <v>SPRINGFIELD</v>
      </c>
      <c r="F117" s="2" t="s">
        <v>4</v>
      </c>
      <c r="G117" s="1" t="s">
        <v>6</v>
      </c>
      <c r="H117" s="1" t="s">
        <v>10</v>
      </c>
      <c r="I117" s="1" t="s">
        <v>174</v>
      </c>
      <c r="J117" s="1" t="s">
        <v>485</v>
      </c>
      <c r="K117" s="2" t="s">
        <v>41</v>
      </c>
      <c r="L117" s="29">
        <v>22</v>
      </c>
      <c r="M117" s="29">
        <v>22</v>
      </c>
      <c r="N117" s="29">
        <v>22</v>
      </c>
      <c r="O117" s="29">
        <v>22</v>
      </c>
      <c r="P117" s="29">
        <v>22</v>
      </c>
      <c r="Q117" s="29">
        <v>22</v>
      </c>
      <c r="R117" s="29">
        <v>22</v>
      </c>
      <c r="S117" s="29">
        <v>22</v>
      </c>
      <c r="T117" s="29">
        <v>22</v>
      </c>
      <c r="U117" s="29">
        <v>22</v>
      </c>
      <c r="V117" s="29">
        <v>22</v>
      </c>
      <c r="W117" s="32">
        <v>22</v>
      </c>
      <c r="X117" s="15">
        <f t="shared" si="5"/>
        <v>22</v>
      </c>
    </row>
    <row r="118" spans="3:24" x14ac:dyDescent="0.25">
      <c r="C118" t="str">
        <f>VLOOKUP(J118,LookupTbl!$A:$E,5,0)</f>
        <v>LEXINGTON</v>
      </c>
      <c r="D118" t="str">
        <f t="shared" si="3"/>
        <v>WASHINGTON COUNTY SCHOOL DISTRICT</v>
      </c>
      <c r="E118" t="str">
        <f t="shared" si="4"/>
        <v>UNINCORP</v>
      </c>
      <c r="F118" s="2" t="s">
        <v>4</v>
      </c>
      <c r="G118" s="1" t="s">
        <v>6</v>
      </c>
      <c r="H118" s="1" t="s">
        <v>10</v>
      </c>
      <c r="I118" s="1" t="s">
        <v>175</v>
      </c>
      <c r="J118" s="1" t="s">
        <v>486</v>
      </c>
      <c r="K118" s="2" t="s">
        <v>41</v>
      </c>
      <c r="L118" s="29">
        <v>2</v>
      </c>
      <c r="M118" s="29">
        <v>2</v>
      </c>
      <c r="N118" s="29">
        <v>2</v>
      </c>
      <c r="O118" s="29">
        <v>2</v>
      </c>
      <c r="P118" s="29">
        <v>2</v>
      </c>
      <c r="Q118" s="29">
        <v>2</v>
      </c>
      <c r="R118" s="29">
        <v>2</v>
      </c>
      <c r="S118" s="29">
        <v>2</v>
      </c>
      <c r="T118" s="29">
        <v>2</v>
      </c>
      <c r="U118" s="29">
        <v>2</v>
      </c>
      <c r="V118" s="29">
        <v>2</v>
      </c>
      <c r="W118" s="32">
        <v>2</v>
      </c>
      <c r="X118" s="15">
        <f t="shared" si="5"/>
        <v>2</v>
      </c>
    </row>
    <row r="119" spans="3:24" x14ac:dyDescent="0.25">
      <c r="C119" t="str">
        <f>VLOOKUP(J119,LookupTbl!$A:$E,5,0)</f>
        <v>EVANSVILLE</v>
      </c>
      <c r="D119" t="str">
        <f t="shared" si="3"/>
        <v>WEBSTER COUNTY SCHOOL DISTRICT</v>
      </c>
      <c r="E119" t="str">
        <f t="shared" si="4"/>
        <v>DIXON</v>
      </c>
      <c r="F119" s="2" t="s">
        <v>4</v>
      </c>
      <c r="G119" s="1" t="s">
        <v>6</v>
      </c>
      <c r="H119" s="1" t="s">
        <v>10</v>
      </c>
      <c r="I119" s="1" t="s">
        <v>176</v>
      </c>
      <c r="J119" s="1" t="s">
        <v>487</v>
      </c>
      <c r="K119" s="2" t="s">
        <v>41</v>
      </c>
      <c r="L119" s="29">
        <v>17</v>
      </c>
      <c r="M119" s="29">
        <v>17</v>
      </c>
      <c r="N119" s="29">
        <v>17</v>
      </c>
      <c r="O119" s="29">
        <v>17</v>
      </c>
      <c r="P119" s="29">
        <v>17</v>
      </c>
      <c r="Q119" s="29">
        <v>17</v>
      </c>
      <c r="R119" s="29">
        <v>17</v>
      </c>
      <c r="S119" s="29">
        <v>19</v>
      </c>
      <c r="T119" s="29">
        <v>18</v>
      </c>
      <c r="U119" s="29">
        <v>18</v>
      </c>
      <c r="V119" s="29">
        <v>18</v>
      </c>
      <c r="W119" s="32">
        <v>18</v>
      </c>
      <c r="X119" s="15">
        <f t="shared" si="5"/>
        <v>17.5</v>
      </c>
    </row>
    <row r="120" spans="3:24" x14ac:dyDescent="0.25">
      <c r="C120" t="str">
        <f>VLOOKUP(J120,LookupTbl!$A:$E,5,0)</f>
        <v>EVANSVILLE</v>
      </c>
      <c r="D120" t="str">
        <f t="shared" si="3"/>
        <v>WEBSTER COUNTY SCHOOL DISTRICT</v>
      </c>
      <c r="E120" t="str">
        <f t="shared" si="4"/>
        <v>SEBREE</v>
      </c>
      <c r="F120" s="2" t="s">
        <v>4</v>
      </c>
      <c r="G120" s="1" t="s">
        <v>6</v>
      </c>
      <c r="H120" s="1" t="s">
        <v>10</v>
      </c>
      <c r="I120" s="1" t="s">
        <v>177</v>
      </c>
      <c r="J120" s="1" t="s">
        <v>488</v>
      </c>
      <c r="K120" s="2" t="s">
        <v>41</v>
      </c>
      <c r="L120" s="29">
        <v>5</v>
      </c>
      <c r="M120" s="29">
        <v>5</v>
      </c>
      <c r="N120" s="29">
        <v>5</v>
      </c>
      <c r="O120" s="29">
        <v>5</v>
      </c>
      <c r="P120" s="29">
        <v>5</v>
      </c>
      <c r="Q120" s="29">
        <v>5</v>
      </c>
      <c r="R120" s="29">
        <v>5</v>
      </c>
      <c r="S120" s="29">
        <v>5</v>
      </c>
      <c r="T120" s="29">
        <v>5</v>
      </c>
      <c r="U120" s="29">
        <v>5</v>
      </c>
      <c r="V120" s="29">
        <v>5</v>
      </c>
      <c r="W120" s="32">
        <v>5</v>
      </c>
      <c r="X120" s="15">
        <f t="shared" si="5"/>
        <v>5</v>
      </c>
    </row>
    <row r="121" spans="3:24" x14ac:dyDescent="0.25">
      <c r="C121" t="str">
        <f>VLOOKUP(J121,LookupTbl!$A:$E,5,0)</f>
        <v>EVANSVILLE</v>
      </c>
      <c r="D121" t="str">
        <f t="shared" si="3"/>
        <v>WEBSTER COUNTY SCHOOL DISTRICT</v>
      </c>
      <c r="E121" t="str">
        <f t="shared" si="4"/>
        <v>SLAUGHTERS</v>
      </c>
      <c r="F121" s="2" t="s">
        <v>4</v>
      </c>
      <c r="G121" s="1" t="s">
        <v>6</v>
      </c>
      <c r="H121" s="1" t="s">
        <v>10</v>
      </c>
      <c r="I121" s="1" t="s">
        <v>178</v>
      </c>
      <c r="J121" s="1" t="s">
        <v>489</v>
      </c>
      <c r="K121" s="2" t="s">
        <v>41</v>
      </c>
      <c r="L121" s="29">
        <v>4</v>
      </c>
      <c r="M121" s="29">
        <v>4</v>
      </c>
      <c r="N121" s="29">
        <v>4</v>
      </c>
      <c r="O121" s="29">
        <v>4</v>
      </c>
      <c r="P121" s="29">
        <v>4</v>
      </c>
      <c r="Q121" s="29">
        <v>4</v>
      </c>
      <c r="R121" s="29">
        <v>4</v>
      </c>
      <c r="S121" s="29">
        <v>4</v>
      </c>
      <c r="T121" s="29">
        <v>4</v>
      </c>
      <c r="U121" s="29">
        <v>4</v>
      </c>
      <c r="V121" s="29">
        <v>4</v>
      </c>
      <c r="W121" s="32">
        <v>3</v>
      </c>
      <c r="X121" s="15">
        <f t="shared" si="5"/>
        <v>3.9166666666666665</v>
      </c>
    </row>
    <row r="122" spans="3:24" x14ac:dyDescent="0.25">
      <c r="C122" t="str">
        <f>VLOOKUP(J122,LookupTbl!$A:$E,5,0)</f>
        <v>EVANSVILLE</v>
      </c>
      <c r="D122" t="str">
        <f t="shared" si="3"/>
        <v>WEBSTER COUNTY SCHOOL DISTRICT</v>
      </c>
      <c r="E122" t="str">
        <f t="shared" si="4"/>
        <v>UNINCORP</v>
      </c>
      <c r="F122" s="2" t="s">
        <v>4</v>
      </c>
      <c r="G122" s="1" t="s">
        <v>6</v>
      </c>
      <c r="H122" s="1" t="s">
        <v>10</v>
      </c>
      <c r="I122" s="1" t="s">
        <v>179</v>
      </c>
      <c r="J122" s="1" t="s">
        <v>490</v>
      </c>
      <c r="K122" s="2" t="s">
        <v>41</v>
      </c>
      <c r="L122" s="29">
        <v>3</v>
      </c>
      <c r="M122" s="29">
        <v>3</v>
      </c>
      <c r="N122" s="29">
        <v>3</v>
      </c>
      <c r="O122" s="29">
        <v>3</v>
      </c>
      <c r="P122" s="29">
        <v>3</v>
      </c>
      <c r="Q122" s="29">
        <v>3</v>
      </c>
      <c r="R122" s="29">
        <v>3</v>
      </c>
      <c r="S122" s="29">
        <v>3</v>
      </c>
      <c r="T122" s="29">
        <v>3</v>
      </c>
      <c r="U122" s="29">
        <v>3</v>
      </c>
      <c r="V122" s="29">
        <v>3</v>
      </c>
      <c r="W122" s="32">
        <v>3</v>
      </c>
      <c r="X122" s="15">
        <f t="shared" si="5"/>
        <v>3</v>
      </c>
    </row>
    <row r="123" spans="3:24" x14ac:dyDescent="0.25">
      <c r="C123" t="str">
        <f>VLOOKUP(J123,LookupTbl!$A:$E,5,0)</f>
        <v>PADUCAH</v>
      </c>
      <c r="D123" t="str">
        <f t="shared" si="3"/>
        <v>CHRISTIAN COUNTY SCHOOL DISTRIC</v>
      </c>
      <c r="E123" t="str">
        <f t="shared" si="4"/>
        <v>HOPKINSVILLE</v>
      </c>
      <c r="F123" s="2" t="s">
        <v>4</v>
      </c>
      <c r="G123" s="1" t="s">
        <v>6</v>
      </c>
      <c r="H123" s="1" t="s">
        <v>12</v>
      </c>
      <c r="I123" s="1" t="s">
        <v>82</v>
      </c>
      <c r="J123" s="1" t="s">
        <v>393</v>
      </c>
      <c r="K123" s="2" t="s">
        <v>41</v>
      </c>
      <c r="L123" s="29">
        <v>1</v>
      </c>
      <c r="M123" s="29">
        <v>1</v>
      </c>
      <c r="N123" s="29">
        <v>1</v>
      </c>
      <c r="O123" s="29">
        <v>3</v>
      </c>
      <c r="P123" s="29">
        <v>2</v>
      </c>
      <c r="Q123" s="29">
        <v>2</v>
      </c>
      <c r="R123" s="29">
        <v>2</v>
      </c>
      <c r="S123" s="29">
        <v>3</v>
      </c>
      <c r="T123" s="29">
        <v>1</v>
      </c>
      <c r="U123" s="29">
        <v>1</v>
      </c>
      <c r="V123" s="29">
        <v>1</v>
      </c>
      <c r="W123" s="32">
        <v>1</v>
      </c>
      <c r="X123" s="15">
        <f t="shared" si="5"/>
        <v>1.5833333333333333</v>
      </c>
    </row>
    <row r="124" spans="3:24" x14ac:dyDescent="0.25">
      <c r="C124" t="str">
        <f>VLOOKUP(J124,LookupTbl!$A:$E,5,0)</f>
        <v>LEXINGTON</v>
      </c>
      <c r="D124" t="str">
        <f t="shared" si="3"/>
        <v>WASHINGTON COUNTY SCHOOL DISTRI</v>
      </c>
      <c r="E124" t="str">
        <f t="shared" si="4"/>
        <v>SPRINGFIELD</v>
      </c>
      <c r="F124" s="2" t="s">
        <v>4</v>
      </c>
      <c r="G124" s="1" t="s">
        <v>6</v>
      </c>
      <c r="H124" s="1" t="s">
        <v>12</v>
      </c>
      <c r="I124" s="1" t="s">
        <v>174</v>
      </c>
      <c r="J124" s="1" t="s">
        <v>485</v>
      </c>
      <c r="K124" s="2" t="s">
        <v>41</v>
      </c>
      <c r="L124" s="29">
        <v>1</v>
      </c>
      <c r="M124" s="29">
        <v>1</v>
      </c>
      <c r="N124" s="29">
        <v>1</v>
      </c>
      <c r="O124" s="11"/>
      <c r="P124" s="29">
        <v>2</v>
      </c>
      <c r="Q124" s="29">
        <v>1</v>
      </c>
      <c r="R124" s="29">
        <v>1</v>
      </c>
      <c r="S124" s="29">
        <v>1</v>
      </c>
      <c r="T124" s="29">
        <v>1</v>
      </c>
      <c r="U124" s="29">
        <v>1</v>
      </c>
      <c r="V124" s="29">
        <v>1</v>
      </c>
      <c r="W124" s="32">
        <v>1</v>
      </c>
      <c r="X124" s="15">
        <f t="shared" si="5"/>
        <v>1.0909090909090908</v>
      </c>
    </row>
    <row r="125" spans="3:24" x14ac:dyDescent="0.25">
      <c r="C125" t="str">
        <f>VLOOKUP(J125,LookupTbl!$A:$E,5,0)</f>
        <v>LEXINGTON</v>
      </c>
      <c r="D125" t="str">
        <f t="shared" si="3"/>
        <v>ANDERSON COUNTY SCHOOL DISTRICT</v>
      </c>
      <c r="E125" t="str">
        <f t="shared" si="4"/>
        <v>LAWRENCEBURG</v>
      </c>
      <c r="F125" s="2" t="s">
        <v>4</v>
      </c>
      <c r="G125" s="1" t="s">
        <v>6</v>
      </c>
      <c r="H125" s="1" t="s">
        <v>13</v>
      </c>
      <c r="I125" s="1" t="s">
        <v>63</v>
      </c>
      <c r="J125" s="1" t="s">
        <v>374</v>
      </c>
      <c r="K125" s="2" t="s">
        <v>41</v>
      </c>
      <c r="L125" s="29">
        <v>170</v>
      </c>
      <c r="M125" s="29">
        <v>151</v>
      </c>
      <c r="N125" s="29">
        <v>163</v>
      </c>
      <c r="O125" s="29">
        <v>169</v>
      </c>
      <c r="P125" s="29">
        <v>169</v>
      </c>
      <c r="Q125" s="29">
        <v>179</v>
      </c>
      <c r="R125" s="29">
        <v>178</v>
      </c>
      <c r="S125" s="29">
        <v>177</v>
      </c>
      <c r="T125" s="29">
        <v>174</v>
      </c>
      <c r="U125" s="29">
        <v>170</v>
      </c>
      <c r="V125" s="29">
        <v>172</v>
      </c>
      <c r="W125" s="32">
        <v>174</v>
      </c>
      <c r="X125" s="15">
        <f t="shared" si="5"/>
        <v>170.5</v>
      </c>
    </row>
    <row r="126" spans="3:24" x14ac:dyDescent="0.25">
      <c r="C126" t="str">
        <f>VLOOKUP(J126,LookupTbl!$A:$E,5,0)</f>
        <v>LEXINGTON</v>
      </c>
      <c r="D126" t="str">
        <f t="shared" si="3"/>
        <v>ANDERSON COUNTY SCHOOL DISTRICT</v>
      </c>
      <c r="E126" t="str">
        <f t="shared" si="4"/>
        <v>UNINCORP</v>
      </c>
      <c r="F126" s="2" t="s">
        <v>4</v>
      </c>
      <c r="G126" s="1" t="s">
        <v>6</v>
      </c>
      <c r="H126" s="1" t="s">
        <v>13</v>
      </c>
      <c r="I126" s="1" t="s">
        <v>64</v>
      </c>
      <c r="J126" s="1" t="s">
        <v>375</v>
      </c>
      <c r="K126" s="2" t="s">
        <v>41</v>
      </c>
      <c r="L126" s="29">
        <v>64</v>
      </c>
      <c r="M126" s="29">
        <v>56</v>
      </c>
      <c r="N126" s="29">
        <v>66</v>
      </c>
      <c r="O126" s="29">
        <v>69</v>
      </c>
      <c r="P126" s="29">
        <v>71</v>
      </c>
      <c r="Q126" s="29">
        <v>68</v>
      </c>
      <c r="R126" s="29">
        <v>68</v>
      </c>
      <c r="S126" s="29">
        <v>69</v>
      </c>
      <c r="T126" s="29">
        <v>66</v>
      </c>
      <c r="U126" s="29">
        <v>63</v>
      </c>
      <c r="V126" s="29">
        <v>65</v>
      </c>
      <c r="W126" s="32">
        <v>63</v>
      </c>
      <c r="X126" s="15">
        <f t="shared" si="5"/>
        <v>65.666666666666671</v>
      </c>
    </row>
    <row r="127" spans="3:24" x14ac:dyDescent="0.25">
      <c r="C127" t="str">
        <f>VLOOKUP(J127,LookupTbl!$A:$E,5,0)</f>
        <v>NASHVILLE</v>
      </c>
      <c r="D127" t="str">
        <f t="shared" si="3"/>
        <v>CAVERNA INDEPENDENT SCHOOL DISTRICT</v>
      </c>
      <c r="E127" t="str">
        <f t="shared" si="4"/>
        <v>CAVE CITY</v>
      </c>
      <c r="F127" s="2" t="s">
        <v>4</v>
      </c>
      <c r="G127" s="1" t="s">
        <v>6</v>
      </c>
      <c r="H127" s="1" t="s">
        <v>13</v>
      </c>
      <c r="I127" s="1" t="s">
        <v>65</v>
      </c>
      <c r="J127" s="1" t="s">
        <v>376</v>
      </c>
      <c r="K127" s="2" t="s">
        <v>41</v>
      </c>
      <c r="L127" s="29">
        <v>96</v>
      </c>
      <c r="M127" s="29">
        <v>93</v>
      </c>
      <c r="N127" s="29">
        <v>93</v>
      </c>
      <c r="O127" s="29">
        <v>100</v>
      </c>
      <c r="P127" s="29">
        <v>99</v>
      </c>
      <c r="Q127" s="29">
        <v>101</v>
      </c>
      <c r="R127" s="29">
        <v>102</v>
      </c>
      <c r="S127" s="29">
        <v>97</v>
      </c>
      <c r="T127" s="29">
        <v>97</v>
      </c>
      <c r="U127" s="29">
        <v>94</v>
      </c>
      <c r="V127" s="29">
        <v>96</v>
      </c>
      <c r="W127" s="32">
        <v>94</v>
      </c>
      <c r="X127" s="15">
        <f t="shared" si="5"/>
        <v>96.833333333333329</v>
      </c>
    </row>
    <row r="128" spans="3:24" x14ac:dyDescent="0.25">
      <c r="C128" t="str">
        <f>VLOOKUP(J128,LookupTbl!$A:$E,5,0)</f>
        <v>NASHVILLE</v>
      </c>
      <c r="D128" t="str">
        <f t="shared" si="3"/>
        <v>BARREN COUNTY SCHOOL DISTRICT</v>
      </c>
      <c r="E128" t="str">
        <f t="shared" si="4"/>
        <v>GLASGOW</v>
      </c>
      <c r="F128" s="2" t="s">
        <v>4</v>
      </c>
      <c r="G128" s="1" t="s">
        <v>6</v>
      </c>
      <c r="H128" s="1" t="s">
        <v>13</v>
      </c>
      <c r="I128" s="1" t="s">
        <v>66</v>
      </c>
      <c r="J128" s="1" t="s">
        <v>377</v>
      </c>
      <c r="K128" s="2" t="s">
        <v>41</v>
      </c>
      <c r="L128" s="29">
        <v>118</v>
      </c>
      <c r="M128" s="29">
        <v>118</v>
      </c>
      <c r="N128" s="29">
        <v>122</v>
      </c>
      <c r="O128" s="29">
        <v>125</v>
      </c>
      <c r="P128" s="29">
        <v>136</v>
      </c>
      <c r="Q128" s="29">
        <v>132</v>
      </c>
      <c r="R128" s="29">
        <v>135</v>
      </c>
      <c r="S128" s="29">
        <v>133</v>
      </c>
      <c r="T128" s="29">
        <v>125</v>
      </c>
      <c r="U128" s="29">
        <v>128</v>
      </c>
      <c r="V128" s="29">
        <v>125</v>
      </c>
      <c r="W128" s="32">
        <v>125</v>
      </c>
      <c r="X128" s="15">
        <f t="shared" si="5"/>
        <v>126.83333333333333</v>
      </c>
    </row>
    <row r="129" spans="3:24" x14ac:dyDescent="0.25">
      <c r="C129" t="str">
        <f>VLOOKUP(J129,LookupTbl!$A:$E,5,0)</f>
        <v>NASHVILLE</v>
      </c>
      <c r="D129" t="str">
        <f t="shared" si="3"/>
        <v>GLASGOW INDEPENDENT SCHOOL DISTRICT</v>
      </c>
      <c r="E129" t="str">
        <f t="shared" si="4"/>
        <v>GLASGOW</v>
      </c>
      <c r="F129" s="2" t="s">
        <v>4</v>
      </c>
      <c r="G129" s="1" t="s">
        <v>6</v>
      </c>
      <c r="H129" s="1" t="s">
        <v>13</v>
      </c>
      <c r="I129" s="1" t="s">
        <v>67</v>
      </c>
      <c r="J129" s="1" t="s">
        <v>378</v>
      </c>
      <c r="K129" s="2" t="s">
        <v>41</v>
      </c>
      <c r="L129" s="29">
        <v>530</v>
      </c>
      <c r="M129" s="29">
        <v>525</v>
      </c>
      <c r="N129" s="29">
        <v>529</v>
      </c>
      <c r="O129" s="29">
        <v>546</v>
      </c>
      <c r="P129" s="29">
        <v>546</v>
      </c>
      <c r="Q129" s="29">
        <v>551</v>
      </c>
      <c r="R129" s="29">
        <v>557</v>
      </c>
      <c r="S129" s="29">
        <v>553</v>
      </c>
      <c r="T129" s="29">
        <v>543</v>
      </c>
      <c r="U129" s="29">
        <v>543</v>
      </c>
      <c r="V129" s="29">
        <v>522</v>
      </c>
      <c r="W129" s="32">
        <v>536</v>
      </c>
      <c r="X129" s="15">
        <f t="shared" si="5"/>
        <v>540.08333333333337</v>
      </c>
    </row>
    <row r="130" spans="3:24" x14ac:dyDescent="0.25">
      <c r="C130" t="str">
        <f>VLOOKUP(J130,LookupTbl!$A:$E,5,0)</f>
        <v>NASHVILLE</v>
      </c>
      <c r="D130" t="str">
        <f t="shared" si="3"/>
        <v>BARREN COUNTY SCHOOL DISTRICT</v>
      </c>
      <c r="E130" t="str">
        <f t="shared" si="4"/>
        <v>PARK CITY</v>
      </c>
      <c r="F130" s="2" t="s">
        <v>4</v>
      </c>
      <c r="G130" s="1" t="s">
        <v>6</v>
      </c>
      <c r="H130" s="1" t="s">
        <v>13</v>
      </c>
      <c r="I130" s="1" t="s">
        <v>68</v>
      </c>
      <c r="J130" s="1" t="s">
        <v>379</v>
      </c>
      <c r="K130" s="2" t="s">
        <v>41</v>
      </c>
      <c r="L130" s="29">
        <v>15</v>
      </c>
      <c r="M130" s="29">
        <v>16</v>
      </c>
      <c r="N130" s="29">
        <v>14</v>
      </c>
      <c r="O130" s="29">
        <v>17</v>
      </c>
      <c r="P130" s="29">
        <v>17</v>
      </c>
      <c r="Q130" s="29">
        <v>1</v>
      </c>
      <c r="R130" s="29">
        <v>32</v>
      </c>
      <c r="S130" s="29">
        <v>16</v>
      </c>
      <c r="T130" s="29">
        <v>14</v>
      </c>
      <c r="U130" s="29">
        <v>14</v>
      </c>
      <c r="V130" s="29">
        <v>15</v>
      </c>
      <c r="W130" s="32">
        <v>14</v>
      </c>
      <c r="X130" s="15">
        <f t="shared" si="5"/>
        <v>15.416666666666666</v>
      </c>
    </row>
    <row r="131" spans="3:24" x14ac:dyDescent="0.25">
      <c r="C131" t="str">
        <f>VLOOKUP(J131,LookupTbl!$A:$E,5,0)</f>
        <v>NASHVILLE</v>
      </c>
      <c r="D131" t="str">
        <f t="shared" si="3"/>
        <v>BARREN COUNTY SCHOOL DISTRICT</v>
      </c>
      <c r="E131" t="str">
        <f t="shared" si="4"/>
        <v>UNINCORP</v>
      </c>
      <c r="F131" s="2" t="s">
        <v>4</v>
      </c>
      <c r="G131" s="1" t="s">
        <v>6</v>
      </c>
      <c r="H131" s="1" t="s">
        <v>13</v>
      </c>
      <c r="I131" s="1" t="s">
        <v>69</v>
      </c>
      <c r="J131" s="1" t="s">
        <v>380</v>
      </c>
      <c r="K131" s="2" t="s">
        <v>41</v>
      </c>
      <c r="L131" s="29">
        <v>36</v>
      </c>
      <c r="M131" s="29">
        <v>37</v>
      </c>
      <c r="N131" s="29">
        <v>36</v>
      </c>
      <c r="O131" s="29">
        <v>38</v>
      </c>
      <c r="P131" s="29">
        <v>36</v>
      </c>
      <c r="Q131" s="29">
        <v>37</v>
      </c>
      <c r="R131" s="29">
        <v>38</v>
      </c>
      <c r="S131" s="29">
        <v>38</v>
      </c>
      <c r="T131" s="29">
        <v>36</v>
      </c>
      <c r="U131" s="29">
        <v>36</v>
      </c>
      <c r="V131" s="29">
        <v>37</v>
      </c>
      <c r="W131" s="32">
        <v>34</v>
      </c>
      <c r="X131" s="15">
        <f t="shared" si="5"/>
        <v>36.583333333333336</v>
      </c>
    </row>
    <row r="132" spans="3:24" x14ac:dyDescent="0.25">
      <c r="C132" t="str">
        <f>VLOOKUP(J132,LookupTbl!$A:$E,5,0)</f>
        <v>NASHVILLE</v>
      </c>
      <c r="D132" t="str">
        <f t="shared" si="3"/>
        <v>CAVERNA INDEPENDENT SCHOOL DISTRICT</v>
      </c>
      <c r="E132" t="str">
        <f t="shared" si="4"/>
        <v>UNINCORP</v>
      </c>
      <c r="F132" s="2" t="s">
        <v>4</v>
      </c>
      <c r="G132" s="1" t="s">
        <v>6</v>
      </c>
      <c r="H132" s="1" t="s">
        <v>13</v>
      </c>
      <c r="I132" s="1" t="s">
        <v>180</v>
      </c>
      <c r="J132" s="1" t="s">
        <v>491</v>
      </c>
      <c r="K132" s="2" t="s">
        <v>41</v>
      </c>
      <c r="L132" s="29">
        <v>3</v>
      </c>
      <c r="M132" s="29">
        <v>14</v>
      </c>
      <c r="N132" s="29">
        <v>4</v>
      </c>
      <c r="O132" s="29">
        <v>4</v>
      </c>
      <c r="P132" s="29">
        <v>4</v>
      </c>
      <c r="Q132" s="29">
        <v>4</v>
      </c>
      <c r="R132" s="29">
        <v>4</v>
      </c>
      <c r="S132" s="29">
        <v>4</v>
      </c>
      <c r="T132" s="29">
        <v>5</v>
      </c>
      <c r="U132" s="29">
        <v>3</v>
      </c>
      <c r="V132" s="29">
        <v>3</v>
      </c>
      <c r="W132" s="32">
        <v>3</v>
      </c>
      <c r="X132" s="15">
        <f t="shared" si="5"/>
        <v>4.583333333333333</v>
      </c>
    </row>
    <row r="133" spans="3:24" x14ac:dyDescent="0.25">
      <c r="C133" t="str">
        <f>VLOOKUP(J133,LookupTbl!$A:$E,5,0)</f>
        <v>NASHVILLE</v>
      </c>
      <c r="D133" t="str">
        <f t="shared" si="3"/>
        <v>GLASGOW INDEPENDENT SCHOOL DISTRICT</v>
      </c>
      <c r="E133" t="str">
        <f t="shared" si="4"/>
        <v>UNINCORP</v>
      </c>
      <c r="F133" s="2" t="s">
        <v>4</v>
      </c>
      <c r="G133" s="1" t="s">
        <v>6</v>
      </c>
      <c r="H133" s="1" t="s">
        <v>13</v>
      </c>
      <c r="I133" s="1" t="s">
        <v>181</v>
      </c>
      <c r="J133" s="1" t="s">
        <v>492</v>
      </c>
      <c r="K133" s="2" t="s">
        <v>41</v>
      </c>
      <c r="L133" s="29">
        <v>3</v>
      </c>
      <c r="M133" s="29">
        <v>2</v>
      </c>
      <c r="N133" s="29">
        <v>4</v>
      </c>
      <c r="O133" s="29">
        <v>3</v>
      </c>
      <c r="P133" s="29">
        <v>3</v>
      </c>
      <c r="Q133" s="29">
        <v>3</v>
      </c>
      <c r="R133" s="29">
        <v>3</v>
      </c>
      <c r="S133" s="29">
        <v>3</v>
      </c>
      <c r="T133" s="29">
        <v>2</v>
      </c>
      <c r="U133" s="29">
        <v>2</v>
      </c>
      <c r="V133" s="29">
        <v>2</v>
      </c>
      <c r="W133" s="32">
        <v>2</v>
      </c>
      <c r="X133" s="15">
        <f t="shared" si="5"/>
        <v>2.6666666666666665</v>
      </c>
    </row>
    <row r="134" spans="3:24" x14ac:dyDescent="0.25">
      <c r="C134" t="str">
        <f>VLOOKUP(J134,LookupTbl!$A:$E,5,0)</f>
        <v>LEXINGTON</v>
      </c>
      <c r="D134" t="str">
        <f t="shared" si="3"/>
        <v>BOYLE COUNTY SCHOOL DISTRICT</v>
      </c>
      <c r="E134" t="str">
        <f t="shared" si="4"/>
        <v>DANVILLE</v>
      </c>
      <c r="F134" s="2" t="s">
        <v>4</v>
      </c>
      <c r="G134" s="1" t="s">
        <v>6</v>
      </c>
      <c r="H134" s="1" t="s">
        <v>13</v>
      </c>
      <c r="I134" s="1" t="s">
        <v>70</v>
      </c>
      <c r="J134" s="1" t="s">
        <v>381</v>
      </c>
      <c r="K134" s="2" t="s">
        <v>41</v>
      </c>
      <c r="L134" s="29">
        <v>117</v>
      </c>
      <c r="M134" s="29">
        <v>115</v>
      </c>
      <c r="N134" s="29">
        <v>71</v>
      </c>
      <c r="O134" s="29">
        <v>73</v>
      </c>
      <c r="P134" s="29">
        <v>77</v>
      </c>
      <c r="Q134" s="29">
        <v>68</v>
      </c>
      <c r="R134" s="29">
        <v>68</v>
      </c>
      <c r="S134" s="29">
        <v>70</v>
      </c>
      <c r="T134" s="29">
        <v>67</v>
      </c>
      <c r="U134" s="29">
        <v>68</v>
      </c>
      <c r="V134" s="29">
        <v>69</v>
      </c>
      <c r="W134" s="32">
        <v>68</v>
      </c>
      <c r="X134" s="15">
        <f t="shared" si="5"/>
        <v>77.583333333333329</v>
      </c>
    </row>
    <row r="135" spans="3:24" x14ac:dyDescent="0.25">
      <c r="C135" t="str">
        <f>VLOOKUP(J135,LookupTbl!$A:$E,5,0)</f>
        <v>LEXINGTON</v>
      </c>
      <c r="D135" t="str">
        <f t="shared" si="3"/>
        <v>DANVILLE INDEPENDENT SCHOOL DISTRICT</v>
      </c>
      <c r="E135" t="str">
        <f t="shared" si="4"/>
        <v>DANVILLE</v>
      </c>
      <c r="F135" s="2" t="s">
        <v>4</v>
      </c>
      <c r="G135" s="1" t="s">
        <v>6</v>
      </c>
      <c r="H135" s="1" t="s">
        <v>13</v>
      </c>
      <c r="I135" s="1" t="s">
        <v>71</v>
      </c>
      <c r="J135" s="1" t="s">
        <v>382</v>
      </c>
      <c r="K135" s="2" t="s">
        <v>41</v>
      </c>
      <c r="L135" s="29">
        <v>520</v>
      </c>
      <c r="M135" s="29">
        <v>521</v>
      </c>
      <c r="N135" s="29">
        <v>567</v>
      </c>
      <c r="O135" s="29">
        <v>581</v>
      </c>
      <c r="P135" s="29">
        <v>586</v>
      </c>
      <c r="Q135" s="29">
        <v>590</v>
      </c>
      <c r="R135" s="29">
        <v>583</v>
      </c>
      <c r="S135" s="29">
        <v>588</v>
      </c>
      <c r="T135" s="29">
        <v>582</v>
      </c>
      <c r="U135" s="29">
        <v>572</v>
      </c>
      <c r="V135" s="29">
        <v>565</v>
      </c>
      <c r="W135" s="32">
        <v>564</v>
      </c>
      <c r="X135" s="15">
        <f t="shared" si="5"/>
        <v>568.25</v>
      </c>
    </row>
    <row r="136" spans="3:24" x14ac:dyDescent="0.25">
      <c r="C136" t="str">
        <f>VLOOKUP(J136,LookupTbl!$A:$E,5,0)</f>
        <v>LEXINGTON</v>
      </c>
      <c r="D136" t="str">
        <f t="shared" ref="D136:D199" si="6">RIGHT(I136,LEN(I136)-FIND(",",I136,FIND(",",I136,FIND(",",I136,1)+1)+1)-1)</f>
        <v>BOYLE COUNTY SCHOOL DISTRICT</v>
      </c>
      <c r="E136" t="str">
        <f t="shared" ref="E136:E199" si="7">MID(I136,FIND(",",I136,FIND(",",I136,1)+1)+2,FIND(",",I136,FIND(",",I136,FIND(",",I136,1)+1)+1)-FIND(",",I136,FIND(",",I136,1)+1)-2)</f>
        <v>JUNCTION CITY</v>
      </c>
      <c r="F136" s="2" t="s">
        <v>4</v>
      </c>
      <c r="G136" s="1" t="s">
        <v>6</v>
      </c>
      <c r="H136" s="1" t="s">
        <v>13</v>
      </c>
      <c r="I136" s="1" t="s">
        <v>72</v>
      </c>
      <c r="J136" s="1" t="s">
        <v>383</v>
      </c>
      <c r="K136" s="2" t="s">
        <v>41</v>
      </c>
      <c r="L136" s="29">
        <v>32</v>
      </c>
      <c r="M136" s="29">
        <v>35</v>
      </c>
      <c r="N136" s="29">
        <v>37</v>
      </c>
      <c r="O136" s="29">
        <v>39</v>
      </c>
      <c r="P136" s="29">
        <v>38</v>
      </c>
      <c r="Q136" s="29">
        <v>38</v>
      </c>
      <c r="R136" s="29">
        <v>37</v>
      </c>
      <c r="S136" s="29">
        <v>39</v>
      </c>
      <c r="T136" s="29">
        <v>35</v>
      </c>
      <c r="U136" s="29">
        <v>34</v>
      </c>
      <c r="V136" s="29">
        <v>33</v>
      </c>
      <c r="W136" s="32">
        <v>30</v>
      </c>
      <c r="X136" s="15">
        <f t="shared" ref="X136:X199" si="8">AVERAGE(L136:W136)</f>
        <v>35.583333333333336</v>
      </c>
    </row>
    <row r="137" spans="3:24" x14ac:dyDescent="0.25">
      <c r="C137" t="str">
        <f>VLOOKUP(J137,LookupTbl!$A:$E,5,0)</f>
        <v>LEXINGTON</v>
      </c>
      <c r="D137" t="str">
        <f t="shared" si="6"/>
        <v>BOYLE COUNTY SCHOOL DISTRICT</v>
      </c>
      <c r="E137" t="str">
        <f t="shared" si="7"/>
        <v>PERRYVILLE</v>
      </c>
      <c r="F137" s="2" t="s">
        <v>4</v>
      </c>
      <c r="G137" s="1" t="s">
        <v>6</v>
      </c>
      <c r="H137" s="1" t="s">
        <v>13</v>
      </c>
      <c r="I137" s="1" t="s">
        <v>73</v>
      </c>
      <c r="J137" s="1" t="s">
        <v>384</v>
      </c>
      <c r="K137" s="2" t="s">
        <v>41</v>
      </c>
      <c r="L137" s="29">
        <v>21</v>
      </c>
      <c r="M137" s="29">
        <v>23</v>
      </c>
      <c r="N137" s="29">
        <v>23</v>
      </c>
      <c r="O137" s="29">
        <v>23</v>
      </c>
      <c r="P137" s="29">
        <v>22</v>
      </c>
      <c r="Q137" s="29">
        <v>1</v>
      </c>
      <c r="R137" s="29">
        <v>45</v>
      </c>
      <c r="S137" s="29">
        <v>22</v>
      </c>
      <c r="T137" s="29">
        <v>27</v>
      </c>
      <c r="U137" s="29">
        <v>23</v>
      </c>
      <c r="V137" s="29">
        <v>21</v>
      </c>
      <c r="W137" s="32">
        <v>18</v>
      </c>
      <c r="X137" s="15">
        <f t="shared" si="8"/>
        <v>22.416666666666668</v>
      </c>
    </row>
    <row r="138" spans="3:24" x14ac:dyDescent="0.25">
      <c r="C138" t="str">
        <f>VLOOKUP(J138,LookupTbl!$A:$E,5,0)</f>
        <v>LEXINGTON</v>
      </c>
      <c r="D138" t="str">
        <f t="shared" si="6"/>
        <v>BOYLE COUNTY SCHOOL DISTRICT</v>
      </c>
      <c r="E138" t="str">
        <f t="shared" si="7"/>
        <v>UNINCORP</v>
      </c>
      <c r="F138" s="2" t="s">
        <v>4</v>
      </c>
      <c r="G138" s="1" t="s">
        <v>6</v>
      </c>
      <c r="H138" s="1" t="s">
        <v>13</v>
      </c>
      <c r="I138" s="1" t="s">
        <v>74</v>
      </c>
      <c r="J138" s="1" t="s">
        <v>385</v>
      </c>
      <c r="K138" s="2" t="s">
        <v>41</v>
      </c>
      <c r="L138" s="29">
        <v>20</v>
      </c>
      <c r="M138" s="29">
        <v>19</v>
      </c>
      <c r="N138" s="29">
        <v>20</v>
      </c>
      <c r="O138" s="29">
        <v>20</v>
      </c>
      <c r="P138" s="29">
        <v>20</v>
      </c>
      <c r="Q138" s="29">
        <v>20</v>
      </c>
      <c r="R138" s="29">
        <v>20</v>
      </c>
      <c r="S138" s="29">
        <v>20</v>
      </c>
      <c r="T138" s="29">
        <v>20</v>
      </c>
      <c r="U138" s="29">
        <v>20</v>
      </c>
      <c r="V138" s="29">
        <v>20</v>
      </c>
      <c r="W138" s="32">
        <v>20</v>
      </c>
      <c r="X138" s="15">
        <f t="shared" si="8"/>
        <v>19.916666666666668</v>
      </c>
    </row>
    <row r="139" spans="3:24" x14ac:dyDescent="0.25">
      <c r="C139" t="str">
        <f>VLOOKUP(J139,LookupTbl!$A:$E,5,0)</f>
        <v>EVANSVILLE</v>
      </c>
      <c r="D139" t="str">
        <f t="shared" si="6"/>
        <v>CLOVERPORT INDEPENDENT SCHOOL</v>
      </c>
      <c r="E139" t="str">
        <f t="shared" si="7"/>
        <v>CLOVERPORT</v>
      </c>
      <c r="F139" s="2" t="s">
        <v>4</v>
      </c>
      <c r="G139" s="1" t="s">
        <v>6</v>
      </c>
      <c r="H139" s="1" t="s">
        <v>13</v>
      </c>
      <c r="I139" s="1" t="s">
        <v>75</v>
      </c>
      <c r="J139" s="1" t="s">
        <v>386</v>
      </c>
      <c r="K139" s="2" t="s">
        <v>41</v>
      </c>
      <c r="L139" s="29">
        <v>23</v>
      </c>
      <c r="M139" s="29">
        <v>24</v>
      </c>
      <c r="N139" s="29">
        <v>24</v>
      </c>
      <c r="O139" s="29">
        <v>25</v>
      </c>
      <c r="P139" s="29">
        <v>25</v>
      </c>
      <c r="Q139" s="29">
        <v>25</v>
      </c>
      <c r="R139" s="29">
        <v>26</v>
      </c>
      <c r="S139" s="29">
        <v>26</v>
      </c>
      <c r="T139" s="29">
        <v>25</v>
      </c>
      <c r="U139" s="29">
        <v>23</v>
      </c>
      <c r="V139" s="29">
        <v>23</v>
      </c>
      <c r="W139" s="32">
        <v>23</v>
      </c>
      <c r="X139" s="15">
        <f t="shared" si="8"/>
        <v>24.333333333333332</v>
      </c>
    </row>
    <row r="140" spans="3:24" x14ac:dyDescent="0.25">
      <c r="C140" t="str">
        <f>VLOOKUP(J140,LookupTbl!$A:$E,5,0)</f>
        <v>EVANSVILLE</v>
      </c>
      <c r="D140" t="str">
        <f t="shared" si="6"/>
        <v>BRECKINRIDGE COUNTY SCHOOL DI</v>
      </c>
      <c r="E140" t="str">
        <f t="shared" si="7"/>
        <v>HARDINSBURG</v>
      </c>
      <c r="F140" s="2" t="s">
        <v>4</v>
      </c>
      <c r="G140" s="1" t="s">
        <v>6</v>
      </c>
      <c r="H140" s="1" t="s">
        <v>13</v>
      </c>
      <c r="I140" s="1" t="s">
        <v>76</v>
      </c>
      <c r="J140" s="1" t="s">
        <v>387</v>
      </c>
      <c r="K140" s="2" t="s">
        <v>41</v>
      </c>
      <c r="L140" s="29">
        <v>79</v>
      </c>
      <c r="M140" s="29">
        <v>85</v>
      </c>
      <c r="N140" s="29">
        <v>82</v>
      </c>
      <c r="O140" s="29">
        <v>80</v>
      </c>
      <c r="P140" s="29">
        <v>81</v>
      </c>
      <c r="Q140" s="29">
        <v>2</v>
      </c>
      <c r="R140" s="29">
        <v>162</v>
      </c>
      <c r="S140" s="29">
        <v>81</v>
      </c>
      <c r="T140" s="29">
        <v>81</v>
      </c>
      <c r="U140" s="29">
        <v>81</v>
      </c>
      <c r="V140" s="29">
        <v>81</v>
      </c>
      <c r="W140" s="32">
        <v>80</v>
      </c>
      <c r="X140" s="15">
        <f t="shared" si="8"/>
        <v>81.25</v>
      </c>
    </row>
    <row r="141" spans="3:24" x14ac:dyDescent="0.25">
      <c r="C141" t="str">
        <f>VLOOKUP(J141,LookupTbl!$A:$E,5,0)</f>
        <v>EVANSVILLE</v>
      </c>
      <c r="D141" t="str">
        <f t="shared" si="6"/>
        <v>BRECKINRIDGE COUNTY SCHOOL DISTR</v>
      </c>
      <c r="E141" t="str">
        <f t="shared" si="7"/>
        <v>UNINCORP</v>
      </c>
      <c r="F141" s="2" t="s">
        <v>4</v>
      </c>
      <c r="G141" s="1" t="s">
        <v>6</v>
      </c>
      <c r="H141" s="1" t="s">
        <v>13</v>
      </c>
      <c r="I141" s="1" t="s">
        <v>77</v>
      </c>
      <c r="J141" s="1" t="s">
        <v>388</v>
      </c>
      <c r="K141" s="2" t="s">
        <v>41</v>
      </c>
      <c r="L141" s="29">
        <v>55</v>
      </c>
      <c r="M141" s="29">
        <v>63</v>
      </c>
      <c r="N141" s="29">
        <v>61</v>
      </c>
      <c r="O141" s="29">
        <v>66</v>
      </c>
      <c r="P141" s="29">
        <v>66</v>
      </c>
      <c r="Q141" s="11"/>
      <c r="R141" s="29">
        <v>129</v>
      </c>
      <c r="S141" s="29">
        <v>62</v>
      </c>
      <c r="T141" s="29">
        <v>61</v>
      </c>
      <c r="U141" s="29">
        <v>61</v>
      </c>
      <c r="V141" s="29">
        <v>59</v>
      </c>
      <c r="W141" s="32">
        <v>60</v>
      </c>
      <c r="X141" s="15">
        <f t="shared" si="8"/>
        <v>67.545454545454547</v>
      </c>
    </row>
    <row r="142" spans="3:24" x14ac:dyDescent="0.25">
      <c r="C142" t="str">
        <f>VLOOKUP(J142,LookupTbl!$A:$E,5,0)</f>
        <v>PADUCAH</v>
      </c>
      <c r="D142" t="str">
        <f t="shared" si="6"/>
        <v>CALDWELL COUNTY SCHOOL DISTRICT</v>
      </c>
      <c r="E142" t="str">
        <f t="shared" si="7"/>
        <v>FREDONIA</v>
      </c>
      <c r="F142" s="2" t="s">
        <v>4</v>
      </c>
      <c r="G142" s="1" t="s">
        <v>6</v>
      </c>
      <c r="H142" s="1" t="s">
        <v>13</v>
      </c>
      <c r="I142" s="1" t="s">
        <v>78</v>
      </c>
      <c r="J142" s="1" t="s">
        <v>389</v>
      </c>
      <c r="K142" s="2" t="s">
        <v>41</v>
      </c>
      <c r="L142" s="29">
        <v>22</v>
      </c>
      <c r="M142" s="29">
        <v>22</v>
      </c>
      <c r="N142" s="29">
        <v>22</v>
      </c>
      <c r="O142" s="29">
        <v>22</v>
      </c>
      <c r="P142" s="29">
        <v>22</v>
      </c>
      <c r="Q142" s="29">
        <v>22</v>
      </c>
      <c r="R142" s="29">
        <v>22</v>
      </c>
      <c r="S142" s="29">
        <v>22</v>
      </c>
      <c r="T142" s="29">
        <v>22</v>
      </c>
      <c r="U142" s="29">
        <v>22</v>
      </c>
      <c r="V142" s="29">
        <v>22</v>
      </c>
      <c r="W142" s="32">
        <v>22</v>
      </c>
      <c r="X142" s="15">
        <f t="shared" si="8"/>
        <v>22</v>
      </c>
    </row>
    <row r="143" spans="3:24" x14ac:dyDescent="0.25">
      <c r="C143" t="str">
        <f>VLOOKUP(J143,LookupTbl!$A:$E,5,0)</f>
        <v>PADUCAH</v>
      </c>
      <c r="D143" t="str">
        <f t="shared" si="6"/>
        <v>CALDWELL COUNTY SCHOOL DISTRICT</v>
      </c>
      <c r="E143" t="str">
        <f t="shared" si="7"/>
        <v>PRINCETON</v>
      </c>
      <c r="F143" s="2" t="s">
        <v>4</v>
      </c>
      <c r="G143" s="1" t="s">
        <v>6</v>
      </c>
      <c r="H143" s="1" t="s">
        <v>13</v>
      </c>
      <c r="I143" s="1" t="s">
        <v>79</v>
      </c>
      <c r="J143" s="1" t="s">
        <v>390</v>
      </c>
      <c r="K143" s="2" t="s">
        <v>41</v>
      </c>
      <c r="L143" s="29">
        <v>262</v>
      </c>
      <c r="M143" s="29">
        <v>264</v>
      </c>
      <c r="N143" s="29">
        <v>252</v>
      </c>
      <c r="O143" s="29">
        <v>286</v>
      </c>
      <c r="P143" s="29">
        <v>283</v>
      </c>
      <c r="Q143" s="29">
        <v>241</v>
      </c>
      <c r="R143" s="29">
        <v>316</v>
      </c>
      <c r="S143" s="29">
        <v>284</v>
      </c>
      <c r="T143" s="29">
        <v>268</v>
      </c>
      <c r="U143" s="29">
        <v>280</v>
      </c>
      <c r="V143" s="29">
        <v>268</v>
      </c>
      <c r="W143" s="32">
        <v>258</v>
      </c>
      <c r="X143" s="15">
        <f t="shared" si="8"/>
        <v>271.83333333333331</v>
      </c>
    </row>
    <row r="144" spans="3:24" x14ac:dyDescent="0.25">
      <c r="C144" t="str">
        <f>VLOOKUP(J144,LookupTbl!$A:$E,5,0)</f>
        <v>PADUCAH</v>
      </c>
      <c r="D144" t="str">
        <f t="shared" si="6"/>
        <v>CALDWELL COUNTY SCHOOL DISTRICT</v>
      </c>
      <c r="E144" t="str">
        <f t="shared" si="7"/>
        <v>UNINCORP</v>
      </c>
      <c r="F144" s="2" t="s">
        <v>4</v>
      </c>
      <c r="G144" s="1" t="s">
        <v>6</v>
      </c>
      <c r="H144" s="1" t="s">
        <v>13</v>
      </c>
      <c r="I144" s="1" t="s">
        <v>80</v>
      </c>
      <c r="J144" s="1" t="s">
        <v>391</v>
      </c>
      <c r="K144" s="2" t="s">
        <v>41</v>
      </c>
      <c r="L144" s="29">
        <v>3</v>
      </c>
      <c r="M144" s="29">
        <v>5</v>
      </c>
      <c r="N144" s="29">
        <v>2</v>
      </c>
      <c r="O144" s="29">
        <v>6</v>
      </c>
      <c r="P144" s="29">
        <v>5</v>
      </c>
      <c r="Q144" s="29">
        <v>5</v>
      </c>
      <c r="R144" s="29">
        <v>5</v>
      </c>
      <c r="S144" s="29">
        <v>5</v>
      </c>
      <c r="T144" s="29">
        <v>5</v>
      </c>
      <c r="U144" s="29">
        <v>5</v>
      </c>
      <c r="V144" s="29">
        <v>6</v>
      </c>
      <c r="W144" s="32">
        <v>5</v>
      </c>
      <c r="X144" s="15">
        <f t="shared" si="8"/>
        <v>4.75</v>
      </c>
    </row>
    <row r="145" spans="3:24" x14ac:dyDescent="0.25">
      <c r="C145" t="str">
        <f>VLOOKUP(J145,LookupTbl!$A:$E,5,0)</f>
        <v>LEXINGTON</v>
      </c>
      <c r="D145" t="str">
        <f t="shared" si="6"/>
        <v>CASEY COUNTY SCHOOL DISTRICT</v>
      </c>
      <c r="E145" t="str">
        <f t="shared" si="7"/>
        <v>UNINCORP</v>
      </c>
      <c r="F145" s="2" t="s">
        <v>4</v>
      </c>
      <c r="G145" s="1" t="s">
        <v>6</v>
      </c>
      <c r="H145" s="1" t="s">
        <v>13</v>
      </c>
      <c r="I145" s="1" t="s">
        <v>182</v>
      </c>
      <c r="J145" s="1" t="s">
        <v>493</v>
      </c>
      <c r="K145" s="2" t="s">
        <v>41</v>
      </c>
      <c r="L145" s="29">
        <v>1</v>
      </c>
      <c r="M145" s="29">
        <v>1</v>
      </c>
      <c r="N145" s="29">
        <v>1</v>
      </c>
      <c r="O145" s="29">
        <v>1</v>
      </c>
      <c r="P145" s="29">
        <v>1</v>
      </c>
      <c r="Q145" s="11"/>
      <c r="R145" s="29">
        <v>2</v>
      </c>
      <c r="S145" s="11"/>
      <c r="T145" s="11"/>
      <c r="U145" s="11"/>
      <c r="V145" s="11"/>
      <c r="W145" s="5"/>
      <c r="X145" s="15">
        <f t="shared" si="8"/>
        <v>1.1666666666666667</v>
      </c>
    </row>
    <row r="146" spans="3:24" x14ac:dyDescent="0.25">
      <c r="C146" t="str">
        <f>VLOOKUP(J146,LookupTbl!$A:$E,5,0)</f>
        <v>PADUCAH</v>
      </c>
      <c r="D146" t="str">
        <f t="shared" si="6"/>
        <v>CHRISTIAN COUNTY SCHOOL DISTRICT</v>
      </c>
      <c r="E146" t="str">
        <f t="shared" si="7"/>
        <v>CROFTON</v>
      </c>
      <c r="F146" s="2" t="s">
        <v>4</v>
      </c>
      <c r="G146" s="1" t="s">
        <v>6</v>
      </c>
      <c r="H146" s="1" t="s">
        <v>13</v>
      </c>
      <c r="I146" s="1" t="s">
        <v>81</v>
      </c>
      <c r="J146" s="1" t="s">
        <v>392</v>
      </c>
      <c r="K146" s="2" t="s">
        <v>41</v>
      </c>
      <c r="L146" s="29">
        <v>27</v>
      </c>
      <c r="M146" s="29">
        <v>30</v>
      </c>
      <c r="N146" s="29">
        <v>28</v>
      </c>
      <c r="O146" s="29">
        <v>30</v>
      </c>
      <c r="P146" s="29">
        <v>30</v>
      </c>
      <c r="Q146" s="29">
        <v>30</v>
      </c>
      <c r="R146" s="29">
        <v>32</v>
      </c>
      <c r="S146" s="29">
        <v>31</v>
      </c>
      <c r="T146" s="29">
        <v>30</v>
      </c>
      <c r="U146" s="29">
        <v>29</v>
      </c>
      <c r="V146" s="29">
        <v>29</v>
      </c>
      <c r="W146" s="32">
        <v>30</v>
      </c>
      <c r="X146" s="15">
        <f t="shared" si="8"/>
        <v>29.666666666666668</v>
      </c>
    </row>
    <row r="147" spans="3:24" x14ac:dyDescent="0.25">
      <c r="C147" t="str">
        <f>VLOOKUP(J147,LookupTbl!$A:$E,5,0)</f>
        <v>PADUCAH</v>
      </c>
      <c r="D147" t="str">
        <f t="shared" si="6"/>
        <v>CHRISTIAN COUNTY SCHOOL DISTRIC</v>
      </c>
      <c r="E147" t="str">
        <f t="shared" si="7"/>
        <v>HOPKINSVILLE</v>
      </c>
      <c r="F147" s="2" t="s">
        <v>4</v>
      </c>
      <c r="G147" s="1" t="s">
        <v>6</v>
      </c>
      <c r="H147" s="1" t="s">
        <v>13</v>
      </c>
      <c r="I147" s="1" t="s">
        <v>82</v>
      </c>
      <c r="J147" s="1" t="s">
        <v>393</v>
      </c>
      <c r="K147" s="2" t="s">
        <v>41</v>
      </c>
      <c r="L147" s="29">
        <v>948</v>
      </c>
      <c r="M147" s="29">
        <v>952</v>
      </c>
      <c r="N147" s="29">
        <v>976</v>
      </c>
      <c r="O147" s="29">
        <v>997</v>
      </c>
      <c r="P147" s="29">
        <v>1015</v>
      </c>
      <c r="Q147" s="29">
        <v>999</v>
      </c>
      <c r="R147" s="29">
        <v>1014</v>
      </c>
      <c r="S147" s="29">
        <v>1005</v>
      </c>
      <c r="T147" s="29">
        <v>979</v>
      </c>
      <c r="U147" s="29">
        <v>978</v>
      </c>
      <c r="V147" s="29">
        <v>953</v>
      </c>
      <c r="W147" s="32">
        <v>952</v>
      </c>
      <c r="X147" s="15">
        <f t="shared" si="8"/>
        <v>980.66666666666663</v>
      </c>
    </row>
    <row r="148" spans="3:24" x14ac:dyDescent="0.25">
      <c r="C148" t="str">
        <f>VLOOKUP(J148,LookupTbl!$A:$E,5,0)</f>
        <v>PADUCAH</v>
      </c>
      <c r="D148" t="str">
        <f t="shared" si="6"/>
        <v>CHRISTIAN COUNTY SCHOOL DISTRICT</v>
      </c>
      <c r="E148" t="str">
        <f t="shared" si="7"/>
        <v>UNINCORP</v>
      </c>
      <c r="F148" s="2" t="s">
        <v>4</v>
      </c>
      <c r="G148" s="1" t="s">
        <v>6</v>
      </c>
      <c r="H148" s="1" t="s">
        <v>13</v>
      </c>
      <c r="I148" s="1" t="s">
        <v>83</v>
      </c>
      <c r="J148" s="1" t="s">
        <v>394</v>
      </c>
      <c r="K148" s="2" t="s">
        <v>41</v>
      </c>
      <c r="L148" s="29">
        <v>47</v>
      </c>
      <c r="M148" s="29">
        <v>43</v>
      </c>
      <c r="N148" s="29">
        <v>46</v>
      </c>
      <c r="O148" s="29">
        <v>47</v>
      </c>
      <c r="P148" s="29">
        <v>52</v>
      </c>
      <c r="Q148" s="29">
        <v>52</v>
      </c>
      <c r="R148" s="29">
        <v>48</v>
      </c>
      <c r="S148" s="29">
        <v>54</v>
      </c>
      <c r="T148" s="29">
        <v>46</v>
      </c>
      <c r="U148" s="29">
        <v>46</v>
      </c>
      <c r="V148" s="29">
        <v>47</v>
      </c>
      <c r="W148" s="32">
        <v>45</v>
      </c>
      <c r="X148" s="15">
        <f t="shared" si="8"/>
        <v>47.75</v>
      </c>
    </row>
    <row r="149" spans="3:24" x14ac:dyDescent="0.25">
      <c r="C149" t="str">
        <f>VLOOKUP(J149,LookupTbl!$A:$E,5,0)</f>
        <v>PADUCAH</v>
      </c>
      <c r="D149" t="str">
        <f t="shared" si="6"/>
        <v>CRITTENDEN COUNTY SCHOOL DISTRICT</v>
      </c>
      <c r="E149" t="str">
        <f t="shared" si="7"/>
        <v>MARION</v>
      </c>
      <c r="F149" s="2" t="s">
        <v>4</v>
      </c>
      <c r="G149" s="1" t="s">
        <v>6</v>
      </c>
      <c r="H149" s="1" t="s">
        <v>13</v>
      </c>
      <c r="I149" s="1" t="s">
        <v>84</v>
      </c>
      <c r="J149" s="1" t="s">
        <v>395</v>
      </c>
      <c r="K149" s="2" t="s">
        <v>41</v>
      </c>
      <c r="L149" s="29">
        <v>105</v>
      </c>
      <c r="M149" s="29">
        <v>100</v>
      </c>
      <c r="N149" s="29">
        <v>101</v>
      </c>
      <c r="O149" s="29">
        <v>100</v>
      </c>
      <c r="P149" s="29">
        <v>118</v>
      </c>
      <c r="Q149" s="29">
        <v>102</v>
      </c>
      <c r="R149" s="29">
        <v>116</v>
      </c>
      <c r="S149" s="29">
        <v>110</v>
      </c>
      <c r="T149" s="29">
        <v>108</v>
      </c>
      <c r="U149" s="29">
        <v>105</v>
      </c>
      <c r="V149" s="29">
        <v>104</v>
      </c>
      <c r="W149" s="32">
        <v>100</v>
      </c>
      <c r="X149" s="15">
        <f t="shared" si="8"/>
        <v>105.75</v>
      </c>
    </row>
    <row r="150" spans="3:24" x14ac:dyDescent="0.25">
      <c r="C150" t="str">
        <f>VLOOKUP(J150,LookupTbl!$A:$E,5,0)</f>
        <v>PADUCAH</v>
      </c>
      <c r="D150" t="str">
        <f t="shared" si="6"/>
        <v>CRITTENDEN COUNTY SCHOOL DISTRICT</v>
      </c>
      <c r="E150" t="str">
        <f t="shared" si="7"/>
        <v>UNINCORP</v>
      </c>
      <c r="F150" s="2" t="s">
        <v>4</v>
      </c>
      <c r="G150" s="1" t="s">
        <v>6</v>
      </c>
      <c r="H150" s="1" t="s">
        <v>13</v>
      </c>
      <c r="I150" s="1" t="s">
        <v>85</v>
      </c>
      <c r="J150" s="1" t="s">
        <v>396</v>
      </c>
      <c r="K150" s="2" t="s">
        <v>41</v>
      </c>
      <c r="L150" s="29">
        <v>10</v>
      </c>
      <c r="M150" s="29">
        <v>11</v>
      </c>
      <c r="N150" s="29">
        <v>11</v>
      </c>
      <c r="O150" s="29">
        <v>11</v>
      </c>
      <c r="P150" s="29">
        <v>11</v>
      </c>
      <c r="Q150" s="29">
        <v>2</v>
      </c>
      <c r="R150" s="29">
        <v>20</v>
      </c>
      <c r="S150" s="29">
        <v>11</v>
      </c>
      <c r="T150" s="29">
        <v>11</v>
      </c>
      <c r="U150" s="29">
        <v>10</v>
      </c>
      <c r="V150" s="29">
        <v>10</v>
      </c>
      <c r="W150" s="32">
        <v>9</v>
      </c>
      <c r="X150" s="15">
        <f t="shared" si="8"/>
        <v>10.583333333333334</v>
      </c>
    </row>
    <row r="151" spans="3:24" x14ac:dyDescent="0.25">
      <c r="C151" t="str">
        <f>VLOOKUP(J151,LookupTbl!$A:$E,5,0)</f>
        <v>EVANSVILLE</v>
      </c>
      <c r="D151" t="str">
        <f t="shared" si="6"/>
        <v>DAVIESS COUNTY SCHOOL DISTRICT</v>
      </c>
      <c r="E151" t="str">
        <f t="shared" si="7"/>
        <v>MASONVILLE</v>
      </c>
      <c r="F151" s="2" t="s">
        <v>4</v>
      </c>
      <c r="G151" s="1" t="s">
        <v>6</v>
      </c>
      <c r="H151" s="1" t="s">
        <v>13</v>
      </c>
      <c r="I151" s="1" t="s">
        <v>86</v>
      </c>
      <c r="J151" s="1" t="s">
        <v>397</v>
      </c>
      <c r="K151" s="2" t="s">
        <v>41</v>
      </c>
      <c r="L151" s="29">
        <v>5</v>
      </c>
      <c r="M151" s="29">
        <v>6</v>
      </c>
      <c r="N151" s="29">
        <v>5</v>
      </c>
      <c r="O151" s="29">
        <v>5</v>
      </c>
      <c r="P151" s="29">
        <v>5</v>
      </c>
      <c r="Q151" s="29">
        <v>5</v>
      </c>
      <c r="R151" s="29">
        <v>5</v>
      </c>
      <c r="S151" s="29">
        <v>5</v>
      </c>
      <c r="T151" s="29">
        <v>5</v>
      </c>
      <c r="U151" s="29">
        <v>5</v>
      </c>
      <c r="V151" s="29">
        <v>5</v>
      </c>
      <c r="W151" s="32">
        <v>5</v>
      </c>
      <c r="X151" s="15">
        <f t="shared" si="8"/>
        <v>5.083333333333333</v>
      </c>
    </row>
    <row r="152" spans="3:24" x14ac:dyDescent="0.25">
      <c r="C152" t="str">
        <f>VLOOKUP(J152,LookupTbl!$A:$E,5,0)</f>
        <v>EVANSVILLE</v>
      </c>
      <c r="D152" t="str">
        <f t="shared" si="6"/>
        <v>DAVIESS COUNTY SCHOOL DISTRICT</v>
      </c>
      <c r="E152" t="str">
        <f t="shared" si="7"/>
        <v>OWENSBORO</v>
      </c>
      <c r="F152" s="2" t="s">
        <v>4</v>
      </c>
      <c r="G152" s="1" t="s">
        <v>6</v>
      </c>
      <c r="H152" s="1" t="s">
        <v>13</v>
      </c>
      <c r="I152" s="1" t="s">
        <v>87</v>
      </c>
      <c r="J152" s="1" t="s">
        <v>398</v>
      </c>
      <c r="K152" s="2" t="s">
        <v>41</v>
      </c>
      <c r="L152" s="29">
        <v>637</v>
      </c>
      <c r="M152" s="29">
        <v>640</v>
      </c>
      <c r="N152" s="29">
        <v>642</v>
      </c>
      <c r="O152" s="29">
        <v>652</v>
      </c>
      <c r="P152" s="29">
        <v>668</v>
      </c>
      <c r="Q152" s="29">
        <v>642</v>
      </c>
      <c r="R152" s="29">
        <v>692</v>
      </c>
      <c r="S152" s="29">
        <v>662</v>
      </c>
      <c r="T152" s="29">
        <v>659</v>
      </c>
      <c r="U152" s="29">
        <v>652</v>
      </c>
      <c r="V152" s="29">
        <v>656</v>
      </c>
      <c r="W152" s="32">
        <v>650</v>
      </c>
      <c r="X152" s="15">
        <f t="shared" si="8"/>
        <v>654.33333333333337</v>
      </c>
    </row>
    <row r="153" spans="3:24" x14ac:dyDescent="0.25">
      <c r="C153" t="str">
        <f>VLOOKUP(J153,LookupTbl!$A:$E,5,0)</f>
        <v>EVANSVILLE</v>
      </c>
      <c r="D153" t="str">
        <f t="shared" si="6"/>
        <v>OWENSBORO INDEPENDENT SCHOOL DISTRIC</v>
      </c>
      <c r="E153" t="str">
        <f t="shared" si="7"/>
        <v>OWENSBORO</v>
      </c>
      <c r="F153" s="2" t="s">
        <v>4</v>
      </c>
      <c r="G153" s="1" t="s">
        <v>6</v>
      </c>
      <c r="H153" s="1" t="s">
        <v>13</v>
      </c>
      <c r="I153" s="1" t="s">
        <v>88</v>
      </c>
      <c r="J153" s="1" t="s">
        <v>399</v>
      </c>
      <c r="K153" s="2" t="s">
        <v>41</v>
      </c>
      <c r="L153" s="29">
        <v>1171</v>
      </c>
      <c r="M153" s="29">
        <v>1177</v>
      </c>
      <c r="N153" s="29">
        <v>1187</v>
      </c>
      <c r="O153" s="29">
        <v>1202</v>
      </c>
      <c r="P153" s="29">
        <v>1238</v>
      </c>
      <c r="Q153" s="29">
        <v>1230</v>
      </c>
      <c r="R153" s="29">
        <v>1242</v>
      </c>
      <c r="S153" s="29">
        <v>1226</v>
      </c>
      <c r="T153" s="29">
        <v>1218</v>
      </c>
      <c r="U153" s="29">
        <v>1200</v>
      </c>
      <c r="V153" s="29">
        <v>1208</v>
      </c>
      <c r="W153" s="32">
        <v>1200</v>
      </c>
      <c r="X153" s="15">
        <f t="shared" si="8"/>
        <v>1208.25</v>
      </c>
    </row>
    <row r="154" spans="3:24" x14ac:dyDescent="0.25">
      <c r="C154" t="str">
        <f>VLOOKUP(J154,LookupTbl!$A:$E,5,0)</f>
        <v>EVANSVILLE</v>
      </c>
      <c r="D154" t="str">
        <f t="shared" si="6"/>
        <v>DAVIESS COUNTY SCHOOL DISTRICT</v>
      </c>
      <c r="E154" t="str">
        <f t="shared" si="7"/>
        <v>UNINCORP</v>
      </c>
      <c r="F154" s="2" t="s">
        <v>4</v>
      </c>
      <c r="G154" s="1" t="s">
        <v>6</v>
      </c>
      <c r="H154" s="1" t="s">
        <v>13</v>
      </c>
      <c r="I154" s="1" t="s">
        <v>89</v>
      </c>
      <c r="J154" s="1" t="s">
        <v>400</v>
      </c>
      <c r="K154" s="2" t="s">
        <v>41</v>
      </c>
      <c r="L154" s="29">
        <v>508</v>
      </c>
      <c r="M154" s="29">
        <v>524</v>
      </c>
      <c r="N154" s="29">
        <v>510</v>
      </c>
      <c r="O154" s="29">
        <v>541</v>
      </c>
      <c r="P154" s="29">
        <v>540</v>
      </c>
      <c r="Q154" s="29">
        <v>411</v>
      </c>
      <c r="R154" s="29">
        <v>658</v>
      </c>
      <c r="S154" s="29">
        <v>530</v>
      </c>
      <c r="T154" s="29">
        <v>529</v>
      </c>
      <c r="U154" s="29">
        <v>517</v>
      </c>
      <c r="V154" s="29">
        <v>519</v>
      </c>
      <c r="W154" s="32">
        <v>512</v>
      </c>
      <c r="X154" s="15">
        <f t="shared" si="8"/>
        <v>524.91666666666663</v>
      </c>
    </row>
    <row r="155" spans="3:24" x14ac:dyDescent="0.25">
      <c r="C155" t="str">
        <f>VLOOKUP(J155,LookupTbl!$A:$E,5,0)</f>
        <v>EVANSVILLE</v>
      </c>
      <c r="D155" t="str">
        <f t="shared" si="6"/>
        <v>OWENSBORO INDEPENDENT SCHOOL DISTRICT</v>
      </c>
      <c r="E155" t="str">
        <f t="shared" si="7"/>
        <v>UNINCORP</v>
      </c>
      <c r="F155" s="2" t="s">
        <v>4</v>
      </c>
      <c r="G155" s="1" t="s">
        <v>6</v>
      </c>
      <c r="H155" s="1" t="s">
        <v>13</v>
      </c>
      <c r="I155" s="1" t="s">
        <v>90</v>
      </c>
      <c r="J155" s="1" t="s">
        <v>401</v>
      </c>
      <c r="K155" s="2" t="s">
        <v>41</v>
      </c>
      <c r="L155" s="29">
        <v>49</v>
      </c>
      <c r="M155" s="29">
        <v>49</v>
      </c>
      <c r="N155" s="29">
        <v>45</v>
      </c>
      <c r="O155" s="29">
        <v>53</v>
      </c>
      <c r="P155" s="29">
        <v>51</v>
      </c>
      <c r="Q155" s="29">
        <v>48</v>
      </c>
      <c r="R155" s="29">
        <v>51</v>
      </c>
      <c r="S155" s="29">
        <v>51</v>
      </c>
      <c r="T155" s="29">
        <v>44</v>
      </c>
      <c r="U155" s="29">
        <v>43</v>
      </c>
      <c r="V155" s="29">
        <v>42</v>
      </c>
      <c r="W155" s="32">
        <v>43</v>
      </c>
      <c r="X155" s="15">
        <f t="shared" si="8"/>
        <v>47.416666666666664</v>
      </c>
    </row>
    <row r="156" spans="3:24" x14ac:dyDescent="0.25">
      <c r="C156" t="str">
        <f>VLOOKUP(J156,LookupTbl!$A:$E,5,0)</f>
        <v>EVANSVILLE</v>
      </c>
      <c r="D156" t="str">
        <f t="shared" si="6"/>
        <v>DAVIESS COUNTY SCHOOL DISTRICT</v>
      </c>
      <c r="E156" t="str">
        <f t="shared" si="7"/>
        <v>WHITESVILLE</v>
      </c>
      <c r="F156" s="2" t="s">
        <v>4</v>
      </c>
      <c r="G156" s="1" t="s">
        <v>6</v>
      </c>
      <c r="H156" s="1" t="s">
        <v>13</v>
      </c>
      <c r="I156" s="1" t="s">
        <v>91</v>
      </c>
      <c r="J156" s="1" t="s">
        <v>402</v>
      </c>
      <c r="K156" s="2" t="s">
        <v>41</v>
      </c>
      <c r="L156" s="29">
        <v>34</v>
      </c>
      <c r="M156" s="29">
        <v>34</v>
      </c>
      <c r="N156" s="29">
        <v>34</v>
      </c>
      <c r="O156" s="29">
        <v>34</v>
      </c>
      <c r="P156" s="29">
        <v>34</v>
      </c>
      <c r="Q156" s="29">
        <v>34</v>
      </c>
      <c r="R156" s="29">
        <v>34</v>
      </c>
      <c r="S156" s="29">
        <v>34</v>
      </c>
      <c r="T156" s="29">
        <v>34</v>
      </c>
      <c r="U156" s="29">
        <v>35</v>
      </c>
      <c r="V156" s="29">
        <v>36</v>
      </c>
      <c r="W156" s="32">
        <v>34</v>
      </c>
      <c r="X156" s="15">
        <f t="shared" si="8"/>
        <v>34.25</v>
      </c>
    </row>
    <row r="157" spans="3:24" x14ac:dyDescent="0.25">
      <c r="C157" t="str">
        <f>VLOOKUP(J157,LookupTbl!$A:$E,5,0)</f>
        <v>NASHVILLE</v>
      </c>
      <c r="D157" t="str">
        <f t="shared" si="6"/>
        <v>EDMONSON COUNTY SCHOOL DISTRICT</v>
      </c>
      <c r="E157" t="str">
        <f t="shared" si="7"/>
        <v>UNINCORP</v>
      </c>
      <c r="F157" s="2" t="s">
        <v>4</v>
      </c>
      <c r="G157" s="1" t="s">
        <v>6</v>
      </c>
      <c r="H157" s="1" t="s">
        <v>13</v>
      </c>
      <c r="I157" s="1" t="s">
        <v>92</v>
      </c>
      <c r="J157" s="1" t="s">
        <v>403</v>
      </c>
      <c r="K157" s="2" t="s">
        <v>41</v>
      </c>
      <c r="L157" s="29">
        <v>4</v>
      </c>
      <c r="M157" s="29">
        <v>4</v>
      </c>
      <c r="N157" s="29">
        <v>2</v>
      </c>
      <c r="O157" s="29">
        <v>6</v>
      </c>
      <c r="P157" s="29">
        <v>4</v>
      </c>
      <c r="Q157" s="11"/>
      <c r="R157" s="29">
        <v>7</v>
      </c>
      <c r="S157" s="29">
        <v>5</v>
      </c>
      <c r="T157" s="29">
        <v>4</v>
      </c>
      <c r="U157" s="29">
        <v>4</v>
      </c>
      <c r="V157" s="29">
        <v>4</v>
      </c>
      <c r="W157" s="32">
        <v>4</v>
      </c>
      <c r="X157" s="15">
        <f t="shared" si="8"/>
        <v>4.3636363636363633</v>
      </c>
    </row>
    <row r="158" spans="3:24" x14ac:dyDescent="0.25">
      <c r="C158" t="str">
        <f>VLOOKUP(J158,LookupTbl!$A:$E,5,0)</f>
        <v>LEXINGTON</v>
      </c>
      <c r="D158" t="str">
        <f t="shared" si="6"/>
        <v>FRANKLIN COUNTY SCHOOL DISTRICT</v>
      </c>
      <c r="E158" t="str">
        <f t="shared" si="7"/>
        <v>FRANKFORT</v>
      </c>
      <c r="F158" s="2" t="s">
        <v>4</v>
      </c>
      <c r="G158" s="1" t="s">
        <v>6</v>
      </c>
      <c r="H158" s="1" t="s">
        <v>13</v>
      </c>
      <c r="I158" s="1" t="s">
        <v>93</v>
      </c>
      <c r="J158" s="1" t="s">
        <v>404</v>
      </c>
      <c r="K158" s="2" t="s">
        <v>41</v>
      </c>
      <c r="L158" s="29">
        <v>1</v>
      </c>
      <c r="M158" s="29">
        <v>1</v>
      </c>
      <c r="N158" s="29">
        <v>1</v>
      </c>
      <c r="O158" s="29">
        <v>1</v>
      </c>
      <c r="P158" s="29">
        <v>1</v>
      </c>
      <c r="Q158" s="29">
        <v>1</v>
      </c>
      <c r="R158" s="29">
        <v>1</v>
      </c>
      <c r="S158" s="29">
        <v>2</v>
      </c>
      <c r="T158" s="29">
        <v>3</v>
      </c>
      <c r="U158" s="29">
        <v>3</v>
      </c>
      <c r="V158" s="29">
        <v>3</v>
      </c>
      <c r="W158" s="32">
        <v>3</v>
      </c>
      <c r="X158" s="15">
        <f t="shared" si="8"/>
        <v>1.75</v>
      </c>
    </row>
    <row r="159" spans="3:24" x14ac:dyDescent="0.25">
      <c r="C159" t="str">
        <f>VLOOKUP(J159,LookupTbl!$A:$E,5,0)</f>
        <v>LEXINGTON</v>
      </c>
      <c r="D159" t="str">
        <f t="shared" si="6"/>
        <v>FRANKLIN COUNTY SCHOOL DISTRICT</v>
      </c>
      <c r="E159" t="str">
        <f t="shared" si="7"/>
        <v>UNINCORP</v>
      </c>
      <c r="F159" s="2" t="s">
        <v>4</v>
      </c>
      <c r="G159" s="1" t="s">
        <v>6</v>
      </c>
      <c r="H159" s="1" t="s">
        <v>13</v>
      </c>
      <c r="I159" s="1" t="s">
        <v>94</v>
      </c>
      <c r="J159" s="1" t="s">
        <v>405</v>
      </c>
      <c r="K159" s="2" t="s">
        <v>41</v>
      </c>
      <c r="L159" s="29">
        <v>12</v>
      </c>
      <c r="M159" s="29">
        <v>12</v>
      </c>
      <c r="N159" s="29">
        <v>12</v>
      </c>
      <c r="O159" s="29">
        <v>12</v>
      </c>
      <c r="P159" s="29">
        <v>13</v>
      </c>
      <c r="Q159" s="29">
        <v>12</v>
      </c>
      <c r="R159" s="29">
        <v>12</v>
      </c>
      <c r="S159" s="29">
        <v>12</v>
      </c>
      <c r="T159" s="29">
        <v>14</v>
      </c>
      <c r="U159" s="29">
        <v>11</v>
      </c>
      <c r="V159" s="29">
        <v>11</v>
      </c>
      <c r="W159" s="32">
        <v>11</v>
      </c>
      <c r="X159" s="15">
        <f t="shared" si="8"/>
        <v>12</v>
      </c>
    </row>
    <row r="160" spans="3:24" x14ac:dyDescent="0.25">
      <c r="C160" t="str">
        <f>VLOOKUP(J160,LookupTbl!$A:$E,5,0)</f>
        <v>LEXINGTON</v>
      </c>
      <c r="D160" t="str">
        <f t="shared" si="6"/>
        <v>GARRARD COUNTY SCHOOL DISTRICT</v>
      </c>
      <c r="E160" t="str">
        <f t="shared" si="7"/>
        <v>LANCASTER</v>
      </c>
      <c r="F160" s="2" t="s">
        <v>4</v>
      </c>
      <c r="G160" s="1" t="s">
        <v>6</v>
      </c>
      <c r="H160" s="1" t="s">
        <v>13</v>
      </c>
      <c r="I160" s="1" t="s">
        <v>95</v>
      </c>
      <c r="J160" s="1" t="s">
        <v>406</v>
      </c>
      <c r="K160" s="2" t="s">
        <v>41</v>
      </c>
      <c r="L160" s="29">
        <v>70</v>
      </c>
      <c r="M160" s="29">
        <v>67</v>
      </c>
      <c r="N160" s="29">
        <v>66</v>
      </c>
      <c r="O160" s="29">
        <v>74</v>
      </c>
      <c r="P160" s="29">
        <v>71</v>
      </c>
      <c r="Q160" s="29">
        <v>69</v>
      </c>
      <c r="R160" s="29">
        <v>47</v>
      </c>
      <c r="S160" s="29">
        <v>70</v>
      </c>
      <c r="T160" s="29">
        <v>71</v>
      </c>
      <c r="U160" s="29">
        <v>70</v>
      </c>
      <c r="V160" s="29">
        <v>80</v>
      </c>
      <c r="W160" s="32">
        <v>70</v>
      </c>
      <c r="X160" s="15">
        <f t="shared" si="8"/>
        <v>68.75</v>
      </c>
    </row>
    <row r="161" spans="3:24" x14ac:dyDescent="0.25">
      <c r="C161" t="str">
        <f>VLOOKUP(J161,LookupTbl!$A:$E,5,0)</f>
        <v>LEXINGTON</v>
      </c>
      <c r="D161" t="str">
        <f t="shared" si="6"/>
        <v>GARRARD COUNTY SCHOOL DISTRICT</v>
      </c>
      <c r="E161" t="str">
        <f t="shared" si="7"/>
        <v>UNINCORP</v>
      </c>
      <c r="F161" s="2" t="s">
        <v>4</v>
      </c>
      <c r="G161" s="1" t="s">
        <v>6</v>
      </c>
      <c r="H161" s="1" t="s">
        <v>13</v>
      </c>
      <c r="I161" s="1" t="s">
        <v>96</v>
      </c>
      <c r="J161" s="1" t="s">
        <v>407</v>
      </c>
      <c r="K161" s="2" t="s">
        <v>41</v>
      </c>
      <c r="L161" s="29">
        <v>6</v>
      </c>
      <c r="M161" s="29">
        <v>6</v>
      </c>
      <c r="N161" s="29">
        <v>7</v>
      </c>
      <c r="O161" s="29">
        <v>7</v>
      </c>
      <c r="P161" s="29">
        <v>7</v>
      </c>
      <c r="Q161" s="29">
        <v>8</v>
      </c>
      <c r="R161" s="29">
        <v>7</v>
      </c>
      <c r="S161" s="29">
        <v>8</v>
      </c>
      <c r="T161" s="29">
        <v>8</v>
      </c>
      <c r="U161" s="29">
        <v>8</v>
      </c>
      <c r="V161" s="29">
        <v>7</v>
      </c>
      <c r="W161" s="32">
        <v>8</v>
      </c>
      <c r="X161" s="15">
        <f t="shared" si="8"/>
        <v>7.25</v>
      </c>
    </row>
    <row r="162" spans="3:24" x14ac:dyDescent="0.25">
      <c r="C162" t="str">
        <f>VLOOKUP(J162,LookupTbl!$A:$E,5,0)</f>
        <v>PADUCAH</v>
      </c>
      <c r="D162" t="str">
        <f t="shared" si="6"/>
        <v>GRAVES COUNTY SCHOOL DISTRICT</v>
      </c>
      <c r="E162" t="str">
        <f t="shared" si="7"/>
        <v>MAYFIELD</v>
      </c>
      <c r="F162" s="2" t="s">
        <v>4</v>
      </c>
      <c r="G162" s="1" t="s">
        <v>6</v>
      </c>
      <c r="H162" s="1" t="s">
        <v>13</v>
      </c>
      <c r="I162" s="1" t="s">
        <v>97</v>
      </c>
      <c r="J162" s="1" t="s">
        <v>408</v>
      </c>
      <c r="K162" s="2" t="s">
        <v>41</v>
      </c>
      <c r="L162" s="29">
        <v>90</v>
      </c>
      <c r="M162" s="29">
        <v>92</v>
      </c>
      <c r="N162" s="29">
        <v>97</v>
      </c>
      <c r="O162" s="29">
        <v>98</v>
      </c>
      <c r="P162" s="29">
        <v>100</v>
      </c>
      <c r="Q162" s="29">
        <v>98</v>
      </c>
      <c r="R162" s="29">
        <v>103</v>
      </c>
      <c r="S162" s="29">
        <v>96</v>
      </c>
      <c r="T162" s="29">
        <v>98</v>
      </c>
      <c r="U162" s="29">
        <v>90</v>
      </c>
      <c r="V162" s="29">
        <v>91</v>
      </c>
      <c r="W162" s="32">
        <v>89</v>
      </c>
      <c r="X162" s="15">
        <f t="shared" si="8"/>
        <v>95.166666666666671</v>
      </c>
    </row>
    <row r="163" spans="3:24" x14ac:dyDescent="0.25">
      <c r="C163" t="str">
        <f>VLOOKUP(J163,LookupTbl!$A:$E,5,0)</f>
        <v>PADUCAH</v>
      </c>
      <c r="D163" t="str">
        <f t="shared" si="6"/>
        <v>MAYFIELD INDEPENDENT SCHOOL DISTRICT</v>
      </c>
      <c r="E163" t="str">
        <f t="shared" si="7"/>
        <v>MAYFIELD</v>
      </c>
      <c r="F163" s="2" t="s">
        <v>4</v>
      </c>
      <c r="G163" s="1" t="s">
        <v>6</v>
      </c>
      <c r="H163" s="1" t="s">
        <v>13</v>
      </c>
      <c r="I163" s="1" t="s">
        <v>98</v>
      </c>
      <c r="J163" s="1" t="s">
        <v>409</v>
      </c>
      <c r="K163" s="2" t="s">
        <v>41</v>
      </c>
      <c r="L163" s="29">
        <v>337</v>
      </c>
      <c r="M163" s="29">
        <v>341</v>
      </c>
      <c r="N163" s="29">
        <v>343</v>
      </c>
      <c r="O163" s="29">
        <v>350</v>
      </c>
      <c r="P163" s="29">
        <v>353</v>
      </c>
      <c r="Q163" s="29">
        <v>354</v>
      </c>
      <c r="R163" s="29">
        <v>358</v>
      </c>
      <c r="S163" s="29">
        <v>353</v>
      </c>
      <c r="T163" s="29">
        <v>345</v>
      </c>
      <c r="U163" s="29">
        <v>345</v>
      </c>
      <c r="V163" s="29">
        <v>337</v>
      </c>
      <c r="W163" s="32">
        <v>336</v>
      </c>
      <c r="X163" s="15">
        <f t="shared" si="8"/>
        <v>346</v>
      </c>
    </row>
    <row r="164" spans="3:24" x14ac:dyDescent="0.25">
      <c r="C164" t="str">
        <f>VLOOKUP(J164,LookupTbl!$A:$E,5,0)</f>
        <v>PADUCAH</v>
      </c>
      <c r="D164" t="str">
        <f t="shared" si="6"/>
        <v>GRAVES COUNTY SCHOOL DISTRICT</v>
      </c>
      <c r="E164" t="str">
        <f t="shared" si="7"/>
        <v>UNINCORP</v>
      </c>
      <c r="F164" s="2" t="s">
        <v>4</v>
      </c>
      <c r="G164" s="1" t="s">
        <v>6</v>
      </c>
      <c r="H164" s="1" t="s">
        <v>13</v>
      </c>
      <c r="I164" s="1" t="s">
        <v>99</v>
      </c>
      <c r="J164" s="1" t="s">
        <v>410</v>
      </c>
      <c r="K164" s="2" t="s">
        <v>41</v>
      </c>
      <c r="L164" s="29">
        <v>211</v>
      </c>
      <c r="M164" s="29">
        <v>210</v>
      </c>
      <c r="N164" s="29">
        <v>209</v>
      </c>
      <c r="O164" s="29">
        <v>225</v>
      </c>
      <c r="P164" s="29">
        <v>219</v>
      </c>
      <c r="Q164" s="29">
        <v>214</v>
      </c>
      <c r="R164" s="29">
        <v>238</v>
      </c>
      <c r="S164" s="29">
        <v>224</v>
      </c>
      <c r="T164" s="29">
        <v>219</v>
      </c>
      <c r="U164" s="29">
        <v>215</v>
      </c>
      <c r="V164" s="29">
        <v>213</v>
      </c>
      <c r="W164" s="32">
        <v>215</v>
      </c>
      <c r="X164" s="15">
        <f t="shared" si="8"/>
        <v>217.66666666666666</v>
      </c>
    </row>
    <row r="165" spans="3:24" x14ac:dyDescent="0.25">
      <c r="C165" t="str">
        <f>VLOOKUP(J165,LookupTbl!$A:$E,5,0)</f>
        <v>PADUCAH</v>
      </c>
      <c r="D165" t="str">
        <f t="shared" si="6"/>
        <v>GRAVES COUNTY SCHOOL DISTRICT</v>
      </c>
      <c r="E165" t="str">
        <f t="shared" si="7"/>
        <v>WATER VALLEY</v>
      </c>
      <c r="F165" s="2" t="s">
        <v>4</v>
      </c>
      <c r="G165" s="1" t="s">
        <v>6</v>
      </c>
      <c r="H165" s="1" t="s">
        <v>13</v>
      </c>
      <c r="I165" s="1" t="s">
        <v>100</v>
      </c>
      <c r="J165" s="1" t="s">
        <v>411</v>
      </c>
      <c r="K165" s="2" t="s">
        <v>41</v>
      </c>
      <c r="L165" s="29">
        <v>6</v>
      </c>
      <c r="M165" s="29">
        <v>6</v>
      </c>
      <c r="N165" s="29">
        <v>5</v>
      </c>
      <c r="O165" s="29">
        <v>7</v>
      </c>
      <c r="P165" s="29">
        <v>6</v>
      </c>
      <c r="Q165" s="29">
        <v>6</v>
      </c>
      <c r="R165" s="29">
        <v>6</v>
      </c>
      <c r="S165" s="29">
        <v>5</v>
      </c>
      <c r="T165" s="29">
        <v>7</v>
      </c>
      <c r="U165" s="29">
        <v>6</v>
      </c>
      <c r="V165" s="29">
        <v>6</v>
      </c>
      <c r="W165" s="32">
        <v>6</v>
      </c>
      <c r="X165" s="15">
        <f t="shared" si="8"/>
        <v>6</v>
      </c>
    </row>
    <row r="166" spans="3:24" x14ac:dyDescent="0.25">
      <c r="C166" t="str">
        <f>VLOOKUP(J166,LookupTbl!$A:$E,5,0)</f>
        <v>PADUCAH</v>
      </c>
      <c r="D166" t="str">
        <f t="shared" si="6"/>
        <v>GRAVES COUNTY SCHOOL DISTRICT</v>
      </c>
      <c r="E166" t="str">
        <f t="shared" si="7"/>
        <v>WINGO</v>
      </c>
      <c r="F166" s="2" t="s">
        <v>4</v>
      </c>
      <c r="G166" s="1" t="s">
        <v>6</v>
      </c>
      <c r="H166" s="1" t="s">
        <v>13</v>
      </c>
      <c r="I166" s="1" t="s">
        <v>101</v>
      </c>
      <c r="J166" s="1" t="s">
        <v>412</v>
      </c>
      <c r="K166" s="2" t="s">
        <v>41</v>
      </c>
      <c r="L166" s="29">
        <v>15</v>
      </c>
      <c r="M166" s="29">
        <v>15</v>
      </c>
      <c r="N166" s="29">
        <v>17</v>
      </c>
      <c r="O166" s="29">
        <v>15</v>
      </c>
      <c r="P166" s="29">
        <v>15</v>
      </c>
      <c r="Q166" s="29">
        <v>15</v>
      </c>
      <c r="R166" s="29">
        <v>15</v>
      </c>
      <c r="S166" s="29">
        <v>15</v>
      </c>
      <c r="T166" s="29">
        <v>15</v>
      </c>
      <c r="U166" s="29">
        <v>15</v>
      </c>
      <c r="V166" s="29">
        <v>15</v>
      </c>
      <c r="W166" s="32">
        <v>15</v>
      </c>
      <c r="X166" s="15">
        <f t="shared" si="8"/>
        <v>15.166666666666666</v>
      </c>
    </row>
    <row r="167" spans="3:24" x14ac:dyDescent="0.25">
      <c r="C167" t="str">
        <f>VLOOKUP(J167,LookupTbl!$A:$E,5,0)</f>
        <v>LEXINGTON</v>
      </c>
      <c r="D167" t="str">
        <f t="shared" si="6"/>
        <v>GREEN COUNTY SCHOOL DISTRICT</v>
      </c>
      <c r="E167" t="str">
        <f t="shared" si="7"/>
        <v>GREENSBURG</v>
      </c>
      <c r="F167" s="2" t="s">
        <v>4</v>
      </c>
      <c r="G167" s="1" t="s">
        <v>6</v>
      </c>
      <c r="H167" s="1" t="s">
        <v>13</v>
      </c>
      <c r="I167" s="1" t="s">
        <v>102</v>
      </c>
      <c r="J167" s="1" t="s">
        <v>413</v>
      </c>
      <c r="K167" s="2" t="s">
        <v>41</v>
      </c>
      <c r="L167" s="29">
        <v>92</v>
      </c>
      <c r="M167" s="29">
        <v>93</v>
      </c>
      <c r="N167" s="29">
        <v>96</v>
      </c>
      <c r="O167" s="29">
        <v>100</v>
      </c>
      <c r="P167" s="29">
        <v>101</v>
      </c>
      <c r="Q167" s="29">
        <v>100</v>
      </c>
      <c r="R167" s="29">
        <v>98</v>
      </c>
      <c r="S167" s="29">
        <v>105</v>
      </c>
      <c r="T167" s="29">
        <v>96</v>
      </c>
      <c r="U167" s="29">
        <v>93</v>
      </c>
      <c r="V167" s="29">
        <v>93</v>
      </c>
      <c r="W167" s="32">
        <v>91</v>
      </c>
      <c r="X167" s="15">
        <f t="shared" si="8"/>
        <v>96.5</v>
      </c>
    </row>
    <row r="168" spans="3:24" x14ac:dyDescent="0.25">
      <c r="C168" t="str">
        <f>VLOOKUP(J168,LookupTbl!$A:$E,5,0)</f>
        <v>LEXINGTON</v>
      </c>
      <c r="D168" t="str">
        <f t="shared" si="6"/>
        <v>GREEN COUNTY SCHOOL DISTRICT</v>
      </c>
      <c r="E168" t="str">
        <f t="shared" si="7"/>
        <v>UNINCORP</v>
      </c>
      <c r="F168" s="2" t="s">
        <v>4</v>
      </c>
      <c r="G168" s="1" t="s">
        <v>6</v>
      </c>
      <c r="H168" s="1" t="s">
        <v>13</v>
      </c>
      <c r="I168" s="1" t="s">
        <v>103</v>
      </c>
      <c r="J168" s="1" t="s">
        <v>414</v>
      </c>
      <c r="K168" s="2" t="s">
        <v>41</v>
      </c>
      <c r="L168" s="29">
        <v>54</v>
      </c>
      <c r="M168" s="29">
        <v>53</v>
      </c>
      <c r="N168" s="29">
        <v>52</v>
      </c>
      <c r="O168" s="29">
        <v>54</v>
      </c>
      <c r="P168" s="29">
        <v>52</v>
      </c>
      <c r="Q168" s="29">
        <v>53</v>
      </c>
      <c r="R168" s="29">
        <v>51</v>
      </c>
      <c r="S168" s="29">
        <v>51</v>
      </c>
      <c r="T168" s="29">
        <v>51</v>
      </c>
      <c r="U168" s="29">
        <v>51</v>
      </c>
      <c r="V168" s="29">
        <v>51</v>
      </c>
      <c r="W168" s="32">
        <v>51</v>
      </c>
      <c r="X168" s="15">
        <f t="shared" si="8"/>
        <v>52</v>
      </c>
    </row>
    <row r="169" spans="3:24" x14ac:dyDescent="0.25">
      <c r="C169" t="str">
        <f>VLOOKUP(J169,LookupTbl!$A:$E,5,0)</f>
        <v>LEXINGTON</v>
      </c>
      <c r="D169" t="str">
        <f t="shared" si="6"/>
        <v>TAYLOR COUNTY SCHOOL DISTRICT</v>
      </c>
      <c r="E169" t="str">
        <f t="shared" si="7"/>
        <v>UNINCORP</v>
      </c>
      <c r="F169" s="2" t="s">
        <v>4</v>
      </c>
      <c r="G169" s="1" t="s">
        <v>6</v>
      </c>
      <c r="H169" s="1" t="s">
        <v>13</v>
      </c>
      <c r="I169" s="1" t="s">
        <v>183</v>
      </c>
      <c r="J169" s="1" t="s">
        <v>494</v>
      </c>
      <c r="K169" s="2" t="s">
        <v>41</v>
      </c>
      <c r="L169" s="29">
        <v>1</v>
      </c>
      <c r="M169" s="29">
        <v>1</v>
      </c>
      <c r="N169" s="29">
        <v>1</v>
      </c>
      <c r="O169" s="29">
        <v>1</v>
      </c>
      <c r="P169" s="29">
        <v>1</v>
      </c>
      <c r="Q169" s="29">
        <v>1</v>
      </c>
      <c r="R169" s="29">
        <v>1</v>
      </c>
      <c r="S169" s="29">
        <v>1</v>
      </c>
      <c r="T169" s="29">
        <v>1</v>
      </c>
      <c r="U169" s="29">
        <v>1</v>
      </c>
      <c r="V169" s="29">
        <v>1</v>
      </c>
      <c r="W169" s="32">
        <v>1</v>
      </c>
      <c r="X169" s="15">
        <f t="shared" si="8"/>
        <v>1</v>
      </c>
    </row>
    <row r="170" spans="3:24" x14ac:dyDescent="0.25">
      <c r="C170" t="str">
        <f>VLOOKUP(J170,LookupTbl!$A:$E,5,0)</f>
        <v>EVANSVILLE</v>
      </c>
      <c r="D170" t="str">
        <f t="shared" si="6"/>
        <v>HANCOCK COUNTY SCHOOL DISTRICT</v>
      </c>
      <c r="E170" t="str">
        <f t="shared" si="7"/>
        <v>HAWESVILLE</v>
      </c>
      <c r="F170" s="2" t="s">
        <v>4</v>
      </c>
      <c r="G170" s="1" t="s">
        <v>6</v>
      </c>
      <c r="H170" s="1" t="s">
        <v>13</v>
      </c>
      <c r="I170" s="1" t="s">
        <v>104</v>
      </c>
      <c r="J170" s="1" t="s">
        <v>415</v>
      </c>
      <c r="K170" s="2" t="s">
        <v>41</v>
      </c>
      <c r="L170" s="29">
        <v>50</v>
      </c>
      <c r="M170" s="29">
        <v>52</v>
      </c>
      <c r="N170" s="29">
        <v>51</v>
      </c>
      <c r="O170" s="29">
        <v>51</v>
      </c>
      <c r="P170" s="29">
        <v>51</v>
      </c>
      <c r="Q170" s="29">
        <v>51</v>
      </c>
      <c r="R170" s="29">
        <v>51</v>
      </c>
      <c r="S170" s="29">
        <v>51</v>
      </c>
      <c r="T170" s="29">
        <v>51</v>
      </c>
      <c r="U170" s="29">
        <v>53</v>
      </c>
      <c r="V170" s="29">
        <v>52</v>
      </c>
      <c r="W170" s="32">
        <v>52</v>
      </c>
      <c r="X170" s="15">
        <f t="shared" si="8"/>
        <v>51.333333333333336</v>
      </c>
    </row>
    <row r="171" spans="3:24" x14ac:dyDescent="0.25">
      <c r="C171" t="str">
        <f>VLOOKUP(J171,LookupTbl!$A:$E,5,0)</f>
        <v>EVANSVILLE</v>
      </c>
      <c r="D171" t="str">
        <f t="shared" si="6"/>
        <v>HANCOCK COUNTY SCHOOL DISTRICT</v>
      </c>
      <c r="E171" t="str">
        <f t="shared" si="7"/>
        <v>UNINCORP</v>
      </c>
      <c r="F171" s="2" t="s">
        <v>4</v>
      </c>
      <c r="G171" s="1" t="s">
        <v>6</v>
      </c>
      <c r="H171" s="1" t="s">
        <v>13</v>
      </c>
      <c r="I171" s="1" t="s">
        <v>105</v>
      </c>
      <c r="J171" s="1" t="s">
        <v>416</v>
      </c>
      <c r="K171" s="2" t="s">
        <v>41</v>
      </c>
      <c r="L171" s="29">
        <v>10</v>
      </c>
      <c r="M171" s="29">
        <v>10</v>
      </c>
      <c r="N171" s="29">
        <v>10</v>
      </c>
      <c r="O171" s="29">
        <v>10</v>
      </c>
      <c r="P171" s="29">
        <v>10</v>
      </c>
      <c r="Q171" s="29">
        <v>7</v>
      </c>
      <c r="R171" s="29">
        <v>13</v>
      </c>
      <c r="S171" s="29">
        <v>10</v>
      </c>
      <c r="T171" s="29">
        <v>10</v>
      </c>
      <c r="U171" s="29">
        <v>10</v>
      </c>
      <c r="V171" s="29">
        <v>10</v>
      </c>
      <c r="W171" s="32">
        <v>10</v>
      </c>
      <c r="X171" s="15">
        <f t="shared" si="8"/>
        <v>10</v>
      </c>
    </row>
    <row r="172" spans="3:24" x14ac:dyDescent="0.25">
      <c r="C172" t="str">
        <f>VLOOKUP(J172,LookupTbl!$A:$E,5,0)</f>
        <v>NASHVILLE</v>
      </c>
      <c r="D172" t="str">
        <f t="shared" si="6"/>
        <v>CAVERNA INDEPENDENT SCHOOL DISTRICT</v>
      </c>
      <c r="E172" t="str">
        <f t="shared" si="7"/>
        <v>HORSE CAVE</v>
      </c>
      <c r="F172" s="2" t="s">
        <v>4</v>
      </c>
      <c r="G172" s="1" t="s">
        <v>6</v>
      </c>
      <c r="H172" s="1" t="s">
        <v>13</v>
      </c>
      <c r="I172" s="1" t="s">
        <v>106</v>
      </c>
      <c r="J172" s="1" t="s">
        <v>417</v>
      </c>
      <c r="K172" s="2" t="s">
        <v>41</v>
      </c>
      <c r="L172" s="29">
        <v>47</v>
      </c>
      <c r="M172" s="29">
        <v>45</v>
      </c>
      <c r="N172" s="29">
        <v>52</v>
      </c>
      <c r="O172" s="29">
        <v>51</v>
      </c>
      <c r="P172" s="29">
        <v>51</v>
      </c>
      <c r="Q172" s="29">
        <v>51</v>
      </c>
      <c r="R172" s="29">
        <v>52</v>
      </c>
      <c r="S172" s="29">
        <v>53</v>
      </c>
      <c r="T172" s="29">
        <v>51</v>
      </c>
      <c r="U172" s="29">
        <v>51</v>
      </c>
      <c r="V172" s="29">
        <v>49</v>
      </c>
      <c r="W172" s="32">
        <v>48</v>
      </c>
      <c r="X172" s="15">
        <f t="shared" si="8"/>
        <v>50.083333333333336</v>
      </c>
    </row>
    <row r="173" spans="3:24" x14ac:dyDescent="0.25">
      <c r="C173" t="str">
        <f>VLOOKUP(J173,LookupTbl!$A:$E,5,0)</f>
        <v>NASHVILLE</v>
      </c>
      <c r="D173" t="str">
        <f t="shared" si="6"/>
        <v>HART COUNTY SCHOOL DISTRICT</v>
      </c>
      <c r="E173" t="str">
        <f t="shared" si="7"/>
        <v>MUNFORDVILLE</v>
      </c>
      <c r="F173" s="2" t="s">
        <v>4</v>
      </c>
      <c r="G173" s="1" t="s">
        <v>6</v>
      </c>
      <c r="H173" s="1" t="s">
        <v>13</v>
      </c>
      <c r="I173" s="1" t="s">
        <v>107</v>
      </c>
      <c r="J173" s="1" t="s">
        <v>418</v>
      </c>
      <c r="K173" s="2" t="s">
        <v>41</v>
      </c>
      <c r="L173" s="29">
        <v>82</v>
      </c>
      <c r="M173" s="29">
        <v>84</v>
      </c>
      <c r="N173" s="29">
        <v>82</v>
      </c>
      <c r="O173" s="29">
        <v>91</v>
      </c>
      <c r="P173" s="29">
        <v>93</v>
      </c>
      <c r="Q173" s="29">
        <v>87</v>
      </c>
      <c r="R173" s="29">
        <v>89</v>
      </c>
      <c r="S173" s="29">
        <v>89</v>
      </c>
      <c r="T173" s="29">
        <v>83</v>
      </c>
      <c r="U173" s="29">
        <v>85</v>
      </c>
      <c r="V173" s="29">
        <v>83</v>
      </c>
      <c r="W173" s="32">
        <v>77</v>
      </c>
      <c r="X173" s="15">
        <f t="shared" si="8"/>
        <v>85.416666666666671</v>
      </c>
    </row>
    <row r="174" spans="3:24" x14ac:dyDescent="0.25">
      <c r="C174" t="str">
        <f>VLOOKUP(J174,LookupTbl!$A:$E,5,0)</f>
        <v>NASHVILLE</v>
      </c>
      <c r="D174" t="str">
        <f t="shared" si="6"/>
        <v>CAVERNA INDEPENDENT SCHOOL DISTRICT</v>
      </c>
      <c r="E174" t="str">
        <f t="shared" si="7"/>
        <v>UNINCORP</v>
      </c>
      <c r="F174" s="2" t="s">
        <v>4</v>
      </c>
      <c r="G174" s="1" t="s">
        <v>6</v>
      </c>
      <c r="H174" s="1" t="s">
        <v>13</v>
      </c>
      <c r="I174" s="1" t="s">
        <v>108</v>
      </c>
      <c r="J174" s="1" t="s">
        <v>419</v>
      </c>
      <c r="K174" s="2" t="s">
        <v>41</v>
      </c>
      <c r="L174" s="29">
        <v>11</v>
      </c>
      <c r="M174" s="29">
        <v>11</v>
      </c>
      <c r="N174" s="29">
        <v>11</v>
      </c>
      <c r="O174" s="29">
        <v>10</v>
      </c>
      <c r="P174" s="29">
        <v>12</v>
      </c>
      <c r="Q174" s="29">
        <v>11</v>
      </c>
      <c r="R174" s="29">
        <v>11</v>
      </c>
      <c r="S174" s="29">
        <v>12</v>
      </c>
      <c r="T174" s="29">
        <v>11</v>
      </c>
      <c r="U174" s="29">
        <v>11</v>
      </c>
      <c r="V174" s="29">
        <v>11</v>
      </c>
      <c r="W174" s="32">
        <v>11</v>
      </c>
      <c r="X174" s="15">
        <f t="shared" si="8"/>
        <v>11.083333333333334</v>
      </c>
    </row>
    <row r="175" spans="3:24" x14ac:dyDescent="0.25">
      <c r="C175" t="str">
        <f>VLOOKUP(J175,LookupTbl!$A:$E,5,0)</f>
        <v>NASHVILLE</v>
      </c>
      <c r="D175" t="str">
        <f t="shared" si="6"/>
        <v>HART COUNTY SCHOOL DISTRICT</v>
      </c>
      <c r="E175" t="str">
        <f t="shared" si="7"/>
        <v>UNINCORP</v>
      </c>
      <c r="F175" s="2" t="s">
        <v>4</v>
      </c>
      <c r="G175" s="1" t="s">
        <v>6</v>
      </c>
      <c r="H175" s="1" t="s">
        <v>13</v>
      </c>
      <c r="I175" s="1" t="s">
        <v>109</v>
      </c>
      <c r="J175" s="1" t="s">
        <v>420</v>
      </c>
      <c r="K175" s="2" t="s">
        <v>41</v>
      </c>
      <c r="L175" s="29">
        <v>15</v>
      </c>
      <c r="M175" s="29">
        <v>16</v>
      </c>
      <c r="N175" s="29">
        <v>15</v>
      </c>
      <c r="O175" s="29">
        <v>15</v>
      </c>
      <c r="P175" s="29">
        <v>15</v>
      </c>
      <c r="Q175" s="29">
        <v>7</v>
      </c>
      <c r="R175" s="29">
        <v>23</v>
      </c>
      <c r="S175" s="29">
        <v>15</v>
      </c>
      <c r="T175" s="29">
        <v>15</v>
      </c>
      <c r="U175" s="29">
        <v>15</v>
      </c>
      <c r="V175" s="29">
        <v>15</v>
      </c>
      <c r="W175" s="32">
        <v>15</v>
      </c>
      <c r="X175" s="15">
        <f t="shared" si="8"/>
        <v>15.083333333333334</v>
      </c>
    </row>
    <row r="176" spans="3:24" x14ac:dyDescent="0.25">
      <c r="C176" t="str">
        <f>VLOOKUP(J176,LookupTbl!$A:$E,5,0)</f>
        <v>EVANSVILLE</v>
      </c>
      <c r="D176" t="str">
        <f t="shared" si="6"/>
        <v>HENDERSON COUNTY SCHOOL DISTRICT</v>
      </c>
      <c r="E176" t="str">
        <f t="shared" si="7"/>
        <v>HENDERSON</v>
      </c>
      <c r="F176" s="2" t="s">
        <v>4</v>
      </c>
      <c r="G176" s="1" t="s">
        <v>6</v>
      </c>
      <c r="H176" s="1" t="s">
        <v>13</v>
      </c>
      <c r="I176" s="1" t="s">
        <v>184</v>
      </c>
      <c r="J176" s="1" t="s">
        <v>495</v>
      </c>
      <c r="K176" s="2" t="s">
        <v>41</v>
      </c>
      <c r="L176" s="29">
        <v>7</v>
      </c>
      <c r="M176" s="29">
        <v>7</v>
      </c>
      <c r="N176" s="29">
        <v>7</v>
      </c>
      <c r="O176" s="29">
        <v>7</v>
      </c>
      <c r="P176" s="29">
        <v>7</v>
      </c>
      <c r="Q176" s="29">
        <v>6</v>
      </c>
      <c r="R176" s="29">
        <v>4</v>
      </c>
      <c r="S176" s="29">
        <v>5</v>
      </c>
      <c r="T176" s="29">
        <v>5</v>
      </c>
      <c r="U176" s="29">
        <v>5</v>
      </c>
      <c r="V176" s="29">
        <v>4</v>
      </c>
      <c r="W176" s="32">
        <v>4</v>
      </c>
      <c r="X176" s="15">
        <f t="shared" si="8"/>
        <v>5.666666666666667</v>
      </c>
    </row>
    <row r="177" spans="3:24" x14ac:dyDescent="0.25">
      <c r="C177" t="str">
        <f>VLOOKUP(J177,LookupTbl!$A:$E,5,0)</f>
        <v>EVANSVILLE</v>
      </c>
      <c r="D177" t="str">
        <f t="shared" si="6"/>
        <v>HENDERSON COUNTY SCHOOL DISTRICT</v>
      </c>
      <c r="E177" t="str">
        <f t="shared" si="7"/>
        <v>ROBARDS</v>
      </c>
      <c r="F177" s="2" t="s">
        <v>4</v>
      </c>
      <c r="G177" s="1" t="s">
        <v>6</v>
      </c>
      <c r="H177" s="1" t="s">
        <v>13</v>
      </c>
      <c r="I177" s="1" t="s">
        <v>110</v>
      </c>
      <c r="J177" s="1" t="s">
        <v>421</v>
      </c>
      <c r="K177" s="2" t="s">
        <v>41</v>
      </c>
      <c r="L177" s="29">
        <v>4</v>
      </c>
      <c r="M177" s="29">
        <v>4</v>
      </c>
      <c r="N177" s="29">
        <v>4</v>
      </c>
      <c r="O177" s="29">
        <v>4</v>
      </c>
      <c r="P177" s="29">
        <v>4</v>
      </c>
      <c r="Q177" s="29">
        <v>4</v>
      </c>
      <c r="R177" s="29">
        <v>4</v>
      </c>
      <c r="S177" s="29">
        <v>4</v>
      </c>
      <c r="T177" s="29">
        <v>4</v>
      </c>
      <c r="U177" s="29">
        <v>4</v>
      </c>
      <c r="V177" s="29">
        <v>4</v>
      </c>
      <c r="W177" s="32">
        <v>4</v>
      </c>
      <c r="X177" s="15">
        <f t="shared" si="8"/>
        <v>4</v>
      </c>
    </row>
    <row r="178" spans="3:24" x14ac:dyDescent="0.25">
      <c r="C178" t="str">
        <f>VLOOKUP(J178,LookupTbl!$A:$E,5,0)</f>
        <v>EVANSVILLE</v>
      </c>
      <c r="D178" t="str">
        <f t="shared" si="6"/>
        <v>HENDERSON COUNTY SCHOOL DISTRICT</v>
      </c>
      <c r="E178" t="str">
        <f t="shared" si="7"/>
        <v>UNINCORP</v>
      </c>
      <c r="F178" s="2" t="s">
        <v>4</v>
      </c>
      <c r="G178" s="1" t="s">
        <v>6</v>
      </c>
      <c r="H178" s="1" t="s">
        <v>13</v>
      </c>
      <c r="I178" s="1" t="s">
        <v>111</v>
      </c>
      <c r="J178" s="1" t="s">
        <v>422</v>
      </c>
      <c r="K178" s="2" t="s">
        <v>41</v>
      </c>
      <c r="L178" s="29">
        <v>37</v>
      </c>
      <c r="M178" s="29">
        <v>37</v>
      </c>
      <c r="N178" s="29">
        <v>37</v>
      </c>
      <c r="O178" s="29">
        <v>37</v>
      </c>
      <c r="P178" s="29">
        <v>37</v>
      </c>
      <c r="Q178" s="29">
        <v>39</v>
      </c>
      <c r="R178" s="29">
        <v>40</v>
      </c>
      <c r="S178" s="29">
        <v>39</v>
      </c>
      <c r="T178" s="29">
        <v>39</v>
      </c>
      <c r="U178" s="29">
        <v>39</v>
      </c>
      <c r="V178" s="29">
        <v>40</v>
      </c>
      <c r="W178" s="32">
        <v>40</v>
      </c>
      <c r="X178" s="15">
        <f t="shared" si="8"/>
        <v>38.416666666666664</v>
      </c>
    </row>
    <row r="179" spans="3:24" x14ac:dyDescent="0.25">
      <c r="C179" t="str">
        <f>VLOOKUP(J179,LookupTbl!$A:$E,5,0)</f>
        <v>PADUCAH</v>
      </c>
      <c r="D179" t="str">
        <f t="shared" si="6"/>
        <v>DAWSON SPRINGS INDEPENDENT SCHO</v>
      </c>
      <c r="E179" t="str">
        <f t="shared" si="7"/>
        <v>DAWSON SPRINGS</v>
      </c>
      <c r="F179" s="2" t="s">
        <v>4</v>
      </c>
      <c r="G179" s="1" t="s">
        <v>6</v>
      </c>
      <c r="H179" s="1" t="s">
        <v>13</v>
      </c>
      <c r="I179" s="1" t="s">
        <v>112</v>
      </c>
      <c r="J179" s="1" t="s">
        <v>423</v>
      </c>
      <c r="K179" s="2" t="s">
        <v>41</v>
      </c>
      <c r="L179" s="29">
        <v>59</v>
      </c>
      <c r="M179" s="29">
        <v>59</v>
      </c>
      <c r="N179" s="29">
        <v>61</v>
      </c>
      <c r="O179" s="29">
        <v>65</v>
      </c>
      <c r="P179" s="29">
        <v>64</v>
      </c>
      <c r="Q179" s="29">
        <v>58</v>
      </c>
      <c r="R179" s="29">
        <v>63</v>
      </c>
      <c r="S179" s="29">
        <v>65</v>
      </c>
      <c r="T179" s="29">
        <v>59</v>
      </c>
      <c r="U179" s="29">
        <v>58</v>
      </c>
      <c r="V179" s="29">
        <v>61</v>
      </c>
      <c r="W179" s="32">
        <v>57</v>
      </c>
      <c r="X179" s="15">
        <f t="shared" si="8"/>
        <v>60.75</v>
      </c>
    </row>
    <row r="180" spans="3:24" x14ac:dyDescent="0.25">
      <c r="C180" t="str">
        <f>VLOOKUP(J180,LookupTbl!$A:$E,5,0)</f>
        <v>PADUCAH</v>
      </c>
      <c r="D180" t="str">
        <f t="shared" si="6"/>
        <v>HOPKINS COUNTY SCHOOL DISTRICT</v>
      </c>
      <c r="E180" t="str">
        <f t="shared" si="7"/>
        <v>DAWSON SPRINGS</v>
      </c>
      <c r="F180" s="2" t="s">
        <v>4</v>
      </c>
      <c r="G180" s="1" t="s">
        <v>6</v>
      </c>
      <c r="H180" s="1" t="s">
        <v>13</v>
      </c>
      <c r="I180" s="1" t="s">
        <v>185</v>
      </c>
      <c r="J180" s="1" t="s">
        <v>496</v>
      </c>
      <c r="K180" s="2" t="s">
        <v>41</v>
      </c>
      <c r="L180" s="29">
        <v>1</v>
      </c>
      <c r="M180" s="29">
        <v>1</v>
      </c>
      <c r="N180" s="29">
        <v>1</v>
      </c>
      <c r="O180" s="29">
        <v>1</v>
      </c>
      <c r="P180" s="29">
        <v>1</v>
      </c>
      <c r="Q180" s="29">
        <v>1</v>
      </c>
      <c r="R180" s="29">
        <v>1</v>
      </c>
      <c r="S180" s="29">
        <v>1</v>
      </c>
      <c r="T180" s="29">
        <v>1</v>
      </c>
      <c r="U180" s="29">
        <v>1</v>
      </c>
      <c r="V180" s="29">
        <v>1</v>
      </c>
      <c r="W180" s="32">
        <v>1</v>
      </c>
      <c r="X180" s="15">
        <f t="shared" si="8"/>
        <v>1</v>
      </c>
    </row>
    <row r="181" spans="3:24" x14ac:dyDescent="0.25">
      <c r="C181" t="str">
        <f>VLOOKUP(J181,LookupTbl!$A:$E,5,0)</f>
        <v>PADUCAH</v>
      </c>
      <c r="D181" t="str">
        <f t="shared" si="6"/>
        <v>HOPKINS COUNTY SCHOOL DISTRICT</v>
      </c>
      <c r="E181" t="str">
        <f t="shared" si="7"/>
        <v>EARLINGTON</v>
      </c>
      <c r="F181" s="2" t="s">
        <v>4</v>
      </c>
      <c r="G181" s="1" t="s">
        <v>6</v>
      </c>
      <c r="H181" s="1" t="s">
        <v>13</v>
      </c>
      <c r="I181" s="1" t="s">
        <v>113</v>
      </c>
      <c r="J181" s="1" t="s">
        <v>424</v>
      </c>
      <c r="K181" s="2" t="s">
        <v>41</v>
      </c>
      <c r="L181" s="29">
        <v>25</v>
      </c>
      <c r="M181" s="29">
        <v>25</v>
      </c>
      <c r="N181" s="29">
        <v>28</v>
      </c>
      <c r="O181" s="29">
        <v>28</v>
      </c>
      <c r="P181" s="29">
        <v>27</v>
      </c>
      <c r="Q181" s="29">
        <v>27</v>
      </c>
      <c r="R181" s="29">
        <v>27</v>
      </c>
      <c r="S181" s="29">
        <v>29</v>
      </c>
      <c r="T181" s="29">
        <v>25</v>
      </c>
      <c r="U181" s="29">
        <v>23</v>
      </c>
      <c r="V181" s="29">
        <v>23</v>
      </c>
      <c r="W181" s="32">
        <v>23</v>
      </c>
      <c r="X181" s="15">
        <f t="shared" si="8"/>
        <v>25.833333333333332</v>
      </c>
    </row>
    <row r="182" spans="3:24" x14ac:dyDescent="0.25">
      <c r="C182" t="str">
        <f>VLOOKUP(J182,LookupTbl!$A:$E,5,0)</f>
        <v>EVANSVILLE</v>
      </c>
      <c r="D182" t="str">
        <f t="shared" si="6"/>
        <v>HOPKINS COUNTY SCHOOL DISTRICT</v>
      </c>
      <c r="E182" t="str">
        <f t="shared" si="7"/>
        <v>HANSON</v>
      </c>
      <c r="F182" s="2" t="s">
        <v>4</v>
      </c>
      <c r="G182" s="1" t="s">
        <v>6</v>
      </c>
      <c r="H182" s="1" t="s">
        <v>13</v>
      </c>
      <c r="I182" s="1" t="s">
        <v>114</v>
      </c>
      <c r="J182" s="1" t="s">
        <v>425</v>
      </c>
      <c r="K182" s="2" t="s">
        <v>41</v>
      </c>
      <c r="L182" s="29">
        <v>15</v>
      </c>
      <c r="M182" s="29">
        <v>15</v>
      </c>
      <c r="N182" s="29">
        <v>16</v>
      </c>
      <c r="O182" s="29">
        <v>16</v>
      </c>
      <c r="P182" s="29">
        <v>18</v>
      </c>
      <c r="Q182" s="29">
        <v>18</v>
      </c>
      <c r="R182" s="29">
        <v>17</v>
      </c>
      <c r="S182" s="29">
        <v>17</v>
      </c>
      <c r="T182" s="29">
        <v>17</v>
      </c>
      <c r="U182" s="29">
        <v>16</v>
      </c>
      <c r="V182" s="29">
        <v>16</v>
      </c>
      <c r="W182" s="32">
        <v>17</v>
      </c>
      <c r="X182" s="15">
        <f t="shared" si="8"/>
        <v>16.5</v>
      </c>
    </row>
    <row r="183" spans="3:24" x14ac:dyDescent="0.25">
      <c r="C183" t="str">
        <f>VLOOKUP(J183,LookupTbl!$A:$E,5,0)</f>
        <v>PADUCAH</v>
      </c>
      <c r="D183" t="str">
        <f t="shared" si="6"/>
        <v>HOPKINS COUNTY SCHOOL DISTRICT</v>
      </c>
      <c r="E183" t="str">
        <f t="shared" si="7"/>
        <v>MADISONVILLE</v>
      </c>
      <c r="F183" s="2" t="s">
        <v>4</v>
      </c>
      <c r="G183" s="1" t="s">
        <v>6</v>
      </c>
      <c r="H183" s="1" t="s">
        <v>13</v>
      </c>
      <c r="I183" s="1" t="s">
        <v>115</v>
      </c>
      <c r="J183" s="1" t="s">
        <v>426</v>
      </c>
      <c r="K183" s="2" t="s">
        <v>41</v>
      </c>
      <c r="L183" s="29">
        <v>724</v>
      </c>
      <c r="M183" s="29">
        <v>732</v>
      </c>
      <c r="N183" s="29">
        <v>728</v>
      </c>
      <c r="O183" s="29">
        <v>772</v>
      </c>
      <c r="P183" s="29">
        <v>762</v>
      </c>
      <c r="Q183" s="29">
        <v>750</v>
      </c>
      <c r="R183" s="29">
        <v>766</v>
      </c>
      <c r="S183" s="29">
        <v>758</v>
      </c>
      <c r="T183" s="29">
        <v>747</v>
      </c>
      <c r="U183" s="29">
        <v>741</v>
      </c>
      <c r="V183" s="29">
        <v>739</v>
      </c>
      <c r="W183" s="32">
        <v>720</v>
      </c>
      <c r="X183" s="15">
        <f t="shared" si="8"/>
        <v>744.91666666666663</v>
      </c>
    </row>
    <row r="184" spans="3:24" x14ac:dyDescent="0.25">
      <c r="C184" t="str">
        <f>VLOOKUP(J184,LookupTbl!$A:$E,5,0)</f>
        <v>PADUCAH</v>
      </c>
      <c r="D184" t="str">
        <f t="shared" si="6"/>
        <v>HOPKINS COUNTY SCHOOL DISTRICT</v>
      </c>
      <c r="E184" t="str">
        <f t="shared" si="7"/>
        <v>MORTONS GAP</v>
      </c>
      <c r="F184" s="2" t="s">
        <v>4</v>
      </c>
      <c r="G184" s="1" t="s">
        <v>6</v>
      </c>
      <c r="H184" s="1" t="s">
        <v>13</v>
      </c>
      <c r="I184" s="1" t="s">
        <v>116</v>
      </c>
      <c r="J184" s="1" t="s">
        <v>427</v>
      </c>
      <c r="K184" s="2" t="s">
        <v>41</v>
      </c>
      <c r="L184" s="29">
        <v>14</v>
      </c>
      <c r="M184" s="29">
        <v>14</v>
      </c>
      <c r="N184" s="29">
        <v>13</v>
      </c>
      <c r="O184" s="29">
        <v>20</v>
      </c>
      <c r="P184" s="29">
        <v>15</v>
      </c>
      <c r="Q184" s="11"/>
      <c r="R184" s="29">
        <v>30</v>
      </c>
      <c r="S184" s="29">
        <v>15</v>
      </c>
      <c r="T184" s="29">
        <v>14</v>
      </c>
      <c r="U184" s="29">
        <v>16</v>
      </c>
      <c r="V184" s="29">
        <v>15</v>
      </c>
      <c r="W184" s="32">
        <v>15</v>
      </c>
      <c r="X184" s="15">
        <f t="shared" si="8"/>
        <v>16.454545454545453</v>
      </c>
    </row>
    <row r="185" spans="3:24" x14ac:dyDescent="0.25">
      <c r="C185" t="str">
        <f>VLOOKUP(J185,LookupTbl!$A:$E,5,0)</f>
        <v>PADUCAH</v>
      </c>
      <c r="D185" t="str">
        <f t="shared" si="6"/>
        <v>HOPKINS COUNTY SCHOOL DISTRICT</v>
      </c>
      <c r="E185" t="str">
        <f t="shared" si="7"/>
        <v>NORTONVILLE</v>
      </c>
      <c r="F185" s="2" t="s">
        <v>4</v>
      </c>
      <c r="G185" s="1" t="s">
        <v>6</v>
      </c>
      <c r="H185" s="1" t="s">
        <v>13</v>
      </c>
      <c r="I185" s="1" t="s">
        <v>117</v>
      </c>
      <c r="J185" s="1" t="s">
        <v>428</v>
      </c>
      <c r="K185" s="2" t="s">
        <v>41</v>
      </c>
      <c r="L185" s="29">
        <v>22</v>
      </c>
      <c r="M185" s="29">
        <v>21</v>
      </c>
      <c r="N185" s="29">
        <v>23</v>
      </c>
      <c r="O185" s="29">
        <v>25</v>
      </c>
      <c r="P185" s="29">
        <v>23</v>
      </c>
      <c r="Q185" s="29">
        <v>23</v>
      </c>
      <c r="R185" s="29">
        <v>23</v>
      </c>
      <c r="S185" s="29">
        <v>22</v>
      </c>
      <c r="T185" s="29">
        <v>23</v>
      </c>
      <c r="U185" s="29">
        <v>22</v>
      </c>
      <c r="V185" s="29">
        <v>23</v>
      </c>
      <c r="W185" s="32">
        <v>21</v>
      </c>
      <c r="X185" s="15">
        <f t="shared" si="8"/>
        <v>22.583333333333332</v>
      </c>
    </row>
    <row r="186" spans="3:24" x14ac:dyDescent="0.25">
      <c r="C186" t="str">
        <f>VLOOKUP(J186,LookupTbl!$A:$E,5,0)</f>
        <v>PADUCAH</v>
      </c>
      <c r="D186" t="str">
        <f t="shared" si="6"/>
        <v>HOPKINS COUNTY SCHOOL DISTRICT</v>
      </c>
      <c r="E186" t="str">
        <f t="shared" si="7"/>
        <v>SAINT CHARLES</v>
      </c>
      <c r="F186" s="2" t="s">
        <v>4</v>
      </c>
      <c r="G186" s="1" t="s">
        <v>6</v>
      </c>
      <c r="H186" s="1" t="s">
        <v>13</v>
      </c>
      <c r="I186" s="1" t="s">
        <v>118</v>
      </c>
      <c r="J186" s="1" t="s">
        <v>429</v>
      </c>
      <c r="K186" s="2" t="s">
        <v>41</v>
      </c>
      <c r="L186" s="29">
        <v>2</v>
      </c>
      <c r="M186" s="29">
        <v>2</v>
      </c>
      <c r="N186" s="29">
        <v>2</v>
      </c>
      <c r="O186" s="29">
        <v>2</v>
      </c>
      <c r="P186" s="29">
        <v>2</v>
      </c>
      <c r="Q186" s="29">
        <v>2</v>
      </c>
      <c r="R186" s="29">
        <v>2</v>
      </c>
      <c r="S186" s="29">
        <v>3</v>
      </c>
      <c r="T186" s="29">
        <v>1</v>
      </c>
      <c r="U186" s="29">
        <v>1</v>
      </c>
      <c r="V186" s="29">
        <v>1</v>
      </c>
      <c r="W186" s="32">
        <v>1</v>
      </c>
      <c r="X186" s="15">
        <f t="shared" si="8"/>
        <v>1.75</v>
      </c>
    </row>
    <row r="187" spans="3:24" x14ac:dyDescent="0.25">
      <c r="C187" t="str">
        <f>VLOOKUP(J187,LookupTbl!$A:$E,5,0)</f>
        <v>PADUCAH</v>
      </c>
      <c r="D187" t="str">
        <f t="shared" si="6"/>
        <v>HOPKINS COUNTY SCHOOL DISTRICT</v>
      </c>
      <c r="E187" t="str">
        <f t="shared" si="7"/>
        <v>UNINCORP</v>
      </c>
      <c r="F187" s="2" t="s">
        <v>4</v>
      </c>
      <c r="G187" s="1" t="s">
        <v>6</v>
      </c>
      <c r="H187" s="1" t="s">
        <v>13</v>
      </c>
      <c r="I187" s="1" t="s">
        <v>119</v>
      </c>
      <c r="J187" s="1" t="s">
        <v>430</v>
      </c>
      <c r="K187" s="2" t="s">
        <v>41</v>
      </c>
      <c r="L187" s="29">
        <v>96</v>
      </c>
      <c r="M187" s="29">
        <v>102</v>
      </c>
      <c r="N187" s="29">
        <v>93</v>
      </c>
      <c r="O187" s="29">
        <v>111</v>
      </c>
      <c r="P187" s="29">
        <v>107</v>
      </c>
      <c r="Q187" s="29">
        <v>101</v>
      </c>
      <c r="R187" s="29">
        <v>109</v>
      </c>
      <c r="S187" s="29">
        <v>107</v>
      </c>
      <c r="T187" s="29">
        <v>104</v>
      </c>
      <c r="U187" s="29">
        <v>105</v>
      </c>
      <c r="V187" s="29">
        <v>102</v>
      </c>
      <c r="W187" s="32">
        <v>101</v>
      </c>
      <c r="X187" s="15">
        <f t="shared" si="8"/>
        <v>103.16666666666667</v>
      </c>
    </row>
    <row r="188" spans="3:24" x14ac:dyDescent="0.25">
      <c r="C188" t="str">
        <f>VLOOKUP(J188,LookupTbl!$A:$E,5,0)</f>
        <v>PADUCAH</v>
      </c>
      <c r="D188" t="str">
        <f t="shared" si="6"/>
        <v>HOPKINS COUNTY SCHOOL DISTRICT</v>
      </c>
      <c r="E188" t="str">
        <f t="shared" si="7"/>
        <v>WHITE PLAINS</v>
      </c>
      <c r="F188" s="2" t="s">
        <v>4</v>
      </c>
      <c r="G188" s="1" t="s">
        <v>6</v>
      </c>
      <c r="H188" s="1" t="s">
        <v>13</v>
      </c>
      <c r="I188" s="1" t="s">
        <v>186</v>
      </c>
      <c r="J188" s="1" t="s">
        <v>497</v>
      </c>
      <c r="K188" s="2" t="s">
        <v>41</v>
      </c>
      <c r="L188" s="29">
        <v>1</v>
      </c>
      <c r="M188" s="29">
        <v>1</v>
      </c>
      <c r="N188" s="29">
        <v>1</v>
      </c>
      <c r="O188" s="29">
        <v>1</v>
      </c>
      <c r="P188" s="29">
        <v>1</v>
      </c>
      <c r="Q188" s="29">
        <v>1</v>
      </c>
      <c r="R188" s="29">
        <v>1</v>
      </c>
      <c r="S188" s="29">
        <v>1</v>
      </c>
      <c r="T188" s="29">
        <v>1</v>
      </c>
      <c r="U188" s="29">
        <v>1</v>
      </c>
      <c r="V188" s="29">
        <v>1</v>
      </c>
      <c r="W188" s="32">
        <v>1</v>
      </c>
      <c r="X188" s="15">
        <f t="shared" si="8"/>
        <v>1</v>
      </c>
    </row>
    <row r="189" spans="3:24" x14ac:dyDescent="0.25">
      <c r="C189" t="str">
        <f>VLOOKUP(J189,LookupTbl!$A:$E,5,0)</f>
        <v>LOUISVILLE</v>
      </c>
      <c r="D189" t="str">
        <f t="shared" si="6"/>
        <v>JEFFERSON COUNTY</v>
      </c>
      <c r="E189" t="str">
        <f t="shared" si="7"/>
        <v>LOUISVILLE/JEFFERSON COUNTY</v>
      </c>
      <c r="F189" s="2" t="s">
        <v>4</v>
      </c>
      <c r="G189" s="1" t="s">
        <v>6</v>
      </c>
      <c r="H189" s="1" t="s">
        <v>13</v>
      </c>
      <c r="I189" s="1" t="s">
        <v>187</v>
      </c>
      <c r="J189" s="1" t="s">
        <v>498</v>
      </c>
      <c r="K189" s="2" t="s">
        <v>41</v>
      </c>
      <c r="L189" s="29">
        <v>1</v>
      </c>
      <c r="M189" s="29">
        <v>1</v>
      </c>
      <c r="N189" s="11"/>
      <c r="O189" s="29">
        <v>1</v>
      </c>
      <c r="P189" s="29">
        <v>1</v>
      </c>
      <c r="Q189" s="29">
        <v>1</v>
      </c>
      <c r="R189" s="29">
        <v>1</v>
      </c>
      <c r="S189" s="29">
        <v>3</v>
      </c>
      <c r="T189" s="29">
        <v>2</v>
      </c>
      <c r="U189" s="29">
        <v>2</v>
      </c>
      <c r="V189" s="29">
        <v>2</v>
      </c>
      <c r="W189" s="32">
        <v>2</v>
      </c>
      <c r="X189" s="15">
        <f t="shared" si="8"/>
        <v>1.5454545454545454</v>
      </c>
    </row>
    <row r="190" spans="3:24" x14ac:dyDescent="0.25">
      <c r="C190" t="str">
        <f>VLOOKUP(J190,LookupTbl!$A:$E,5,0)</f>
        <v>LOUISVILLE</v>
      </c>
      <c r="D190" t="str">
        <f t="shared" si="6"/>
        <v>JEFFERSON COUNTY SCHOOL DISTRICT</v>
      </c>
      <c r="E190" t="str">
        <f t="shared" si="7"/>
        <v>UNINCORP</v>
      </c>
      <c r="F190" s="2" t="s">
        <v>4</v>
      </c>
      <c r="G190" s="1" t="s">
        <v>6</v>
      </c>
      <c r="H190" s="1" t="s">
        <v>13</v>
      </c>
      <c r="I190" s="1" t="s">
        <v>188</v>
      </c>
      <c r="J190" s="1" t="s">
        <v>499</v>
      </c>
      <c r="K190" s="2" t="s">
        <v>41</v>
      </c>
      <c r="L190" s="29">
        <v>2</v>
      </c>
      <c r="M190" s="29">
        <v>2</v>
      </c>
      <c r="N190" s="29">
        <v>2</v>
      </c>
      <c r="O190" s="29">
        <v>1</v>
      </c>
      <c r="P190" s="29">
        <v>3</v>
      </c>
      <c r="Q190" s="11"/>
      <c r="R190" s="29">
        <v>4</v>
      </c>
      <c r="S190" s="29">
        <v>2</v>
      </c>
      <c r="T190" s="29">
        <v>2</v>
      </c>
      <c r="U190" s="29">
        <v>2</v>
      </c>
      <c r="V190" s="29">
        <v>2</v>
      </c>
      <c r="W190" s="32">
        <v>2</v>
      </c>
      <c r="X190" s="15">
        <f t="shared" si="8"/>
        <v>2.1818181818181817</v>
      </c>
    </row>
    <row r="191" spans="3:24" x14ac:dyDescent="0.25">
      <c r="C191" t="str">
        <f>VLOOKUP(J191,LookupTbl!$A:$E,5,0)</f>
        <v>LEXINGTON</v>
      </c>
      <c r="D191" t="str">
        <f t="shared" si="6"/>
        <v>LINCOLN COUNTY SCHOOL DISTRICT</v>
      </c>
      <c r="E191" t="str">
        <f t="shared" si="7"/>
        <v>HUSTONVILLE</v>
      </c>
      <c r="F191" s="2" t="s">
        <v>4</v>
      </c>
      <c r="G191" s="1" t="s">
        <v>6</v>
      </c>
      <c r="H191" s="1" t="s">
        <v>13</v>
      </c>
      <c r="I191" s="1" t="s">
        <v>120</v>
      </c>
      <c r="J191" s="1" t="s">
        <v>431</v>
      </c>
      <c r="K191" s="2" t="s">
        <v>41</v>
      </c>
      <c r="L191" s="29">
        <v>13</v>
      </c>
      <c r="M191" s="29">
        <v>13</v>
      </c>
      <c r="N191" s="29">
        <v>13</v>
      </c>
      <c r="O191" s="29">
        <v>13</v>
      </c>
      <c r="P191" s="29">
        <v>13</v>
      </c>
      <c r="Q191" s="11"/>
      <c r="R191" s="29">
        <v>26</v>
      </c>
      <c r="S191" s="29">
        <v>13</v>
      </c>
      <c r="T191" s="29">
        <v>13</v>
      </c>
      <c r="U191" s="29">
        <v>13</v>
      </c>
      <c r="V191" s="29">
        <v>13</v>
      </c>
      <c r="W191" s="32">
        <v>13</v>
      </c>
      <c r="X191" s="15">
        <f t="shared" si="8"/>
        <v>14.181818181818182</v>
      </c>
    </row>
    <row r="192" spans="3:24" x14ac:dyDescent="0.25">
      <c r="C192" t="str">
        <f>VLOOKUP(J192,LookupTbl!$A:$E,5,0)</f>
        <v>LEXINGTON</v>
      </c>
      <c r="D192" t="str">
        <f t="shared" si="6"/>
        <v>LINCOLN COUNTY SCHOOL DISTRICT</v>
      </c>
      <c r="E192" t="str">
        <f t="shared" si="7"/>
        <v>STANFORD</v>
      </c>
      <c r="F192" s="2" t="s">
        <v>4</v>
      </c>
      <c r="G192" s="1" t="s">
        <v>6</v>
      </c>
      <c r="H192" s="1" t="s">
        <v>13</v>
      </c>
      <c r="I192" s="1" t="s">
        <v>121</v>
      </c>
      <c r="J192" s="1" t="s">
        <v>432</v>
      </c>
      <c r="K192" s="2" t="s">
        <v>41</v>
      </c>
      <c r="L192" s="29">
        <v>122</v>
      </c>
      <c r="M192" s="29">
        <v>122</v>
      </c>
      <c r="N192" s="29">
        <v>123</v>
      </c>
      <c r="O192" s="29">
        <v>126</v>
      </c>
      <c r="P192" s="29">
        <v>130</v>
      </c>
      <c r="Q192" s="29">
        <v>90</v>
      </c>
      <c r="R192" s="29">
        <v>165</v>
      </c>
      <c r="S192" s="29">
        <v>127</v>
      </c>
      <c r="T192" s="29">
        <v>124</v>
      </c>
      <c r="U192" s="29">
        <v>125</v>
      </c>
      <c r="V192" s="29">
        <v>125</v>
      </c>
      <c r="W192" s="32">
        <v>123</v>
      </c>
      <c r="X192" s="15">
        <f t="shared" si="8"/>
        <v>125.16666666666667</v>
      </c>
    </row>
    <row r="193" spans="3:24" x14ac:dyDescent="0.25">
      <c r="C193" t="str">
        <f>VLOOKUP(J193,LookupTbl!$A:$E,5,0)</f>
        <v>LEXINGTON</v>
      </c>
      <c r="D193" t="str">
        <f t="shared" si="6"/>
        <v>LINCOLN COUNTY SCHOOL DISTRICT</v>
      </c>
      <c r="E193" t="str">
        <f t="shared" si="7"/>
        <v>UNINCORP</v>
      </c>
      <c r="F193" s="2" t="s">
        <v>4</v>
      </c>
      <c r="G193" s="1" t="s">
        <v>6</v>
      </c>
      <c r="H193" s="1" t="s">
        <v>13</v>
      </c>
      <c r="I193" s="1" t="s">
        <v>122</v>
      </c>
      <c r="J193" s="1" t="s">
        <v>433</v>
      </c>
      <c r="K193" s="2" t="s">
        <v>41</v>
      </c>
      <c r="L193" s="29">
        <v>20</v>
      </c>
      <c r="M193" s="29">
        <v>24</v>
      </c>
      <c r="N193" s="29">
        <v>22</v>
      </c>
      <c r="O193" s="29">
        <v>23</v>
      </c>
      <c r="P193" s="29">
        <v>24</v>
      </c>
      <c r="Q193" s="29">
        <v>16</v>
      </c>
      <c r="R193" s="29">
        <v>33</v>
      </c>
      <c r="S193" s="29">
        <v>21</v>
      </c>
      <c r="T193" s="29">
        <v>28</v>
      </c>
      <c r="U193" s="29">
        <v>21</v>
      </c>
      <c r="V193" s="29">
        <v>20</v>
      </c>
      <c r="W193" s="32">
        <v>22</v>
      </c>
      <c r="X193" s="15">
        <f t="shared" si="8"/>
        <v>22.833333333333332</v>
      </c>
    </row>
    <row r="194" spans="3:24" x14ac:dyDescent="0.25">
      <c r="C194" t="str">
        <f>VLOOKUP(J194,LookupTbl!$A:$E,5,0)</f>
        <v>PADUCAH</v>
      </c>
      <c r="D194" t="str">
        <f t="shared" si="6"/>
        <v>LIVINGSTON COUNTY SCHOOL DISTR</v>
      </c>
      <c r="E194" t="str">
        <f t="shared" si="7"/>
        <v>GRAND RIVERS</v>
      </c>
      <c r="F194" s="2" t="s">
        <v>4</v>
      </c>
      <c r="G194" s="1" t="s">
        <v>6</v>
      </c>
      <c r="H194" s="1" t="s">
        <v>13</v>
      </c>
      <c r="I194" s="1" t="s">
        <v>123</v>
      </c>
      <c r="J194" s="1" t="s">
        <v>434</v>
      </c>
      <c r="K194" s="2" t="s">
        <v>41</v>
      </c>
      <c r="L194" s="29">
        <v>24</v>
      </c>
      <c r="M194" s="29">
        <v>26</v>
      </c>
      <c r="N194" s="29">
        <v>24</v>
      </c>
      <c r="O194" s="29">
        <v>24</v>
      </c>
      <c r="P194" s="29">
        <v>24</v>
      </c>
      <c r="Q194" s="29">
        <v>24</v>
      </c>
      <c r="R194" s="29">
        <v>29</v>
      </c>
      <c r="S194" s="29">
        <v>25</v>
      </c>
      <c r="T194" s="29">
        <v>24</v>
      </c>
      <c r="U194" s="29">
        <v>26</v>
      </c>
      <c r="V194" s="29">
        <v>26</v>
      </c>
      <c r="W194" s="32">
        <v>25</v>
      </c>
      <c r="X194" s="15">
        <f t="shared" si="8"/>
        <v>25.083333333333332</v>
      </c>
    </row>
    <row r="195" spans="3:24" x14ac:dyDescent="0.25">
      <c r="C195" t="str">
        <f>VLOOKUP(J195,LookupTbl!$A:$E,5,0)</f>
        <v>PADUCAH</v>
      </c>
      <c r="D195" t="str">
        <f t="shared" si="6"/>
        <v>LIVINGSTON COUNTY SCHOOL DISTRICT</v>
      </c>
      <c r="E195" t="str">
        <f t="shared" si="7"/>
        <v>UNINCORP</v>
      </c>
      <c r="F195" s="2" t="s">
        <v>4</v>
      </c>
      <c r="G195" s="1" t="s">
        <v>6</v>
      </c>
      <c r="H195" s="1" t="s">
        <v>13</v>
      </c>
      <c r="I195" s="1" t="s">
        <v>124</v>
      </c>
      <c r="J195" s="1" t="s">
        <v>435</v>
      </c>
      <c r="K195" s="2" t="s">
        <v>41</v>
      </c>
      <c r="L195" s="29">
        <v>41</v>
      </c>
      <c r="M195" s="29">
        <v>42</v>
      </c>
      <c r="N195" s="29">
        <v>37</v>
      </c>
      <c r="O195" s="29">
        <v>38</v>
      </c>
      <c r="P195" s="29">
        <v>40</v>
      </c>
      <c r="Q195" s="29">
        <v>36</v>
      </c>
      <c r="R195" s="29">
        <v>46</v>
      </c>
      <c r="S195" s="29">
        <v>39</v>
      </c>
      <c r="T195" s="29">
        <v>37</v>
      </c>
      <c r="U195" s="29">
        <v>40</v>
      </c>
      <c r="V195" s="29">
        <v>40</v>
      </c>
      <c r="W195" s="32">
        <v>38</v>
      </c>
      <c r="X195" s="15">
        <f t="shared" si="8"/>
        <v>39.5</v>
      </c>
    </row>
    <row r="196" spans="3:24" x14ac:dyDescent="0.25">
      <c r="C196" t="str">
        <f>VLOOKUP(J196,LookupTbl!$A:$E,5,0)</f>
        <v>NASHVILLE</v>
      </c>
      <c r="D196" t="str">
        <f t="shared" si="6"/>
        <v>LOGAN COUNTY SCHOOL DISTRICT</v>
      </c>
      <c r="E196" t="str">
        <f t="shared" si="7"/>
        <v>ADAIRVILLE</v>
      </c>
      <c r="F196" s="2" t="s">
        <v>4</v>
      </c>
      <c r="G196" s="1" t="s">
        <v>6</v>
      </c>
      <c r="H196" s="1" t="s">
        <v>13</v>
      </c>
      <c r="I196" s="1" t="s">
        <v>125</v>
      </c>
      <c r="J196" s="1" t="s">
        <v>436</v>
      </c>
      <c r="K196" s="2" t="s">
        <v>41</v>
      </c>
      <c r="L196" s="29">
        <v>30</v>
      </c>
      <c r="M196" s="29">
        <v>20</v>
      </c>
      <c r="N196" s="29">
        <v>30</v>
      </c>
      <c r="O196" s="29">
        <v>29</v>
      </c>
      <c r="P196" s="29">
        <v>27</v>
      </c>
      <c r="Q196" s="29">
        <v>2</v>
      </c>
      <c r="R196" s="29">
        <v>58</v>
      </c>
      <c r="S196" s="29">
        <v>28</v>
      </c>
      <c r="T196" s="29">
        <v>29</v>
      </c>
      <c r="U196" s="29">
        <v>27</v>
      </c>
      <c r="V196" s="29">
        <v>27</v>
      </c>
      <c r="W196" s="32">
        <v>27</v>
      </c>
      <c r="X196" s="15">
        <f t="shared" si="8"/>
        <v>27.833333333333332</v>
      </c>
    </row>
    <row r="197" spans="3:24" x14ac:dyDescent="0.25">
      <c r="C197" t="str">
        <f>VLOOKUP(J197,LookupTbl!$A:$E,5,0)</f>
        <v>NASHVILLE</v>
      </c>
      <c r="D197" t="str">
        <f t="shared" si="6"/>
        <v>LOGAN COUNTY SCHOOL DISTRICT</v>
      </c>
      <c r="E197" t="str">
        <f t="shared" si="7"/>
        <v>AUBURN</v>
      </c>
      <c r="F197" s="2" t="s">
        <v>4</v>
      </c>
      <c r="G197" s="1" t="s">
        <v>6</v>
      </c>
      <c r="H197" s="1" t="s">
        <v>13</v>
      </c>
      <c r="I197" s="1" t="s">
        <v>126</v>
      </c>
      <c r="J197" s="1" t="s">
        <v>437</v>
      </c>
      <c r="K197" s="2" t="s">
        <v>41</v>
      </c>
      <c r="L197" s="29">
        <v>41</v>
      </c>
      <c r="M197" s="29">
        <v>39</v>
      </c>
      <c r="N197" s="29">
        <v>42</v>
      </c>
      <c r="O197" s="29">
        <v>40</v>
      </c>
      <c r="P197" s="29">
        <v>41</v>
      </c>
      <c r="Q197" s="29">
        <v>41</v>
      </c>
      <c r="R197" s="29">
        <v>40</v>
      </c>
      <c r="S197" s="29">
        <v>43</v>
      </c>
      <c r="T197" s="29">
        <v>42</v>
      </c>
      <c r="U197" s="29">
        <v>40</v>
      </c>
      <c r="V197" s="29">
        <v>45</v>
      </c>
      <c r="W197" s="32">
        <v>41</v>
      </c>
      <c r="X197" s="15">
        <f t="shared" si="8"/>
        <v>41.25</v>
      </c>
    </row>
    <row r="198" spans="3:24" x14ac:dyDescent="0.25">
      <c r="C198" t="str">
        <f>VLOOKUP(J198,LookupTbl!$A:$E,5,0)</f>
        <v>NASHVILLE</v>
      </c>
      <c r="D198" t="str">
        <f t="shared" si="6"/>
        <v>LOGAN COUNTY SCHOOL DISTRICT</v>
      </c>
      <c r="E198" t="str">
        <f t="shared" si="7"/>
        <v>RUSSELLVILLE</v>
      </c>
      <c r="F198" s="2" t="s">
        <v>4</v>
      </c>
      <c r="G198" s="1" t="s">
        <v>6</v>
      </c>
      <c r="H198" s="1" t="s">
        <v>13</v>
      </c>
      <c r="I198" s="1" t="s">
        <v>189</v>
      </c>
      <c r="J198" s="1" t="s">
        <v>500</v>
      </c>
      <c r="K198" s="2" t="s">
        <v>41</v>
      </c>
      <c r="L198" s="29">
        <v>46</v>
      </c>
      <c r="M198" s="29">
        <v>45</v>
      </c>
      <c r="N198" s="29">
        <v>41</v>
      </c>
      <c r="O198" s="29">
        <v>50</v>
      </c>
      <c r="P198" s="29">
        <v>45</v>
      </c>
      <c r="Q198" s="29">
        <v>28</v>
      </c>
      <c r="R198" s="29">
        <v>62</v>
      </c>
      <c r="S198" s="29">
        <v>47</v>
      </c>
      <c r="T198" s="29">
        <v>40</v>
      </c>
      <c r="U198" s="29">
        <v>50</v>
      </c>
      <c r="V198" s="29">
        <v>45</v>
      </c>
      <c r="W198" s="32">
        <v>41</v>
      </c>
      <c r="X198" s="15">
        <f t="shared" si="8"/>
        <v>45</v>
      </c>
    </row>
    <row r="199" spans="3:24" x14ac:dyDescent="0.25">
      <c r="C199" t="str">
        <f>VLOOKUP(J199,LookupTbl!$A:$E,5,0)</f>
        <v>NASHVILLE</v>
      </c>
      <c r="D199" t="str">
        <f t="shared" si="6"/>
        <v>RUSSELLVILLE INDEPENDENT SCHOOL DIS</v>
      </c>
      <c r="E199" t="str">
        <f t="shared" si="7"/>
        <v>RUSSELLVILLE</v>
      </c>
      <c r="F199" s="2" t="s">
        <v>4</v>
      </c>
      <c r="G199" s="1" t="s">
        <v>6</v>
      </c>
      <c r="H199" s="1" t="s">
        <v>13</v>
      </c>
      <c r="I199" s="1" t="s">
        <v>127</v>
      </c>
      <c r="J199" s="1" t="s">
        <v>438</v>
      </c>
      <c r="K199" s="2" t="s">
        <v>41</v>
      </c>
      <c r="L199" s="29">
        <v>289</v>
      </c>
      <c r="M199" s="29">
        <v>283</v>
      </c>
      <c r="N199" s="29">
        <v>281</v>
      </c>
      <c r="O199" s="29">
        <v>309</v>
      </c>
      <c r="P199" s="29">
        <v>305</v>
      </c>
      <c r="Q199" s="29">
        <v>279</v>
      </c>
      <c r="R199" s="29">
        <v>325</v>
      </c>
      <c r="S199" s="29">
        <v>309</v>
      </c>
      <c r="T199" s="29">
        <v>292</v>
      </c>
      <c r="U199" s="29">
        <v>293</v>
      </c>
      <c r="V199" s="29">
        <v>282</v>
      </c>
      <c r="W199" s="32">
        <v>278</v>
      </c>
      <c r="X199" s="15">
        <f t="shared" si="8"/>
        <v>293.75</v>
      </c>
    </row>
    <row r="200" spans="3:24" x14ac:dyDescent="0.25">
      <c r="C200" t="str">
        <f>VLOOKUP(J200,LookupTbl!$A:$E,5,0)</f>
        <v>NASHVILLE</v>
      </c>
      <c r="D200" t="str">
        <f t="shared" ref="D200:D263" si="9">RIGHT(I200,LEN(I200)-FIND(",",I200,FIND(",",I200,FIND(",",I200,1)+1)+1)-1)</f>
        <v>LOGAN COUNTY SCHOOL DISTRICT</v>
      </c>
      <c r="E200" t="str">
        <f t="shared" ref="E200:E263" si="10">MID(I200,FIND(",",I200,FIND(",",I200,1)+1)+2,FIND(",",I200,FIND(",",I200,FIND(",",I200,1)+1)+1)-FIND(",",I200,FIND(",",I200,1)+1)-2)</f>
        <v>UNINCORP</v>
      </c>
      <c r="F200" s="2" t="s">
        <v>4</v>
      </c>
      <c r="G200" s="1" t="s">
        <v>6</v>
      </c>
      <c r="H200" s="1" t="s">
        <v>13</v>
      </c>
      <c r="I200" s="1" t="s">
        <v>128</v>
      </c>
      <c r="J200" s="1" t="s">
        <v>439</v>
      </c>
      <c r="K200" s="2" t="s">
        <v>41</v>
      </c>
      <c r="L200" s="29">
        <v>58</v>
      </c>
      <c r="M200" s="29">
        <v>55</v>
      </c>
      <c r="N200" s="29">
        <v>59</v>
      </c>
      <c r="O200" s="29">
        <v>55</v>
      </c>
      <c r="P200" s="29">
        <v>60</v>
      </c>
      <c r="Q200" s="29">
        <v>53</v>
      </c>
      <c r="R200" s="29">
        <v>74</v>
      </c>
      <c r="S200" s="29">
        <v>55</v>
      </c>
      <c r="T200" s="29">
        <v>64</v>
      </c>
      <c r="U200" s="29">
        <v>57</v>
      </c>
      <c r="V200" s="29">
        <v>63</v>
      </c>
      <c r="W200" s="32">
        <v>56</v>
      </c>
      <c r="X200" s="15">
        <f t="shared" ref="X200:X263" si="11">AVERAGE(L200:W200)</f>
        <v>59.083333333333336</v>
      </c>
    </row>
    <row r="201" spans="3:24" x14ac:dyDescent="0.25">
      <c r="C201" t="str">
        <f>VLOOKUP(J201,LookupTbl!$A:$E,5,0)</f>
        <v>NASHVILLE</v>
      </c>
      <c r="D201" t="str">
        <f t="shared" si="9"/>
        <v>RUSSELLVILLE INDEPENDENT SCHOOL DISTRIC</v>
      </c>
      <c r="E201" t="str">
        <f t="shared" si="10"/>
        <v>UNINCORP</v>
      </c>
      <c r="F201" s="2" t="s">
        <v>4</v>
      </c>
      <c r="G201" s="1" t="s">
        <v>6</v>
      </c>
      <c r="H201" s="1" t="s">
        <v>13</v>
      </c>
      <c r="I201" s="1" t="s">
        <v>190</v>
      </c>
      <c r="J201" s="1" t="s">
        <v>501</v>
      </c>
      <c r="K201" s="2" t="s">
        <v>41</v>
      </c>
      <c r="L201" s="29">
        <v>2</v>
      </c>
      <c r="M201" s="29">
        <v>2</v>
      </c>
      <c r="N201" s="29">
        <v>2</v>
      </c>
      <c r="O201" s="29">
        <v>3</v>
      </c>
      <c r="P201" s="29">
        <v>2</v>
      </c>
      <c r="Q201" s="29">
        <v>2</v>
      </c>
      <c r="R201" s="29">
        <v>2</v>
      </c>
      <c r="S201" s="29">
        <v>2</v>
      </c>
      <c r="T201" s="29">
        <v>2</v>
      </c>
      <c r="U201" s="29">
        <v>2</v>
      </c>
      <c r="V201" s="29">
        <v>2</v>
      </c>
      <c r="W201" s="32">
        <v>2</v>
      </c>
      <c r="X201" s="15">
        <f t="shared" si="11"/>
        <v>2.0833333333333335</v>
      </c>
    </row>
    <row r="202" spans="3:24" x14ac:dyDescent="0.25">
      <c r="C202" t="str">
        <f>VLOOKUP(J202,LookupTbl!$A:$E,5,0)</f>
        <v>PADUCAH</v>
      </c>
      <c r="D202" t="str">
        <f t="shared" si="9"/>
        <v>LYON COUNTY SCHOOL DISTRICT</v>
      </c>
      <c r="E202" t="str">
        <f t="shared" si="10"/>
        <v>EDDYVILLE</v>
      </c>
      <c r="F202" s="2" t="s">
        <v>4</v>
      </c>
      <c r="G202" s="1" t="s">
        <v>6</v>
      </c>
      <c r="H202" s="1" t="s">
        <v>13</v>
      </c>
      <c r="I202" s="1" t="s">
        <v>129</v>
      </c>
      <c r="J202" s="1" t="s">
        <v>440</v>
      </c>
      <c r="K202" s="2" t="s">
        <v>41</v>
      </c>
      <c r="L202" s="29">
        <v>52</v>
      </c>
      <c r="M202" s="29">
        <v>53</v>
      </c>
      <c r="N202" s="29">
        <v>54</v>
      </c>
      <c r="O202" s="29">
        <v>57</v>
      </c>
      <c r="P202" s="29">
        <v>57</v>
      </c>
      <c r="Q202" s="29">
        <v>56</v>
      </c>
      <c r="R202" s="29">
        <v>57</v>
      </c>
      <c r="S202" s="29">
        <v>57</v>
      </c>
      <c r="T202" s="29">
        <v>56</v>
      </c>
      <c r="U202" s="29">
        <v>57</v>
      </c>
      <c r="V202" s="29">
        <v>56</v>
      </c>
      <c r="W202" s="32">
        <v>54</v>
      </c>
      <c r="X202" s="15">
        <f t="shared" si="11"/>
        <v>55.5</v>
      </c>
    </row>
    <row r="203" spans="3:24" x14ac:dyDescent="0.25">
      <c r="C203" t="str">
        <f>VLOOKUP(J203,LookupTbl!$A:$E,5,0)</f>
        <v>PADUCAH</v>
      </c>
      <c r="D203" t="str">
        <f t="shared" si="9"/>
        <v>LYON COUNTY SCHOOL DISTRICT</v>
      </c>
      <c r="E203" t="str">
        <f t="shared" si="10"/>
        <v>UNINCORP</v>
      </c>
      <c r="F203" s="2" t="s">
        <v>4</v>
      </c>
      <c r="G203" s="1" t="s">
        <v>6</v>
      </c>
      <c r="H203" s="1" t="s">
        <v>13</v>
      </c>
      <c r="I203" s="1" t="s">
        <v>130</v>
      </c>
      <c r="J203" s="1" t="s">
        <v>441</v>
      </c>
      <c r="K203" s="2" t="s">
        <v>41</v>
      </c>
      <c r="L203" s="29">
        <v>3</v>
      </c>
      <c r="M203" s="29">
        <v>5</v>
      </c>
      <c r="N203" s="29">
        <v>4</v>
      </c>
      <c r="O203" s="29">
        <v>3</v>
      </c>
      <c r="P203" s="29">
        <v>6</v>
      </c>
      <c r="Q203" s="29">
        <v>5</v>
      </c>
      <c r="R203" s="29">
        <v>5</v>
      </c>
      <c r="S203" s="29">
        <v>5</v>
      </c>
      <c r="T203" s="29">
        <v>5</v>
      </c>
      <c r="U203" s="29">
        <v>5</v>
      </c>
      <c r="V203" s="29">
        <v>5</v>
      </c>
      <c r="W203" s="32">
        <v>5</v>
      </c>
      <c r="X203" s="15">
        <f t="shared" si="11"/>
        <v>4.666666666666667</v>
      </c>
    </row>
    <row r="204" spans="3:24" x14ac:dyDescent="0.25">
      <c r="C204" t="str">
        <f>VLOOKUP(J204,LookupTbl!$A:$E,5,0)</f>
        <v>LEXINGTON</v>
      </c>
      <c r="D204" t="str">
        <f t="shared" si="9"/>
        <v>MARION COUNTY SCHOOL DISTRICT</v>
      </c>
      <c r="E204" t="str">
        <f t="shared" si="10"/>
        <v>LEBANON</v>
      </c>
      <c r="F204" s="2" t="s">
        <v>4</v>
      </c>
      <c r="G204" s="1" t="s">
        <v>6</v>
      </c>
      <c r="H204" s="1" t="s">
        <v>13</v>
      </c>
      <c r="I204" s="1" t="s">
        <v>131</v>
      </c>
      <c r="J204" s="1" t="s">
        <v>442</v>
      </c>
      <c r="K204" s="2" t="s">
        <v>41</v>
      </c>
      <c r="L204" s="29">
        <v>270</v>
      </c>
      <c r="M204" s="29">
        <v>271</v>
      </c>
      <c r="N204" s="29">
        <v>273</v>
      </c>
      <c r="O204" s="29">
        <v>280</v>
      </c>
      <c r="P204" s="29">
        <v>277</v>
      </c>
      <c r="Q204" s="29">
        <v>207</v>
      </c>
      <c r="R204" s="29">
        <v>368</v>
      </c>
      <c r="S204" s="29">
        <v>289</v>
      </c>
      <c r="T204" s="29">
        <v>286</v>
      </c>
      <c r="U204" s="29">
        <v>284</v>
      </c>
      <c r="V204" s="29">
        <v>278</v>
      </c>
      <c r="W204" s="32">
        <v>276</v>
      </c>
      <c r="X204" s="15">
        <f t="shared" si="11"/>
        <v>279.91666666666669</v>
      </c>
    </row>
    <row r="205" spans="3:24" x14ac:dyDescent="0.25">
      <c r="C205" t="str">
        <f>VLOOKUP(J205,LookupTbl!$A:$E,5,0)</f>
        <v>LEXINGTON</v>
      </c>
      <c r="D205" t="str">
        <f t="shared" si="9"/>
        <v>MARION COUNTY SCHOOL DISTRICT</v>
      </c>
      <c r="E205" t="str">
        <f t="shared" si="10"/>
        <v>UNINCORP</v>
      </c>
      <c r="F205" s="2" t="s">
        <v>4</v>
      </c>
      <c r="G205" s="1" t="s">
        <v>6</v>
      </c>
      <c r="H205" s="1" t="s">
        <v>13</v>
      </c>
      <c r="I205" s="1" t="s">
        <v>132</v>
      </c>
      <c r="J205" s="1" t="s">
        <v>443</v>
      </c>
      <c r="K205" s="2" t="s">
        <v>41</v>
      </c>
      <c r="L205" s="29">
        <v>17</v>
      </c>
      <c r="M205" s="29">
        <v>17</v>
      </c>
      <c r="N205" s="29">
        <v>17</v>
      </c>
      <c r="O205" s="29">
        <v>17</v>
      </c>
      <c r="P205" s="29">
        <v>17</v>
      </c>
      <c r="Q205" s="29">
        <v>7</v>
      </c>
      <c r="R205" s="29">
        <v>27</v>
      </c>
      <c r="S205" s="29">
        <v>17</v>
      </c>
      <c r="T205" s="29">
        <v>17</v>
      </c>
      <c r="U205" s="29">
        <v>16</v>
      </c>
      <c r="V205" s="29">
        <v>17</v>
      </c>
      <c r="W205" s="32">
        <v>16</v>
      </c>
      <c r="X205" s="15">
        <f t="shared" si="11"/>
        <v>16.833333333333332</v>
      </c>
    </row>
    <row r="206" spans="3:24" x14ac:dyDescent="0.25">
      <c r="C206" t="str">
        <f>VLOOKUP(J206,LookupTbl!$A:$E,5,0)</f>
        <v>PADUCAH</v>
      </c>
      <c r="D206" t="str">
        <f t="shared" si="9"/>
        <v>MARSHALL COUNTY SCHOOL DISTRICT</v>
      </c>
      <c r="E206" t="str">
        <f t="shared" si="10"/>
        <v>CALVERT CITY</v>
      </c>
      <c r="F206" s="2" t="s">
        <v>4</v>
      </c>
      <c r="G206" s="1" t="s">
        <v>6</v>
      </c>
      <c r="H206" s="1" t="s">
        <v>13</v>
      </c>
      <c r="I206" s="1" t="s">
        <v>133</v>
      </c>
      <c r="J206" s="1" t="s">
        <v>444</v>
      </c>
      <c r="K206" s="2" t="s">
        <v>41</v>
      </c>
      <c r="L206" s="29">
        <v>102</v>
      </c>
      <c r="M206" s="29">
        <v>121</v>
      </c>
      <c r="N206" s="29">
        <v>108</v>
      </c>
      <c r="O206" s="29">
        <v>116</v>
      </c>
      <c r="P206" s="29">
        <v>122</v>
      </c>
      <c r="Q206" s="29">
        <v>87</v>
      </c>
      <c r="R206" s="29">
        <v>144</v>
      </c>
      <c r="S206" s="29">
        <v>112</v>
      </c>
      <c r="T206" s="29">
        <v>89</v>
      </c>
      <c r="U206" s="29">
        <v>141</v>
      </c>
      <c r="V206" s="29">
        <v>112</v>
      </c>
      <c r="W206" s="32">
        <v>96</v>
      </c>
      <c r="X206" s="15">
        <f t="shared" si="11"/>
        <v>112.5</v>
      </c>
    </row>
    <row r="207" spans="3:24" x14ac:dyDescent="0.25">
      <c r="C207" t="str">
        <f>VLOOKUP(J207,LookupTbl!$A:$E,5,0)</f>
        <v>PADUCAH</v>
      </c>
      <c r="D207" t="str">
        <f t="shared" si="9"/>
        <v>MARSHALL COUNTY SCHOOL DISTRICT</v>
      </c>
      <c r="E207" t="str">
        <f t="shared" si="10"/>
        <v>UNINCORP</v>
      </c>
      <c r="F207" s="2" t="s">
        <v>4</v>
      </c>
      <c r="G207" s="1" t="s">
        <v>6</v>
      </c>
      <c r="H207" s="1" t="s">
        <v>13</v>
      </c>
      <c r="I207" s="1" t="s">
        <v>134</v>
      </c>
      <c r="J207" s="1" t="s">
        <v>445</v>
      </c>
      <c r="K207" s="2" t="s">
        <v>41</v>
      </c>
      <c r="L207" s="29">
        <v>56</v>
      </c>
      <c r="M207" s="29">
        <v>60</v>
      </c>
      <c r="N207" s="29">
        <v>51</v>
      </c>
      <c r="O207" s="29">
        <v>60</v>
      </c>
      <c r="P207" s="29">
        <v>60</v>
      </c>
      <c r="Q207" s="29">
        <v>53</v>
      </c>
      <c r="R207" s="29">
        <v>67</v>
      </c>
      <c r="S207" s="29">
        <v>60</v>
      </c>
      <c r="T207" s="29">
        <v>49</v>
      </c>
      <c r="U207" s="29">
        <v>69</v>
      </c>
      <c r="V207" s="29">
        <v>57</v>
      </c>
      <c r="W207" s="32">
        <v>49</v>
      </c>
      <c r="X207" s="15">
        <f t="shared" si="11"/>
        <v>57.583333333333336</v>
      </c>
    </row>
    <row r="208" spans="3:24" x14ac:dyDescent="0.25">
      <c r="C208" t="str">
        <f>VLOOKUP(J208,LookupTbl!$A:$E,5,0)</f>
        <v>PADUCAH</v>
      </c>
      <c r="D208" t="str">
        <f t="shared" si="9"/>
        <v>MCCRACKEN COUNTY SCHOOL DISTRICT</v>
      </c>
      <c r="E208" t="str">
        <f t="shared" si="10"/>
        <v>HENDRON</v>
      </c>
      <c r="F208" s="2" t="s">
        <v>4</v>
      </c>
      <c r="G208" s="1" t="s">
        <v>6</v>
      </c>
      <c r="H208" s="1" t="s">
        <v>13</v>
      </c>
      <c r="I208" s="1" t="s">
        <v>191</v>
      </c>
      <c r="J208" s="1" t="s">
        <v>502</v>
      </c>
      <c r="K208" s="2" t="s">
        <v>41</v>
      </c>
      <c r="L208" s="29">
        <v>35</v>
      </c>
      <c r="M208" s="29">
        <v>34</v>
      </c>
      <c r="N208" s="29">
        <v>34</v>
      </c>
      <c r="O208" s="29">
        <v>36</v>
      </c>
      <c r="P208" s="29">
        <v>37</v>
      </c>
      <c r="Q208" s="29">
        <v>36</v>
      </c>
      <c r="R208" s="29">
        <v>36</v>
      </c>
      <c r="S208" s="29">
        <v>40</v>
      </c>
      <c r="T208" s="29">
        <v>34</v>
      </c>
      <c r="U208" s="29">
        <v>30</v>
      </c>
      <c r="V208" s="29">
        <v>31</v>
      </c>
      <c r="W208" s="32">
        <v>31</v>
      </c>
      <c r="X208" s="15">
        <f t="shared" si="11"/>
        <v>34.5</v>
      </c>
    </row>
    <row r="209" spans="3:24" x14ac:dyDescent="0.25">
      <c r="C209" t="str">
        <f>VLOOKUP(J209,LookupTbl!$A:$E,5,0)</f>
        <v>PADUCAH</v>
      </c>
      <c r="D209" t="str">
        <f t="shared" si="9"/>
        <v>MCCRACKEN COUNTY SCHOOL DISTRICT</v>
      </c>
      <c r="E209" t="str">
        <f t="shared" si="10"/>
        <v>LONE OAK</v>
      </c>
      <c r="F209" s="2" t="s">
        <v>4</v>
      </c>
      <c r="G209" s="1" t="s">
        <v>6</v>
      </c>
      <c r="H209" s="1" t="s">
        <v>13</v>
      </c>
      <c r="I209" s="1" t="s">
        <v>192</v>
      </c>
      <c r="J209" s="1" t="s">
        <v>503</v>
      </c>
      <c r="K209" s="2" t="s">
        <v>41</v>
      </c>
      <c r="L209" s="29">
        <v>29</v>
      </c>
      <c r="M209" s="29">
        <v>26</v>
      </c>
      <c r="N209" s="29">
        <v>29</v>
      </c>
      <c r="O209" s="29">
        <v>31</v>
      </c>
      <c r="P209" s="29">
        <v>32</v>
      </c>
      <c r="Q209" s="29">
        <v>35</v>
      </c>
      <c r="R209" s="29">
        <v>32</v>
      </c>
      <c r="S209" s="29">
        <v>33</v>
      </c>
      <c r="T209" s="29">
        <v>30</v>
      </c>
      <c r="U209" s="29">
        <v>30</v>
      </c>
      <c r="V209" s="29">
        <v>30</v>
      </c>
      <c r="W209" s="32">
        <v>30</v>
      </c>
      <c r="X209" s="15">
        <f t="shared" si="11"/>
        <v>30.583333333333332</v>
      </c>
    </row>
    <row r="210" spans="3:24" x14ac:dyDescent="0.25">
      <c r="C210" t="str">
        <f>VLOOKUP(J210,LookupTbl!$A:$E,5,0)</f>
        <v>PADUCAH</v>
      </c>
      <c r="D210" t="str">
        <f t="shared" si="9"/>
        <v>MCCRACKEN COUNTY SCHOOL DISTRICT</v>
      </c>
      <c r="E210" t="str">
        <f t="shared" si="10"/>
        <v>MASSAC</v>
      </c>
      <c r="F210" s="2" t="s">
        <v>4</v>
      </c>
      <c r="G210" s="1" t="s">
        <v>6</v>
      </c>
      <c r="H210" s="1" t="s">
        <v>13</v>
      </c>
      <c r="I210" s="1" t="s">
        <v>193</v>
      </c>
      <c r="J210" s="1" t="s">
        <v>504</v>
      </c>
      <c r="K210" s="2" t="s">
        <v>41</v>
      </c>
      <c r="L210" s="29">
        <v>4</v>
      </c>
      <c r="M210" s="29">
        <v>4</v>
      </c>
      <c r="N210" s="29">
        <v>5</v>
      </c>
      <c r="O210" s="29">
        <v>3</v>
      </c>
      <c r="P210" s="29">
        <v>5</v>
      </c>
      <c r="Q210" s="29">
        <v>4</v>
      </c>
      <c r="R210" s="29">
        <v>4</v>
      </c>
      <c r="S210" s="29">
        <v>4</v>
      </c>
      <c r="T210" s="29">
        <v>4</v>
      </c>
      <c r="U210" s="29">
        <v>4</v>
      </c>
      <c r="V210" s="29">
        <v>4</v>
      </c>
      <c r="W210" s="32">
        <v>4</v>
      </c>
      <c r="X210" s="15">
        <f t="shared" si="11"/>
        <v>4.083333333333333</v>
      </c>
    </row>
    <row r="211" spans="3:24" x14ac:dyDescent="0.25">
      <c r="C211" t="str">
        <f>VLOOKUP(J211,LookupTbl!$A:$E,5,0)</f>
        <v>PADUCAH</v>
      </c>
      <c r="D211" t="str">
        <f t="shared" si="9"/>
        <v>MCCRACKEN COUNTY SCHOOL DISTRICT</v>
      </c>
      <c r="E211" t="str">
        <f t="shared" si="10"/>
        <v>PADUCAH</v>
      </c>
      <c r="F211" s="2" t="s">
        <v>4</v>
      </c>
      <c r="G211" s="1" t="s">
        <v>6</v>
      </c>
      <c r="H211" s="1" t="s">
        <v>13</v>
      </c>
      <c r="I211" s="1" t="s">
        <v>135</v>
      </c>
      <c r="J211" s="1" t="s">
        <v>446</v>
      </c>
      <c r="K211" s="2" t="s">
        <v>41</v>
      </c>
      <c r="L211" s="29">
        <v>468</v>
      </c>
      <c r="M211" s="29">
        <v>474</v>
      </c>
      <c r="N211" s="29">
        <v>474</v>
      </c>
      <c r="O211" s="29">
        <v>492</v>
      </c>
      <c r="P211" s="29">
        <v>494</v>
      </c>
      <c r="Q211" s="29">
        <v>494</v>
      </c>
      <c r="R211" s="29">
        <v>492</v>
      </c>
      <c r="S211" s="29">
        <v>497</v>
      </c>
      <c r="T211" s="29">
        <v>496</v>
      </c>
      <c r="U211" s="29">
        <v>488</v>
      </c>
      <c r="V211" s="29">
        <v>496</v>
      </c>
      <c r="W211" s="32">
        <v>486</v>
      </c>
      <c r="X211" s="15">
        <f t="shared" si="11"/>
        <v>487.58333333333331</v>
      </c>
    </row>
    <row r="212" spans="3:24" x14ac:dyDescent="0.25">
      <c r="C212" t="str">
        <f>VLOOKUP(J212,LookupTbl!$A:$E,5,0)</f>
        <v>PADUCAH</v>
      </c>
      <c r="D212" t="str">
        <f t="shared" si="9"/>
        <v>PADUCAH INDEPENDENT SCHOOL DISTRICT</v>
      </c>
      <c r="E212" t="str">
        <f t="shared" si="10"/>
        <v>PADUCAH</v>
      </c>
      <c r="F212" s="2" t="s">
        <v>4</v>
      </c>
      <c r="G212" s="1" t="s">
        <v>6</v>
      </c>
      <c r="H212" s="1" t="s">
        <v>13</v>
      </c>
      <c r="I212" s="1" t="s">
        <v>136</v>
      </c>
      <c r="J212" s="1" t="s">
        <v>447</v>
      </c>
      <c r="K212" s="2" t="s">
        <v>41</v>
      </c>
      <c r="L212" s="29">
        <v>1084</v>
      </c>
      <c r="M212" s="29">
        <v>1081</v>
      </c>
      <c r="N212" s="29">
        <v>1111</v>
      </c>
      <c r="O212" s="29">
        <v>1141</v>
      </c>
      <c r="P212" s="29">
        <v>1143</v>
      </c>
      <c r="Q212" s="29">
        <v>1155</v>
      </c>
      <c r="R212" s="29">
        <v>1141</v>
      </c>
      <c r="S212" s="29">
        <v>1128</v>
      </c>
      <c r="T212" s="29">
        <v>1105</v>
      </c>
      <c r="U212" s="29">
        <v>1080</v>
      </c>
      <c r="V212" s="29">
        <v>1105</v>
      </c>
      <c r="W212" s="32">
        <v>1046</v>
      </c>
      <c r="X212" s="15">
        <f t="shared" si="11"/>
        <v>1110</v>
      </c>
    </row>
    <row r="213" spans="3:24" x14ac:dyDescent="0.25">
      <c r="C213" t="str">
        <f>VLOOKUP(J213,LookupTbl!$A:$E,5,0)</f>
        <v>PADUCAH</v>
      </c>
      <c r="D213" t="str">
        <f t="shared" si="9"/>
        <v>MCCRACKEN COUNTY SCHOOL DISTRICT</v>
      </c>
      <c r="E213" t="str">
        <f t="shared" si="10"/>
        <v>REIDLAND</v>
      </c>
      <c r="F213" s="2" t="s">
        <v>4</v>
      </c>
      <c r="G213" s="1" t="s">
        <v>6</v>
      </c>
      <c r="H213" s="1" t="s">
        <v>13</v>
      </c>
      <c r="I213" s="1" t="s">
        <v>137</v>
      </c>
      <c r="J213" s="1" t="s">
        <v>448</v>
      </c>
      <c r="K213" s="2" t="s">
        <v>41</v>
      </c>
      <c r="L213" s="29">
        <v>37</v>
      </c>
      <c r="M213" s="29">
        <v>37</v>
      </c>
      <c r="N213" s="29">
        <v>18</v>
      </c>
      <c r="O213" s="29">
        <v>39</v>
      </c>
      <c r="P213" s="29">
        <v>39</v>
      </c>
      <c r="Q213" s="29">
        <v>41</v>
      </c>
      <c r="R213" s="29">
        <v>39</v>
      </c>
      <c r="S213" s="29">
        <v>39</v>
      </c>
      <c r="T213" s="29">
        <v>31</v>
      </c>
      <c r="U213" s="29">
        <v>43</v>
      </c>
      <c r="V213" s="29">
        <v>36</v>
      </c>
      <c r="W213" s="32">
        <v>35</v>
      </c>
      <c r="X213" s="15">
        <f t="shared" si="11"/>
        <v>36.166666666666664</v>
      </c>
    </row>
    <row r="214" spans="3:24" x14ac:dyDescent="0.25">
      <c r="C214" t="str">
        <f>VLOOKUP(J214,LookupTbl!$A:$E,5,0)</f>
        <v>PADUCAH</v>
      </c>
      <c r="D214" t="str">
        <f t="shared" si="9"/>
        <v>MCCRACKEN COUNTY SCHOOL DISTRICT</v>
      </c>
      <c r="E214" t="str">
        <f t="shared" si="10"/>
        <v>UNINCORP</v>
      </c>
      <c r="F214" s="2" t="s">
        <v>4</v>
      </c>
      <c r="G214" s="1" t="s">
        <v>6</v>
      </c>
      <c r="H214" s="1" t="s">
        <v>13</v>
      </c>
      <c r="I214" s="1" t="s">
        <v>138</v>
      </c>
      <c r="J214" s="1" t="s">
        <v>449</v>
      </c>
      <c r="K214" s="2" t="s">
        <v>41</v>
      </c>
      <c r="L214" s="29">
        <v>383</v>
      </c>
      <c r="M214" s="29">
        <v>394</v>
      </c>
      <c r="N214" s="29">
        <v>398</v>
      </c>
      <c r="O214" s="29">
        <v>405</v>
      </c>
      <c r="P214" s="29">
        <v>411</v>
      </c>
      <c r="Q214" s="29">
        <v>410</v>
      </c>
      <c r="R214" s="29">
        <v>419</v>
      </c>
      <c r="S214" s="29">
        <v>413</v>
      </c>
      <c r="T214" s="29">
        <v>387</v>
      </c>
      <c r="U214" s="29">
        <v>393</v>
      </c>
      <c r="V214" s="29">
        <v>383</v>
      </c>
      <c r="W214" s="32">
        <v>382</v>
      </c>
      <c r="X214" s="15">
        <f t="shared" si="11"/>
        <v>398.16666666666669</v>
      </c>
    </row>
    <row r="215" spans="3:24" x14ac:dyDescent="0.25">
      <c r="C215" t="str">
        <f>VLOOKUP(J215,LookupTbl!$A:$E,5,0)</f>
        <v>PADUCAH</v>
      </c>
      <c r="D215" t="str">
        <f t="shared" si="9"/>
        <v>PADUCAH INDEPENDENT SCHOOL DISTRICT</v>
      </c>
      <c r="E215" t="str">
        <f t="shared" si="10"/>
        <v>UNINCORP</v>
      </c>
      <c r="F215" s="2" t="s">
        <v>4</v>
      </c>
      <c r="G215" s="1" t="s">
        <v>6</v>
      </c>
      <c r="H215" s="1" t="s">
        <v>13</v>
      </c>
      <c r="I215" s="1" t="s">
        <v>194</v>
      </c>
      <c r="J215" s="1" t="s">
        <v>505</v>
      </c>
      <c r="K215" s="2" t="s">
        <v>41</v>
      </c>
      <c r="L215" s="29">
        <v>5</v>
      </c>
      <c r="M215" s="29">
        <v>5</v>
      </c>
      <c r="N215" s="29">
        <v>5</v>
      </c>
      <c r="O215" s="29">
        <v>5</v>
      </c>
      <c r="P215" s="29">
        <v>5</v>
      </c>
      <c r="Q215" s="29">
        <v>5</v>
      </c>
      <c r="R215" s="29">
        <v>5</v>
      </c>
      <c r="S215" s="29">
        <v>5</v>
      </c>
      <c r="T215" s="29">
        <v>5</v>
      </c>
      <c r="U215" s="29">
        <v>5</v>
      </c>
      <c r="V215" s="29">
        <v>5</v>
      </c>
      <c r="W215" s="32">
        <v>5</v>
      </c>
      <c r="X215" s="15">
        <f t="shared" si="11"/>
        <v>5</v>
      </c>
    </row>
    <row r="216" spans="3:24" x14ac:dyDescent="0.25">
      <c r="C216" t="str">
        <f>VLOOKUP(J216,LookupTbl!$A:$E,5,0)</f>
        <v>PADUCAH</v>
      </c>
      <c r="D216" t="str">
        <f t="shared" si="9"/>
        <v>MCCRACKEN COUNTY SCHOOL DIS</v>
      </c>
      <c r="E216" t="str">
        <f t="shared" si="10"/>
        <v>WOODLAWN OAKDALE</v>
      </c>
      <c r="F216" s="2" t="s">
        <v>4</v>
      </c>
      <c r="G216" s="1" t="s">
        <v>6</v>
      </c>
      <c r="H216" s="1" t="s">
        <v>13</v>
      </c>
      <c r="I216" s="1" t="s">
        <v>195</v>
      </c>
      <c r="J216" s="1" t="s">
        <v>506</v>
      </c>
      <c r="K216" s="2" t="s">
        <v>41</v>
      </c>
      <c r="L216" s="29">
        <v>16</v>
      </c>
      <c r="M216" s="29">
        <v>16</v>
      </c>
      <c r="N216" s="29">
        <v>18</v>
      </c>
      <c r="O216" s="29">
        <v>19</v>
      </c>
      <c r="P216" s="29">
        <v>20</v>
      </c>
      <c r="Q216" s="29">
        <v>20</v>
      </c>
      <c r="R216" s="29">
        <v>20</v>
      </c>
      <c r="S216" s="29">
        <v>20</v>
      </c>
      <c r="T216" s="29">
        <v>19</v>
      </c>
      <c r="U216" s="29">
        <v>21</v>
      </c>
      <c r="V216" s="29">
        <v>20</v>
      </c>
      <c r="W216" s="32">
        <v>21</v>
      </c>
      <c r="X216" s="15">
        <f t="shared" si="11"/>
        <v>19.166666666666668</v>
      </c>
    </row>
    <row r="217" spans="3:24" x14ac:dyDescent="0.25">
      <c r="C217" t="str">
        <f>VLOOKUP(J217,LookupTbl!$A:$E,5,0)</f>
        <v>EVANSVILLE</v>
      </c>
      <c r="D217" t="str">
        <f t="shared" si="9"/>
        <v>MCLEAN COUNTY SCHOOL DISTRICT</v>
      </c>
      <c r="E217" t="str">
        <f t="shared" si="10"/>
        <v>CALHOUN</v>
      </c>
      <c r="F217" s="2" t="s">
        <v>4</v>
      </c>
      <c r="G217" s="1" t="s">
        <v>6</v>
      </c>
      <c r="H217" s="1" t="s">
        <v>13</v>
      </c>
      <c r="I217" s="1" t="s">
        <v>139</v>
      </c>
      <c r="J217" s="1" t="s">
        <v>450</v>
      </c>
      <c r="K217" s="2" t="s">
        <v>41</v>
      </c>
      <c r="L217" s="29">
        <v>57</v>
      </c>
      <c r="M217" s="29">
        <v>60</v>
      </c>
      <c r="N217" s="29">
        <v>57</v>
      </c>
      <c r="O217" s="29">
        <v>58</v>
      </c>
      <c r="P217" s="29">
        <v>59</v>
      </c>
      <c r="Q217" s="29">
        <v>58</v>
      </c>
      <c r="R217" s="29">
        <v>57</v>
      </c>
      <c r="S217" s="29">
        <v>57</v>
      </c>
      <c r="T217" s="29">
        <v>58</v>
      </c>
      <c r="U217" s="29">
        <v>53</v>
      </c>
      <c r="V217" s="29">
        <v>54</v>
      </c>
      <c r="W217" s="32">
        <v>54</v>
      </c>
      <c r="X217" s="15">
        <f t="shared" si="11"/>
        <v>56.833333333333336</v>
      </c>
    </row>
    <row r="218" spans="3:24" x14ac:dyDescent="0.25">
      <c r="C218" t="str">
        <f>VLOOKUP(J218,LookupTbl!$A:$E,5,0)</f>
        <v>EVANSVILLE</v>
      </c>
      <c r="D218" t="str">
        <f t="shared" si="9"/>
        <v>MCLEAN COUNTY SCHOOL DISTRICT</v>
      </c>
      <c r="E218" t="str">
        <f t="shared" si="10"/>
        <v>LIVERMORE</v>
      </c>
      <c r="F218" s="2" t="s">
        <v>4</v>
      </c>
      <c r="G218" s="1" t="s">
        <v>6</v>
      </c>
      <c r="H218" s="1" t="s">
        <v>13</v>
      </c>
      <c r="I218" s="1" t="s">
        <v>140</v>
      </c>
      <c r="J218" s="1" t="s">
        <v>451</v>
      </c>
      <c r="K218" s="2" t="s">
        <v>41</v>
      </c>
      <c r="L218" s="29">
        <v>52</v>
      </c>
      <c r="M218" s="29">
        <v>48</v>
      </c>
      <c r="N218" s="29">
        <v>52</v>
      </c>
      <c r="O218" s="29">
        <v>51</v>
      </c>
      <c r="P218" s="29">
        <v>52</v>
      </c>
      <c r="Q218" s="29">
        <v>51</v>
      </c>
      <c r="R218" s="29">
        <v>51</v>
      </c>
      <c r="S218" s="29">
        <v>51</v>
      </c>
      <c r="T218" s="29">
        <v>51</v>
      </c>
      <c r="U218" s="29">
        <v>51</v>
      </c>
      <c r="V218" s="29">
        <v>51</v>
      </c>
      <c r="W218" s="32">
        <v>48</v>
      </c>
      <c r="X218" s="15">
        <f t="shared" si="11"/>
        <v>50.75</v>
      </c>
    </row>
    <row r="219" spans="3:24" x14ac:dyDescent="0.25">
      <c r="C219" t="str">
        <f>VLOOKUP(J219,LookupTbl!$A:$E,5,0)</f>
        <v>PADUCAH</v>
      </c>
      <c r="D219" t="str">
        <f t="shared" si="9"/>
        <v>MCLEAN COUNTY SCHOOL DISTRICT</v>
      </c>
      <c r="E219" t="str">
        <f t="shared" si="10"/>
        <v>SACRAMENTO</v>
      </c>
      <c r="F219" s="2" t="s">
        <v>4</v>
      </c>
      <c r="G219" s="1" t="s">
        <v>6</v>
      </c>
      <c r="H219" s="1" t="s">
        <v>13</v>
      </c>
      <c r="I219" s="1" t="s">
        <v>141</v>
      </c>
      <c r="J219" s="1" t="s">
        <v>452</v>
      </c>
      <c r="K219" s="2" t="s">
        <v>41</v>
      </c>
      <c r="L219" s="29">
        <v>11</v>
      </c>
      <c r="M219" s="29">
        <v>11</v>
      </c>
      <c r="N219" s="29">
        <v>11</v>
      </c>
      <c r="O219" s="29">
        <v>11</v>
      </c>
      <c r="P219" s="29">
        <v>11</v>
      </c>
      <c r="Q219" s="11"/>
      <c r="R219" s="29">
        <v>22</v>
      </c>
      <c r="S219" s="29">
        <v>11</v>
      </c>
      <c r="T219" s="29">
        <v>12</v>
      </c>
      <c r="U219" s="29">
        <v>12</v>
      </c>
      <c r="V219" s="29">
        <v>11</v>
      </c>
      <c r="W219" s="32">
        <v>11</v>
      </c>
      <c r="X219" s="15">
        <f t="shared" si="11"/>
        <v>12.181818181818182</v>
      </c>
    </row>
    <row r="220" spans="3:24" x14ac:dyDescent="0.25">
      <c r="C220" t="str">
        <f>VLOOKUP(J220,LookupTbl!$A:$E,5,0)</f>
        <v>EVANSVILLE</v>
      </c>
      <c r="D220" t="str">
        <f t="shared" si="9"/>
        <v>MCLEAN COUNTY SCHOOL DISTRICT</v>
      </c>
      <c r="E220" t="str">
        <f t="shared" si="10"/>
        <v>UNINCORP</v>
      </c>
      <c r="F220" s="2" t="s">
        <v>4</v>
      </c>
      <c r="G220" s="1" t="s">
        <v>6</v>
      </c>
      <c r="H220" s="1" t="s">
        <v>13</v>
      </c>
      <c r="I220" s="1" t="s">
        <v>142</v>
      </c>
      <c r="J220" s="1" t="s">
        <v>453</v>
      </c>
      <c r="K220" s="2" t="s">
        <v>41</v>
      </c>
      <c r="L220" s="29">
        <v>42</v>
      </c>
      <c r="M220" s="29">
        <v>44</v>
      </c>
      <c r="N220" s="29">
        <v>45</v>
      </c>
      <c r="O220" s="29">
        <v>45</v>
      </c>
      <c r="P220" s="29">
        <v>44</v>
      </c>
      <c r="Q220" s="29">
        <v>28</v>
      </c>
      <c r="R220" s="29">
        <v>62</v>
      </c>
      <c r="S220" s="29">
        <v>45</v>
      </c>
      <c r="T220" s="29">
        <v>45</v>
      </c>
      <c r="U220" s="29">
        <v>45</v>
      </c>
      <c r="V220" s="29">
        <v>46</v>
      </c>
      <c r="W220" s="32">
        <v>49</v>
      </c>
      <c r="X220" s="15">
        <f t="shared" si="11"/>
        <v>45</v>
      </c>
    </row>
    <row r="221" spans="3:24" x14ac:dyDescent="0.25">
      <c r="C221" t="str">
        <f>VLOOKUP(J221,LookupTbl!$A:$E,5,0)</f>
        <v>LEXINGTON</v>
      </c>
      <c r="D221" t="str">
        <f t="shared" si="9"/>
        <v>BURGIN INDEPENDENT SCHOOL DISTRICT</v>
      </c>
      <c r="E221" t="str">
        <f t="shared" si="10"/>
        <v>BURGIN</v>
      </c>
      <c r="F221" s="2" t="s">
        <v>4</v>
      </c>
      <c r="G221" s="1" t="s">
        <v>6</v>
      </c>
      <c r="H221" s="1" t="s">
        <v>13</v>
      </c>
      <c r="I221" s="1" t="s">
        <v>143</v>
      </c>
      <c r="J221" s="1" t="s">
        <v>454</v>
      </c>
      <c r="K221" s="2" t="s">
        <v>41</v>
      </c>
      <c r="L221" s="29">
        <v>14</v>
      </c>
      <c r="M221" s="29">
        <v>14</v>
      </c>
      <c r="N221" s="29">
        <v>14</v>
      </c>
      <c r="O221" s="29">
        <v>14</v>
      </c>
      <c r="P221" s="29">
        <v>15</v>
      </c>
      <c r="Q221" s="29">
        <v>15</v>
      </c>
      <c r="R221" s="29">
        <v>16</v>
      </c>
      <c r="S221" s="29">
        <v>15</v>
      </c>
      <c r="T221" s="29">
        <v>16</v>
      </c>
      <c r="U221" s="29">
        <v>14</v>
      </c>
      <c r="V221" s="29">
        <v>15</v>
      </c>
      <c r="W221" s="32">
        <v>-13</v>
      </c>
      <c r="X221" s="15">
        <f t="shared" si="11"/>
        <v>12.416666666666666</v>
      </c>
    </row>
    <row r="222" spans="3:24" x14ac:dyDescent="0.25">
      <c r="C222" t="str">
        <f>VLOOKUP(J222,LookupTbl!$A:$E,5,0)</f>
        <v>LEXINGTON</v>
      </c>
      <c r="D222" t="str">
        <f t="shared" si="9"/>
        <v>MERCER COUNTY SCHOOL DISTRICT</v>
      </c>
      <c r="E222" t="str">
        <f t="shared" si="10"/>
        <v>HARRODSBURG</v>
      </c>
      <c r="F222" s="2" t="s">
        <v>4</v>
      </c>
      <c r="G222" s="1" t="s">
        <v>6</v>
      </c>
      <c r="H222" s="1" t="s">
        <v>13</v>
      </c>
      <c r="I222" s="1" t="s">
        <v>144</v>
      </c>
      <c r="J222" s="1" t="s">
        <v>455</v>
      </c>
      <c r="K222" s="2" t="s">
        <v>41</v>
      </c>
      <c r="L222" s="29">
        <v>263</v>
      </c>
      <c r="M222" s="29">
        <v>263</v>
      </c>
      <c r="N222" s="29">
        <v>265</v>
      </c>
      <c r="O222" s="29">
        <v>272</v>
      </c>
      <c r="P222" s="29">
        <v>271</v>
      </c>
      <c r="Q222" s="29">
        <v>242</v>
      </c>
      <c r="R222" s="29">
        <v>304</v>
      </c>
      <c r="S222" s="29">
        <v>271</v>
      </c>
      <c r="T222" s="29">
        <v>270</v>
      </c>
      <c r="U222" s="29">
        <v>261</v>
      </c>
      <c r="V222" s="29">
        <v>257</v>
      </c>
      <c r="W222" s="32">
        <v>255</v>
      </c>
      <c r="X222" s="15">
        <f t="shared" si="11"/>
        <v>266.16666666666669</v>
      </c>
    </row>
    <row r="223" spans="3:24" x14ac:dyDescent="0.25">
      <c r="C223" t="str">
        <f>VLOOKUP(J223,LookupTbl!$A:$E,5,0)</f>
        <v>LEXINGTON</v>
      </c>
      <c r="D223" t="str">
        <f t="shared" si="9"/>
        <v>BURGIN INDEPENDENT SCHOOL DISTRICT</v>
      </c>
      <c r="E223" t="str">
        <f t="shared" si="10"/>
        <v>UNINCORP</v>
      </c>
      <c r="F223" s="2" t="s">
        <v>4</v>
      </c>
      <c r="G223" s="1" t="s">
        <v>6</v>
      </c>
      <c r="H223" s="1" t="s">
        <v>13</v>
      </c>
      <c r="I223" s="1" t="s">
        <v>196</v>
      </c>
      <c r="J223" s="1" t="s">
        <v>507</v>
      </c>
      <c r="K223" s="2" t="s">
        <v>41</v>
      </c>
      <c r="L223" s="29">
        <v>3</v>
      </c>
      <c r="M223" s="29">
        <v>3</v>
      </c>
      <c r="N223" s="29">
        <v>2</v>
      </c>
      <c r="O223" s="29">
        <v>4</v>
      </c>
      <c r="P223" s="29">
        <v>3</v>
      </c>
      <c r="Q223" s="29">
        <v>3</v>
      </c>
      <c r="R223" s="29">
        <v>3</v>
      </c>
      <c r="S223" s="29">
        <v>3</v>
      </c>
      <c r="T223" s="29">
        <v>3</v>
      </c>
      <c r="U223" s="29">
        <v>3</v>
      </c>
      <c r="V223" s="29">
        <v>3</v>
      </c>
      <c r="W223" s="32">
        <v>3</v>
      </c>
      <c r="X223" s="15">
        <f t="shared" si="11"/>
        <v>3</v>
      </c>
    </row>
    <row r="224" spans="3:24" x14ac:dyDescent="0.25">
      <c r="C224" t="str">
        <f>VLOOKUP(J224,LookupTbl!$A:$E,5,0)</f>
        <v>LEXINGTON</v>
      </c>
      <c r="D224" t="str">
        <f t="shared" si="9"/>
        <v>MERCER COUNTY SCHOOL DISTRICT</v>
      </c>
      <c r="E224" t="str">
        <f t="shared" si="10"/>
        <v>UNINCORP</v>
      </c>
      <c r="F224" s="2" t="s">
        <v>4</v>
      </c>
      <c r="G224" s="1" t="s">
        <v>6</v>
      </c>
      <c r="H224" s="1" t="s">
        <v>13</v>
      </c>
      <c r="I224" s="1" t="s">
        <v>145</v>
      </c>
      <c r="J224" s="1" t="s">
        <v>456</v>
      </c>
      <c r="K224" s="2" t="s">
        <v>41</v>
      </c>
      <c r="L224" s="29">
        <v>31</v>
      </c>
      <c r="M224" s="29">
        <v>32</v>
      </c>
      <c r="N224" s="29">
        <v>32</v>
      </c>
      <c r="O224" s="29">
        <v>32</v>
      </c>
      <c r="P224" s="29">
        <v>32</v>
      </c>
      <c r="Q224" s="29">
        <v>33</v>
      </c>
      <c r="R224" s="29">
        <v>32</v>
      </c>
      <c r="S224" s="29">
        <v>32</v>
      </c>
      <c r="T224" s="29">
        <v>29</v>
      </c>
      <c r="U224" s="29">
        <v>29</v>
      </c>
      <c r="V224" s="29">
        <v>33</v>
      </c>
      <c r="W224" s="32">
        <v>27</v>
      </c>
      <c r="X224" s="15">
        <f t="shared" si="11"/>
        <v>31.166666666666668</v>
      </c>
    </row>
    <row r="225" spans="3:24" x14ac:dyDescent="0.25">
      <c r="C225" t="str">
        <f>VLOOKUP(J225,LookupTbl!$A:$E,5,0)</f>
        <v>PADUCAH</v>
      </c>
      <c r="D225" t="str">
        <f t="shared" si="9"/>
        <v>MUHLENBERG COUNTY SCHOOL DISTRICT</v>
      </c>
      <c r="E225" t="str">
        <f t="shared" si="10"/>
        <v>BREMEN</v>
      </c>
      <c r="F225" s="2" t="s">
        <v>4</v>
      </c>
      <c r="G225" s="1" t="s">
        <v>6</v>
      </c>
      <c r="H225" s="1" t="s">
        <v>13</v>
      </c>
      <c r="I225" s="1" t="s">
        <v>146</v>
      </c>
      <c r="J225" s="1" t="s">
        <v>457</v>
      </c>
      <c r="K225" s="2" t="s">
        <v>41</v>
      </c>
      <c r="L225" s="29">
        <v>5</v>
      </c>
      <c r="M225" s="29">
        <v>5</v>
      </c>
      <c r="N225" s="29">
        <v>5</v>
      </c>
      <c r="O225" s="29">
        <v>5</v>
      </c>
      <c r="P225" s="29">
        <v>4</v>
      </c>
      <c r="Q225" s="29">
        <v>5</v>
      </c>
      <c r="R225" s="29">
        <v>4</v>
      </c>
      <c r="S225" s="29">
        <v>4</v>
      </c>
      <c r="T225" s="29">
        <v>4</v>
      </c>
      <c r="U225" s="29">
        <v>4</v>
      </c>
      <c r="V225" s="29">
        <v>4</v>
      </c>
      <c r="W225" s="32">
        <v>3</v>
      </c>
      <c r="X225" s="15">
        <f t="shared" si="11"/>
        <v>4.333333333333333</v>
      </c>
    </row>
    <row r="226" spans="3:24" x14ac:dyDescent="0.25">
      <c r="C226" t="str">
        <f>VLOOKUP(J226,LookupTbl!$A:$E,5,0)</f>
        <v>PADUCAH</v>
      </c>
      <c r="D226" t="str">
        <f t="shared" si="9"/>
        <v>MUHLENBERG COUNTY SCHOOL DISTR</v>
      </c>
      <c r="E226" t="str">
        <f t="shared" si="10"/>
        <v>CENTRAL CITY</v>
      </c>
      <c r="F226" s="2" t="s">
        <v>4</v>
      </c>
      <c r="G226" s="1" t="s">
        <v>6</v>
      </c>
      <c r="H226" s="1" t="s">
        <v>13</v>
      </c>
      <c r="I226" s="1" t="s">
        <v>147</v>
      </c>
      <c r="J226" s="1" t="s">
        <v>458</v>
      </c>
      <c r="K226" s="2" t="s">
        <v>41</v>
      </c>
      <c r="L226" s="29">
        <v>175</v>
      </c>
      <c r="M226" s="29">
        <v>174</v>
      </c>
      <c r="N226" s="29">
        <v>176</v>
      </c>
      <c r="O226" s="29">
        <v>175</v>
      </c>
      <c r="P226" s="29">
        <v>178</v>
      </c>
      <c r="Q226" s="29">
        <v>181</v>
      </c>
      <c r="R226" s="29">
        <v>179</v>
      </c>
      <c r="S226" s="29">
        <v>181</v>
      </c>
      <c r="T226" s="29">
        <v>175</v>
      </c>
      <c r="U226" s="29">
        <v>172</v>
      </c>
      <c r="V226" s="29">
        <v>170</v>
      </c>
      <c r="W226" s="32">
        <v>170</v>
      </c>
      <c r="X226" s="15">
        <f t="shared" si="11"/>
        <v>175.5</v>
      </c>
    </row>
    <row r="227" spans="3:24" x14ac:dyDescent="0.25">
      <c r="C227" t="str">
        <f>VLOOKUP(J227,LookupTbl!$A:$E,5,0)</f>
        <v>PADUCAH</v>
      </c>
      <c r="D227" t="str">
        <f t="shared" si="9"/>
        <v>MUHLENBERG COUNTY SCHOOL DISTRIC</v>
      </c>
      <c r="E227" t="str">
        <f t="shared" si="10"/>
        <v>GREENVILLE</v>
      </c>
      <c r="F227" s="2" t="s">
        <v>4</v>
      </c>
      <c r="G227" s="1" t="s">
        <v>6</v>
      </c>
      <c r="H227" s="1" t="s">
        <v>13</v>
      </c>
      <c r="I227" s="1" t="s">
        <v>148</v>
      </c>
      <c r="J227" s="1" t="s">
        <v>459</v>
      </c>
      <c r="K227" s="2" t="s">
        <v>41</v>
      </c>
      <c r="L227" s="29">
        <v>146</v>
      </c>
      <c r="M227" s="29">
        <v>147</v>
      </c>
      <c r="N227" s="29">
        <v>150</v>
      </c>
      <c r="O227" s="29">
        <v>156</v>
      </c>
      <c r="P227" s="29">
        <v>161</v>
      </c>
      <c r="Q227" s="29">
        <v>159</v>
      </c>
      <c r="R227" s="29">
        <v>159</v>
      </c>
      <c r="S227" s="29">
        <v>158</v>
      </c>
      <c r="T227" s="29">
        <v>156</v>
      </c>
      <c r="U227" s="29">
        <v>154</v>
      </c>
      <c r="V227" s="29">
        <v>165</v>
      </c>
      <c r="W227" s="32">
        <v>149</v>
      </c>
      <c r="X227" s="15">
        <f t="shared" si="11"/>
        <v>155</v>
      </c>
    </row>
    <row r="228" spans="3:24" x14ac:dyDescent="0.25">
      <c r="C228" t="str">
        <f>VLOOKUP(J228,LookupTbl!$A:$E,5,0)</f>
        <v>PADUCAH</v>
      </c>
      <c r="D228" t="str">
        <f t="shared" si="9"/>
        <v>MUHLENBERG COUNTY SCHOOL DISTRICT</v>
      </c>
      <c r="E228" t="str">
        <f t="shared" si="10"/>
        <v>POWDERLY</v>
      </c>
      <c r="F228" s="2" t="s">
        <v>4</v>
      </c>
      <c r="G228" s="1" t="s">
        <v>6</v>
      </c>
      <c r="H228" s="1" t="s">
        <v>13</v>
      </c>
      <c r="I228" s="1" t="s">
        <v>149</v>
      </c>
      <c r="J228" s="1" t="s">
        <v>460</v>
      </c>
      <c r="K228" s="2" t="s">
        <v>41</v>
      </c>
      <c r="L228" s="29">
        <v>27</v>
      </c>
      <c r="M228" s="29">
        <v>27</v>
      </c>
      <c r="N228" s="29">
        <v>28</v>
      </c>
      <c r="O228" s="29">
        <v>28</v>
      </c>
      <c r="P228" s="29">
        <v>28</v>
      </c>
      <c r="Q228" s="29">
        <v>28</v>
      </c>
      <c r="R228" s="29">
        <v>29</v>
      </c>
      <c r="S228" s="29">
        <v>27</v>
      </c>
      <c r="T228" s="29">
        <v>27</v>
      </c>
      <c r="U228" s="29">
        <v>27</v>
      </c>
      <c r="V228" s="29">
        <v>27</v>
      </c>
      <c r="W228" s="32">
        <v>27</v>
      </c>
      <c r="X228" s="15">
        <f t="shared" si="11"/>
        <v>27.5</v>
      </c>
    </row>
    <row r="229" spans="3:24" x14ac:dyDescent="0.25">
      <c r="C229" t="str">
        <f>VLOOKUP(J229,LookupTbl!$A:$E,5,0)</f>
        <v>PADUCAH</v>
      </c>
      <c r="D229" t="str">
        <f t="shared" si="9"/>
        <v>MUHLENBERG COUNTY SCHOOL DISTRICT</v>
      </c>
      <c r="E229" t="str">
        <f t="shared" si="10"/>
        <v>UNINCORP</v>
      </c>
      <c r="F229" s="2" t="s">
        <v>4</v>
      </c>
      <c r="G229" s="1" t="s">
        <v>6</v>
      </c>
      <c r="H229" s="1" t="s">
        <v>13</v>
      </c>
      <c r="I229" s="1" t="s">
        <v>150</v>
      </c>
      <c r="J229" s="1" t="s">
        <v>461</v>
      </c>
      <c r="K229" s="2" t="s">
        <v>41</v>
      </c>
      <c r="L229" s="29">
        <v>55</v>
      </c>
      <c r="M229" s="29">
        <v>55</v>
      </c>
      <c r="N229" s="29">
        <v>56</v>
      </c>
      <c r="O229" s="29">
        <v>54</v>
      </c>
      <c r="P229" s="29">
        <v>64</v>
      </c>
      <c r="Q229" s="29">
        <v>59</v>
      </c>
      <c r="R229" s="29">
        <v>59</v>
      </c>
      <c r="S229" s="29">
        <v>59</v>
      </c>
      <c r="T229" s="29">
        <v>60</v>
      </c>
      <c r="U229" s="29">
        <v>57</v>
      </c>
      <c r="V229" s="29">
        <v>58</v>
      </c>
      <c r="W229" s="32">
        <v>57</v>
      </c>
      <c r="X229" s="15">
        <f t="shared" si="11"/>
        <v>57.75</v>
      </c>
    </row>
    <row r="230" spans="3:24" x14ac:dyDescent="0.25">
      <c r="C230" t="str">
        <f>VLOOKUP(J230,LookupTbl!$A:$E,5,0)</f>
        <v>EVANSVILLE</v>
      </c>
      <c r="D230" t="str">
        <f t="shared" si="9"/>
        <v>OHIO COUNTY SCHOOL DISTRICT</v>
      </c>
      <c r="E230" t="str">
        <f t="shared" si="10"/>
        <v>BEAVER DAM</v>
      </c>
      <c r="F230" s="2" t="s">
        <v>4</v>
      </c>
      <c r="G230" s="1" t="s">
        <v>6</v>
      </c>
      <c r="H230" s="1" t="s">
        <v>13</v>
      </c>
      <c r="I230" s="1" t="s">
        <v>151</v>
      </c>
      <c r="J230" s="1" t="s">
        <v>462</v>
      </c>
      <c r="K230" s="2" t="s">
        <v>41</v>
      </c>
      <c r="L230" s="29">
        <v>132</v>
      </c>
      <c r="M230" s="29">
        <v>132</v>
      </c>
      <c r="N230" s="29">
        <v>133</v>
      </c>
      <c r="O230" s="29">
        <v>136</v>
      </c>
      <c r="P230" s="29">
        <v>136</v>
      </c>
      <c r="Q230" s="29">
        <v>137</v>
      </c>
      <c r="R230" s="29">
        <v>141</v>
      </c>
      <c r="S230" s="29">
        <v>142</v>
      </c>
      <c r="T230" s="29">
        <v>135</v>
      </c>
      <c r="U230" s="29">
        <v>137</v>
      </c>
      <c r="V230" s="29">
        <v>131</v>
      </c>
      <c r="W230" s="32">
        <v>131</v>
      </c>
      <c r="X230" s="15">
        <f t="shared" si="11"/>
        <v>135.25</v>
      </c>
    </row>
    <row r="231" spans="3:24" x14ac:dyDescent="0.25">
      <c r="C231" t="str">
        <f>VLOOKUP(J231,LookupTbl!$A:$E,5,0)</f>
        <v>EVANSVILLE</v>
      </c>
      <c r="D231" t="str">
        <f t="shared" si="9"/>
        <v>OHIO COUNTY SCHOOL DISTRICT</v>
      </c>
      <c r="E231" t="str">
        <f t="shared" si="10"/>
        <v>FORDSVILLE</v>
      </c>
      <c r="F231" s="2" t="s">
        <v>4</v>
      </c>
      <c r="G231" s="1" t="s">
        <v>6</v>
      </c>
      <c r="H231" s="1" t="s">
        <v>13</v>
      </c>
      <c r="I231" s="1" t="s">
        <v>152</v>
      </c>
      <c r="J231" s="1" t="s">
        <v>463</v>
      </c>
      <c r="K231" s="2" t="s">
        <v>41</v>
      </c>
      <c r="L231" s="29">
        <v>30</v>
      </c>
      <c r="M231" s="29">
        <v>33</v>
      </c>
      <c r="N231" s="29">
        <v>31</v>
      </c>
      <c r="O231" s="29">
        <v>32</v>
      </c>
      <c r="P231" s="29">
        <v>32</v>
      </c>
      <c r="Q231" s="29">
        <v>32</v>
      </c>
      <c r="R231" s="29">
        <v>32</v>
      </c>
      <c r="S231" s="29">
        <v>32</v>
      </c>
      <c r="T231" s="29">
        <v>32</v>
      </c>
      <c r="U231" s="29">
        <v>32</v>
      </c>
      <c r="V231" s="29">
        <v>32</v>
      </c>
      <c r="W231" s="32">
        <v>32</v>
      </c>
      <c r="X231" s="15">
        <f t="shared" si="11"/>
        <v>31.833333333333332</v>
      </c>
    </row>
    <row r="232" spans="3:24" x14ac:dyDescent="0.25">
      <c r="C232" t="str">
        <f>VLOOKUP(J232,LookupTbl!$A:$E,5,0)</f>
        <v>EVANSVILLE</v>
      </c>
      <c r="D232" t="str">
        <f t="shared" si="9"/>
        <v>OHIO COUNTY SCHOOL DISTRICT</v>
      </c>
      <c r="E232" t="str">
        <f t="shared" si="10"/>
        <v>HARTFORD</v>
      </c>
      <c r="F232" s="2" t="s">
        <v>4</v>
      </c>
      <c r="G232" s="1" t="s">
        <v>6</v>
      </c>
      <c r="H232" s="1" t="s">
        <v>13</v>
      </c>
      <c r="I232" s="1" t="s">
        <v>153</v>
      </c>
      <c r="J232" s="1" t="s">
        <v>464</v>
      </c>
      <c r="K232" s="2" t="s">
        <v>41</v>
      </c>
      <c r="L232" s="29">
        <v>90</v>
      </c>
      <c r="M232" s="29">
        <v>92</v>
      </c>
      <c r="N232" s="29">
        <v>95</v>
      </c>
      <c r="O232" s="29">
        <v>94</v>
      </c>
      <c r="P232" s="29">
        <v>94</v>
      </c>
      <c r="Q232" s="29">
        <v>94</v>
      </c>
      <c r="R232" s="29">
        <v>94</v>
      </c>
      <c r="S232" s="29">
        <v>93</v>
      </c>
      <c r="T232" s="29">
        <v>94</v>
      </c>
      <c r="U232" s="29">
        <v>93</v>
      </c>
      <c r="V232" s="29">
        <v>95</v>
      </c>
      <c r="W232" s="32">
        <v>89</v>
      </c>
      <c r="X232" s="15">
        <f t="shared" si="11"/>
        <v>93.083333333333329</v>
      </c>
    </row>
    <row r="233" spans="3:24" x14ac:dyDescent="0.25">
      <c r="C233" t="str">
        <f>VLOOKUP(J233,LookupTbl!$A:$E,5,0)</f>
        <v>EVANSVILLE</v>
      </c>
      <c r="D233" t="str">
        <f t="shared" si="9"/>
        <v>OHIO COUNTY SCHOOL DISTRICT</v>
      </c>
      <c r="E233" t="str">
        <f t="shared" si="10"/>
        <v>UNINCORP</v>
      </c>
      <c r="F233" s="2" t="s">
        <v>4</v>
      </c>
      <c r="G233" s="1" t="s">
        <v>6</v>
      </c>
      <c r="H233" s="1" t="s">
        <v>13</v>
      </c>
      <c r="I233" s="1" t="s">
        <v>154</v>
      </c>
      <c r="J233" s="1" t="s">
        <v>465</v>
      </c>
      <c r="K233" s="2" t="s">
        <v>41</v>
      </c>
      <c r="L233" s="29">
        <v>36</v>
      </c>
      <c r="M233" s="29">
        <v>37</v>
      </c>
      <c r="N233" s="29">
        <v>38</v>
      </c>
      <c r="O233" s="29">
        <v>37</v>
      </c>
      <c r="P233" s="29">
        <v>37</v>
      </c>
      <c r="Q233" s="29">
        <v>37</v>
      </c>
      <c r="R233" s="29">
        <v>34</v>
      </c>
      <c r="S233" s="29">
        <v>35</v>
      </c>
      <c r="T233" s="29">
        <v>35</v>
      </c>
      <c r="U233" s="29">
        <v>33</v>
      </c>
      <c r="V233" s="29">
        <v>33</v>
      </c>
      <c r="W233" s="32">
        <v>33</v>
      </c>
      <c r="X233" s="15">
        <f t="shared" si="11"/>
        <v>35.416666666666664</v>
      </c>
    </row>
    <row r="234" spans="3:24" x14ac:dyDescent="0.25">
      <c r="C234" t="str">
        <f>VLOOKUP(J234,LookupTbl!$A:$E,5,0)</f>
        <v>LOUISVILLE</v>
      </c>
      <c r="D234" t="str">
        <f t="shared" si="9"/>
        <v>SHELBY COUNTY SCHOOL DISTRICT</v>
      </c>
      <c r="E234" t="str">
        <f t="shared" si="10"/>
        <v>SHELBYVILLE</v>
      </c>
      <c r="F234" s="2" t="s">
        <v>4</v>
      </c>
      <c r="G234" s="1" t="s">
        <v>6</v>
      </c>
      <c r="H234" s="1" t="s">
        <v>13</v>
      </c>
      <c r="I234" s="1" t="s">
        <v>155</v>
      </c>
      <c r="J234" s="1" t="s">
        <v>466</v>
      </c>
      <c r="K234" s="2" t="s">
        <v>41</v>
      </c>
      <c r="L234" s="29">
        <v>384</v>
      </c>
      <c r="M234" s="29">
        <v>396</v>
      </c>
      <c r="N234" s="29">
        <v>392</v>
      </c>
      <c r="O234" s="29">
        <v>404</v>
      </c>
      <c r="P234" s="29">
        <v>410</v>
      </c>
      <c r="Q234" s="29">
        <v>351</v>
      </c>
      <c r="R234" s="29">
        <v>471</v>
      </c>
      <c r="S234" s="29">
        <v>411</v>
      </c>
      <c r="T234" s="29">
        <v>400</v>
      </c>
      <c r="U234" s="29">
        <v>404</v>
      </c>
      <c r="V234" s="29">
        <v>395</v>
      </c>
      <c r="W234" s="32">
        <v>386</v>
      </c>
      <c r="X234" s="15">
        <f t="shared" si="11"/>
        <v>400.33333333333331</v>
      </c>
    </row>
    <row r="235" spans="3:24" x14ac:dyDescent="0.25">
      <c r="C235" t="str">
        <f>VLOOKUP(J235,LookupTbl!$A:$E,5,0)</f>
        <v>LOUISVILLE</v>
      </c>
      <c r="D235" t="str">
        <f t="shared" si="9"/>
        <v>SHELBY COUNTY SCHOOL DISTRICT</v>
      </c>
      <c r="E235" t="str">
        <f t="shared" si="10"/>
        <v>SIMPSONVILLE</v>
      </c>
      <c r="F235" s="2" t="s">
        <v>4</v>
      </c>
      <c r="G235" s="1" t="s">
        <v>6</v>
      </c>
      <c r="H235" s="1" t="s">
        <v>13</v>
      </c>
      <c r="I235" s="1" t="s">
        <v>197</v>
      </c>
      <c r="J235" s="1" t="s">
        <v>508</v>
      </c>
      <c r="K235" s="2" t="s">
        <v>41</v>
      </c>
      <c r="L235" s="29">
        <v>2</v>
      </c>
      <c r="M235" s="29">
        <v>3</v>
      </c>
      <c r="N235" s="29">
        <v>2</v>
      </c>
      <c r="O235" s="29">
        <v>4</v>
      </c>
      <c r="P235" s="29">
        <v>2</v>
      </c>
      <c r="Q235" s="29">
        <v>2</v>
      </c>
      <c r="R235" s="29">
        <v>6</v>
      </c>
      <c r="S235" s="29">
        <v>5</v>
      </c>
      <c r="T235" s="29">
        <v>3</v>
      </c>
      <c r="U235" s="29">
        <v>3</v>
      </c>
      <c r="V235" s="29">
        <v>6</v>
      </c>
      <c r="W235" s="32">
        <v>4</v>
      </c>
      <c r="X235" s="15">
        <f t="shared" si="11"/>
        <v>3.5</v>
      </c>
    </row>
    <row r="236" spans="3:24" x14ac:dyDescent="0.25">
      <c r="C236" t="str">
        <f>VLOOKUP(J236,LookupTbl!$A:$E,5,0)</f>
        <v>LOUISVILLE</v>
      </c>
      <c r="D236" t="str">
        <f t="shared" si="9"/>
        <v>SHELBY COUNTY SCHOOL DISTRICT</v>
      </c>
      <c r="E236" t="str">
        <f t="shared" si="10"/>
        <v>UNINCORP</v>
      </c>
      <c r="F236" s="2" t="s">
        <v>4</v>
      </c>
      <c r="G236" s="1" t="s">
        <v>6</v>
      </c>
      <c r="H236" s="1" t="s">
        <v>13</v>
      </c>
      <c r="I236" s="1" t="s">
        <v>156</v>
      </c>
      <c r="J236" s="1" t="s">
        <v>467</v>
      </c>
      <c r="K236" s="2" t="s">
        <v>41</v>
      </c>
      <c r="L236" s="29">
        <v>240</v>
      </c>
      <c r="M236" s="29">
        <v>243</v>
      </c>
      <c r="N236" s="29">
        <v>242</v>
      </c>
      <c r="O236" s="29">
        <v>247</v>
      </c>
      <c r="P236" s="29">
        <v>263</v>
      </c>
      <c r="Q236" s="29">
        <v>173</v>
      </c>
      <c r="R236" s="29">
        <v>340</v>
      </c>
      <c r="S236" s="29">
        <v>265</v>
      </c>
      <c r="T236" s="29">
        <v>248</v>
      </c>
      <c r="U236" s="29">
        <v>247</v>
      </c>
      <c r="V236" s="29">
        <v>229</v>
      </c>
      <c r="W236" s="32">
        <v>232</v>
      </c>
      <c r="X236" s="15">
        <f t="shared" si="11"/>
        <v>247.41666666666666</v>
      </c>
    </row>
    <row r="237" spans="3:24" x14ac:dyDescent="0.25">
      <c r="C237" t="str">
        <f>VLOOKUP(J237,LookupTbl!$A:$E,5,0)</f>
        <v>NASHVILLE</v>
      </c>
      <c r="D237" t="str">
        <f t="shared" si="9"/>
        <v>SIMPSON COUNTY SCHOOL DISTRICT</v>
      </c>
      <c r="E237" t="str">
        <f t="shared" si="10"/>
        <v>FRANKLIN</v>
      </c>
      <c r="F237" s="2" t="s">
        <v>4</v>
      </c>
      <c r="G237" s="1" t="s">
        <v>6</v>
      </c>
      <c r="H237" s="1" t="s">
        <v>13</v>
      </c>
      <c r="I237" s="1" t="s">
        <v>157</v>
      </c>
      <c r="J237" s="1" t="s">
        <v>468</v>
      </c>
      <c r="K237" s="2" t="s">
        <v>41</v>
      </c>
      <c r="L237" s="29">
        <v>297</v>
      </c>
      <c r="M237" s="29">
        <v>280</v>
      </c>
      <c r="N237" s="29">
        <v>289</v>
      </c>
      <c r="O237" s="29">
        <v>296</v>
      </c>
      <c r="P237" s="29">
        <v>293</v>
      </c>
      <c r="Q237" s="29">
        <v>297</v>
      </c>
      <c r="R237" s="29">
        <v>297</v>
      </c>
      <c r="S237" s="29">
        <v>304</v>
      </c>
      <c r="T237" s="29">
        <v>287</v>
      </c>
      <c r="U237" s="29">
        <v>288</v>
      </c>
      <c r="V237" s="29">
        <v>283</v>
      </c>
      <c r="W237" s="32">
        <v>277</v>
      </c>
      <c r="X237" s="15">
        <f t="shared" si="11"/>
        <v>290.66666666666669</v>
      </c>
    </row>
    <row r="238" spans="3:24" x14ac:dyDescent="0.25">
      <c r="C238" t="str">
        <f>VLOOKUP(J238,LookupTbl!$A:$E,5,0)</f>
        <v>NASHVILLE</v>
      </c>
      <c r="D238" t="str">
        <f t="shared" si="9"/>
        <v>SIMPSON COUNTY SCHOOL DISTRICT</v>
      </c>
      <c r="E238" t="str">
        <f t="shared" si="10"/>
        <v>UNINCORP</v>
      </c>
      <c r="F238" s="2" t="s">
        <v>4</v>
      </c>
      <c r="G238" s="1" t="s">
        <v>6</v>
      </c>
      <c r="H238" s="1" t="s">
        <v>13</v>
      </c>
      <c r="I238" s="1" t="s">
        <v>158</v>
      </c>
      <c r="J238" s="1" t="s">
        <v>469</v>
      </c>
      <c r="K238" s="2" t="s">
        <v>41</v>
      </c>
      <c r="L238" s="29">
        <v>46</v>
      </c>
      <c r="M238" s="29">
        <v>46</v>
      </c>
      <c r="N238" s="29">
        <v>49</v>
      </c>
      <c r="O238" s="29">
        <v>50</v>
      </c>
      <c r="P238" s="29">
        <v>52</v>
      </c>
      <c r="Q238" s="29">
        <v>52</v>
      </c>
      <c r="R238" s="29">
        <v>52</v>
      </c>
      <c r="S238" s="29">
        <v>54</v>
      </c>
      <c r="T238" s="29">
        <v>51</v>
      </c>
      <c r="U238" s="29">
        <v>50</v>
      </c>
      <c r="V238" s="29">
        <v>50</v>
      </c>
      <c r="W238" s="32">
        <v>48</v>
      </c>
      <c r="X238" s="15">
        <f t="shared" si="11"/>
        <v>50</v>
      </c>
    </row>
    <row r="239" spans="3:24" x14ac:dyDescent="0.25">
      <c r="C239" t="str">
        <f>VLOOKUP(J239,LookupTbl!$A:$E,5,0)</f>
        <v>LEXINGTON</v>
      </c>
      <c r="D239" t="str">
        <f t="shared" si="9"/>
        <v>CAMPBELLSVILLE INDEPENDENT SCHOO</v>
      </c>
      <c r="E239" t="str">
        <f t="shared" si="10"/>
        <v>CAMPBELLSVILLE</v>
      </c>
      <c r="F239" s="2" t="s">
        <v>4</v>
      </c>
      <c r="G239" s="1" t="s">
        <v>6</v>
      </c>
      <c r="H239" s="1" t="s">
        <v>13</v>
      </c>
      <c r="I239" s="1" t="s">
        <v>159</v>
      </c>
      <c r="J239" s="1" t="s">
        <v>470</v>
      </c>
      <c r="K239" s="2" t="s">
        <v>41</v>
      </c>
      <c r="L239" s="29">
        <v>359</v>
      </c>
      <c r="M239" s="29">
        <v>355</v>
      </c>
      <c r="N239" s="29">
        <v>350</v>
      </c>
      <c r="O239" s="29">
        <v>372</v>
      </c>
      <c r="P239" s="29">
        <v>369</v>
      </c>
      <c r="Q239" s="29">
        <v>248</v>
      </c>
      <c r="R239" s="29">
        <v>486</v>
      </c>
      <c r="S239" s="29">
        <v>363</v>
      </c>
      <c r="T239" s="29">
        <v>365</v>
      </c>
      <c r="U239" s="29">
        <v>353</v>
      </c>
      <c r="V239" s="29">
        <v>344</v>
      </c>
      <c r="W239" s="32">
        <v>357</v>
      </c>
      <c r="X239" s="15">
        <f t="shared" si="11"/>
        <v>360.08333333333331</v>
      </c>
    </row>
    <row r="240" spans="3:24" x14ac:dyDescent="0.25">
      <c r="C240" t="str">
        <f>VLOOKUP(J240,LookupTbl!$A:$E,5,0)</f>
        <v>LEXINGTON</v>
      </c>
      <c r="D240" t="str">
        <f t="shared" si="9"/>
        <v>TAYLOR COUNTY SCHOOL DISTRICT</v>
      </c>
      <c r="E240" t="str">
        <f t="shared" si="10"/>
        <v>CAMPBELLSVILLE</v>
      </c>
      <c r="F240" s="2" t="s">
        <v>4</v>
      </c>
      <c r="G240" s="1" t="s">
        <v>6</v>
      </c>
      <c r="H240" s="1" t="s">
        <v>13</v>
      </c>
      <c r="I240" s="1" t="s">
        <v>160</v>
      </c>
      <c r="J240" s="1" t="s">
        <v>471</v>
      </c>
      <c r="K240" s="2" t="s">
        <v>41</v>
      </c>
      <c r="L240" s="29">
        <v>42</v>
      </c>
      <c r="M240" s="29">
        <v>42</v>
      </c>
      <c r="N240" s="29">
        <v>42</v>
      </c>
      <c r="O240" s="29">
        <v>42</v>
      </c>
      <c r="P240" s="29">
        <v>43</v>
      </c>
      <c r="Q240" s="29">
        <v>43</v>
      </c>
      <c r="R240" s="29">
        <v>45</v>
      </c>
      <c r="S240" s="29">
        <v>45</v>
      </c>
      <c r="T240" s="29">
        <v>44</v>
      </c>
      <c r="U240" s="29">
        <v>44</v>
      </c>
      <c r="V240" s="29">
        <v>37</v>
      </c>
      <c r="W240" s="32">
        <v>48</v>
      </c>
      <c r="X240" s="15">
        <f t="shared" si="11"/>
        <v>43.083333333333336</v>
      </c>
    </row>
    <row r="241" spans="3:24" x14ac:dyDescent="0.25">
      <c r="C241" t="str">
        <f>VLOOKUP(J241,LookupTbl!$A:$E,5,0)</f>
        <v>LEXINGTON</v>
      </c>
      <c r="D241" t="str">
        <f t="shared" si="9"/>
        <v>CAMPBELLSVILLE INDEPENDENT SCHOOL DIST</v>
      </c>
      <c r="E241" t="str">
        <f t="shared" si="10"/>
        <v>UNINCORP</v>
      </c>
      <c r="F241" s="2" t="s">
        <v>4</v>
      </c>
      <c r="G241" s="1" t="s">
        <v>6</v>
      </c>
      <c r="H241" s="1" t="s">
        <v>13</v>
      </c>
      <c r="I241" s="1" t="s">
        <v>161</v>
      </c>
      <c r="J241" s="1" t="s">
        <v>472</v>
      </c>
      <c r="K241" s="2" t="s">
        <v>41</v>
      </c>
      <c r="L241" s="29">
        <v>34</v>
      </c>
      <c r="M241" s="29">
        <v>35</v>
      </c>
      <c r="N241" s="29">
        <v>34</v>
      </c>
      <c r="O241" s="29">
        <v>36</v>
      </c>
      <c r="P241" s="29">
        <v>37</v>
      </c>
      <c r="Q241" s="29">
        <v>28</v>
      </c>
      <c r="R241" s="29">
        <v>47</v>
      </c>
      <c r="S241" s="29">
        <v>38</v>
      </c>
      <c r="T241" s="29">
        <v>37</v>
      </c>
      <c r="U241" s="29">
        <v>36</v>
      </c>
      <c r="V241" s="29">
        <v>37</v>
      </c>
      <c r="W241" s="32">
        <v>36</v>
      </c>
      <c r="X241" s="15">
        <f t="shared" si="11"/>
        <v>36.25</v>
      </c>
    </row>
    <row r="242" spans="3:24" x14ac:dyDescent="0.25">
      <c r="C242" t="str">
        <f>VLOOKUP(J242,LookupTbl!$A:$E,5,0)</f>
        <v>LEXINGTON</v>
      </c>
      <c r="D242" t="str">
        <f t="shared" si="9"/>
        <v>TAYLOR COUNTY SCHOOL DISTRICT</v>
      </c>
      <c r="E242" t="str">
        <f t="shared" si="10"/>
        <v>UNINCORP</v>
      </c>
      <c r="F242" s="2" t="s">
        <v>4</v>
      </c>
      <c r="G242" s="1" t="s">
        <v>6</v>
      </c>
      <c r="H242" s="1" t="s">
        <v>13</v>
      </c>
      <c r="I242" s="1" t="s">
        <v>162</v>
      </c>
      <c r="J242" s="1" t="s">
        <v>473</v>
      </c>
      <c r="K242" s="2" t="s">
        <v>41</v>
      </c>
      <c r="L242" s="29">
        <v>90</v>
      </c>
      <c r="M242" s="29">
        <v>90</v>
      </c>
      <c r="N242" s="29">
        <v>93</v>
      </c>
      <c r="O242" s="29">
        <v>95</v>
      </c>
      <c r="P242" s="29">
        <v>96</v>
      </c>
      <c r="Q242" s="29">
        <v>84</v>
      </c>
      <c r="R242" s="29">
        <v>110</v>
      </c>
      <c r="S242" s="29">
        <v>96</v>
      </c>
      <c r="T242" s="29">
        <v>94</v>
      </c>
      <c r="U242" s="29">
        <v>96</v>
      </c>
      <c r="V242" s="29">
        <v>91</v>
      </c>
      <c r="W242" s="32">
        <v>97</v>
      </c>
      <c r="X242" s="15">
        <f t="shared" si="11"/>
        <v>94.333333333333329</v>
      </c>
    </row>
    <row r="243" spans="3:24" x14ac:dyDescent="0.25">
      <c r="C243" t="str">
        <f>VLOOKUP(J243,LookupTbl!$A:$E,5,0)</f>
        <v>PADUCAH</v>
      </c>
      <c r="D243" t="str">
        <f t="shared" si="9"/>
        <v>TODD COUNTY SCHOOL DISTRICT</v>
      </c>
      <c r="E243" t="str">
        <f t="shared" si="10"/>
        <v>ELKTON</v>
      </c>
      <c r="F243" s="2" t="s">
        <v>4</v>
      </c>
      <c r="G243" s="1" t="s">
        <v>6</v>
      </c>
      <c r="H243" s="1" t="s">
        <v>13</v>
      </c>
      <c r="I243" s="1" t="s">
        <v>163</v>
      </c>
      <c r="J243" s="1" t="s">
        <v>474</v>
      </c>
      <c r="K243" s="2" t="s">
        <v>41</v>
      </c>
      <c r="L243" s="29">
        <v>107</v>
      </c>
      <c r="M243" s="29">
        <v>107</v>
      </c>
      <c r="N243" s="29">
        <v>109</v>
      </c>
      <c r="O243" s="29">
        <v>112</v>
      </c>
      <c r="P243" s="29">
        <v>115</v>
      </c>
      <c r="Q243" s="29">
        <v>112</v>
      </c>
      <c r="R243" s="29">
        <v>113</v>
      </c>
      <c r="S243" s="29">
        <v>113</v>
      </c>
      <c r="T243" s="29">
        <v>108</v>
      </c>
      <c r="U243" s="29">
        <v>107</v>
      </c>
      <c r="V243" s="29">
        <v>108</v>
      </c>
      <c r="W243" s="32">
        <v>106</v>
      </c>
      <c r="X243" s="15">
        <f t="shared" si="11"/>
        <v>109.75</v>
      </c>
    </row>
    <row r="244" spans="3:24" x14ac:dyDescent="0.25">
      <c r="C244" t="str">
        <f>VLOOKUP(J244,LookupTbl!$A:$E,5,0)</f>
        <v>PADUCAH</v>
      </c>
      <c r="D244" t="str">
        <f t="shared" si="9"/>
        <v>TODD COUNTY SCHOOL DISTRICT</v>
      </c>
      <c r="E244" t="str">
        <f t="shared" si="10"/>
        <v>UNINCORP</v>
      </c>
      <c r="F244" s="2" t="s">
        <v>4</v>
      </c>
      <c r="G244" s="1" t="s">
        <v>6</v>
      </c>
      <c r="H244" s="1" t="s">
        <v>13</v>
      </c>
      <c r="I244" s="1" t="s">
        <v>164</v>
      </c>
      <c r="J244" s="1" t="s">
        <v>475</v>
      </c>
      <c r="K244" s="2" t="s">
        <v>41</v>
      </c>
      <c r="L244" s="29">
        <v>5</v>
      </c>
      <c r="M244" s="29">
        <v>6</v>
      </c>
      <c r="N244" s="29">
        <v>6</v>
      </c>
      <c r="O244" s="29">
        <v>6</v>
      </c>
      <c r="P244" s="29">
        <v>6</v>
      </c>
      <c r="Q244" s="29">
        <v>6</v>
      </c>
      <c r="R244" s="29">
        <v>6</v>
      </c>
      <c r="S244" s="29">
        <v>6</v>
      </c>
      <c r="T244" s="29">
        <v>6</v>
      </c>
      <c r="U244" s="29">
        <v>6</v>
      </c>
      <c r="V244" s="29">
        <v>7</v>
      </c>
      <c r="W244" s="32">
        <v>7</v>
      </c>
      <c r="X244" s="15">
        <f t="shared" si="11"/>
        <v>6.083333333333333</v>
      </c>
    </row>
    <row r="245" spans="3:24" x14ac:dyDescent="0.25">
      <c r="C245" t="str">
        <f>VLOOKUP(J245,LookupTbl!$A:$E,5,0)</f>
        <v>PADUCAH</v>
      </c>
      <c r="D245" t="str">
        <f t="shared" si="9"/>
        <v>TRIGG COUNTY SCHOOL DISTRICT</v>
      </c>
      <c r="E245" t="str">
        <f t="shared" si="10"/>
        <v>CADIZ</v>
      </c>
      <c r="F245" s="2" t="s">
        <v>4</v>
      </c>
      <c r="G245" s="1" t="s">
        <v>6</v>
      </c>
      <c r="H245" s="1" t="s">
        <v>13</v>
      </c>
      <c r="I245" s="1" t="s">
        <v>165</v>
      </c>
      <c r="J245" s="1" t="s">
        <v>476</v>
      </c>
      <c r="K245" s="2" t="s">
        <v>41</v>
      </c>
      <c r="L245" s="29">
        <v>147</v>
      </c>
      <c r="M245" s="29">
        <v>153</v>
      </c>
      <c r="N245" s="29">
        <v>153</v>
      </c>
      <c r="O245" s="29">
        <v>168</v>
      </c>
      <c r="P245" s="29">
        <v>166</v>
      </c>
      <c r="Q245" s="29">
        <v>167</v>
      </c>
      <c r="R245" s="29">
        <v>167</v>
      </c>
      <c r="S245" s="29">
        <v>166</v>
      </c>
      <c r="T245" s="29">
        <v>161</v>
      </c>
      <c r="U245" s="29">
        <v>142</v>
      </c>
      <c r="V245" s="29">
        <v>169</v>
      </c>
      <c r="W245" s="32">
        <v>157</v>
      </c>
      <c r="X245" s="15">
        <f t="shared" si="11"/>
        <v>159.66666666666666</v>
      </c>
    </row>
    <row r="246" spans="3:24" x14ac:dyDescent="0.25">
      <c r="C246" t="str">
        <f>VLOOKUP(J246,LookupTbl!$A:$E,5,0)</f>
        <v>PADUCAH</v>
      </c>
      <c r="D246" t="str">
        <f t="shared" si="9"/>
        <v>TRIGG COUNTY SCHOOL DISTRICT</v>
      </c>
      <c r="E246" t="str">
        <f t="shared" si="10"/>
        <v>UNINCORP</v>
      </c>
      <c r="F246" s="2" t="s">
        <v>4</v>
      </c>
      <c r="G246" s="1" t="s">
        <v>6</v>
      </c>
      <c r="H246" s="1" t="s">
        <v>13</v>
      </c>
      <c r="I246" s="1" t="s">
        <v>166</v>
      </c>
      <c r="J246" s="1" t="s">
        <v>477</v>
      </c>
      <c r="K246" s="2" t="s">
        <v>41</v>
      </c>
      <c r="L246" s="29">
        <v>20</v>
      </c>
      <c r="M246" s="29">
        <v>22</v>
      </c>
      <c r="N246" s="29">
        <v>21</v>
      </c>
      <c r="O246" s="29">
        <v>23</v>
      </c>
      <c r="P246" s="29">
        <v>27</v>
      </c>
      <c r="Q246" s="29">
        <v>25</v>
      </c>
      <c r="R246" s="29">
        <v>24</v>
      </c>
      <c r="S246" s="29">
        <v>25</v>
      </c>
      <c r="T246" s="29">
        <v>25</v>
      </c>
      <c r="U246" s="29">
        <v>24</v>
      </c>
      <c r="V246" s="29">
        <v>23</v>
      </c>
      <c r="W246" s="32">
        <v>23</v>
      </c>
      <c r="X246" s="15">
        <f t="shared" si="11"/>
        <v>23.5</v>
      </c>
    </row>
    <row r="247" spans="3:24" x14ac:dyDescent="0.25">
      <c r="C247" t="str">
        <f>VLOOKUP(J247,LookupTbl!$A:$E,5,0)</f>
        <v>NASHVILLE</v>
      </c>
      <c r="D247" t="str">
        <f t="shared" si="9"/>
        <v>BOWLING GREEN INDEPENDENT SCHOOL</v>
      </c>
      <c r="E247" t="str">
        <f t="shared" si="10"/>
        <v>BOWLING GREEN</v>
      </c>
      <c r="F247" s="2" t="s">
        <v>4</v>
      </c>
      <c r="G247" s="1" t="s">
        <v>6</v>
      </c>
      <c r="H247" s="1" t="s">
        <v>13</v>
      </c>
      <c r="I247" s="1" t="s">
        <v>167</v>
      </c>
      <c r="J247" s="1" t="s">
        <v>478</v>
      </c>
      <c r="K247" s="2" t="s">
        <v>41</v>
      </c>
      <c r="L247" s="29">
        <v>936</v>
      </c>
      <c r="M247" s="29">
        <v>974</v>
      </c>
      <c r="N247" s="29">
        <v>965</v>
      </c>
      <c r="O247" s="29">
        <v>1034</v>
      </c>
      <c r="P247" s="29">
        <v>1027</v>
      </c>
      <c r="Q247" s="29">
        <v>891</v>
      </c>
      <c r="R247" s="29">
        <v>1144</v>
      </c>
      <c r="S247" s="29">
        <v>1022</v>
      </c>
      <c r="T247" s="29">
        <v>1012</v>
      </c>
      <c r="U247" s="29">
        <v>991</v>
      </c>
      <c r="V247" s="29">
        <v>990</v>
      </c>
      <c r="W247" s="32">
        <v>961</v>
      </c>
      <c r="X247" s="15">
        <f t="shared" si="11"/>
        <v>995.58333333333337</v>
      </c>
    </row>
    <row r="248" spans="3:24" x14ac:dyDescent="0.25">
      <c r="C248" t="str">
        <f>VLOOKUP(J248,LookupTbl!$A:$E,5,0)</f>
        <v>NASHVILLE</v>
      </c>
      <c r="D248" t="str">
        <f t="shared" si="9"/>
        <v>WARREN COUNTY SCHOOL DISTRICT</v>
      </c>
      <c r="E248" t="str">
        <f t="shared" si="10"/>
        <v>BOWLING GREEN</v>
      </c>
      <c r="F248" s="2" t="s">
        <v>4</v>
      </c>
      <c r="G248" s="1" t="s">
        <v>6</v>
      </c>
      <c r="H248" s="1" t="s">
        <v>13</v>
      </c>
      <c r="I248" s="1" t="s">
        <v>168</v>
      </c>
      <c r="J248" s="1" t="s">
        <v>479</v>
      </c>
      <c r="K248" s="2" t="s">
        <v>41</v>
      </c>
      <c r="L248" s="29">
        <v>1338</v>
      </c>
      <c r="M248" s="29">
        <v>1361</v>
      </c>
      <c r="N248" s="29">
        <v>1330</v>
      </c>
      <c r="O248" s="29">
        <v>1476</v>
      </c>
      <c r="P248" s="29">
        <v>1468</v>
      </c>
      <c r="Q248" s="29">
        <v>1303</v>
      </c>
      <c r="R248" s="29">
        <v>1605</v>
      </c>
      <c r="S248" s="29">
        <v>1439</v>
      </c>
      <c r="T248" s="29">
        <v>1433</v>
      </c>
      <c r="U248" s="29">
        <v>1406</v>
      </c>
      <c r="V248" s="29">
        <v>1389</v>
      </c>
      <c r="W248" s="32">
        <v>1358</v>
      </c>
      <c r="X248" s="15">
        <f t="shared" si="11"/>
        <v>1408.8333333333333</v>
      </c>
    </row>
    <row r="249" spans="3:24" x14ac:dyDescent="0.25">
      <c r="C249" t="str">
        <f>VLOOKUP(J249,LookupTbl!$A:$E,5,0)</f>
        <v>NASHVILLE</v>
      </c>
      <c r="D249" t="str">
        <f t="shared" si="9"/>
        <v>WARREN COUNTY SCHOOL DISTRICT</v>
      </c>
      <c r="E249" t="str">
        <f t="shared" si="10"/>
        <v>OAKLAND</v>
      </c>
      <c r="F249" s="2" t="s">
        <v>4</v>
      </c>
      <c r="G249" s="1" t="s">
        <v>6</v>
      </c>
      <c r="H249" s="1" t="s">
        <v>13</v>
      </c>
      <c r="I249" s="1" t="s">
        <v>169</v>
      </c>
      <c r="J249" s="1" t="s">
        <v>480</v>
      </c>
      <c r="K249" s="2" t="s">
        <v>41</v>
      </c>
      <c r="L249" s="29">
        <v>5</v>
      </c>
      <c r="M249" s="29">
        <v>5</v>
      </c>
      <c r="N249" s="29">
        <v>5</v>
      </c>
      <c r="O249" s="29">
        <v>5</v>
      </c>
      <c r="P249" s="29">
        <v>5</v>
      </c>
      <c r="Q249" s="11"/>
      <c r="R249" s="29">
        <v>9</v>
      </c>
      <c r="S249" s="29">
        <v>6</v>
      </c>
      <c r="T249" s="29">
        <v>4</v>
      </c>
      <c r="U249" s="29">
        <v>4</v>
      </c>
      <c r="V249" s="29">
        <v>4</v>
      </c>
      <c r="W249" s="32">
        <v>4</v>
      </c>
      <c r="X249" s="15">
        <f t="shared" si="11"/>
        <v>5.0909090909090908</v>
      </c>
    </row>
    <row r="250" spans="3:24" x14ac:dyDescent="0.25">
      <c r="C250" t="str">
        <f>VLOOKUP(J250,LookupTbl!$A:$E,5,0)</f>
        <v>NASHVILLE</v>
      </c>
      <c r="D250" t="str">
        <f t="shared" si="9"/>
        <v>WARREN COUNTY SCHOOL DISTRICT</v>
      </c>
      <c r="E250" t="str">
        <f t="shared" si="10"/>
        <v>PLUM SPRINGS</v>
      </c>
      <c r="F250" s="2" t="s">
        <v>4</v>
      </c>
      <c r="G250" s="1" t="s">
        <v>6</v>
      </c>
      <c r="H250" s="1" t="s">
        <v>13</v>
      </c>
      <c r="I250" s="1" t="s">
        <v>170</v>
      </c>
      <c r="J250" s="1" t="s">
        <v>481</v>
      </c>
      <c r="K250" s="2" t="s">
        <v>41</v>
      </c>
      <c r="L250" s="29">
        <v>4</v>
      </c>
      <c r="M250" s="29">
        <v>6</v>
      </c>
      <c r="N250" s="29">
        <v>6</v>
      </c>
      <c r="O250" s="29">
        <v>6</v>
      </c>
      <c r="P250" s="29">
        <v>7</v>
      </c>
      <c r="Q250" s="29">
        <v>1</v>
      </c>
      <c r="R250" s="29">
        <v>11</v>
      </c>
      <c r="S250" s="29">
        <v>6</v>
      </c>
      <c r="T250" s="29">
        <v>6</v>
      </c>
      <c r="U250" s="29">
        <v>5</v>
      </c>
      <c r="V250" s="29">
        <v>5</v>
      </c>
      <c r="W250" s="32">
        <v>5</v>
      </c>
      <c r="X250" s="15">
        <f t="shared" si="11"/>
        <v>5.666666666666667</v>
      </c>
    </row>
    <row r="251" spans="3:24" x14ac:dyDescent="0.25">
      <c r="C251" t="str">
        <f>VLOOKUP(J251,LookupTbl!$A:$E,5,0)</f>
        <v>NASHVILLE</v>
      </c>
      <c r="D251" t="str">
        <f t="shared" si="9"/>
        <v>WARREN COUNTY SCHOOL DISTRICT</v>
      </c>
      <c r="E251" t="str">
        <f t="shared" si="10"/>
        <v>SMITHS GROVE</v>
      </c>
      <c r="F251" s="2" t="s">
        <v>4</v>
      </c>
      <c r="G251" s="1" t="s">
        <v>6</v>
      </c>
      <c r="H251" s="1" t="s">
        <v>13</v>
      </c>
      <c r="I251" s="1" t="s">
        <v>171</v>
      </c>
      <c r="J251" s="1" t="s">
        <v>482</v>
      </c>
      <c r="K251" s="2" t="s">
        <v>41</v>
      </c>
      <c r="L251" s="29">
        <v>44</v>
      </c>
      <c r="M251" s="29">
        <v>40</v>
      </c>
      <c r="N251" s="29">
        <v>49</v>
      </c>
      <c r="O251" s="29">
        <v>50</v>
      </c>
      <c r="P251" s="29">
        <v>50</v>
      </c>
      <c r="Q251" s="29">
        <v>1</v>
      </c>
      <c r="R251" s="29">
        <v>98</v>
      </c>
      <c r="S251" s="29">
        <v>45</v>
      </c>
      <c r="T251" s="29">
        <v>47</v>
      </c>
      <c r="U251" s="29">
        <v>47</v>
      </c>
      <c r="V251" s="29">
        <v>43</v>
      </c>
      <c r="W251" s="32">
        <v>44</v>
      </c>
      <c r="X251" s="15">
        <f t="shared" si="11"/>
        <v>46.5</v>
      </c>
    </row>
    <row r="252" spans="3:24" x14ac:dyDescent="0.25">
      <c r="C252" t="str">
        <f>VLOOKUP(J252,LookupTbl!$A:$E,5,0)</f>
        <v>NASHVILLE</v>
      </c>
      <c r="D252" t="str">
        <f t="shared" si="9"/>
        <v>WARREN COUNTY SCHOOL DISTRICT</v>
      </c>
      <c r="E252" t="str">
        <f t="shared" si="10"/>
        <v>UNINCORP</v>
      </c>
      <c r="F252" s="2" t="s">
        <v>4</v>
      </c>
      <c r="G252" s="1" t="s">
        <v>6</v>
      </c>
      <c r="H252" s="1" t="s">
        <v>13</v>
      </c>
      <c r="I252" s="1" t="s">
        <v>172</v>
      </c>
      <c r="J252" s="1" t="s">
        <v>483</v>
      </c>
      <c r="K252" s="2" t="s">
        <v>41</v>
      </c>
      <c r="L252" s="29">
        <v>115</v>
      </c>
      <c r="M252" s="29">
        <v>118</v>
      </c>
      <c r="N252" s="29">
        <v>114</v>
      </c>
      <c r="O252" s="29">
        <v>133</v>
      </c>
      <c r="P252" s="29">
        <v>127</v>
      </c>
      <c r="Q252" s="29">
        <v>87</v>
      </c>
      <c r="R252" s="29">
        <v>179</v>
      </c>
      <c r="S252" s="29">
        <v>126</v>
      </c>
      <c r="T252" s="29">
        <v>124</v>
      </c>
      <c r="U252" s="29">
        <v>126</v>
      </c>
      <c r="V252" s="29">
        <v>123</v>
      </c>
      <c r="W252" s="32">
        <v>117</v>
      </c>
      <c r="X252" s="15">
        <f t="shared" si="11"/>
        <v>124.08333333333333</v>
      </c>
    </row>
    <row r="253" spans="3:24" x14ac:dyDescent="0.25">
      <c r="C253" t="str">
        <f>VLOOKUP(J253,LookupTbl!$A:$E,5,0)</f>
        <v>NASHVILLE</v>
      </c>
      <c r="D253" t="str">
        <f t="shared" si="9"/>
        <v>WARREN COUNTY SCHOOL DISTRICT</v>
      </c>
      <c r="E253" t="str">
        <f t="shared" si="10"/>
        <v>WOODBURN</v>
      </c>
      <c r="F253" s="2" t="s">
        <v>4</v>
      </c>
      <c r="G253" s="1" t="s">
        <v>6</v>
      </c>
      <c r="H253" s="1" t="s">
        <v>13</v>
      </c>
      <c r="I253" s="1" t="s">
        <v>173</v>
      </c>
      <c r="J253" s="1" t="s">
        <v>484</v>
      </c>
      <c r="K253" s="2" t="s">
        <v>41</v>
      </c>
      <c r="L253" s="29">
        <v>10</v>
      </c>
      <c r="M253" s="29">
        <v>10</v>
      </c>
      <c r="N253" s="29">
        <v>11</v>
      </c>
      <c r="O253" s="29">
        <v>11</v>
      </c>
      <c r="P253" s="29">
        <v>11</v>
      </c>
      <c r="Q253" s="29">
        <v>11</v>
      </c>
      <c r="R253" s="29">
        <v>11</v>
      </c>
      <c r="S253" s="29">
        <v>11</v>
      </c>
      <c r="T253" s="29">
        <v>11</v>
      </c>
      <c r="U253" s="29">
        <v>12</v>
      </c>
      <c r="V253" s="29">
        <v>10</v>
      </c>
      <c r="W253" s="32">
        <v>10</v>
      </c>
      <c r="X253" s="15">
        <f t="shared" si="11"/>
        <v>10.75</v>
      </c>
    </row>
    <row r="254" spans="3:24" x14ac:dyDescent="0.25">
      <c r="C254" t="str">
        <f>VLOOKUP(J254,LookupTbl!$A:$E,5,0)</f>
        <v>LEXINGTON</v>
      </c>
      <c r="D254" t="str">
        <f t="shared" si="9"/>
        <v>WASHINGTON COUNTY SCHOOL DISTRI</v>
      </c>
      <c r="E254" t="str">
        <f t="shared" si="10"/>
        <v>SPRINGFIELD</v>
      </c>
      <c r="F254" s="2" t="s">
        <v>4</v>
      </c>
      <c r="G254" s="1" t="s">
        <v>6</v>
      </c>
      <c r="H254" s="1" t="s">
        <v>13</v>
      </c>
      <c r="I254" s="1" t="s">
        <v>174</v>
      </c>
      <c r="J254" s="1" t="s">
        <v>485</v>
      </c>
      <c r="K254" s="2" t="s">
        <v>41</v>
      </c>
      <c r="L254" s="29">
        <v>144</v>
      </c>
      <c r="M254" s="29">
        <v>143</v>
      </c>
      <c r="N254" s="29">
        <v>148</v>
      </c>
      <c r="O254" s="29">
        <v>152</v>
      </c>
      <c r="P254" s="29">
        <v>136</v>
      </c>
      <c r="Q254" s="29">
        <v>153</v>
      </c>
      <c r="R254" s="29">
        <v>152</v>
      </c>
      <c r="S254" s="29">
        <v>152</v>
      </c>
      <c r="T254" s="29">
        <v>153</v>
      </c>
      <c r="U254" s="29">
        <v>149</v>
      </c>
      <c r="V254" s="29">
        <v>148</v>
      </c>
      <c r="W254" s="32">
        <v>150</v>
      </c>
      <c r="X254" s="15">
        <f t="shared" si="11"/>
        <v>148.33333333333334</v>
      </c>
    </row>
    <row r="255" spans="3:24" x14ac:dyDescent="0.25">
      <c r="C255" t="str">
        <f>VLOOKUP(J255,LookupTbl!$A:$E,5,0)</f>
        <v>LEXINGTON</v>
      </c>
      <c r="D255" t="str">
        <f t="shared" si="9"/>
        <v>WASHINGTON COUNTY SCHOOL DISTRICT</v>
      </c>
      <c r="E255" t="str">
        <f t="shared" si="10"/>
        <v>UNINCORP</v>
      </c>
      <c r="F255" s="2" t="s">
        <v>4</v>
      </c>
      <c r="G255" s="1" t="s">
        <v>6</v>
      </c>
      <c r="H255" s="1" t="s">
        <v>13</v>
      </c>
      <c r="I255" s="1" t="s">
        <v>175</v>
      </c>
      <c r="J255" s="1" t="s">
        <v>486</v>
      </c>
      <c r="K255" s="2" t="s">
        <v>41</v>
      </c>
      <c r="L255" s="29">
        <v>12</v>
      </c>
      <c r="M255" s="29">
        <v>12</v>
      </c>
      <c r="N255" s="29">
        <v>12</v>
      </c>
      <c r="O255" s="29">
        <v>12</v>
      </c>
      <c r="P255" s="29">
        <v>12</v>
      </c>
      <c r="Q255" s="29">
        <v>13</v>
      </c>
      <c r="R255" s="29">
        <v>13</v>
      </c>
      <c r="S255" s="29">
        <v>13</v>
      </c>
      <c r="T255" s="29">
        <v>13</v>
      </c>
      <c r="U255" s="29">
        <v>13</v>
      </c>
      <c r="V255" s="29">
        <v>13</v>
      </c>
      <c r="W255" s="32">
        <v>13</v>
      </c>
      <c r="X255" s="15">
        <f t="shared" si="11"/>
        <v>12.583333333333334</v>
      </c>
    </row>
    <row r="256" spans="3:24" x14ac:dyDescent="0.25">
      <c r="C256" t="str">
        <f>VLOOKUP(J256,LookupTbl!$A:$E,5,0)</f>
        <v>EVANSVILLE</v>
      </c>
      <c r="D256" t="str">
        <f t="shared" si="9"/>
        <v>WEBSTER COUNTY SCHOOL DISTRICT</v>
      </c>
      <c r="E256" t="str">
        <f t="shared" si="10"/>
        <v>DIXON</v>
      </c>
      <c r="F256" s="2" t="s">
        <v>4</v>
      </c>
      <c r="G256" s="1" t="s">
        <v>6</v>
      </c>
      <c r="H256" s="1" t="s">
        <v>13</v>
      </c>
      <c r="I256" s="1" t="s">
        <v>176</v>
      </c>
      <c r="J256" s="1" t="s">
        <v>487</v>
      </c>
      <c r="K256" s="2" t="s">
        <v>41</v>
      </c>
      <c r="L256" s="29">
        <v>32</v>
      </c>
      <c r="M256" s="29">
        <v>32</v>
      </c>
      <c r="N256" s="29">
        <v>32</v>
      </c>
      <c r="O256" s="29">
        <v>32</v>
      </c>
      <c r="P256" s="29">
        <v>32</v>
      </c>
      <c r="Q256" s="29">
        <v>33</v>
      </c>
      <c r="R256" s="29">
        <v>32</v>
      </c>
      <c r="S256" s="29">
        <v>32</v>
      </c>
      <c r="T256" s="29">
        <v>32</v>
      </c>
      <c r="U256" s="29">
        <v>32</v>
      </c>
      <c r="V256" s="29">
        <v>31</v>
      </c>
      <c r="W256" s="32">
        <v>31</v>
      </c>
      <c r="X256" s="15">
        <f t="shared" si="11"/>
        <v>31.916666666666668</v>
      </c>
    </row>
    <row r="257" spans="3:24" x14ac:dyDescent="0.25">
      <c r="C257" t="str">
        <f>VLOOKUP(J257,LookupTbl!$A:$E,5,0)</f>
        <v>EVANSVILLE</v>
      </c>
      <c r="D257" t="str">
        <f t="shared" si="9"/>
        <v>WEBSTER COUNTY SCHOOL DISTRICT</v>
      </c>
      <c r="E257" t="str">
        <f t="shared" si="10"/>
        <v>SEBREE</v>
      </c>
      <c r="F257" s="2" t="s">
        <v>4</v>
      </c>
      <c r="G257" s="1" t="s">
        <v>6</v>
      </c>
      <c r="H257" s="1" t="s">
        <v>13</v>
      </c>
      <c r="I257" s="1" t="s">
        <v>177</v>
      </c>
      <c r="J257" s="1" t="s">
        <v>488</v>
      </c>
      <c r="K257" s="2" t="s">
        <v>41</v>
      </c>
      <c r="L257" s="29">
        <v>38</v>
      </c>
      <c r="M257" s="29">
        <v>38</v>
      </c>
      <c r="N257" s="29">
        <v>38</v>
      </c>
      <c r="O257" s="29">
        <v>40</v>
      </c>
      <c r="P257" s="29">
        <v>41</v>
      </c>
      <c r="Q257" s="29">
        <v>41</v>
      </c>
      <c r="R257" s="29">
        <v>41</v>
      </c>
      <c r="S257" s="29">
        <v>41</v>
      </c>
      <c r="T257" s="29">
        <v>41</v>
      </c>
      <c r="U257" s="29">
        <v>42</v>
      </c>
      <c r="V257" s="29">
        <v>40</v>
      </c>
      <c r="W257" s="32">
        <v>39</v>
      </c>
      <c r="X257" s="15">
        <f t="shared" si="11"/>
        <v>40</v>
      </c>
    </row>
    <row r="258" spans="3:24" x14ac:dyDescent="0.25">
      <c r="C258" t="str">
        <f>VLOOKUP(J258,LookupTbl!$A:$E,5,0)</f>
        <v>EVANSVILLE</v>
      </c>
      <c r="D258" t="str">
        <f t="shared" si="9"/>
        <v>WEBSTER COUNTY SCHOOL DISTRICT</v>
      </c>
      <c r="E258" t="str">
        <f t="shared" si="10"/>
        <v>SLAUGHTERS</v>
      </c>
      <c r="F258" s="2" t="s">
        <v>4</v>
      </c>
      <c r="G258" s="1" t="s">
        <v>6</v>
      </c>
      <c r="H258" s="1" t="s">
        <v>13</v>
      </c>
      <c r="I258" s="1" t="s">
        <v>178</v>
      </c>
      <c r="J258" s="1" t="s">
        <v>489</v>
      </c>
      <c r="K258" s="2" t="s">
        <v>41</v>
      </c>
      <c r="L258" s="29">
        <v>7</v>
      </c>
      <c r="M258" s="29">
        <v>7</v>
      </c>
      <c r="N258" s="29">
        <v>7</v>
      </c>
      <c r="O258" s="29">
        <v>7</v>
      </c>
      <c r="P258" s="29">
        <v>7</v>
      </c>
      <c r="Q258" s="29">
        <v>7</v>
      </c>
      <c r="R258" s="29">
        <v>7</v>
      </c>
      <c r="S258" s="29">
        <v>7</v>
      </c>
      <c r="T258" s="29">
        <v>7</v>
      </c>
      <c r="U258" s="29">
        <v>7</v>
      </c>
      <c r="V258" s="29">
        <v>7</v>
      </c>
      <c r="W258" s="32">
        <v>7</v>
      </c>
      <c r="X258" s="15">
        <f t="shared" si="11"/>
        <v>7</v>
      </c>
    </row>
    <row r="259" spans="3:24" x14ac:dyDescent="0.25">
      <c r="C259" t="str">
        <f>VLOOKUP(J259,LookupTbl!$A:$E,5,0)</f>
        <v>EVANSVILLE</v>
      </c>
      <c r="D259" t="str">
        <f t="shared" si="9"/>
        <v>WEBSTER COUNTY SCHOOL DISTRICT</v>
      </c>
      <c r="E259" t="str">
        <f t="shared" si="10"/>
        <v>UNINCORP</v>
      </c>
      <c r="F259" s="2" t="s">
        <v>4</v>
      </c>
      <c r="G259" s="1" t="s">
        <v>6</v>
      </c>
      <c r="H259" s="1" t="s">
        <v>13</v>
      </c>
      <c r="I259" s="1" t="s">
        <v>179</v>
      </c>
      <c r="J259" s="1" t="s">
        <v>490</v>
      </c>
      <c r="K259" s="2" t="s">
        <v>41</v>
      </c>
      <c r="L259" s="29">
        <v>34</v>
      </c>
      <c r="M259" s="29">
        <v>33</v>
      </c>
      <c r="N259" s="29">
        <v>35</v>
      </c>
      <c r="O259" s="29">
        <v>33</v>
      </c>
      <c r="P259" s="29">
        <v>34</v>
      </c>
      <c r="Q259" s="29">
        <v>34</v>
      </c>
      <c r="R259" s="29">
        <v>34</v>
      </c>
      <c r="S259" s="29">
        <v>34</v>
      </c>
      <c r="T259" s="29">
        <v>35</v>
      </c>
      <c r="U259" s="29">
        <v>33</v>
      </c>
      <c r="V259" s="29">
        <v>30</v>
      </c>
      <c r="W259" s="32">
        <v>29</v>
      </c>
      <c r="X259" s="15">
        <f t="shared" si="11"/>
        <v>33.166666666666664</v>
      </c>
    </row>
    <row r="260" spans="3:24" x14ac:dyDescent="0.25">
      <c r="C260" t="str">
        <f>VLOOKUP(J260,LookupTbl!$A:$E,5,0)</f>
        <v>LEXINGTON</v>
      </c>
      <c r="D260" t="str">
        <f t="shared" si="9"/>
        <v>BOYLE COUNTY SCHOOL DISTRICT</v>
      </c>
      <c r="E260" t="str">
        <f t="shared" si="10"/>
        <v>DANVILLE</v>
      </c>
      <c r="F260" s="2" t="s">
        <v>4</v>
      </c>
      <c r="G260" s="1" t="s">
        <v>6</v>
      </c>
      <c r="H260" s="1" t="s">
        <v>15</v>
      </c>
      <c r="I260" s="1" t="s">
        <v>70</v>
      </c>
      <c r="J260" s="1" t="s">
        <v>381</v>
      </c>
      <c r="K260" s="2" t="s">
        <v>41</v>
      </c>
      <c r="L260" s="29">
        <v>1</v>
      </c>
      <c r="M260" s="29">
        <v>1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5"/>
      <c r="X260" s="15">
        <f t="shared" si="11"/>
        <v>1</v>
      </c>
    </row>
    <row r="261" spans="3:24" x14ac:dyDescent="0.25">
      <c r="C261" t="str">
        <f>VLOOKUP(J261,LookupTbl!$A:$E,5,0)</f>
        <v>LEXINGTON</v>
      </c>
      <c r="D261" t="str">
        <f t="shared" si="9"/>
        <v>DANVILLE INDEPENDENT SCHOOL DISTRICT</v>
      </c>
      <c r="E261" t="str">
        <f t="shared" si="10"/>
        <v>DANVILLE</v>
      </c>
      <c r="F261" s="2" t="s">
        <v>4</v>
      </c>
      <c r="G261" s="1" t="s">
        <v>6</v>
      </c>
      <c r="H261" s="1" t="s">
        <v>15</v>
      </c>
      <c r="I261" s="1" t="s">
        <v>71</v>
      </c>
      <c r="J261" s="1" t="s">
        <v>382</v>
      </c>
      <c r="K261" s="2" t="s">
        <v>41</v>
      </c>
      <c r="L261" s="11"/>
      <c r="M261" s="11"/>
      <c r="N261" s="29">
        <v>1</v>
      </c>
      <c r="O261" s="29">
        <v>1</v>
      </c>
      <c r="P261" s="29">
        <v>1</v>
      </c>
      <c r="Q261" s="29">
        <v>1</v>
      </c>
      <c r="R261" s="29">
        <v>1</v>
      </c>
      <c r="S261" s="29">
        <v>1</v>
      </c>
      <c r="T261" s="29">
        <v>1</v>
      </c>
      <c r="U261" s="29">
        <v>1</v>
      </c>
      <c r="V261" s="29">
        <v>1</v>
      </c>
      <c r="W261" s="32">
        <v>1</v>
      </c>
      <c r="X261" s="15">
        <f t="shared" si="11"/>
        <v>1</v>
      </c>
    </row>
    <row r="262" spans="3:24" x14ac:dyDescent="0.25">
      <c r="C262" t="str">
        <f>VLOOKUP(J262,LookupTbl!$A:$E,5,0)</f>
        <v>EVANSVILLE</v>
      </c>
      <c r="D262" t="str">
        <f t="shared" si="9"/>
        <v>DAVIESS COUNTY SCHOOL DISTRICT</v>
      </c>
      <c r="E262" t="str">
        <f t="shared" si="10"/>
        <v>OWENSBORO</v>
      </c>
      <c r="F262" s="2" t="s">
        <v>4</v>
      </c>
      <c r="G262" s="1" t="s">
        <v>6</v>
      </c>
      <c r="H262" s="1" t="s">
        <v>15</v>
      </c>
      <c r="I262" s="1" t="s">
        <v>87</v>
      </c>
      <c r="J262" s="1" t="s">
        <v>398</v>
      </c>
      <c r="K262" s="2" t="s">
        <v>41</v>
      </c>
      <c r="L262" s="29">
        <v>1</v>
      </c>
      <c r="M262" s="29">
        <v>1</v>
      </c>
      <c r="N262" s="29">
        <v>1</v>
      </c>
      <c r="O262" s="29">
        <v>1</v>
      </c>
      <c r="P262" s="29">
        <v>1</v>
      </c>
      <c r="Q262" s="29">
        <v>1</v>
      </c>
      <c r="R262" s="29">
        <v>1</v>
      </c>
      <c r="S262" s="29">
        <v>1</v>
      </c>
      <c r="T262" s="29">
        <v>1</v>
      </c>
      <c r="U262" s="29">
        <v>1</v>
      </c>
      <c r="V262" s="29">
        <v>1</v>
      </c>
      <c r="W262" s="32">
        <v>-21</v>
      </c>
      <c r="X262" s="15">
        <f t="shared" si="11"/>
        <v>-0.83333333333333337</v>
      </c>
    </row>
    <row r="263" spans="3:24" x14ac:dyDescent="0.25">
      <c r="C263" t="str">
        <f>VLOOKUP(J263,LookupTbl!$A:$E,5,0)</f>
        <v>EVANSVILLE</v>
      </c>
      <c r="D263" t="str">
        <f t="shared" si="9"/>
        <v>DAVIESS COUNTY SCHOOL DISTRICT</v>
      </c>
      <c r="E263" t="str">
        <f t="shared" si="10"/>
        <v>UNINCORP</v>
      </c>
      <c r="F263" s="2" t="s">
        <v>4</v>
      </c>
      <c r="G263" s="1" t="s">
        <v>6</v>
      </c>
      <c r="H263" s="1" t="s">
        <v>15</v>
      </c>
      <c r="I263" s="1" t="s">
        <v>89</v>
      </c>
      <c r="J263" s="1" t="s">
        <v>400</v>
      </c>
      <c r="K263" s="2" t="s">
        <v>41</v>
      </c>
      <c r="L263" s="11"/>
      <c r="M263" s="29">
        <v>2</v>
      </c>
      <c r="N263" s="11"/>
      <c r="O263" s="29">
        <v>1</v>
      </c>
      <c r="P263" s="29">
        <v>2</v>
      </c>
      <c r="Q263" s="29">
        <v>1</v>
      </c>
      <c r="R263" s="29">
        <v>1</v>
      </c>
      <c r="S263" s="29">
        <v>1</v>
      </c>
      <c r="T263" s="29">
        <v>1</v>
      </c>
      <c r="U263" s="29">
        <v>1</v>
      </c>
      <c r="V263" s="29">
        <v>1</v>
      </c>
      <c r="W263" s="32">
        <v>1</v>
      </c>
      <c r="X263" s="15">
        <f t="shared" si="11"/>
        <v>1.2</v>
      </c>
    </row>
    <row r="264" spans="3:24" x14ac:dyDescent="0.25">
      <c r="C264" t="str">
        <f>VLOOKUP(J264,LookupTbl!$A:$E,5,0)</f>
        <v>PADUCAH</v>
      </c>
      <c r="D264" t="str">
        <f t="shared" ref="D264:D327" si="12">RIGHT(I264,LEN(I264)-FIND(",",I264,FIND(",",I264,FIND(",",I264,1)+1)+1)-1)</f>
        <v>GRAVES COUNTY SCHOOL DISTRICT</v>
      </c>
      <c r="E264" t="str">
        <f t="shared" ref="E264:E327" si="13">MID(I264,FIND(",",I264,FIND(",",I264,1)+1)+2,FIND(",",I264,FIND(",",I264,FIND(",",I264,1)+1)+1)-FIND(",",I264,FIND(",",I264,1)+1)-2)</f>
        <v>UNINCORP</v>
      </c>
      <c r="F264" s="2" t="s">
        <v>4</v>
      </c>
      <c r="G264" s="1" t="s">
        <v>6</v>
      </c>
      <c r="H264" s="1" t="s">
        <v>15</v>
      </c>
      <c r="I264" s="1" t="s">
        <v>99</v>
      </c>
      <c r="J264" s="1" t="s">
        <v>410</v>
      </c>
      <c r="K264" s="2" t="s">
        <v>41</v>
      </c>
      <c r="L264" s="11"/>
      <c r="M264" s="29">
        <v>2</v>
      </c>
      <c r="N264" s="29">
        <v>1</v>
      </c>
      <c r="O264" s="11"/>
      <c r="P264" s="29">
        <v>2</v>
      </c>
      <c r="Q264" s="29">
        <v>1</v>
      </c>
      <c r="R264" s="29">
        <v>1</v>
      </c>
      <c r="S264" s="29">
        <v>1</v>
      </c>
      <c r="T264" s="29">
        <v>1</v>
      </c>
      <c r="U264" s="29">
        <v>1</v>
      </c>
      <c r="V264" s="29">
        <v>1</v>
      </c>
      <c r="W264" s="32">
        <v>1</v>
      </c>
      <c r="X264" s="15">
        <f t="shared" ref="X264:X327" si="14">AVERAGE(L264:W264)</f>
        <v>1.2</v>
      </c>
    </row>
    <row r="265" spans="3:24" x14ac:dyDescent="0.25">
      <c r="C265" t="str">
        <f>VLOOKUP(J265,LookupTbl!$A:$E,5,0)</f>
        <v>EVANSVILLE</v>
      </c>
      <c r="D265" t="str">
        <f t="shared" si="12"/>
        <v>HANCOCK COUNTY SCHOOL DISTRICT</v>
      </c>
      <c r="E265" t="str">
        <f t="shared" si="13"/>
        <v>UNINCORP</v>
      </c>
      <c r="F265" s="2" t="s">
        <v>4</v>
      </c>
      <c r="G265" s="1" t="s">
        <v>6</v>
      </c>
      <c r="H265" s="1" t="s">
        <v>15</v>
      </c>
      <c r="I265" s="1" t="s">
        <v>105</v>
      </c>
      <c r="J265" s="1" t="s">
        <v>416</v>
      </c>
      <c r="K265" s="2" t="s">
        <v>41</v>
      </c>
      <c r="L265" s="29">
        <v>1</v>
      </c>
      <c r="M265" s="29">
        <v>1</v>
      </c>
      <c r="N265" s="29">
        <v>1</v>
      </c>
      <c r="O265" s="29">
        <v>1</v>
      </c>
      <c r="P265" s="29">
        <v>1</v>
      </c>
      <c r="Q265" s="29">
        <v>1</v>
      </c>
      <c r="R265" s="29">
        <v>1</v>
      </c>
      <c r="S265" s="29">
        <v>1</v>
      </c>
      <c r="T265" s="29">
        <v>1</v>
      </c>
      <c r="U265" s="29">
        <v>1</v>
      </c>
      <c r="V265" s="29">
        <v>1</v>
      </c>
      <c r="W265" s="32">
        <v>1</v>
      </c>
      <c r="X265" s="15">
        <f t="shared" si="14"/>
        <v>1</v>
      </c>
    </row>
    <row r="266" spans="3:24" x14ac:dyDescent="0.25">
      <c r="C266" t="str">
        <f>VLOOKUP(J266,LookupTbl!$A:$E,5,0)</f>
        <v>PADUCAH</v>
      </c>
      <c r="D266" t="str">
        <f t="shared" si="12"/>
        <v>PADUCAH INDEPENDENT SCHOOL DISTRICT</v>
      </c>
      <c r="E266" t="str">
        <f t="shared" si="13"/>
        <v>PADUCAH</v>
      </c>
      <c r="F266" s="2" t="s">
        <v>4</v>
      </c>
      <c r="G266" s="1" t="s">
        <v>6</v>
      </c>
      <c r="H266" s="1" t="s">
        <v>15</v>
      </c>
      <c r="I266" s="1" t="s">
        <v>136</v>
      </c>
      <c r="J266" s="1" t="s">
        <v>447</v>
      </c>
      <c r="K266" s="2" t="s">
        <v>41</v>
      </c>
      <c r="L266" s="29">
        <v>1</v>
      </c>
      <c r="M266" s="29"/>
      <c r="N266" s="29">
        <v>3</v>
      </c>
      <c r="O266" s="29">
        <v>1</v>
      </c>
      <c r="P266" s="29">
        <v>1</v>
      </c>
      <c r="Q266" s="29">
        <v>1</v>
      </c>
      <c r="R266" s="29">
        <v>1</v>
      </c>
      <c r="S266" s="29">
        <v>1</v>
      </c>
      <c r="T266" s="29">
        <v>1</v>
      </c>
      <c r="U266" s="29">
        <v>1</v>
      </c>
      <c r="V266" s="29">
        <v>1</v>
      </c>
      <c r="W266" s="32">
        <v>1</v>
      </c>
      <c r="X266" s="15">
        <f t="shared" si="14"/>
        <v>1.1818181818181819</v>
      </c>
    </row>
    <row r="267" spans="3:24" x14ac:dyDescent="0.25">
      <c r="C267" t="str">
        <f>VLOOKUP(J267,LookupTbl!$A:$E,5,0)</f>
        <v>EVANSVILLE</v>
      </c>
      <c r="D267" t="str">
        <f t="shared" si="12"/>
        <v>OHIO COUNTY SCHOOL DISTRICT</v>
      </c>
      <c r="E267" t="str">
        <f t="shared" si="13"/>
        <v>BEAVER DAM</v>
      </c>
      <c r="F267" s="2" t="s">
        <v>4</v>
      </c>
      <c r="G267" s="1" t="s">
        <v>6</v>
      </c>
      <c r="H267" s="1" t="s">
        <v>15</v>
      </c>
      <c r="I267" s="1" t="s">
        <v>151</v>
      </c>
      <c r="J267" s="1" t="s">
        <v>462</v>
      </c>
      <c r="K267" s="2" t="s">
        <v>41</v>
      </c>
      <c r="L267" s="29">
        <v>1</v>
      </c>
      <c r="M267" s="29">
        <v>1</v>
      </c>
      <c r="N267" s="29">
        <v>1</v>
      </c>
      <c r="O267" s="29">
        <v>1</v>
      </c>
      <c r="P267" s="29">
        <v>1</v>
      </c>
      <c r="Q267" s="29">
        <v>1</v>
      </c>
      <c r="R267" s="29">
        <v>1</v>
      </c>
      <c r="S267" s="29">
        <v>2</v>
      </c>
      <c r="T267" s="11"/>
      <c r="U267" s="11"/>
      <c r="V267" s="11"/>
      <c r="W267" s="5"/>
      <c r="X267" s="15">
        <f t="shared" si="14"/>
        <v>1.125</v>
      </c>
    </row>
    <row r="268" spans="3:24" x14ac:dyDescent="0.25">
      <c r="C268" t="str">
        <f>VLOOKUP(J268,LookupTbl!$A:$E,5,0)</f>
        <v>LEXINGTON</v>
      </c>
      <c r="D268" t="str">
        <f t="shared" si="12"/>
        <v>ANDERSON COUNTY SCHOOL DISTRICT</v>
      </c>
      <c r="E268" t="str">
        <f t="shared" si="13"/>
        <v>LAWRENCEBURG</v>
      </c>
      <c r="F268" s="2" t="s">
        <v>4</v>
      </c>
      <c r="G268" s="1" t="s">
        <v>6</v>
      </c>
      <c r="H268" s="1" t="s">
        <v>16</v>
      </c>
      <c r="I268" s="1" t="s">
        <v>63</v>
      </c>
      <c r="J268" s="1" t="s">
        <v>374</v>
      </c>
      <c r="K268" s="2" t="s">
        <v>41</v>
      </c>
      <c r="L268" s="29">
        <v>1</v>
      </c>
      <c r="M268" s="29">
        <v>1</v>
      </c>
      <c r="N268" s="29">
        <v>1</v>
      </c>
      <c r="O268" s="29">
        <v>1</v>
      </c>
      <c r="P268" s="29">
        <v>1</v>
      </c>
      <c r="Q268" s="29">
        <v>1</v>
      </c>
      <c r="R268" s="29">
        <v>1</v>
      </c>
      <c r="S268" s="29">
        <v>1</v>
      </c>
      <c r="T268" s="29">
        <v>1</v>
      </c>
      <c r="U268" s="29">
        <v>1</v>
      </c>
      <c r="V268" s="29">
        <v>1</v>
      </c>
      <c r="W268" s="32">
        <v>1</v>
      </c>
      <c r="X268" s="15">
        <f t="shared" si="14"/>
        <v>1</v>
      </c>
    </row>
    <row r="269" spans="3:24" x14ac:dyDescent="0.25">
      <c r="C269" t="str">
        <f>VLOOKUP(J269,LookupTbl!$A:$E,5,0)</f>
        <v>LEXINGTON</v>
      </c>
      <c r="D269" t="str">
        <f t="shared" si="12"/>
        <v>ANDERSON COUNTY SCHOOL DISTRICT</v>
      </c>
      <c r="E269" t="str">
        <f t="shared" si="13"/>
        <v>UNINCORP</v>
      </c>
      <c r="F269" s="2" t="s">
        <v>4</v>
      </c>
      <c r="G269" s="1" t="s">
        <v>6</v>
      </c>
      <c r="H269" s="1" t="s">
        <v>16</v>
      </c>
      <c r="I269" s="1" t="s">
        <v>64</v>
      </c>
      <c r="J269" s="1" t="s">
        <v>375</v>
      </c>
      <c r="K269" s="2" t="s">
        <v>41</v>
      </c>
      <c r="L269" s="11"/>
      <c r="M269" s="11"/>
      <c r="N269" s="11"/>
      <c r="O269" s="29">
        <v>3</v>
      </c>
      <c r="P269" s="29">
        <v>1</v>
      </c>
      <c r="Q269" s="29">
        <v>1</v>
      </c>
      <c r="R269" s="29">
        <v>1</v>
      </c>
      <c r="S269" s="29">
        <v>1</v>
      </c>
      <c r="T269" s="29">
        <v>1</v>
      </c>
      <c r="U269" s="29">
        <v>1</v>
      </c>
      <c r="V269" s="29">
        <v>1</v>
      </c>
      <c r="W269" s="32">
        <v>1</v>
      </c>
      <c r="X269" s="15">
        <f t="shared" si="14"/>
        <v>1.2222222222222223</v>
      </c>
    </row>
    <row r="270" spans="3:24" x14ac:dyDescent="0.25">
      <c r="C270" t="str">
        <f>VLOOKUP(J270,LookupTbl!$A:$E,5,0)</f>
        <v>NASHVILLE</v>
      </c>
      <c r="D270" t="str">
        <f t="shared" si="12"/>
        <v>BARREN COUNTY SCHOOL DISTRICT</v>
      </c>
      <c r="E270" t="str">
        <f t="shared" si="13"/>
        <v>GLASGOW</v>
      </c>
      <c r="F270" s="2" t="s">
        <v>4</v>
      </c>
      <c r="G270" s="1" t="s">
        <v>6</v>
      </c>
      <c r="H270" s="1" t="s">
        <v>16</v>
      </c>
      <c r="I270" s="1" t="s">
        <v>66</v>
      </c>
      <c r="J270" s="1" t="s">
        <v>377</v>
      </c>
      <c r="K270" s="2" t="s">
        <v>41</v>
      </c>
      <c r="L270" s="29">
        <v>5</v>
      </c>
      <c r="M270" s="29">
        <v>5</v>
      </c>
      <c r="N270" s="29">
        <v>5</v>
      </c>
      <c r="O270" s="29">
        <v>4</v>
      </c>
      <c r="P270" s="29">
        <v>6</v>
      </c>
      <c r="Q270" s="29">
        <v>5</v>
      </c>
      <c r="R270" s="29">
        <v>5</v>
      </c>
      <c r="S270" s="29">
        <v>5</v>
      </c>
      <c r="T270" s="29">
        <v>5</v>
      </c>
      <c r="U270" s="29">
        <v>5</v>
      </c>
      <c r="V270" s="29">
        <v>5</v>
      </c>
      <c r="W270" s="32">
        <v>5</v>
      </c>
      <c r="X270" s="15">
        <f t="shared" si="14"/>
        <v>5</v>
      </c>
    </row>
    <row r="271" spans="3:24" x14ac:dyDescent="0.25">
      <c r="C271" t="str">
        <f>VLOOKUP(J271,LookupTbl!$A:$E,5,0)</f>
        <v>NASHVILLE</v>
      </c>
      <c r="D271" t="str">
        <f t="shared" si="12"/>
        <v>GLASGOW INDEPENDENT SCHOOL DISTRICT</v>
      </c>
      <c r="E271" t="str">
        <f t="shared" si="13"/>
        <v>GLASGOW</v>
      </c>
      <c r="F271" s="2" t="s">
        <v>4</v>
      </c>
      <c r="G271" s="1" t="s">
        <v>6</v>
      </c>
      <c r="H271" s="1" t="s">
        <v>16</v>
      </c>
      <c r="I271" s="1" t="s">
        <v>67</v>
      </c>
      <c r="J271" s="1" t="s">
        <v>378</v>
      </c>
      <c r="K271" s="2" t="s">
        <v>41</v>
      </c>
      <c r="L271" s="29">
        <v>4</v>
      </c>
      <c r="M271" s="29">
        <v>5</v>
      </c>
      <c r="N271" s="29">
        <v>5</v>
      </c>
      <c r="O271" s="29">
        <v>4</v>
      </c>
      <c r="P271" s="29">
        <v>6</v>
      </c>
      <c r="Q271" s="29">
        <v>5</v>
      </c>
      <c r="R271" s="29">
        <v>5</v>
      </c>
      <c r="S271" s="29">
        <v>5</v>
      </c>
      <c r="T271" s="29">
        <v>5</v>
      </c>
      <c r="U271" s="29">
        <v>5</v>
      </c>
      <c r="V271" s="29">
        <v>5</v>
      </c>
      <c r="W271" s="32">
        <v>5</v>
      </c>
      <c r="X271" s="15">
        <f t="shared" si="14"/>
        <v>4.916666666666667</v>
      </c>
    </row>
    <row r="272" spans="3:24" x14ac:dyDescent="0.25">
      <c r="C272" t="str">
        <f>VLOOKUP(J272,LookupTbl!$A:$E,5,0)</f>
        <v>NASHVILLE</v>
      </c>
      <c r="D272" t="str">
        <f t="shared" si="12"/>
        <v>BARREN COUNTY SCHOOL DISTRICT</v>
      </c>
      <c r="E272" t="str">
        <f t="shared" si="13"/>
        <v>UNINCORP</v>
      </c>
      <c r="F272" s="2" t="s">
        <v>4</v>
      </c>
      <c r="G272" s="1" t="s">
        <v>6</v>
      </c>
      <c r="H272" s="1" t="s">
        <v>16</v>
      </c>
      <c r="I272" s="1" t="s">
        <v>69</v>
      </c>
      <c r="J272" s="1" t="s">
        <v>380</v>
      </c>
      <c r="K272" s="2" t="s">
        <v>41</v>
      </c>
      <c r="L272" s="29">
        <v>1</v>
      </c>
      <c r="M272" s="29">
        <v>1</v>
      </c>
      <c r="N272" s="29">
        <v>1</v>
      </c>
      <c r="O272" s="29">
        <v>1</v>
      </c>
      <c r="P272" s="29">
        <v>1</v>
      </c>
      <c r="Q272" s="29">
        <v>1</v>
      </c>
      <c r="R272" s="29">
        <v>1</v>
      </c>
      <c r="S272" s="29">
        <v>1</v>
      </c>
      <c r="T272" s="29">
        <v>1</v>
      </c>
      <c r="U272" s="29">
        <v>1</v>
      </c>
      <c r="V272" s="29">
        <v>1</v>
      </c>
      <c r="W272" s="32">
        <v>1</v>
      </c>
      <c r="X272" s="15">
        <f t="shared" si="14"/>
        <v>1</v>
      </c>
    </row>
    <row r="273" spans="3:24" x14ac:dyDescent="0.25">
      <c r="C273" t="str">
        <f>VLOOKUP(J273,LookupTbl!$A:$E,5,0)</f>
        <v>LEXINGTON</v>
      </c>
      <c r="D273" t="str">
        <f t="shared" si="12"/>
        <v>BOYLE COUNTY SCHOOL DISTRICT</v>
      </c>
      <c r="E273" t="str">
        <f t="shared" si="13"/>
        <v>DANVILLE</v>
      </c>
      <c r="F273" s="2" t="s">
        <v>4</v>
      </c>
      <c r="G273" s="1" t="s">
        <v>6</v>
      </c>
      <c r="H273" s="1" t="s">
        <v>16</v>
      </c>
      <c r="I273" s="1" t="s">
        <v>70</v>
      </c>
      <c r="J273" s="1" t="s">
        <v>381</v>
      </c>
      <c r="K273" s="2" t="s">
        <v>41</v>
      </c>
      <c r="L273" s="29">
        <v>3</v>
      </c>
      <c r="M273" s="29">
        <v>3</v>
      </c>
      <c r="N273" s="29">
        <v>3</v>
      </c>
      <c r="O273" s="29">
        <v>3</v>
      </c>
      <c r="P273" s="29">
        <v>3</v>
      </c>
      <c r="Q273" s="29">
        <v>3</v>
      </c>
      <c r="R273" s="29">
        <v>3</v>
      </c>
      <c r="S273" s="29">
        <v>3</v>
      </c>
      <c r="T273" s="29">
        <v>3</v>
      </c>
      <c r="U273" s="29">
        <v>4</v>
      </c>
      <c r="V273" s="29">
        <v>2</v>
      </c>
      <c r="W273" s="32">
        <v>2</v>
      </c>
      <c r="X273" s="15">
        <f t="shared" si="14"/>
        <v>2.9166666666666665</v>
      </c>
    </row>
    <row r="274" spans="3:24" x14ac:dyDescent="0.25">
      <c r="C274" t="str">
        <f>VLOOKUP(J274,LookupTbl!$A:$E,5,0)</f>
        <v>LEXINGTON</v>
      </c>
      <c r="D274" t="str">
        <f t="shared" si="12"/>
        <v>DANVILLE INDEPENDENT SCHOOL DISTRICT</v>
      </c>
      <c r="E274" t="str">
        <f t="shared" si="13"/>
        <v>DANVILLE</v>
      </c>
      <c r="F274" s="2" t="s">
        <v>4</v>
      </c>
      <c r="G274" s="1" t="s">
        <v>6</v>
      </c>
      <c r="H274" s="1" t="s">
        <v>16</v>
      </c>
      <c r="I274" s="1" t="s">
        <v>71</v>
      </c>
      <c r="J274" s="1" t="s">
        <v>382</v>
      </c>
      <c r="K274" s="2" t="s">
        <v>41</v>
      </c>
      <c r="L274" s="29">
        <v>4</v>
      </c>
      <c r="M274" s="29">
        <v>4</v>
      </c>
      <c r="N274" s="29">
        <v>4</v>
      </c>
      <c r="O274" s="29">
        <v>4</v>
      </c>
      <c r="P274" s="29">
        <v>4</v>
      </c>
      <c r="Q274" s="29">
        <v>4</v>
      </c>
      <c r="R274" s="29">
        <v>4</v>
      </c>
      <c r="S274" s="29">
        <v>4</v>
      </c>
      <c r="T274" s="29">
        <v>4</v>
      </c>
      <c r="U274" s="29">
        <v>4</v>
      </c>
      <c r="V274" s="29">
        <v>4</v>
      </c>
      <c r="W274" s="32">
        <v>4</v>
      </c>
      <c r="X274" s="15">
        <f t="shared" si="14"/>
        <v>4</v>
      </c>
    </row>
    <row r="275" spans="3:24" x14ac:dyDescent="0.25">
      <c r="C275" t="str">
        <f>VLOOKUP(J275,LookupTbl!$A:$E,5,0)</f>
        <v>PADUCAH</v>
      </c>
      <c r="D275" t="str">
        <f t="shared" si="12"/>
        <v>CALDWELL COUNTY SCHOOL DISTRICT</v>
      </c>
      <c r="E275" t="str">
        <f t="shared" si="13"/>
        <v>PRINCETON</v>
      </c>
      <c r="F275" s="2" t="s">
        <v>4</v>
      </c>
      <c r="G275" s="1" t="s">
        <v>6</v>
      </c>
      <c r="H275" s="1" t="s">
        <v>16</v>
      </c>
      <c r="I275" s="1" t="s">
        <v>79</v>
      </c>
      <c r="J275" s="1" t="s">
        <v>390</v>
      </c>
      <c r="K275" s="2" t="s">
        <v>41</v>
      </c>
      <c r="L275" s="29">
        <v>1</v>
      </c>
      <c r="M275" s="29">
        <v>5</v>
      </c>
      <c r="N275" s="29">
        <v>3</v>
      </c>
      <c r="O275" s="29">
        <v>3</v>
      </c>
      <c r="P275" s="29">
        <v>3</v>
      </c>
      <c r="Q275" s="29">
        <v>3</v>
      </c>
      <c r="R275" s="29">
        <v>3</v>
      </c>
      <c r="S275" s="29">
        <v>3</v>
      </c>
      <c r="T275" s="29">
        <v>3</v>
      </c>
      <c r="U275" s="29">
        <v>3</v>
      </c>
      <c r="V275" s="29">
        <v>3</v>
      </c>
      <c r="W275" s="32">
        <v>3</v>
      </c>
      <c r="X275" s="15">
        <f t="shared" si="14"/>
        <v>3</v>
      </c>
    </row>
    <row r="276" spans="3:24" x14ac:dyDescent="0.25">
      <c r="C276" t="str">
        <f>VLOOKUP(J276,LookupTbl!$A:$E,5,0)</f>
        <v>PADUCAH</v>
      </c>
      <c r="D276" t="str">
        <f t="shared" si="12"/>
        <v>CALDWELL COUNTY SCHOOL DISTRICT</v>
      </c>
      <c r="E276" t="str">
        <f t="shared" si="13"/>
        <v>UNINCORP</v>
      </c>
      <c r="F276" s="2" t="s">
        <v>4</v>
      </c>
      <c r="G276" s="1" t="s">
        <v>6</v>
      </c>
      <c r="H276" s="1" t="s">
        <v>16</v>
      </c>
      <c r="I276" s="1" t="s">
        <v>80</v>
      </c>
      <c r="J276" s="1" t="s">
        <v>391</v>
      </c>
      <c r="K276" s="2" t="s">
        <v>41</v>
      </c>
      <c r="L276" s="29">
        <v>2</v>
      </c>
      <c r="M276" s="29">
        <v>1</v>
      </c>
      <c r="N276" s="29">
        <v>1</v>
      </c>
      <c r="O276" s="29">
        <v>1</v>
      </c>
      <c r="P276" s="29">
        <v>1</v>
      </c>
      <c r="Q276" s="29">
        <v>1</v>
      </c>
      <c r="R276" s="29">
        <v>1</v>
      </c>
      <c r="S276" s="29">
        <v>1</v>
      </c>
      <c r="T276" s="29">
        <v>1</v>
      </c>
      <c r="U276" s="29">
        <v>1</v>
      </c>
      <c r="V276" s="29">
        <v>1</v>
      </c>
      <c r="W276" s="5"/>
      <c r="X276" s="15">
        <f t="shared" si="14"/>
        <v>1.0909090909090908</v>
      </c>
    </row>
    <row r="277" spans="3:24" x14ac:dyDescent="0.25">
      <c r="C277" t="str">
        <f>VLOOKUP(J277,LookupTbl!$A:$E,5,0)</f>
        <v>PADUCAH</v>
      </c>
      <c r="D277" t="str">
        <f t="shared" si="12"/>
        <v>CHRISTIAN COUNTY SCHOOL DISTRIC</v>
      </c>
      <c r="E277" t="str">
        <f t="shared" si="13"/>
        <v>HOPKINSVILLE</v>
      </c>
      <c r="F277" s="2" t="s">
        <v>4</v>
      </c>
      <c r="G277" s="1" t="s">
        <v>6</v>
      </c>
      <c r="H277" s="1" t="s">
        <v>16</v>
      </c>
      <c r="I277" s="1" t="s">
        <v>82</v>
      </c>
      <c r="J277" s="1" t="s">
        <v>393</v>
      </c>
      <c r="K277" s="2" t="s">
        <v>41</v>
      </c>
      <c r="L277" s="29">
        <v>12</v>
      </c>
      <c r="M277" s="29">
        <v>12</v>
      </c>
      <c r="N277" s="29">
        <v>18</v>
      </c>
      <c r="O277" s="29">
        <v>14</v>
      </c>
      <c r="P277" s="29">
        <v>16</v>
      </c>
      <c r="Q277" s="29">
        <v>15</v>
      </c>
      <c r="R277" s="29">
        <v>15</v>
      </c>
      <c r="S277" s="29">
        <v>15</v>
      </c>
      <c r="T277" s="29">
        <v>15</v>
      </c>
      <c r="U277" s="29">
        <v>15</v>
      </c>
      <c r="V277" s="29">
        <v>15</v>
      </c>
      <c r="W277" s="32">
        <v>15</v>
      </c>
      <c r="X277" s="15">
        <f t="shared" si="14"/>
        <v>14.75</v>
      </c>
    </row>
    <row r="278" spans="3:24" x14ac:dyDescent="0.25">
      <c r="C278" t="str">
        <f>VLOOKUP(J278,LookupTbl!$A:$E,5,0)</f>
        <v>PADUCAH</v>
      </c>
      <c r="D278" t="str">
        <f t="shared" si="12"/>
        <v>CHRISTIAN COUNTY SCHOOL DISTRICT</v>
      </c>
      <c r="E278" t="str">
        <f t="shared" si="13"/>
        <v>UNINCORP</v>
      </c>
      <c r="F278" s="2" t="s">
        <v>4</v>
      </c>
      <c r="G278" s="1" t="s">
        <v>6</v>
      </c>
      <c r="H278" s="1" t="s">
        <v>16</v>
      </c>
      <c r="I278" s="1" t="s">
        <v>83</v>
      </c>
      <c r="J278" s="1" t="s">
        <v>394</v>
      </c>
      <c r="K278" s="2" t="s">
        <v>41</v>
      </c>
      <c r="L278" s="29">
        <v>1</v>
      </c>
      <c r="M278" s="29">
        <v>1</v>
      </c>
      <c r="N278" s="29">
        <v>1</v>
      </c>
      <c r="O278" s="29">
        <v>1</v>
      </c>
      <c r="P278" s="29">
        <v>1</v>
      </c>
      <c r="Q278" s="29">
        <v>1</v>
      </c>
      <c r="R278" s="29">
        <v>1</v>
      </c>
      <c r="S278" s="29">
        <v>1</v>
      </c>
      <c r="T278" s="29">
        <v>1</v>
      </c>
      <c r="U278" s="29">
        <v>1</v>
      </c>
      <c r="V278" s="29">
        <v>1</v>
      </c>
      <c r="W278" s="32">
        <v>1</v>
      </c>
      <c r="X278" s="15">
        <f t="shared" si="14"/>
        <v>1</v>
      </c>
    </row>
    <row r="279" spans="3:24" x14ac:dyDescent="0.25">
      <c r="C279" t="str">
        <f>VLOOKUP(J279,LookupTbl!$A:$E,5,0)</f>
        <v>PADUCAH</v>
      </c>
      <c r="D279" t="str">
        <f t="shared" si="12"/>
        <v>CRITTENDEN COUNTY SCHOOL DISTRICT</v>
      </c>
      <c r="E279" t="str">
        <f t="shared" si="13"/>
        <v>MARION</v>
      </c>
      <c r="F279" s="2" t="s">
        <v>4</v>
      </c>
      <c r="G279" s="1" t="s">
        <v>6</v>
      </c>
      <c r="H279" s="1" t="s">
        <v>16</v>
      </c>
      <c r="I279" s="1" t="s">
        <v>84</v>
      </c>
      <c r="J279" s="1" t="s">
        <v>395</v>
      </c>
      <c r="K279" s="2" t="s">
        <v>41</v>
      </c>
      <c r="L279" s="29">
        <v>2</v>
      </c>
      <c r="M279" s="29">
        <v>1</v>
      </c>
      <c r="N279" s="29">
        <v>2</v>
      </c>
      <c r="O279" s="29">
        <v>1</v>
      </c>
      <c r="P279" s="29">
        <v>4</v>
      </c>
      <c r="Q279" s="29">
        <v>1</v>
      </c>
      <c r="R279" s="29">
        <v>2</v>
      </c>
      <c r="S279" s="29">
        <v>3</v>
      </c>
      <c r="T279" s="29">
        <v>2</v>
      </c>
      <c r="U279" s="29">
        <v>2</v>
      </c>
      <c r="V279" s="29">
        <v>1</v>
      </c>
      <c r="W279" s="32">
        <v>3</v>
      </c>
      <c r="X279" s="15">
        <f t="shared" si="14"/>
        <v>2</v>
      </c>
    </row>
    <row r="280" spans="3:24" x14ac:dyDescent="0.25">
      <c r="C280" t="str">
        <f>VLOOKUP(J280,LookupTbl!$A:$E,5,0)</f>
        <v>PADUCAH</v>
      </c>
      <c r="D280" t="str">
        <f t="shared" si="12"/>
        <v>CRITTENDEN COUNTY SCHOOL DISTRICT</v>
      </c>
      <c r="E280" t="str">
        <f t="shared" si="13"/>
        <v>UNINCORP</v>
      </c>
      <c r="F280" s="2" t="s">
        <v>4</v>
      </c>
      <c r="G280" s="1" t="s">
        <v>6</v>
      </c>
      <c r="H280" s="1" t="s">
        <v>16</v>
      </c>
      <c r="I280" s="1" t="s">
        <v>85</v>
      </c>
      <c r="J280" s="1" t="s">
        <v>396</v>
      </c>
      <c r="K280" s="2" t="s">
        <v>41</v>
      </c>
      <c r="L280" s="29">
        <v>1</v>
      </c>
      <c r="M280" s="29">
        <v>1</v>
      </c>
      <c r="N280" s="29">
        <v>1</v>
      </c>
      <c r="O280" s="11"/>
      <c r="P280" s="29">
        <v>2</v>
      </c>
      <c r="Q280" s="29">
        <v>1</v>
      </c>
      <c r="R280" s="29">
        <v>1</v>
      </c>
      <c r="S280" s="29">
        <v>1</v>
      </c>
      <c r="T280" s="29">
        <v>1</v>
      </c>
      <c r="U280" s="29">
        <v>1</v>
      </c>
      <c r="V280" s="29">
        <v>1</v>
      </c>
      <c r="W280" s="32">
        <v>1</v>
      </c>
      <c r="X280" s="15">
        <f t="shared" si="14"/>
        <v>1.0909090909090908</v>
      </c>
    </row>
    <row r="281" spans="3:24" x14ac:dyDescent="0.25">
      <c r="C281" t="str">
        <f>VLOOKUP(J281,LookupTbl!$A:$E,5,0)</f>
        <v>EVANSVILLE</v>
      </c>
      <c r="D281" t="str">
        <f t="shared" si="12"/>
        <v>DAVIESS COUNTY SCHOOL DISTRICT</v>
      </c>
      <c r="E281" t="str">
        <f t="shared" si="13"/>
        <v>OWENSBORO</v>
      </c>
      <c r="F281" s="2" t="s">
        <v>4</v>
      </c>
      <c r="G281" s="1" t="s">
        <v>6</v>
      </c>
      <c r="H281" s="1" t="s">
        <v>16</v>
      </c>
      <c r="I281" s="1" t="s">
        <v>87</v>
      </c>
      <c r="J281" s="1" t="s">
        <v>398</v>
      </c>
      <c r="K281" s="2" t="s">
        <v>41</v>
      </c>
      <c r="L281" s="29">
        <v>5</v>
      </c>
      <c r="M281" s="29">
        <v>5</v>
      </c>
      <c r="N281" s="29">
        <v>6</v>
      </c>
      <c r="O281" s="29">
        <v>7</v>
      </c>
      <c r="P281" s="29">
        <v>6</v>
      </c>
      <c r="Q281" s="29">
        <v>6</v>
      </c>
      <c r="R281" s="29">
        <v>6</v>
      </c>
      <c r="S281" s="29">
        <v>6</v>
      </c>
      <c r="T281" s="29">
        <v>6</v>
      </c>
      <c r="U281" s="29">
        <v>6</v>
      </c>
      <c r="V281" s="29">
        <v>6</v>
      </c>
      <c r="W281" s="32">
        <v>28</v>
      </c>
      <c r="X281" s="15">
        <f t="shared" si="14"/>
        <v>7.75</v>
      </c>
    </row>
    <row r="282" spans="3:24" x14ac:dyDescent="0.25">
      <c r="C282" t="str">
        <f>VLOOKUP(J282,LookupTbl!$A:$E,5,0)</f>
        <v>EVANSVILLE</v>
      </c>
      <c r="D282" t="str">
        <f t="shared" si="12"/>
        <v>OWENSBORO INDEPENDENT SCHOOL DISTRIC</v>
      </c>
      <c r="E282" t="str">
        <f t="shared" si="13"/>
        <v>OWENSBORO</v>
      </c>
      <c r="F282" s="2" t="s">
        <v>4</v>
      </c>
      <c r="G282" s="1" t="s">
        <v>6</v>
      </c>
      <c r="H282" s="1" t="s">
        <v>16</v>
      </c>
      <c r="I282" s="1" t="s">
        <v>88</v>
      </c>
      <c r="J282" s="1" t="s">
        <v>399</v>
      </c>
      <c r="K282" s="2" t="s">
        <v>41</v>
      </c>
      <c r="L282" s="29">
        <v>5</v>
      </c>
      <c r="M282" s="29">
        <v>5</v>
      </c>
      <c r="N282" s="29">
        <v>5</v>
      </c>
      <c r="O282" s="29">
        <v>4</v>
      </c>
      <c r="P282" s="29">
        <v>6</v>
      </c>
      <c r="Q282" s="29">
        <v>5</v>
      </c>
      <c r="R282" s="29">
        <v>5</v>
      </c>
      <c r="S282" s="29">
        <v>5</v>
      </c>
      <c r="T282" s="29">
        <v>5</v>
      </c>
      <c r="U282" s="29">
        <v>5</v>
      </c>
      <c r="V282" s="29">
        <v>5</v>
      </c>
      <c r="W282" s="32">
        <v>5</v>
      </c>
      <c r="X282" s="15">
        <f t="shared" si="14"/>
        <v>5</v>
      </c>
    </row>
    <row r="283" spans="3:24" x14ac:dyDescent="0.25">
      <c r="C283" t="str">
        <f>VLOOKUP(J283,LookupTbl!$A:$E,5,0)</f>
        <v>EVANSVILLE</v>
      </c>
      <c r="D283" t="str">
        <f t="shared" si="12"/>
        <v>DAVIESS COUNTY SCHOOL DISTRICT</v>
      </c>
      <c r="E283" t="str">
        <f t="shared" si="13"/>
        <v>UNINCORP</v>
      </c>
      <c r="F283" s="2" t="s">
        <v>4</v>
      </c>
      <c r="G283" s="1" t="s">
        <v>6</v>
      </c>
      <c r="H283" s="1" t="s">
        <v>16</v>
      </c>
      <c r="I283" s="1" t="s">
        <v>89</v>
      </c>
      <c r="J283" s="1" t="s">
        <v>400</v>
      </c>
      <c r="K283" s="2" t="s">
        <v>41</v>
      </c>
      <c r="L283" s="29">
        <v>7</v>
      </c>
      <c r="M283" s="29">
        <v>7</v>
      </c>
      <c r="N283" s="29">
        <v>7</v>
      </c>
      <c r="O283" s="29">
        <v>7</v>
      </c>
      <c r="P283" s="29">
        <v>7</v>
      </c>
      <c r="Q283" s="29">
        <v>4</v>
      </c>
      <c r="R283" s="29">
        <v>10</v>
      </c>
      <c r="S283" s="29">
        <v>7</v>
      </c>
      <c r="T283" s="29">
        <v>7</v>
      </c>
      <c r="U283" s="29">
        <v>7</v>
      </c>
      <c r="V283" s="29">
        <v>7</v>
      </c>
      <c r="W283" s="32">
        <v>7</v>
      </c>
      <c r="X283" s="15">
        <f t="shared" si="14"/>
        <v>7</v>
      </c>
    </row>
    <row r="284" spans="3:24" x14ac:dyDescent="0.25">
      <c r="C284" t="str">
        <f>VLOOKUP(J284,LookupTbl!$A:$E,5,0)</f>
        <v>LEXINGTON</v>
      </c>
      <c r="D284" t="str">
        <f t="shared" si="12"/>
        <v>GARRARD COUNTY SCHOOL DISTRICT</v>
      </c>
      <c r="E284" t="str">
        <f t="shared" si="13"/>
        <v>LANCASTER</v>
      </c>
      <c r="F284" s="2" t="s">
        <v>4</v>
      </c>
      <c r="G284" s="1" t="s">
        <v>6</v>
      </c>
      <c r="H284" s="1" t="s">
        <v>16</v>
      </c>
      <c r="I284" s="1" t="s">
        <v>95</v>
      </c>
      <c r="J284" s="1" t="s">
        <v>406</v>
      </c>
      <c r="K284" s="2" t="s">
        <v>41</v>
      </c>
      <c r="L284" s="29">
        <v>1</v>
      </c>
      <c r="M284" s="29">
        <v>1</v>
      </c>
      <c r="N284" s="29">
        <v>1</v>
      </c>
      <c r="O284" s="29">
        <v>1</v>
      </c>
      <c r="P284" s="29">
        <v>1</v>
      </c>
      <c r="Q284" s="29">
        <v>1</v>
      </c>
      <c r="R284" s="29">
        <v>1</v>
      </c>
      <c r="S284" s="29">
        <v>1</v>
      </c>
      <c r="T284" s="29">
        <v>1</v>
      </c>
      <c r="U284" s="29">
        <v>1</v>
      </c>
      <c r="V284" s="29">
        <v>1</v>
      </c>
      <c r="W284" s="32">
        <v>1</v>
      </c>
      <c r="X284" s="15">
        <f t="shared" si="14"/>
        <v>1</v>
      </c>
    </row>
    <row r="285" spans="3:24" x14ac:dyDescent="0.25">
      <c r="C285" t="str">
        <f>VLOOKUP(J285,LookupTbl!$A:$E,5,0)</f>
        <v>PADUCAH</v>
      </c>
      <c r="D285" t="str">
        <f t="shared" si="12"/>
        <v>GRAVES COUNTY SCHOOL DISTRICT</v>
      </c>
      <c r="E285" t="str">
        <f t="shared" si="13"/>
        <v>UNINCORP</v>
      </c>
      <c r="F285" s="2" t="s">
        <v>4</v>
      </c>
      <c r="G285" s="1" t="s">
        <v>6</v>
      </c>
      <c r="H285" s="1" t="s">
        <v>16</v>
      </c>
      <c r="I285" s="1" t="s">
        <v>99</v>
      </c>
      <c r="J285" s="1" t="s">
        <v>410</v>
      </c>
      <c r="K285" s="2" t="s">
        <v>41</v>
      </c>
      <c r="L285" s="29">
        <v>1</v>
      </c>
      <c r="M285" s="29">
        <v>1</v>
      </c>
      <c r="N285" s="29">
        <v>1</v>
      </c>
      <c r="O285" s="29">
        <v>1</v>
      </c>
      <c r="P285" s="29">
        <v>1</v>
      </c>
      <c r="Q285" s="29">
        <v>1</v>
      </c>
      <c r="R285" s="29">
        <v>1</v>
      </c>
      <c r="S285" s="29">
        <v>1</v>
      </c>
      <c r="T285" s="29">
        <v>1</v>
      </c>
      <c r="U285" s="29">
        <v>1</v>
      </c>
      <c r="V285" s="29">
        <v>1</v>
      </c>
      <c r="W285" s="32">
        <v>1</v>
      </c>
      <c r="X285" s="15">
        <f t="shared" si="14"/>
        <v>1</v>
      </c>
    </row>
    <row r="286" spans="3:24" x14ac:dyDescent="0.25">
      <c r="C286" t="str">
        <f>VLOOKUP(J286,LookupTbl!$A:$E,5,0)</f>
        <v>LEXINGTON</v>
      </c>
      <c r="D286" t="str">
        <f t="shared" si="12"/>
        <v>GREEN COUNTY SCHOOL DISTRICT</v>
      </c>
      <c r="E286" t="str">
        <f t="shared" si="13"/>
        <v>GREENSBURG</v>
      </c>
      <c r="F286" s="2" t="s">
        <v>4</v>
      </c>
      <c r="G286" s="1" t="s">
        <v>6</v>
      </c>
      <c r="H286" s="1" t="s">
        <v>16</v>
      </c>
      <c r="I286" s="1" t="s">
        <v>102</v>
      </c>
      <c r="J286" s="1" t="s">
        <v>413</v>
      </c>
      <c r="K286" s="2" t="s">
        <v>41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29">
        <v>1</v>
      </c>
      <c r="W286" s="32">
        <v>1</v>
      </c>
      <c r="X286" s="15">
        <f t="shared" si="14"/>
        <v>1</v>
      </c>
    </row>
    <row r="287" spans="3:24" x14ac:dyDescent="0.25">
      <c r="C287" t="str">
        <f>VLOOKUP(J287,LookupTbl!$A:$E,5,0)</f>
        <v>LEXINGTON</v>
      </c>
      <c r="D287" t="str">
        <f t="shared" si="12"/>
        <v>GREEN COUNTY SCHOOL DISTRICT</v>
      </c>
      <c r="E287" t="str">
        <f t="shared" si="13"/>
        <v>UNINCORP</v>
      </c>
      <c r="F287" s="2" t="s">
        <v>4</v>
      </c>
      <c r="G287" s="1" t="s">
        <v>6</v>
      </c>
      <c r="H287" s="1" t="s">
        <v>16</v>
      </c>
      <c r="I287" s="1" t="s">
        <v>103</v>
      </c>
      <c r="J287" s="1" t="s">
        <v>414</v>
      </c>
      <c r="K287" s="2" t="s">
        <v>41</v>
      </c>
      <c r="L287" s="29">
        <v>2</v>
      </c>
      <c r="M287" s="29">
        <v>2</v>
      </c>
      <c r="N287" s="29">
        <v>2</v>
      </c>
      <c r="O287" s="29">
        <v>2</v>
      </c>
      <c r="P287" s="29">
        <v>2</v>
      </c>
      <c r="Q287" s="29">
        <v>2</v>
      </c>
      <c r="R287" s="29">
        <v>2</v>
      </c>
      <c r="S287" s="29">
        <v>2</v>
      </c>
      <c r="T287" s="29">
        <v>2</v>
      </c>
      <c r="U287" s="29">
        <v>3</v>
      </c>
      <c r="V287" s="29">
        <v>1</v>
      </c>
      <c r="W287" s="32">
        <v>1</v>
      </c>
      <c r="X287" s="15">
        <f t="shared" si="14"/>
        <v>1.9166666666666667</v>
      </c>
    </row>
    <row r="288" spans="3:24" x14ac:dyDescent="0.25">
      <c r="C288" t="str">
        <f>VLOOKUP(J288,LookupTbl!$A:$E,5,0)</f>
        <v>EVANSVILLE</v>
      </c>
      <c r="D288" t="str">
        <f t="shared" si="12"/>
        <v>HANCOCK COUNTY SCHOOL DISTRICT</v>
      </c>
      <c r="E288" t="str">
        <f t="shared" si="13"/>
        <v>UNINCORP</v>
      </c>
      <c r="F288" s="2" t="s">
        <v>4</v>
      </c>
      <c r="G288" s="1" t="s">
        <v>6</v>
      </c>
      <c r="H288" s="1" t="s">
        <v>16</v>
      </c>
      <c r="I288" s="1" t="s">
        <v>105</v>
      </c>
      <c r="J288" s="1" t="s">
        <v>416</v>
      </c>
      <c r="K288" s="2" t="s">
        <v>41</v>
      </c>
      <c r="L288" s="29">
        <v>1</v>
      </c>
      <c r="M288" s="29">
        <v>1</v>
      </c>
      <c r="N288" s="29">
        <v>1</v>
      </c>
      <c r="O288" s="29">
        <v>1</v>
      </c>
      <c r="P288" s="29">
        <v>1</v>
      </c>
      <c r="Q288" s="29">
        <v>1</v>
      </c>
      <c r="R288" s="29">
        <v>1</v>
      </c>
      <c r="S288" s="29">
        <v>1</v>
      </c>
      <c r="T288" s="29">
        <v>1</v>
      </c>
      <c r="U288" s="29">
        <v>1</v>
      </c>
      <c r="V288" s="29">
        <v>1</v>
      </c>
      <c r="W288" s="32">
        <v>1</v>
      </c>
      <c r="X288" s="15">
        <f t="shared" si="14"/>
        <v>1</v>
      </c>
    </row>
    <row r="289" spans="3:24" x14ac:dyDescent="0.25">
      <c r="C289" t="str">
        <f>VLOOKUP(J289,LookupTbl!$A:$E,5,0)</f>
        <v>NASHVILLE</v>
      </c>
      <c r="D289" t="str">
        <f t="shared" si="12"/>
        <v>CAVERNA INDEPENDENT SCHOOL DISTRICT</v>
      </c>
      <c r="E289" t="str">
        <f t="shared" si="13"/>
        <v>HORSE CAVE</v>
      </c>
      <c r="F289" s="2" t="s">
        <v>4</v>
      </c>
      <c r="G289" s="1" t="s">
        <v>6</v>
      </c>
      <c r="H289" s="1" t="s">
        <v>16</v>
      </c>
      <c r="I289" s="1" t="s">
        <v>106</v>
      </c>
      <c r="J289" s="1" t="s">
        <v>417</v>
      </c>
      <c r="K289" s="2" t="s">
        <v>41</v>
      </c>
      <c r="L289" s="29">
        <v>1</v>
      </c>
      <c r="M289" s="29">
        <v>1</v>
      </c>
      <c r="N289" s="29">
        <v>1</v>
      </c>
      <c r="O289" s="29">
        <v>1</v>
      </c>
      <c r="P289" s="29">
        <v>1</v>
      </c>
      <c r="Q289" s="29">
        <v>1</v>
      </c>
      <c r="R289" s="29">
        <v>1</v>
      </c>
      <c r="S289" s="29">
        <v>1</v>
      </c>
      <c r="T289" s="29">
        <v>1</v>
      </c>
      <c r="U289" s="29">
        <v>1</v>
      </c>
      <c r="V289" s="29">
        <v>1</v>
      </c>
      <c r="W289" s="32">
        <v>1</v>
      </c>
      <c r="X289" s="15">
        <f t="shared" si="14"/>
        <v>1</v>
      </c>
    </row>
    <row r="290" spans="3:24" x14ac:dyDescent="0.25">
      <c r="C290" t="str">
        <f>VLOOKUP(J290,LookupTbl!$A:$E,5,0)</f>
        <v>NASHVILLE</v>
      </c>
      <c r="D290" t="str">
        <f t="shared" si="12"/>
        <v>HART COUNTY SCHOOL DISTRICT</v>
      </c>
      <c r="E290" t="str">
        <f t="shared" si="13"/>
        <v>MUNFORDVILLE</v>
      </c>
      <c r="F290" s="2" t="s">
        <v>4</v>
      </c>
      <c r="G290" s="1" t="s">
        <v>6</v>
      </c>
      <c r="H290" s="1" t="s">
        <v>16</v>
      </c>
      <c r="I290" s="1" t="s">
        <v>107</v>
      </c>
      <c r="J290" s="1" t="s">
        <v>418</v>
      </c>
      <c r="K290" s="2" t="s">
        <v>41</v>
      </c>
      <c r="L290" s="29">
        <v>1</v>
      </c>
      <c r="M290" s="29">
        <v>2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5"/>
      <c r="X290" s="15">
        <f t="shared" si="14"/>
        <v>1.5</v>
      </c>
    </row>
    <row r="291" spans="3:24" x14ac:dyDescent="0.25">
      <c r="C291" t="str">
        <f>VLOOKUP(J291,LookupTbl!$A:$E,5,0)</f>
        <v>NASHVILLE</v>
      </c>
      <c r="D291" t="str">
        <f t="shared" si="12"/>
        <v>CAVERNA INDEPENDENT SCHOOL DISTRICT</v>
      </c>
      <c r="E291" t="str">
        <f t="shared" si="13"/>
        <v>UNINCORP</v>
      </c>
      <c r="F291" s="2" t="s">
        <v>4</v>
      </c>
      <c r="G291" s="1" t="s">
        <v>6</v>
      </c>
      <c r="H291" s="1" t="s">
        <v>16</v>
      </c>
      <c r="I291" s="1" t="s">
        <v>108</v>
      </c>
      <c r="J291" s="1" t="s">
        <v>419</v>
      </c>
      <c r="K291" s="2" t="s">
        <v>41</v>
      </c>
      <c r="L291" s="29">
        <v>2</v>
      </c>
      <c r="M291" s="29">
        <v>1</v>
      </c>
      <c r="N291" s="29">
        <v>3</v>
      </c>
      <c r="O291" s="29">
        <v>2</v>
      </c>
      <c r="P291" s="29">
        <v>2</v>
      </c>
      <c r="Q291" s="29">
        <v>2</v>
      </c>
      <c r="R291" s="29">
        <v>2</v>
      </c>
      <c r="S291" s="29">
        <v>2</v>
      </c>
      <c r="T291" s="29">
        <v>2</v>
      </c>
      <c r="U291" s="29">
        <v>2</v>
      </c>
      <c r="V291" s="29">
        <v>2</v>
      </c>
      <c r="W291" s="32">
        <v>2</v>
      </c>
      <c r="X291" s="15">
        <f t="shared" si="14"/>
        <v>2</v>
      </c>
    </row>
    <row r="292" spans="3:24" x14ac:dyDescent="0.25">
      <c r="C292" t="str">
        <f>VLOOKUP(J292,LookupTbl!$A:$E,5,0)</f>
        <v>PADUCAH</v>
      </c>
      <c r="D292" t="str">
        <f t="shared" si="12"/>
        <v>DAWSON SPRINGS INDEPENDENT SCHO</v>
      </c>
      <c r="E292" t="str">
        <f t="shared" si="13"/>
        <v>DAWSON SPRINGS</v>
      </c>
      <c r="F292" s="2" t="s">
        <v>4</v>
      </c>
      <c r="G292" s="1" t="s">
        <v>6</v>
      </c>
      <c r="H292" s="1" t="s">
        <v>16</v>
      </c>
      <c r="I292" s="1" t="s">
        <v>112</v>
      </c>
      <c r="J292" s="1" t="s">
        <v>423</v>
      </c>
      <c r="K292" s="2" t="s">
        <v>41</v>
      </c>
      <c r="L292" s="29">
        <v>2</v>
      </c>
      <c r="M292" s="29">
        <v>3</v>
      </c>
      <c r="N292" s="29">
        <v>2</v>
      </c>
      <c r="O292" s="29">
        <v>3</v>
      </c>
      <c r="P292" s="29">
        <v>3</v>
      </c>
      <c r="Q292" s="29">
        <v>3</v>
      </c>
      <c r="R292" s="29">
        <v>3</v>
      </c>
      <c r="S292" s="29">
        <v>3</v>
      </c>
      <c r="T292" s="29">
        <v>3</v>
      </c>
      <c r="U292" s="29">
        <v>3</v>
      </c>
      <c r="V292" s="29">
        <v>3</v>
      </c>
      <c r="W292" s="32">
        <v>3</v>
      </c>
      <c r="X292" s="15">
        <f t="shared" si="14"/>
        <v>2.8333333333333335</v>
      </c>
    </row>
    <row r="293" spans="3:24" x14ac:dyDescent="0.25">
      <c r="C293" t="str">
        <f>VLOOKUP(J293,LookupTbl!$A:$E,5,0)</f>
        <v>PADUCAH</v>
      </c>
      <c r="D293" t="str">
        <f t="shared" si="12"/>
        <v>HOPKINS COUNTY SCHOOL DISTRICT</v>
      </c>
      <c r="E293" t="str">
        <f t="shared" si="13"/>
        <v>MADISONVILLE</v>
      </c>
      <c r="F293" s="2" t="s">
        <v>4</v>
      </c>
      <c r="G293" s="1" t="s">
        <v>6</v>
      </c>
      <c r="H293" s="1" t="s">
        <v>16</v>
      </c>
      <c r="I293" s="1" t="s">
        <v>115</v>
      </c>
      <c r="J293" s="1" t="s">
        <v>426</v>
      </c>
      <c r="K293" s="2" t="s">
        <v>41</v>
      </c>
      <c r="L293" s="29">
        <v>13</v>
      </c>
      <c r="M293" s="29">
        <v>4</v>
      </c>
      <c r="N293" s="29">
        <v>4</v>
      </c>
      <c r="O293" s="29">
        <v>4</v>
      </c>
      <c r="P293" s="29">
        <v>4</v>
      </c>
      <c r="Q293" s="29">
        <v>4</v>
      </c>
      <c r="R293" s="29">
        <v>4</v>
      </c>
      <c r="S293" s="29">
        <v>4</v>
      </c>
      <c r="T293" s="29">
        <v>4</v>
      </c>
      <c r="U293" s="29">
        <v>4</v>
      </c>
      <c r="V293" s="29">
        <v>4</v>
      </c>
      <c r="W293" s="32">
        <v>4</v>
      </c>
      <c r="X293" s="15">
        <f t="shared" si="14"/>
        <v>4.75</v>
      </c>
    </row>
    <row r="294" spans="3:24" x14ac:dyDescent="0.25">
      <c r="C294" t="str">
        <f>VLOOKUP(J294,LookupTbl!$A:$E,5,0)</f>
        <v>PADUCAH</v>
      </c>
      <c r="D294" t="str">
        <f t="shared" si="12"/>
        <v>HOPKINS COUNTY SCHOOL DISTRICT</v>
      </c>
      <c r="E294" t="str">
        <f t="shared" si="13"/>
        <v>UNINCORP</v>
      </c>
      <c r="F294" s="2" t="s">
        <v>4</v>
      </c>
      <c r="G294" s="1" t="s">
        <v>6</v>
      </c>
      <c r="H294" s="1" t="s">
        <v>16</v>
      </c>
      <c r="I294" s="1" t="s">
        <v>119</v>
      </c>
      <c r="J294" s="1" t="s">
        <v>430</v>
      </c>
      <c r="K294" s="2" t="s">
        <v>41</v>
      </c>
      <c r="L294" s="29">
        <v>1</v>
      </c>
      <c r="M294" s="29">
        <v>1</v>
      </c>
      <c r="N294" s="29"/>
      <c r="O294" s="29">
        <v>1</v>
      </c>
      <c r="P294" s="29">
        <v>1</v>
      </c>
      <c r="Q294" s="29">
        <v>1</v>
      </c>
      <c r="R294" s="29">
        <v>2</v>
      </c>
      <c r="S294" s="29">
        <v>1</v>
      </c>
      <c r="T294" s="29">
        <v>1</v>
      </c>
      <c r="U294" s="29">
        <v>1</v>
      </c>
      <c r="V294" s="29">
        <v>1</v>
      </c>
      <c r="W294" s="32">
        <v>1</v>
      </c>
      <c r="X294" s="15">
        <f t="shared" si="14"/>
        <v>1.0909090909090908</v>
      </c>
    </row>
    <row r="295" spans="3:24" x14ac:dyDescent="0.25">
      <c r="C295" t="str">
        <f>VLOOKUP(J295,LookupTbl!$A:$E,5,0)</f>
        <v>LEXINGTON</v>
      </c>
      <c r="D295" t="str">
        <f t="shared" si="12"/>
        <v>LINCOLN COUNTY SCHOOL DISTRICT</v>
      </c>
      <c r="E295" t="str">
        <f t="shared" si="13"/>
        <v>STANFORD</v>
      </c>
      <c r="F295" s="2" t="s">
        <v>4</v>
      </c>
      <c r="G295" s="1" t="s">
        <v>6</v>
      </c>
      <c r="H295" s="1" t="s">
        <v>16</v>
      </c>
      <c r="I295" s="1" t="s">
        <v>121</v>
      </c>
      <c r="J295" s="1" t="s">
        <v>432</v>
      </c>
      <c r="K295" s="2" t="s">
        <v>41</v>
      </c>
      <c r="L295" s="29">
        <v>1</v>
      </c>
      <c r="M295" s="29">
        <v>1</v>
      </c>
      <c r="N295" s="29">
        <v>1</v>
      </c>
      <c r="O295" s="29">
        <v>1</v>
      </c>
      <c r="P295" s="29">
        <v>1</v>
      </c>
      <c r="Q295" s="29">
        <v>1</v>
      </c>
      <c r="R295" s="29">
        <v>1</v>
      </c>
      <c r="S295" s="29">
        <v>1</v>
      </c>
      <c r="T295" s="29">
        <v>1</v>
      </c>
      <c r="U295" s="29">
        <v>1</v>
      </c>
      <c r="V295" s="29">
        <v>1</v>
      </c>
      <c r="W295" s="32">
        <v>1</v>
      </c>
      <c r="X295" s="15">
        <f t="shared" si="14"/>
        <v>1</v>
      </c>
    </row>
    <row r="296" spans="3:24" x14ac:dyDescent="0.25">
      <c r="C296" t="str">
        <f>VLOOKUP(J296,LookupTbl!$A:$E,5,0)</f>
        <v>NASHVILLE</v>
      </c>
      <c r="D296" t="str">
        <f t="shared" si="12"/>
        <v>LOGAN COUNTY SCHOOL DISTRICT</v>
      </c>
      <c r="E296" t="str">
        <f t="shared" si="13"/>
        <v>AUBURN</v>
      </c>
      <c r="F296" s="2" t="s">
        <v>4</v>
      </c>
      <c r="G296" s="1" t="s">
        <v>6</v>
      </c>
      <c r="H296" s="1" t="s">
        <v>16</v>
      </c>
      <c r="I296" s="1" t="s">
        <v>126</v>
      </c>
      <c r="J296" s="1" t="s">
        <v>437</v>
      </c>
      <c r="K296" s="2" t="s">
        <v>41</v>
      </c>
      <c r="L296" s="29">
        <v>3</v>
      </c>
      <c r="M296" s="29">
        <v>3</v>
      </c>
      <c r="N296" s="29">
        <v>3</v>
      </c>
      <c r="O296" s="29">
        <v>3</v>
      </c>
      <c r="P296" s="29">
        <v>3</v>
      </c>
      <c r="Q296" s="29">
        <v>3</v>
      </c>
      <c r="R296" s="29">
        <v>3</v>
      </c>
      <c r="S296" s="29">
        <v>3</v>
      </c>
      <c r="T296" s="29">
        <v>3</v>
      </c>
      <c r="U296" s="29">
        <v>3</v>
      </c>
      <c r="V296" s="29">
        <v>3</v>
      </c>
      <c r="W296" s="32">
        <v>3</v>
      </c>
      <c r="X296" s="15">
        <f t="shared" si="14"/>
        <v>3</v>
      </c>
    </row>
    <row r="297" spans="3:24" x14ac:dyDescent="0.25">
      <c r="C297" t="str">
        <f>VLOOKUP(J297,LookupTbl!$A:$E,5,0)</f>
        <v>NASHVILLE</v>
      </c>
      <c r="D297" t="str">
        <f t="shared" si="12"/>
        <v>RUSSELLVILLE INDEPENDENT SCHOOL DIS</v>
      </c>
      <c r="E297" t="str">
        <f t="shared" si="13"/>
        <v>RUSSELLVILLE</v>
      </c>
      <c r="F297" s="2" t="s">
        <v>4</v>
      </c>
      <c r="G297" s="1" t="s">
        <v>6</v>
      </c>
      <c r="H297" s="1" t="s">
        <v>16</v>
      </c>
      <c r="I297" s="1" t="s">
        <v>127</v>
      </c>
      <c r="J297" s="1" t="s">
        <v>438</v>
      </c>
      <c r="K297" s="2" t="s">
        <v>41</v>
      </c>
      <c r="L297" s="29">
        <v>3</v>
      </c>
      <c r="M297" s="29">
        <v>3</v>
      </c>
      <c r="N297" s="29">
        <v>3</v>
      </c>
      <c r="O297" s="29">
        <v>3</v>
      </c>
      <c r="P297" s="29">
        <v>3</v>
      </c>
      <c r="Q297" s="29">
        <v>3</v>
      </c>
      <c r="R297" s="29">
        <v>5</v>
      </c>
      <c r="S297" s="29">
        <v>4</v>
      </c>
      <c r="T297" s="29">
        <v>4</v>
      </c>
      <c r="U297" s="29">
        <v>4</v>
      </c>
      <c r="V297" s="29">
        <v>4</v>
      </c>
      <c r="W297" s="32">
        <v>4</v>
      </c>
      <c r="X297" s="15">
        <f t="shared" si="14"/>
        <v>3.5833333333333335</v>
      </c>
    </row>
    <row r="298" spans="3:24" x14ac:dyDescent="0.25">
      <c r="C298" t="str">
        <f>VLOOKUP(J298,LookupTbl!$A:$E,5,0)</f>
        <v>NASHVILLE</v>
      </c>
      <c r="D298" t="str">
        <f t="shared" si="12"/>
        <v>LOGAN COUNTY SCHOOL DISTRICT</v>
      </c>
      <c r="E298" t="str">
        <f t="shared" si="13"/>
        <v>UNINCORP</v>
      </c>
      <c r="F298" s="2" t="s">
        <v>4</v>
      </c>
      <c r="G298" s="1" t="s">
        <v>6</v>
      </c>
      <c r="H298" s="1" t="s">
        <v>16</v>
      </c>
      <c r="I298" s="1" t="s">
        <v>128</v>
      </c>
      <c r="J298" s="1" t="s">
        <v>439</v>
      </c>
      <c r="K298" s="2" t="s">
        <v>41</v>
      </c>
      <c r="L298" s="29">
        <v>1</v>
      </c>
      <c r="M298" s="29">
        <v>1</v>
      </c>
      <c r="N298" s="29">
        <v>1</v>
      </c>
      <c r="O298" s="29">
        <v>1</v>
      </c>
      <c r="P298" s="29">
        <v>1</v>
      </c>
      <c r="Q298" s="29">
        <v>1</v>
      </c>
      <c r="R298" s="29">
        <v>1</v>
      </c>
      <c r="S298" s="29">
        <v>1</v>
      </c>
      <c r="T298" s="29">
        <v>1</v>
      </c>
      <c r="U298" s="29">
        <v>1</v>
      </c>
      <c r="V298" s="29">
        <v>1</v>
      </c>
      <c r="W298" s="32">
        <v>1</v>
      </c>
      <c r="X298" s="15">
        <f t="shared" si="14"/>
        <v>1</v>
      </c>
    </row>
    <row r="299" spans="3:24" x14ac:dyDescent="0.25">
      <c r="C299" t="str">
        <f>VLOOKUP(J299,LookupTbl!$A:$E,5,0)</f>
        <v>LEXINGTON</v>
      </c>
      <c r="D299" t="str">
        <f t="shared" si="12"/>
        <v>MARION COUNTY SCHOOL DISTRICT</v>
      </c>
      <c r="E299" t="str">
        <f t="shared" si="13"/>
        <v>LEBANON</v>
      </c>
      <c r="F299" s="2" t="s">
        <v>4</v>
      </c>
      <c r="G299" s="1" t="s">
        <v>6</v>
      </c>
      <c r="H299" s="1" t="s">
        <v>16</v>
      </c>
      <c r="I299" s="1" t="s">
        <v>131</v>
      </c>
      <c r="J299" s="1" t="s">
        <v>442</v>
      </c>
      <c r="K299" s="2" t="s">
        <v>41</v>
      </c>
      <c r="L299" s="29">
        <v>10</v>
      </c>
      <c r="M299" s="29">
        <v>10</v>
      </c>
      <c r="N299" s="29">
        <v>11</v>
      </c>
      <c r="O299" s="29">
        <v>12</v>
      </c>
      <c r="P299" s="29">
        <v>10</v>
      </c>
      <c r="Q299" s="29">
        <v>3</v>
      </c>
      <c r="R299" s="29">
        <v>21</v>
      </c>
      <c r="S299" s="29">
        <v>11</v>
      </c>
      <c r="T299" s="29">
        <v>9</v>
      </c>
      <c r="U299" s="29">
        <v>13</v>
      </c>
      <c r="V299" s="29">
        <v>11</v>
      </c>
      <c r="W299" s="32">
        <v>11</v>
      </c>
      <c r="X299" s="15">
        <f t="shared" si="14"/>
        <v>11</v>
      </c>
    </row>
    <row r="300" spans="3:24" x14ac:dyDescent="0.25">
      <c r="C300" t="str">
        <f>VLOOKUP(J300,LookupTbl!$A:$E,5,0)</f>
        <v>PADUCAH</v>
      </c>
      <c r="D300" t="str">
        <f t="shared" si="12"/>
        <v>MARSHALL COUNTY SCHOOL DISTRICT</v>
      </c>
      <c r="E300" t="str">
        <f t="shared" si="13"/>
        <v>CALVERT CITY</v>
      </c>
      <c r="F300" s="2" t="s">
        <v>4</v>
      </c>
      <c r="G300" s="1" t="s">
        <v>6</v>
      </c>
      <c r="H300" s="1" t="s">
        <v>16</v>
      </c>
      <c r="I300" s="1" t="s">
        <v>133</v>
      </c>
      <c r="J300" s="1" t="s">
        <v>444</v>
      </c>
      <c r="K300" s="2" t="s">
        <v>41</v>
      </c>
      <c r="L300" s="11"/>
      <c r="M300" s="29">
        <v>1</v>
      </c>
      <c r="N300" s="29">
        <v>2</v>
      </c>
      <c r="O300" s="29">
        <v>1</v>
      </c>
      <c r="P300" s="29">
        <v>1</v>
      </c>
      <c r="Q300" s="29">
        <v>1</v>
      </c>
      <c r="R300" s="29">
        <v>1</v>
      </c>
      <c r="S300" s="29">
        <v>1</v>
      </c>
      <c r="T300" s="11"/>
      <c r="U300" s="29">
        <v>2</v>
      </c>
      <c r="V300" s="29">
        <v>1</v>
      </c>
      <c r="W300" s="5"/>
      <c r="X300" s="15">
        <f t="shared" si="14"/>
        <v>1.2222222222222223</v>
      </c>
    </row>
    <row r="301" spans="3:24" x14ac:dyDescent="0.25">
      <c r="C301" t="str">
        <f>VLOOKUP(J301,LookupTbl!$A:$E,5,0)</f>
        <v>PADUCAH</v>
      </c>
      <c r="D301" t="str">
        <f t="shared" si="12"/>
        <v>MARSHALL COUNTY SCHOOL DISTRICT</v>
      </c>
      <c r="E301" t="str">
        <f t="shared" si="13"/>
        <v>UNINCORP</v>
      </c>
      <c r="F301" s="2" t="s">
        <v>4</v>
      </c>
      <c r="G301" s="1" t="s">
        <v>6</v>
      </c>
      <c r="H301" s="1" t="s">
        <v>16</v>
      </c>
      <c r="I301" s="1" t="s">
        <v>134</v>
      </c>
      <c r="J301" s="1" t="s">
        <v>445</v>
      </c>
      <c r="K301" s="2" t="s">
        <v>41</v>
      </c>
      <c r="L301" s="29">
        <v>1</v>
      </c>
      <c r="M301" s="29">
        <v>1</v>
      </c>
      <c r="N301" s="11"/>
      <c r="O301" s="29">
        <v>2</v>
      </c>
      <c r="P301" s="11"/>
      <c r="Q301" s="29">
        <v>1</v>
      </c>
      <c r="R301" s="29">
        <v>2</v>
      </c>
      <c r="S301" s="29">
        <v>1</v>
      </c>
      <c r="T301" s="29">
        <v>1</v>
      </c>
      <c r="U301" s="29">
        <v>1</v>
      </c>
      <c r="V301" s="29">
        <v>1</v>
      </c>
      <c r="W301" s="32">
        <v>1</v>
      </c>
      <c r="X301" s="15">
        <f t="shared" si="14"/>
        <v>1.2</v>
      </c>
    </row>
    <row r="302" spans="3:24" x14ac:dyDescent="0.25">
      <c r="C302" t="str">
        <f>VLOOKUP(J302,LookupTbl!$A:$E,5,0)</f>
        <v>PADUCAH</v>
      </c>
      <c r="D302" t="str">
        <f t="shared" si="12"/>
        <v>PADUCAH INDEPENDENT SCHOOL DISTRICT</v>
      </c>
      <c r="E302" t="str">
        <f t="shared" si="13"/>
        <v>PADUCAH</v>
      </c>
      <c r="F302" s="2" t="s">
        <v>4</v>
      </c>
      <c r="G302" s="1" t="s">
        <v>6</v>
      </c>
      <c r="H302" s="1" t="s">
        <v>16</v>
      </c>
      <c r="I302" s="1" t="s">
        <v>136</v>
      </c>
      <c r="J302" s="1" t="s">
        <v>447</v>
      </c>
      <c r="K302" s="2" t="s">
        <v>41</v>
      </c>
      <c r="L302" s="29">
        <v>2</v>
      </c>
      <c r="M302" s="29">
        <v>2</v>
      </c>
      <c r="N302" s="29">
        <v>2</v>
      </c>
      <c r="O302" s="29">
        <v>2</v>
      </c>
      <c r="P302" s="29">
        <v>2</v>
      </c>
      <c r="Q302" s="29">
        <v>2</v>
      </c>
      <c r="R302" s="29">
        <v>2</v>
      </c>
      <c r="S302" s="29">
        <v>2</v>
      </c>
      <c r="T302" s="29">
        <v>2</v>
      </c>
      <c r="U302" s="29">
        <v>2</v>
      </c>
      <c r="V302" s="29">
        <v>2</v>
      </c>
      <c r="W302" s="32">
        <v>2</v>
      </c>
      <c r="X302" s="15">
        <f t="shared" si="14"/>
        <v>2</v>
      </c>
    </row>
    <row r="303" spans="3:24" x14ac:dyDescent="0.25">
      <c r="C303" t="str">
        <f>VLOOKUP(J303,LookupTbl!$A:$E,5,0)</f>
        <v>PADUCAH</v>
      </c>
      <c r="D303" t="str">
        <f t="shared" si="12"/>
        <v>MCCRACKEN COUNTY SCHOOL DISTRICT</v>
      </c>
      <c r="E303" t="str">
        <f t="shared" si="13"/>
        <v>UNINCORP</v>
      </c>
      <c r="F303" s="2" t="s">
        <v>4</v>
      </c>
      <c r="G303" s="1" t="s">
        <v>6</v>
      </c>
      <c r="H303" s="1" t="s">
        <v>16</v>
      </c>
      <c r="I303" s="1" t="s">
        <v>138</v>
      </c>
      <c r="J303" s="1" t="s">
        <v>449</v>
      </c>
      <c r="K303" s="2" t="s">
        <v>41</v>
      </c>
      <c r="L303" s="29">
        <v>2</v>
      </c>
      <c r="M303" s="29">
        <v>2</v>
      </c>
      <c r="N303" s="29">
        <v>2</v>
      </c>
      <c r="O303" s="29">
        <v>2</v>
      </c>
      <c r="P303" s="29">
        <v>2</v>
      </c>
      <c r="Q303" s="29">
        <v>2</v>
      </c>
      <c r="R303" s="29">
        <v>2</v>
      </c>
      <c r="S303" s="29">
        <v>2</v>
      </c>
      <c r="T303" s="29">
        <v>2</v>
      </c>
      <c r="U303" s="29">
        <v>2</v>
      </c>
      <c r="V303" s="29">
        <v>2</v>
      </c>
      <c r="W303" s="32">
        <v>2</v>
      </c>
      <c r="X303" s="15">
        <f t="shared" si="14"/>
        <v>2</v>
      </c>
    </row>
    <row r="304" spans="3:24" x14ac:dyDescent="0.25">
      <c r="C304" t="str">
        <f>VLOOKUP(J304,LookupTbl!$A:$E,5,0)</f>
        <v>PADUCAH</v>
      </c>
      <c r="D304" t="str">
        <f t="shared" si="12"/>
        <v>PADUCAH INDEPENDENT SCHOOL DISTRICT</v>
      </c>
      <c r="E304" t="str">
        <f t="shared" si="13"/>
        <v>UNINCORP</v>
      </c>
      <c r="F304" s="2" t="s">
        <v>4</v>
      </c>
      <c r="G304" s="1" t="s">
        <v>6</v>
      </c>
      <c r="H304" s="1" t="s">
        <v>16</v>
      </c>
      <c r="I304" s="1" t="s">
        <v>194</v>
      </c>
      <c r="J304" s="1" t="s">
        <v>505</v>
      </c>
      <c r="K304" s="2" t="s">
        <v>41</v>
      </c>
      <c r="L304" s="29">
        <v>1</v>
      </c>
      <c r="M304" s="29">
        <v>1</v>
      </c>
      <c r="N304" s="29">
        <v>1</v>
      </c>
      <c r="O304" s="29">
        <v>1</v>
      </c>
      <c r="P304" s="29">
        <v>1</v>
      </c>
      <c r="Q304" s="29">
        <v>1</v>
      </c>
      <c r="R304" s="29">
        <v>1</v>
      </c>
      <c r="S304" s="29">
        <v>1</v>
      </c>
      <c r="T304" s="29">
        <v>1</v>
      </c>
      <c r="U304" s="29">
        <v>1</v>
      </c>
      <c r="V304" s="29">
        <v>1</v>
      </c>
      <c r="W304" s="32">
        <v>1</v>
      </c>
      <c r="X304" s="15">
        <f t="shared" si="14"/>
        <v>1</v>
      </c>
    </row>
    <row r="305" spans="3:24" x14ac:dyDescent="0.25">
      <c r="C305" t="str">
        <f>VLOOKUP(J305,LookupTbl!$A:$E,5,0)</f>
        <v>EVANSVILLE</v>
      </c>
      <c r="D305" t="str">
        <f t="shared" si="12"/>
        <v>MCLEAN COUNTY SCHOOL DISTRICT</v>
      </c>
      <c r="E305" t="str">
        <f t="shared" si="13"/>
        <v>UNINCORP</v>
      </c>
      <c r="F305" s="2" t="s">
        <v>4</v>
      </c>
      <c r="G305" s="1" t="s">
        <v>6</v>
      </c>
      <c r="H305" s="1" t="s">
        <v>16</v>
      </c>
      <c r="I305" s="1" t="s">
        <v>142</v>
      </c>
      <c r="J305" s="1" t="s">
        <v>453</v>
      </c>
      <c r="K305" s="2" t="s">
        <v>41</v>
      </c>
      <c r="L305" s="29">
        <v>1</v>
      </c>
      <c r="M305" s="29">
        <v>1</v>
      </c>
      <c r="N305" s="29">
        <v>1</v>
      </c>
      <c r="O305" s="29">
        <v>1</v>
      </c>
      <c r="P305" s="29">
        <v>1</v>
      </c>
      <c r="Q305" s="29">
        <v>1</v>
      </c>
      <c r="R305" s="29">
        <v>1</v>
      </c>
      <c r="S305" s="29">
        <v>1</v>
      </c>
      <c r="T305" s="29">
        <v>1</v>
      </c>
      <c r="U305" s="29">
        <v>1</v>
      </c>
      <c r="V305" s="29">
        <v>1</v>
      </c>
      <c r="W305" s="32">
        <v>1</v>
      </c>
      <c r="X305" s="15">
        <f t="shared" si="14"/>
        <v>1</v>
      </c>
    </row>
    <row r="306" spans="3:24" x14ac:dyDescent="0.25">
      <c r="C306" t="str">
        <f>VLOOKUP(J306,LookupTbl!$A:$E,5,0)</f>
        <v>LEXINGTON</v>
      </c>
      <c r="D306" t="str">
        <f t="shared" si="12"/>
        <v>BURGIN INDEPENDENT SCHOOL DISTRICT</v>
      </c>
      <c r="E306" t="str">
        <f t="shared" si="13"/>
        <v>BURGIN</v>
      </c>
      <c r="F306" s="2" t="s">
        <v>4</v>
      </c>
      <c r="G306" s="1" t="s">
        <v>6</v>
      </c>
      <c r="H306" s="1" t="s">
        <v>16</v>
      </c>
      <c r="I306" s="1" t="s">
        <v>143</v>
      </c>
      <c r="J306" s="1" t="s">
        <v>454</v>
      </c>
      <c r="K306" s="2" t="s">
        <v>41</v>
      </c>
      <c r="L306" s="29">
        <v>1</v>
      </c>
      <c r="M306" s="29">
        <v>1</v>
      </c>
      <c r="N306" s="29">
        <v>1</v>
      </c>
      <c r="O306" s="29">
        <v>1</v>
      </c>
      <c r="P306" s="29">
        <v>1</v>
      </c>
      <c r="Q306" s="29">
        <v>1</v>
      </c>
      <c r="R306" s="29">
        <v>1</v>
      </c>
      <c r="S306" s="29">
        <v>1</v>
      </c>
      <c r="T306" s="29">
        <v>1</v>
      </c>
      <c r="U306" s="29">
        <v>1</v>
      </c>
      <c r="V306" s="29">
        <v>1</v>
      </c>
      <c r="W306" s="32">
        <v>1</v>
      </c>
      <c r="X306" s="15">
        <f t="shared" si="14"/>
        <v>1</v>
      </c>
    </row>
    <row r="307" spans="3:24" x14ac:dyDescent="0.25">
      <c r="C307" t="str">
        <f>VLOOKUP(J307,LookupTbl!$A:$E,5,0)</f>
        <v>LEXINGTON</v>
      </c>
      <c r="D307" t="str">
        <f t="shared" si="12"/>
        <v>MERCER COUNTY SCHOOL DISTRICT</v>
      </c>
      <c r="E307" t="str">
        <f t="shared" si="13"/>
        <v>HARRODSBURG</v>
      </c>
      <c r="F307" s="2" t="s">
        <v>4</v>
      </c>
      <c r="G307" s="1" t="s">
        <v>6</v>
      </c>
      <c r="H307" s="1" t="s">
        <v>16</v>
      </c>
      <c r="I307" s="1" t="s">
        <v>144</v>
      </c>
      <c r="J307" s="1" t="s">
        <v>455</v>
      </c>
      <c r="K307" s="2" t="s">
        <v>41</v>
      </c>
      <c r="L307" s="29">
        <v>5</v>
      </c>
      <c r="M307" s="29">
        <v>5</v>
      </c>
      <c r="N307" s="29">
        <v>5</v>
      </c>
      <c r="O307" s="29">
        <v>5</v>
      </c>
      <c r="P307" s="29">
        <v>5</v>
      </c>
      <c r="Q307" s="29">
        <v>5</v>
      </c>
      <c r="R307" s="29">
        <v>5</v>
      </c>
      <c r="S307" s="29">
        <v>5</v>
      </c>
      <c r="T307" s="29">
        <v>5</v>
      </c>
      <c r="U307" s="29">
        <v>5</v>
      </c>
      <c r="V307" s="29">
        <v>5</v>
      </c>
      <c r="W307" s="32">
        <v>5</v>
      </c>
      <c r="X307" s="15">
        <f t="shared" si="14"/>
        <v>5</v>
      </c>
    </row>
    <row r="308" spans="3:24" x14ac:dyDescent="0.25">
      <c r="C308" t="str">
        <f>VLOOKUP(J308,LookupTbl!$A:$E,5,0)</f>
        <v>EVANSVILLE</v>
      </c>
      <c r="D308" t="str">
        <f t="shared" si="12"/>
        <v>OHIO COUNTY SCHOOL DISTRICT</v>
      </c>
      <c r="E308" t="str">
        <f t="shared" si="13"/>
        <v>HARTFORD</v>
      </c>
      <c r="F308" s="2" t="s">
        <v>4</v>
      </c>
      <c r="G308" s="1" t="s">
        <v>6</v>
      </c>
      <c r="H308" s="1" t="s">
        <v>16</v>
      </c>
      <c r="I308" s="1" t="s">
        <v>153</v>
      </c>
      <c r="J308" s="1" t="s">
        <v>464</v>
      </c>
      <c r="K308" s="2" t="s">
        <v>41</v>
      </c>
      <c r="L308" s="29">
        <v>1</v>
      </c>
      <c r="M308" s="29">
        <v>1</v>
      </c>
      <c r="N308" s="29">
        <v>1</v>
      </c>
      <c r="O308" s="29">
        <v>1</v>
      </c>
      <c r="P308" s="29">
        <v>1</v>
      </c>
      <c r="Q308" s="29">
        <v>1</v>
      </c>
      <c r="R308" s="29">
        <v>1</v>
      </c>
      <c r="S308" s="29">
        <v>1</v>
      </c>
      <c r="T308" s="29">
        <v>1</v>
      </c>
      <c r="U308" s="29">
        <v>1</v>
      </c>
      <c r="V308" s="29">
        <v>1</v>
      </c>
      <c r="W308" s="32">
        <v>1</v>
      </c>
      <c r="X308" s="15">
        <f t="shared" si="14"/>
        <v>1</v>
      </c>
    </row>
    <row r="309" spans="3:24" x14ac:dyDescent="0.25">
      <c r="C309" t="str">
        <f>VLOOKUP(J309,LookupTbl!$A:$E,5,0)</f>
        <v>EVANSVILLE</v>
      </c>
      <c r="D309" t="str">
        <f t="shared" si="12"/>
        <v>OHIO COUNTY SCHOOL DISTRICT</v>
      </c>
      <c r="E309" t="str">
        <f t="shared" si="13"/>
        <v>UNINCORP</v>
      </c>
      <c r="F309" s="2" t="s">
        <v>4</v>
      </c>
      <c r="G309" s="1" t="s">
        <v>6</v>
      </c>
      <c r="H309" s="1" t="s">
        <v>16</v>
      </c>
      <c r="I309" s="1" t="s">
        <v>154</v>
      </c>
      <c r="J309" s="1" t="s">
        <v>465</v>
      </c>
      <c r="K309" s="2" t="s">
        <v>41</v>
      </c>
      <c r="L309" s="29">
        <v>1</v>
      </c>
      <c r="M309" s="29">
        <v>1</v>
      </c>
      <c r="N309" s="29">
        <v>1</v>
      </c>
      <c r="O309" s="29">
        <v>1</v>
      </c>
      <c r="P309" s="29">
        <v>1</v>
      </c>
      <c r="Q309" s="29">
        <v>1</v>
      </c>
      <c r="R309" s="29">
        <v>1</v>
      </c>
      <c r="S309" s="29">
        <v>1</v>
      </c>
      <c r="T309" s="29">
        <v>1</v>
      </c>
      <c r="U309" s="29">
        <v>1</v>
      </c>
      <c r="V309" s="29">
        <v>1</v>
      </c>
      <c r="W309" s="32">
        <v>1</v>
      </c>
      <c r="X309" s="15">
        <f t="shared" si="14"/>
        <v>1</v>
      </c>
    </row>
    <row r="310" spans="3:24" x14ac:dyDescent="0.25">
      <c r="C310" t="str">
        <f>VLOOKUP(J310,LookupTbl!$A:$E,5,0)</f>
        <v>LOUISVILLE</v>
      </c>
      <c r="D310" t="str">
        <f t="shared" si="12"/>
        <v>SHELBY COUNTY SCHOOL DISTRICT</v>
      </c>
      <c r="E310" t="str">
        <f t="shared" si="13"/>
        <v>SHELBYVILLE</v>
      </c>
      <c r="F310" s="2" t="s">
        <v>4</v>
      </c>
      <c r="G310" s="1" t="s">
        <v>6</v>
      </c>
      <c r="H310" s="1" t="s">
        <v>16</v>
      </c>
      <c r="I310" s="1" t="s">
        <v>155</v>
      </c>
      <c r="J310" s="1" t="s">
        <v>466</v>
      </c>
      <c r="K310" s="2" t="s">
        <v>41</v>
      </c>
      <c r="L310" s="29">
        <v>3</v>
      </c>
      <c r="M310" s="29">
        <v>3</v>
      </c>
      <c r="N310" s="29">
        <v>3</v>
      </c>
      <c r="O310" s="29">
        <v>3</v>
      </c>
      <c r="P310" s="29">
        <v>3</v>
      </c>
      <c r="Q310" s="29">
        <v>3</v>
      </c>
      <c r="R310" s="29">
        <v>3</v>
      </c>
      <c r="S310" s="29">
        <v>3</v>
      </c>
      <c r="T310" s="29">
        <v>3</v>
      </c>
      <c r="U310" s="29">
        <v>3</v>
      </c>
      <c r="V310" s="29">
        <v>3</v>
      </c>
      <c r="W310" s="32">
        <v>3</v>
      </c>
      <c r="X310" s="15">
        <f t="shared" si="14"/>
        <v>3</v>
      </c>
    </row>
    <row r="311" spans="3:24" x14ac:dyDescent="0.25">
      <c r="C311" t="str">
        <f>VLOOKUP(J311,LookupTbl!$A:$E,5,0)</f>
        <v>LOUISVILLE</v>
      </c>
      <c r="D311" t="str">
        <f t="shared" si="12"/>
        <v>SHELBY COUNTY SCHOOL DISTRICT</v>
      </c>
      <c r="E311" t="str">
        <f t="shared" si="13"/>
        <v>UNINCORP</v>
      </c>
      <c r="F311" s="2" t="s">
        <v>4</v>
      </c>
      <c r="G311" s="1" t="s">
        <v>6</v>
      </c>
      <c r="H311" s="1" t="s">
        <v>16</v>
      </c>
      <c r="I311" s="1" t="s">
        <v>156</v>
      </c>
      <c r="J311" s="1" t="s">
        <v>467</v>
      </c>
      <c r="K311" s="2" t="s">
        <v>41</v>
      </c>
      <c r="L311" s="29">
        <v>14</v>
      </c>
      <c r="M311" s="29">
        <v>19</v>
      </c>
      <c r="N311" s="29">
        <v>14</v>
      </c>
      <c r="O311" s="29">
        <v>16</v>
      </c>
      <c r="P311" s="29">
        <v>15</v>
      </c>
      <c r="Q311" s="29">
        <v>3</v>
      </c>
      <c r="R311" s="29">
        <v>32</v>
      </c>
      <c r="S311" s="29">
        <v>16</v>
      </c>
      <c r="T311" s="29">
        <v>17</v>
      </c>
      <c r="U311" s="29">
        <v>17</v>
      </c>
      <c r="V311" s="29">
        <v>14</v>
      </c>
      <c r="W311" s="32">
        <v>15</v>
      </c>
      <c r="X311" s="15">
        <f t="shared" si="14"/>
        <v>16</v>
      </c>
    </row>
    <row r="312" spans="3:24" x14ac:dyDescent="0.25">
      <c r="C312" t="str">
        <f>VLOOKUP(J312,LookupTbl!$A:$E,5,0)</f>
        <v>NASHVILLE</v>
      </c>
      <c r="D312" t="str">
        <f t="shared" si="12"/>
        <v>SIMPSON COUNTY SCHOOL DISTRICT</v>
      </c>
      <c r="E312" t="str">
        <f t="shared" si="13"/>
        <v>FRANKLIN</v>
      </c>
      <c r="F312" s="2" t="s">
        <v>4</v>
      </c>
      <c r="G312" s="1" t="s">
        <v>6</v>
      </c>
      <c r="H312" s="1" t="s">
        <v>16</v>
      </c>
      <c r="I312" s="1" t="s">
        <v>157</v>
      </c>
      <c r="J312" s="1" t="s">
        <v>468</v>
      </c>
      <c r="K312" s="2" t="s">
        <v>41</v>
      </c>
      <c r="L312" s="29">
        <v>6</v>
      </c>
      <c r="M312" s="29">
        <v>6</v>
      </c>
      <c r="N312" s="29">
        <v>6</v>
      </c>
      <c r="O312" s="29">
        <v>9</v>
      </c>
      <c r="P312" s="29">
        <v>7</v>
      </c>
      <c r="Q312" s="29">
        <v>7</v>
      </c>
      <c r="R312" s="29">
        <v>7</v>
      </c>
      <c r="S312" s="29">
        <v>7</v>
      </c>
      <c r="T312" s="29">
        <v>7</v>
      </c>
      <c r="U312" s="29">
        <v>7</v>
      </c>
      <c r="V312" s="29">
        <v>7</v>
      </c>
      <c r="W312" s="32">
        <v>7</v>
      </c>
      <c r="X312" s="15">
        <f t="shared" si="14"/>
        <v>6.916666666666667</v>
      </c>
    </row>
    <row r="313" spans="3:24" x14ac:dyDescent="0.25">
      <c r="C313" t="str">
        <f>VLOOKUP(J313,LookupTbl!$A:$E,5,0)</f>
        <v>NASHVILLE</v>
      </c>
      <c r="D313" t="str">
        <f t="shared" si="12"/>
        <v>SIMPSON COUNTY SCHOOL DISTRICT</v>
      </c>
      <c r="E313" t="str">
        <f t="shared" si="13"/>
        <v>UNINCORP</v>
      </c>
      <c r="F313" s="2" t="s">
        <v>4</v>
      </c>
      <c r="G313" s="1" t="s">
        <v>6</v>
      </c>
      <c r="H313" s="1" t="s">
        <v>16</v>
      </c>
      <c r="I313" s="1" t="s">
        <v>158</v>
      </c>
      <c r="J313" s="1" t="s">
        <v>469</v>
      </c>
      <c r="K313" s="2" t="s">
        <v>41</v>
      </c>
      <c r="L313" s="29">
        <v>8</v>
      </c>
      <c r="M313" s="29">
        <v>8</v>
      </c>
      <c r="N313" s="29">
        <v>8</v>
      </c>
      <c r="O313" s="29">
        <v>8</v>
      </c>
      <c r="P313" s="29">
        <v>8</v>
      </c>
      <c r="Q313" s="29">
        <v>8</v>
      </c>
      <c r="R313" s="29">
        <v>8</v>
      </c>
      <c r="S313" s="29">
        <v>8</v>
      </c>
      <c r="T313" s="29">
        <v>8</v>
      </c>
      <c r="U313" s="29">
        <v>8</v>
      </c>
      <c r="V313" s="29">
        <v>8</v>
      </c>
      <c r="W313" s="32">
        <v>8</v>
      </c>
      <c r="X313" s="15">
        <f t="shared" si="14"/>
        <v>8</v>
      </c>
    </row>
    <row r="314" spans="3:24" x14ac:dyDescent="0.25">
      <c r="C314" t="str">
        <f>VLOOKUP(J314,LookupTbl!$A:$E,5,0)</f>
        <v>LEXINGTON</v>
      </c>
      <c r="D314" t="str">
        <f t="shared" si="12"/>
        <v>CAMPBELLSVILLE INDEPENDENT SCHOOL DIST</v>
      </c>
      <c r="E314" t="str">
        <f t="shared" si="13"/>
        <v>UNINCORP</v>
      </c>
      <c r="F314" s="2" t="s">
        <v>4</v>
      </c>
      <c r="G314" s="1" t="s">
        <v>6</v>
      </c>
      <c r="H314" s="1" t="s">
        <v>16</v>
      </c>
      <c r="I314" s="1" t="s">
        <v>161</v>
      </c>
      <c r="J314" s="1" t="s">
        <v>472</v>
      </c>
      <c r="K314" s="2" t="s">
        <v>41</v>
      </c>
      <c r="L314" s="29">
        <v>2</v>
      </c>
      <c r="M314" s="29">
        <v>2</v>
      </c>
      <c r="N314" s="29">
        <v>2</v>
      </c>
      <c r="O314" s="29">
        <v>2</v>
      </c>
      <c r="P314" s="29">
        <v>2</v>
      </c>
      <c r="Q314" s="29">
        <v>1</v>
      </c>
      <c r="R314" s="29">
        <v>3</v>
      </c>
      <c r="S314" s="29">
        <v>2</v>
      </c>
      <c r="T314" s="29">
        <v>2</v>
      </c>
      <c r="U314" s="29">
        <v>2</v>
      </c>
      <c r="V314" s="29">
        <v>2</v>
      </c>
      <c r="W314" s="32">
        <v>2</v>
      </c>
      <c r="X314" s="15">
        <f t="shared" si="14"/>
        <v>2</v>
      </c>
    </row>
    <row r="315" spans="3:24" x14ac:dyDescent="0.25">
      <c r="C315" t="str">
        <f>VLOOKUP(J315,LookupTbl!$A:$E,5,0)</f>
        <v>PADUCAH</v>
      </c>
      <c r="D315" t="str">
        <f t="shared" si="12"/>
        <v>TODD COUNTY SCHOOL DISTRICT</v>
      </c>
      <c r="E315" t="str">
        <f t="shared" si="13"/>
        <v>ELKTON</v>
      </c>
      <c r="F315" s="2" t="s">
        <v>4</v>
      </c>
      <c r="G315" s="1" t="s">
        <v>6</v>
      </c>
      <c r="H315" s="1" t="s">
        <v>16</v>
      </c>
      <c r="I315" s="1" t="s">
        <v>163</v>
      </c>
      <c r="J315" s="1" t="s">
        <v>474</v>
      </c>
      <c r="K315" s="2" t="s">
        <v>41</v>
      </c>
      <c r="L315" s="29">
        <v>3</v>
      </c>
      <c r="M315" s="29">
        <v>3</v>
      </c>
      <c r="N315" s="29">
        <v>2</v>
      </c>
      <c r="O315" s="29">
        <v>4</v>
      </c>
      <c r="P315" s="29">
        <v>5</v>
      </c>
      <c r="Q315" s="29">
        <v>4</v>
      </c>
      <c r="R315" s="29">
        <v>4</v>
      </c>
      <c r="S315" s="29">
        <v>4</v>
      </c>
      <c r="T315" s="29">
        <v>4</v>
      </c>
      <c r="U315" s="29">
        <v>4</v>
      </c>
      <c r="V315" s="29">
        <v>4</v>
      </c>
      <c r="W315" s="32">
        <v>4</v>
      </c>
      <c r="X315" s="15">
        <f t="shared" si="14"/>
        <v>3.75</v>
      </c>
    </row>
    <row r="316" spans="3:24" x14ac:dyDescent="0.25">
      <c r="C316" t="str">
        <f>VLOOKUP(J316,LookupTbl!$A:$E,5,0)</f>
        <v>PADUCAH</v>
      </c>
      <c r="D316" t="str">
        <f t="shared" si="12"/>
        <v>TRIGG COUNTY SCHOOL DISTRICT</v>
      </c>
      <c r="E316" t="str">
        <f t="shared" si="13"/>
        <v>CADIZ</v>
      </c>
      <c r="F316" s="2" t="s">
        <v>4</v>
      </c>
      <c r="G316" s="1" t="s">
        <v>6</v>
      </c>
      <c r="H316" s="1" t="s">
        <v>16</v>
      </c>
      <c r="I316" s="1" t="s">
        <v>165</v>
      </c>
      <c r="J316" s="1" t="s">
        <v>476</v>
      </c>
      <c r="K316" s="2" t="s">
        <v>41</v>
      </c>
      <c r="L316" s="29">
        <v>6</v>
      </c>
      <c r="M316" s="29">
        <v>6</v>
      </c>
      <c r="N316" s="29">
        <v>6</v>
      </c>
      <c r="O316" s="29">
        <v>6</v>
      </c>
      <c r="P316" s="29">
        <v>6</v>
      </c>
      <c r="Q316" s="29">
        <v>5</v>
      </c>
      <c r="R316" s="29">
        <v>7</v>
      </c>
      <c r="S316" s="29">
        <v>6</v>
      </c>
      <c r="T316" s="29">
        <v>5</v>
      </c>
      <c r="U316" s="29">
        <v>7</v>
      </c>
      <c r="V316" s="29">
        <v>5</v>
      </c>
      <c r="W316" s="32">
        <v>6</v>
      </c>
      <c r="X316" s="15">
        <f t="shared" si="14"/>
        <v>5.916666666666667</v>
      </c>
    </row>
    <row r="317" spans="3:24" x14ac:dyDescent="0.25">
      <c r="C317" t="str">
        <f>VLOOKUP(J317,LookupTbl!$A:$E,5,0)</f>
        <v>PADUCAH</v>
      </c>
      <c r="D317" t="str">
        <f t="shared" si="12"/>
        <v>TRIGG COUNTY SCHOOL DISTRICT</v>
      </c>
      <c r="E317" t="str">
        <f t="shared" si="13"/>
        <v>UNINCORP</v>
      </c>
      <c r="F317" s="2" t="s">
        <v>4</v>
      </c>
      <c r="G317" s="1" t="s">
        <v>6</v>
      </c>
      <c r="H317" s="1" t="s">
        <v>16</v>
      </c>
      <c r="I317" s="1" t="s">
        <v>166</v>
      </c>
      <c r="J317" s="1" t="s">
        <v>477</v>
      </c>
      <c r="K317" s="2" t="s">
        <v>41</v>
      </c>
      <c r="L317" s="29">
        <v>2</v>
      </c>
      <c r="M317" s="29">
        <v>2</v>
      </c>
      <c r="N317" s="29">
        <v>1</v>
      </c>
      <c r="O317" s="29">
        <v>3</v>
      </c>
      <c r="P317" s="29">
        <v>2</v>
      </c>
      <c r="Q317" s="29">
        <v>2</v>
      </c>
      <c r="R317" s="29">
        <v>2</v>
      </c>
      <c r="S317" s="29">
        <v>2</v>
      </c>
      <c r="T317" s="29">
        <v>2</v>
      </c>
      <c r="U317" s="29">
        <v>2</v>
      </c>
      <c r="V317" s="29">
        <v>2</v>
      </c>
      <c r="W317" s="32">
        <v>2</v>
      </c>
      <c r="X317" s="15">
        <f t="shared" si="14"/>
        <v>2</v>
      </c>
    </row>
    <row r="318" spans="3:24" x14ac:dyDescent="0.25">
      <c r="C318" t="str">
        <f>VLOOKUP(J318,LookupTbl!$A:$E,5,0)</f>
        <v>NASHVILLE</v>
      </c>
      <c r="D318" t="str">
        <f t="shared" si="12"/>
        <v>BOWLING GREEN INDEPENDENT SCHOOL</v>
      </c>
      <c r="E318" t="str">
        <f t="shared" si="13"/>
        <v>BOWLING GREEN</v>
      </c>
      <c r="F318" s="2" t="s">
        <v>4</v>
      </c>
      <c r="G318" s="1" t="s">
        <v>6</v>
      </c>
      <c r="H318" s="1" t="s">
        <v>16</v>
      </c>
      <c r="I318" s="1" t="s">
        <v>167</v>
      </c>
      <c r="J318" s="1" t="s">
        <v>478</v>
      </c>
      <c r="K318" s="2" t="s">
        <v>41</v>
      </c>
      <c r="L318" s="29">
        <v>4</v>
      </c>
      <c r="M318" s="29">
        <v>4</v>
      </c>
      <c r="N318" s="29">
        <v>3</v>
      </c>
      <c r="O318" s="29">
        <v>4</v>
      </c>
      <c r="P318" s="29">
        <v>4</v>
      </c>
      <c r="Q318" s="29">
        <v>5</v>
      </c>
      <c r="R318" s="29">
        <v>4</v>
      </c>
      <c r="S318" s="29">
        <v>4</v>
      </c>
      <c r="T318" s="29">
        <v>4</v>
      </c>
      <c r="U318" s="29">
        <v>6</v>
      </c>
      <c r="V318" s="29">
        <v>5</v>
      </c>
      <c r="W318" s="32">
        <v>3</v>
      </c>
      <c r="X318" s="15">
        <f t="shared" si="14"/>
        <v>4.166666666666667</v>
      </c>
    </row>
    <row r="319" spans="3:24" x14ac:dyDescent="0.25">
      <c r="C319" t="str">
        <f>VLOOKUP(J319,LookupTbl!$A:$E,5,0)</f>
        <v>NASHVILLE</v>
      </c>
      <c r="D319" t="str">
        <f t="shared" si="12"/>
        <v>WARREN COUNTY SCHOOL DISTRICT</v>
      </c>
      <c r="E319" t="str">
        <f t="shared" si="13"/>
        <v>BOWLING GREEN</v>
      </c>
      <c r="F319" s="2" t="s">
        <v>4</v>
      </c>
      <c r="G319" s="1" t="s">
        <v>6</v>
      </c>
      <c r="H319" s="1" t="s">
        <v>16</v>
      </c>
      <c r="I319" s="1" t="s">
        <v>168</v>
      </c>
      <c r="J319" s="1" t="s">
        <v>479</v>
      </c>
      <c r="K319" s="2" t="s">
        <v>41</v>
      </c>
      <c r="L319" s="29">
        <v>22</v>
      </c>
      <c r="M319" s="29">
        <v>27</v>
      </c>
      <c r="N319" s="29">
        <v>16</v>
      </c>
      <c r="O319" s="29">
        <v>27</v>
      </c>
      <c r="P319" s="29">
        <v>25</v>
      </c>
      <c r="Q319" s="29">
        <v>24</v>
      </c>
      <c r="R319" s="29">
        <v>29</v>
      </c>
      <c r="S319" s="29">
        <v>23</v>
      </c>
      <c r="T319" s="29">
        <v>24</v>
      </c>
      <c r="U319" s="29">
        <v>24</v>
      </c>
      <c r="V319" s="29">
        <v>25</v>
      </c>
      <c r="W319" s="32">
        <v>21</v>
      </c>
      <c r="X319" s="15">
        <f t="shared" si="14"/>
        <v>23.916666666666668</v>
      </c>
    </row>
    <row r="320" spans="3:24" x14ac:dyDescent="0.25">
      <c r="C320" t="str">
        <f>VLOOKUP(J320,LookupTbl!$A:$E,5,0)</f>
        <v>LEXINGTON</v>
      </c>
      <c r="D320" t="str">
        <f t="shared" si="12"/>
        <v>WASHINGTON COUNTY SCHOOL DISTRI</v>
      </c>
      <c r="E320" t="str">
        <f t="shared" si="13"/>
        <v>SPRINGFIELD</v>
      </c>
      <c r="F320" s="2" t="s">
        <v>4</v>
      </c>
      <c r="G320" s="1" t="s">
        <v>6</v>
      </c>
      <c r="H320" s="1" t="s">
        <v>16</v>
      </c>
      <c r="I320" s="1" t="s">
        <v>174</v>
      </c>
      <c r="J320" s="1" t="s">
        <v>485</v>
      </c>
      <c r="K320" s="2" t="s">
        <v>41</v>
      </c>
      <c r="L320" s="29">
        <v>4</v>
      </c>
      <c r="M320" s="29">
        <v>4</v>
      </c>
      <c r="N320" s="29">
        <v>4</v>
      </c>
      <c r="O320" s="29">
        <v>4</v>
      </c>
      <c r="P320" s="29">
        <v>4</v>
      </c>
      <c r="Q320" s="29">
        <v>4</v>
      </c>
      <c r="R320" s="29">
        <v>3</v>
      </c>
      <c r="S320" s="29">
        <v>5</v>
      </c>
      <c r="T320" s="29">
        <v>4</v>
      </c>
      <c r="U320" s="29">
        <v>4</v>
      </c>
      <c r="V320" s="29">
        <v>4</v>
      </c>
      <c r="W320" s="32">
        <v>4</v>
      </c>
      <c r="X320" s="15">
        <f t="shared" si="14"/>
        <v>4</v>
      </c>
    </row>
    <row r="321" spans="3:24" x14ac:dyDescent="0.25">
      <c r="C321" t="str">
        <f>VLOOKUP(J321,LookupTbl!$A:$E,5,0)</f>
        <v>EVANSVILLE</v>
      </c>
      <c r="D321" t="str">
        <f t="shared" si="12"/>
        <v>WEBSTER COUNTY SCHOOL DISTRICT</v>
      </c>
      <c r="E321" t="str">
        <f t="shared" si="13"/>
        <v>SEBREE</v>
      </c>
      <c r="F321" s="2" t="s">
        <v>4</v>
      </c>
      <c r="G321" s="1" t="s">
        <v>6</v>
      </c>
      <c r="H321" s="1" t="s">
        <v>16</v>
      </c>
      <c r="I321" s="1" t="s">
        <v>177</v>
      </c>
      <c r="J321" s="1" t="s">
        <v>488</v>
      </c>
      <c r="K321" s="2" t="s">
        <v>41</v>
      </c>
      <c r="L321" s="29">
        <v>2</v>
      </c>
      <c r="M321" s="29">
        <v>2</v>
      </c>
      <c r="N321" s="29">
        <v>2</v>
      </c>
      <c r="O321" s="29">
        <v>2</v>
      </c>
      <c r="P321" s="29">
        <v>2</v>
      </c>
      <c r="Q321" s="29">
        <v>2</v>
      </c>
      <c r="R321" s="29">
        <v>2</v>
      </c>
      <c r="S321" s="29">
        <v>2</v>
      </c>
      <c r="T321" s="29">
        <v>2</v>
      </c>
      <c r="U321" s="29">
        <v>2</v>
      </c>
      <c r="V321" s="29">
        <v>2</v>
      </c>
      <c r="W321" s="32">
        <v>2</v>
      </c>
      <c r="X321" s="15">
        <f t="shared" si="14"/>
        <v>2</v>
      </c>
    </row>
    <row r="322" spans="3:24" x14ac:dyDescent="0.25">
      <c r="C322" t="str">
        <f>VLOOKUP(J322,LookupTbl!$A:$E,5,0)</f>
        <v>EVANSVILLE</v>
      </c>
      <c r="D322" t="str">
        <f t="shared" si="12"/>
        <v>WEBSTER COUNTY SCHOOL DISTRICT</v>
      </c>
      <c r="E322" t="str">
        <f t="shared" si="13"/>
        <v>UNINCORP</v>
      </c>
      <c r="F322" s="2" t="s">
        <v>4</v>
      </c>
      <c r="G322" s="1" t="s">
        <v>6</v>
      </c>
      <c r="H322" s="1" t="s">
        <v>16</v>
      </c>
      <c r="I322" s="1" t="s">
        <v>179</v>
      </c>
      <c r="J322" s="1" t="s">
        <v>490</v>
      </c>
      <c r="K322" s="2" t="s">
        <v>41</v>
      </c>
      <c r="L322" s="29">
        <v>1</v>
      </c>
      <c r="M322" s="29">
        <v>1</v>
      </c>
      <c r="N322" s="29">
        <v>1</v>
      </c>
      <c r="O322" s="29">
        <v>1</v>
      </c>
      <c r="P322" s="29">
        <v>1</v>
      </c>
      <c r="Q322" s="29">
        <v>1</v>
      </c>
      <c r="R322" s="29">
        <v>1</v>
      </c>
      <c r="S322" s="29">
        <v>1</v>
      </c>
      <c r="T322" s="29">
        <v>1</v>
      </c>
      <c r="U322" s="29">
        <v>1</v>
      </c>
      <c r="V322" s="29">
        <v>1</v>
      </c>
      <c r="W322" s="32">
        <v>1</v>
      </c>
      <c r="X322" s="15">
        <f t="shared" si="14"/>
        <v>1</v>
      </c>
    </row>
    <row r="323" spans="3:24" x14ac:dyDescent="0.25">
      <c r="C323" t="str">
        <f>VLOOKUP(J323,LookupTbl!$A:$E,5,0)</f>
        <v>LEXINGTON</v>
      </c>
      <c r="D323" t="str">
        <f t="shared" si="12"/>
        <v>ANDERSON COUNTY SCHOOL DISTRICT</v>
      </c>
      <c r="E323" t="str">
        <f t="shared" si="13"/>
        <v>LAWRENCEBURG</v>
      </c>
      <c r="F323" s="2" t="s">
        <v>4</v>
      </c>
      <c r="G323" s="1" t="s">
        <v>6</v>
      </c>
      <c r="H323" s="1" t="s">
        <v>17</v>
      </c>
      <c r="I323" s="1" t="s">
        <v>63</v>
      </c>
      <c r="J323" s="1" t="s">
        <v>374</v>
      </c>
      <c r="K323" s="2" t="s">
        <v>41</v>
      </c>
      <c r="L323" s="29">
        <v>1475</v>
      </c>
      <c r="M323" s="29">
        <v>1498</v>
      </c>
      <c r="N323" s="29">
        <v>1489</v>
      </c>
      <c r="O323" s="29">
        <v>1513</v>
      </c>
      <c r="P323" s="29">
        <v>1517</v>
      </c>
      <c r="Q323" s="29">
        <v>1521</v>
      </c>
      <c r="R323" s="29">
        <v>1533</v>
      </c>
      <c r="S323" s="29">
        <v>1542</v>
      </c>
      <c r="T323" s="29">
        <v>1538</v>
      </c>
      <c r="U323" s="29">
        <v>1512</v>
      </c>
      <c r="V323" s="29">
        <v>1487</v>
      </c>
      <c r="W323" s="32">
        <v>1465</v>
      </c>
      <c r="X323" s="15">
        <f t="shared" si="14"/>
        <v>1507.5</v>
      </c>
    </row>
    <row r="324" spans="3:24" x14ac:dyDescent="0.25">
      <c r="C324" t="str">
        <f>VLOOKUP(J324,LookupTbl!$A:$E,5,0)</f>
        <v>LEXINGTON</v>
      </c>
      <c r="D324" t="str">
        <f t="shared" si="12"/>
        <v>ANDERSON COUNTY SCHOOL DISTRICT</v>
      </c>
      <c r="E324" t="str">
        <f t="shared" si="13"/>
        <v>UNINCORP</v>
      </c>
      <c r="F324" s="2" t="s">
        <v>4</v>
      </c>
      <c r="G324" s="1" t="s">
        <v>6</v>
      </c>
      <c r="H324" s="1" t="s">
        <v>17</v>
      </c>
      <c r="I324" s="1" t="s">
        <v>64</v>
      </c>
      <c r="J324" s="1" t="s">
        <v>375</v>
      </c>
      <c r="K324" s="2" t="s">
        <v>41</v>
      </c>
      <c r="L324" s="29">
        <v>909</v>
      </c>
      <c r="M324" s="29">
        <v>899</v>
      </c>
      <c r="N324" s="29">
        <v>913</v>
      </c>
      <c r="O324" s="29">
        <v>926</v>
      </c>
      <c r="P324" s="29">
        <v>941</v>
      </c>
      <c r="Q324" s="29">
        <v>934</v>
      </c>
      <c r="R324" s="29">
        <v>942</v>
      </c>
      <c r="S324" s="29">
        <v>929</v>
      </c>
      <c r="T324" s="29">
        <v>925</v>
      </c>
      <c r="U324" s="29">
        <v>909</v>
      </c>
      <c r="V324" s="29">
        <v>922</v>
      </c>
      <c r="W324" s="32">
        <v>898</v>
      </c>
      <c r="X324" s="15">
        <f t="shared" si="14"/>
        <v>920.58333333333337</v>
      </c>
    </row>
    <row r="325" spans="3:24" x14ac:dyDescent="0.25">
      <c r="C325" t="str">
        <f>VLOOKUP(J325,LookupTbl!$A:$E,5,0)</f>
        <v>NASHVILLE</v>
      </c>
      <c r="D325" t="str">
        <f t="shared" si="12"/>
        <v>CAVERNA INDEPENDENT SCHOOL DISTRICT</v>
      </c>
      <c r="E325" t="str">
        <f t="shared" si="13"/>
        <v>CAVE CITY</v>
      </c>
      <c r="F325" s="2" t="s">
        <v>4</v>
      </c>
      <c r="G325" s="1" t="s">
        <v>6</v>
      </c>
      <c r="H325" s="1" t="s">
        <v>17</v>
      </c>
      <c r="I325" s="1" t="s">
        <v>65</v>
      </c>
      <c r="J325" s="1" t="s">
        <v>376</v>
      </c>
      <c r="K325" s="2" t="s">
        <v>41</v>
      </c>
      <c r="L325" s="29">
        <v>531</v>
      </c>
      <c r="M325" s="29">
        <v>530</v>
      </c>
      <c r="N325" s="29">
        <v>564</v>
      </c>
      <c r="O325" s="29">
        <v>568</v>
      </c>
      <c r="P325" s="29">
        <v>577</v>
      </c>
      <c r="Q325" s="29">
        <v>564</v>
      </c>
      <c r="R325" s="29">
        <v>562</v>
      </c>
      <c r="S325" s="29">
        <v>561</v>
      </c>
      <c r="T325" s="29">
        <v>560</v>
      </c>
      <c r="U325" s="29">
        <v>553</v>
      </c>
      <c r="V325" s="29">
        <v>546</v>
      </c>
      <c r="W325" s="32">
        <v>541</v>
      </c>
      <c r="X325" s="15">
        <f t="shared" si="14"/>
        <v>554.75</v>
      </c>
    </row>
    <row r="326" spans="3:24" x14ac:dyDescent="0.25">
      <c r="C326" t="str">
        <f>VLOOKUP(J326,LookupTbl!$A:$E,5,0)</f>
        <v>NASHVILLE</v>
      </c>
      <c r="D326" t="str">
        <f t="shared" si="12"/>
        <v>BARREN COUNTY SCHOOL DISTRICT</v>
      </c>
      <c r="E326" t="str">
        <f t="shared" si="13"/>
        <v>GLASGOW</v>
      </c>
      <c r="F326" s="2" t="s">
        <v>4</v>
      </c>
      <c r="G326" s="1" t="s">
        <v>6</v>
      </c>
      <c r="H326" s="1" t="s">
        <v>17</v>
      </c>
      <c r="I326" s="1" t="s">
        <v>66</v>
      </c>
      <c r="J326" s="1" t="s">
        <v>377</v>
      </c>
      <c r="K326" s="2" t="s">
        <v>41</v>
      </c>
      <c r="L326" s="29">
        <v>515</v>
      </c>
      <c r="M326" s="29">
        <v>516</v>
      </c>
      <c r="N326" s="29">
        <v>523</v>
      </c>
      <c r="O326" s="29">
        <v>534</v>
      </c>
      <c r="P326" s="29">
        <v>547</v>
      </c>
      <c r="Q326" s="29">
        <v>543</v>
      </c>
      <c r="R326" s="29">
        <v>545</v>
      </c>
      <c r="S326" s="29">
        <v>550</v>
      </c>
      <c r="T326" s="29">
        <v>536</v>
      </c>
      <c r="U326" s="29">
        <v>537</v>
      </c>
      <c r="V326" s="29">
        <v>530</v>
      </c>
      <c r="W326" s="32">
        <v>525</v>
      </c>
      <c r="X326" s="15">
        <f t="shared" si="14"/>
        <v>533.41666666666663</v>
      </c>
    </row>
    <row r="327" spans="3:24" x14ac:dyDescent="0.25">
      <c r="C327" t="str">
        <f>VLOOKUP(J327,LookupTbl!$A:$E,5,0)</f>
        <v>NASHVILLE</v>
      </c>
      <c r="D327" t="str">
        <f t="shared" si="12"/>
        <v>GLASGOW INDEPENDENT SCHOOL DISTRICT</v>
      </c>
      <c r="E327" t="str">
        <f t="shared" si="13"/>
        <v>GLASGOW</v>
      </c>
      <c r="F327" s="2" t="s">
        <v>4</v>
      </c>
      <c r="G327" s="1" t="s">
        <v>6</v>
      </c>
      <c r="H327" s="1" t="s">
        <v>17</v>
      </c>
      <c r="I327" s="1" t="s">
        <v>67</v>
      </c>
      <c r="J327" s="1" t="s">
        <v>378</v>
      </c>
      <c r="K327" s="2" t="s">
        <v>41</v>
      </c>
      <c r="L327" s="29">
        <v>3161</v>
      </c>
      <c r="M327" s="29">
        <v>3184</v>
      </c>
      <c r="N327" s="29">
        <v>3241</v>
      </c>
      <c r="O327" s="29">
        <v>3343</v>
      </c>
      <c r="P327" s="29">
        <v>3367</v>
      </c>
      <c r="Q327" s="29">
        <v>3366</v>
      </c>
      <c r="R327" s="29">
        <v>3383</v>
      </c>
      <c r="S327" s="29">
        <v>3410</v>
      </c>
      <c r="T327" s="29">
        <v>3339</v>
      </c>
      <c r="U327" s="29">
        <v>3290</v>
      </c>
      <c r="V327" s="29">
        <v>3216</v>
      </c>
      <c r="W327" s="32">
        <v>3177</v>
      </c>
      <c r="X327" s="15">
        <f t="shared" si="14"/>
        <v>3289.75</v>
      </c>
    </row>
    <row r="328" spans="3:24" x14ac:dyDescent="0.25">
      <c r="C328" t="str">
        <f>VLOOKUP(J328,LookupTbl!$A:$E,5,0)</f>
        <v>NASHVILLE</v>
      </c>
      <c r="D328" t="str">
        <f t="shared" ref="D328:D391" si="15">RIGHT(I328,LEN(I328)-FIND(",",I328,FIND(",",I328,FIND(",",I328,1)+1)+1)-1)</f>
        <v>BARREN COUNTY SCHOOL DISTRICT</v>
      </c>
      <c r="E328" t="str">
        <f t="shared" ref="E328:E391" si="16">MID(I328,FIND(",",I328,FIND(",",I328,1)+1)+2,FIND(",",I328,FIND(",",I328,FIND(",",I328,1)+1)+1)-FIND(",",I328,FIND(",",I328,1)+1)-2)</f>
        <v>PARK CITY</v>
      </c>
      <c r="F328" s="2" t="s">
        <v>4</v>
      </c>
      <c r="G328" s="1" t="s">
        <v>6</v>
      </c>
      <c r="H328" s="1" t="s">
        <v>17</v>
      </c>
      <c r="I328" s="1" t="s">
        <v>68</v>
      </c>
      <c r="J328" s="1" t="s">
        <v>379</v>
      </c>
      <c r="K328" s="2" t="s">
        <v>41</v>
      </c>
      <c r="L328" s="29">
        <v>147</v>
      </c>
      <c r="M328" s="29">
        <v>146</v>
      </c>
      <c r="N328" s="29">
        <v>146</v>
      </c>
      <c r="O328" s="29">
        <v>159</v>
      </c>
      <c r="P328" s="29">
        <v>149</v>
      </c>
      <c r="Q328" s="29">
        <v>8</v>
      </c>
      <c r="R328" s="29">
        <v>309</v>
      </c>
      <c r="S328" s="29">
        <v>153</v>
      </c>
      <c r="T328" s="29">
        <v>149</v>
      </c>
      <c r="U328" s="29">
        <v>156</v>
      </c>
      <c r="V328" s="29">
        <v>142</v>
      </c>
      <c r="W328" s="32">
        <v>115</v>
      </c>
      <c r="X328" s="15">
        <f t="shared" ref="X328:X391" si="17">AVERAGE(L328:W328)</f>
        <v>148.25</v>
      </c>
    </row>
    <row r="329" spans="3:24" x14ac:dyDescent="0.25">
      <c r="C329" t="str">
        <f>VLOOKUP(J329,LookupTbl!$A:$E,5,0)</f>
        <v>NASHVILLE</v>
      </c>
      <c r="D329" t="str">
        <f t="shared" si="15"/>
        <v>BARREN COUNTY SCHOOL DISTRICT</v>
      </c>
      <c r="E329" t="str">
        <f t="shared" si="16"/>
        <v>UNINCORP</v>
      </c>
      <c r="F329" s="2" t="s">
        <v>4</v>
      </c>
      <c r="G329" s="1" t="s">
        <v>6</v>
      </c>
      <c r="H329" s="1" t="s">
        <v>17</v>
      </c>
      <c r="I329" s="1" t="s">
        <v>69</v>
      </c>
      <c r="J329" s="1" t="s">
        <v>380</v>
      </c>
      <c r="K329" s="2" t="s">
        <v>41</v>
      </c>
      <c r="L329" s="29">
        <v>523</v>
      </c>
      <c r="M329" s="29">
        <v>531</v>
      </c>
      <c r="N329" s="29">
        <v>523</v>
      </c>
      <c r="O329" s="29">
        <v>565</v>
      </c>
      <c r="P329" s="29">
        <v>564</v>
      </c>
      <c r="Q329" s="29">
        <v>545</v>
      </c>
      <c r="R329" s="29">
        <v>577</v>
      </c>
      <c r="S329" s="29">
        <v>564</v>
      </c>
      <c r="T329" s="29">
        <v>563</v>
      </c>
      <c r="U329" s="29">
        <v>554</v>
      </c>
      <c r="V329" s="29">
        <v>554</v>
      </c>
      <c r="W329" s="32">
        <v>538</v>
      </c>
      <c r="X329" s="15">
        <f t="shared" si="17"/>
        <v>550.08333333333337</v>
      </c>
    </row>
    <row r="330" spans="3:24" x14ac:dyDescent="0.25">
      <c r="C330" t="str">
        <f>VLOOKUP(J330,LookupTbl!$A:$E,5,0)</f>
        <v>NASHVILLE</v>
      </c>
      <c r="D330" t="str">
        <f t="shared" si="15"/>
        <v>CAVERNA INDEPENDENT SCHOOL DISTRICT</v>
      </c>
      <c r="E330" t="str">
        <f t="shared" si="16"/>
        <v>UNINCORP</v>
      </c>
      <c r="F330" s="2" t="s">
        <v>4</v>
      </c>
      <c r="G330" s="1" t="s">
        <v>6</v>
      </c>
      <c r="H330" s="1" t="s">
        <v>17</v>
      </c>
      <c r="I330" s="1" t="s">
        <v>180</v>
      </c>
      <c r="J330" s="1" t="s">
        <v>491</v>
      </c>
      <c r="K330" s="2" t="s">
        <v>41</v>
      </c>
      <c r="L330" s="29">
        <v>29</v>
      </c>
      <c r="M330" s="29">
        <v>29</v>
      </c>
      <c r="N330" s="29">
        <v>30</v>
      </c>
      <c r="O330" s="29">
        <v>31</v>
      </c>
      <c r="P330" s="29">
        <v>34</v>
      </c>
      <c r="Q330" s="29">
        <v>32</v>
      </c>
      <c r="R330" s="29">
        <v>32</v>
      </c>
      <c r="S330" s="29">
        <v>34</v>
      </c>
      <c r="T330" s="29">
        <v>32</v>
      </c>
      <c r="U330" s="29">
        <v>31</v>
      </c>
      <c r="V330" s="29">
        <v>31</v>
      </c>
      <c r="W330" s="32">
        <v>31</v>
      </c>
      <c r="X330" s="15">
        <f t="shared" si="17"/>
        <v>31.333333333333332</v>
      </c>
    </row>
    <row r="331" spans="3:24" x14ac:dyDescent="0.25">
      <c r="C331" t="str">
        <f>VLOOKUP(J331,LookupTbl!$A:$E,5,0)</f>
        <v>NASHVILLE</v>
      </c>
      <c r="D331" t="str">
        <f t="shared" si="15"/>
        <v>GLASGOW INDEPENDENT SCHOOL DISTRICT</v>
      </c>
      <c r="E331" t="str">
        <f t="shared" si="16"/>
        <v>UNINCORP</v>
      </c>
      <c r="F331" s="2" t="s">
        <v>4</v>
      </c>
      <c r="G331" s="1" t="s">
        <v>6</v>
      </c>
      <c r="H331" s="1" t="s">
        <v>17</v>
      </c>
      <c r="I331" s="1" t="s">
        <v>181</v>
      </c>
      <c r="J331" s="1" t="s">
        <v>492</v>
      </c>
      <c r="K331" s="2" t="s">
        <v>41</v>
      </c>
      <c r="L331" s="29">
        <v>31</v>
      </c>
      <c r="M331" s="29">
        <v>33</v>
      </c>
      <c r="N331" s="29">
        <v>32</v>
      </c>
      <c r="O331" s="29">
        <v>32</v>
      </c>
      <c r="P331" s="29">
        <v>34</v>
      </c>
      <c r="Q331" s="29">
        <v>33</v>
      </c>
      <c r="R331" s="29">
        <v>33</v>
      </c>
      <c r="S331" s="29">
        <v>33</v>
      </c>
      <c r="T331" s="29">
        <v>33</v>
      </c>
      <c r="U331" s="29">
        <v>33</v>
      </c>
      <c r="V331" s="29">
        <v>35</v>
      </c>
      <c r="W331" s="32">
        <v>33</v>
      </c>
      <c r="X331" s="15">
        <f t="shared" si="17"/>
        <v>32.916666666666664</v>
      </c>
    </row>
    <row r="332" spans="3:24" x14ac:dyDescent="0.25">
      <c r="C332" t="str">
        <f>VLOOKUP(J332,LookupTbl!$A:$E,5,0)</f>
        <v>LEXINGTON</v>
      </c>
      <c r="D332" t="str">
        <f t="shared" si="15"/>
        <v>BOYLE COUNTY SCHOOL DISTRICT</v>
      </c>
      <c r="E332" t="str">
        <f t="shared" si="16"/>
        <v>DANVILLE</v>
      </c>
      <c r="F332" s="2" t="s">
        <v>4</v>
      </c>
      <c r="G332" s="1" t="s">
        <v>6</v>
      </c>
      <c r="H332" s="1" t="s">
        <v>17</v>
      </c>
      <c r="I332" s="1" t="s">
        <v>70</v>
      </c>
      <c r="J332" s="1" t="s">
        <v>381</v>
      </c>
      <c r="K332" s="2" t="s">
        <v>41</v>
      </c>
      <c r="L332" s="29">
        <v>805</v>
      </c>
      <c r="M332" s="29">
        <v>801</v>
      </c>
      <c r="N332" s="29">
        <v>757</v>
      </c>
      <c r="O332" s="29">
        <v>761</v>
      </c>
      <c r="P332" s="29">
        <v>763</v>
      </c>
      <c r="Q332" s="29">
        <v>720</v>
      </c>
      <c r="R332" s="29">
        <v>736</v>
      </c>
      <c r="S332" s="29">
        <v>732</v>
      </c>
      <c r="T332" s="29">
        <v>724</v>
      </c>
      <c r="U332" s="29">
        <v>718</v>
      </c>
      <c r="V332" s="29">
        <v>714</v>
      </c>
      <c r="W332" s="32">
        <v>713</v>
      </c>
      <c r="X332" s="15">
        <f t="shared" si="17"/>
        <v>745.33333333333337</v>
      </c>
    </row>
    <row r="333" spans="3:24" x14ac:dyDescent="0.25">
      <c r="C333" t="str">
        <f>VLOOKUP(J333,LookupTbl!$A:$E,5,0)</f>
        <v>LEXINGTON</v>
      </c>
      <c r="D333" t="str">
        <f t="shared" si="15"/>
        <v>DANVILLE INDEPENDENT SCHOOL DISTRICT</v>
      </c>
      <c r="E333" t="str">
        <f t="shared" si="16"/>
        <v>DANVILLE</v>
      </c>
      <c r="F333" s="2" t="s">
        <v>4</v>
      </c>
      <c r="G333" s="1" t="s">
        <v>6</v>
      </c>
      <c r="H333" s="1" t="s">
        <v>17</v>
      </c>
      <c r="I333" s="1" t="s">
        <v>71</v>
      </c>
      <c r="J333" s="1" t="s">
        <v>382</v>
      </c>
      <c r="K333" s="2" t="s">
        <v>41</v>
      </c>
      <c r="L333" s="29">
        <v>3510</v>
      </c>
      <c r="M333" s="29">
        <v>3502</v>
      </c>
      <c r="N333" s="29">
        <v>3602</v>
      </c>
      <c r="O333" s="29">
        <v>3662</v>
      </c>
      <c r="P333" s="29">
        <v>3683</v>
      </c>
      <c r="Q333" s="29">
        <v>3691</v>
      </c>
      <c r="R333" s="29">
        <v>3697</v>
      </c>
      <c r="S333" s="29">
        <v>3713</v>
      </c>
      <c r="T333" s="29">
        <v>3671</v>
      </c>
      <c r="U333" s="29">
        <v>3600</v>
      </c>
      <c r="V333" s="29">
        <v>3550</v>
      </c>
      <c r="W333" s="32">
        <v>3562</v>
      </c>
      <c r="X333" s="15">
        <f t="shared" si="17"/>
        <v>3620.25</v>
      </c>
    </row>
    <row r="334" spans="3:24" x14ac:dyDescent="0.25">
      <c r="C334" t="str">
        <f>VLOOKUP(J334,LookupTbl!$A:$E,5,0)</f>
        <v>LEXINGTON</v>
      </c>
      <c r="D334" t="str">
        <f t="shared" si="15"/>
        <v>BOYLE COUNTY SCHOOL DISTRICT</v>
      </c>
      <c r="E334" t="str">
        <f t="shared" si="16"/>
        <v>JUNCTION CITY</v>
      </c>
      <c r="F334" s="2" t="s">
        <v>4</v>
      </c>
      <c r="G334" s="1" t="s">
        <v>6</v>
      </c>
      <c r="H334" s="1" t="s">
        <v>17</v>
      </c>
      <c r="I334" s="1" t="s">
        <v>72</v>
      </c>
      <c r="J334" s="1" t="s">
        <v>383</v>
      </c>
      <c r="K334" s="2" t="s">
        <v>41</v>
      </c>
      <c r="L334" s="29">
        <v>430</v>
      </c>
      <c r="M334" s="29">
        <v>451</v>
      </c>
      <c r="N334" s="29">
        <v>457</v>
      </c>
      <c r="O334" s="29">
        <v>462</v>
      </c>
      <c r="P334" s="29">
        <v>468</v>
      </c>
      <c r="Q334" s="29">
        <v>508</v>
      </c>
      <c r="R334" s="29">
        <v>507</v>
      </c>
      <c r="S334" s="29">
        <v>499</v>
      </c>
      <c r="T334" s="29">
        <v>502</v>
      </c>
      <c r="U334" s="29">
        <v>487</v>
      </c>
      <c r="V334" s="29">
        <v>490</v>
      </c>
      <c r="W334" s="32">
        <v>478</v>
      </c>
      <c r="X334" s="15">
        <f t="shared" si="17"/>
        <v>478.25</v>
      </c>
    </row>
    <row r="335" spans="3:24" x14ac:dyDescent="0.25">
      <c r="C335" t="str">
        <f>VLOOKUP(J335,LookupTbl!$A:$E,5,0)</f>
        <v>LEXINGTON</v>
      </c>
      <c r="D335" t="str">
        <f t="shared" si="15"/>
        <v>BOYLE COUNTY SCHOOL DISTRICT</v>
      </c>
      <c r="E335" t="str">
        <f t="shared" si="16"/>
        <v>PERRYVILLE</v>
      </c>
      <c r="F335" s="2" t="s">
        <v>4</v>
      </c>
      <c r="G335" s="1" t="s">
        <v>6</v>
      </c>
      <c r="H335" s="1" t="s">
        <v>17</v>
      </c>
      <c r="I335" s="1" t="s">
        <v>73</v>
      </c>
      <c r="J335" s="1" t="s">
        <v>384</v>
      </c>
      <c r="K335" s="2" t="s">
        <v>41</v>
      </c>
      <c r="L335" s="29">
        <v>214</v>
      </c>
      <c r="M335" s="29">
        <v>234</v>
      </c>
      <c r="N335" s="29">
        <v>222</v>
      </c>
      <c r="O335" s="29">
        <v>211</v>
      </c>
      <c r="P335" s="29">
        <v>231</v>
      </c>
      <c r="Q335" s="29">
        <v>30</v>
      </c>
      <c r="R335" s="29">
        <v>460</v>
      </c>
      <c r="S335" s="29">
        <v>213</v>
      </c>
      <c r="T335" s="29">
        <v>251</v>
      </c>
      <c r="U335" s="29">
        <v>232</v>
      </c>
      <c r="V335" s="29">
        <v>213</v>
      </c>
      <c r="W335" s="32">
        <v>189</v>
      </c>
      <c r="X335" s="15">
        <f t="shared" si="17"/>
        <v>225</v>
      </c>
    </row>
    <row r="336" spans="3:24" x14ac:dyDescent="0.25">
      <c r="C336" t="str">
        <f>VLOOKUP(J336,LookupTbl!$A:$E,5,0)</f>
        <v>LEXINGTON</v>
      </c>
      <c r="D336" t="str">
        <f t="shared" si="15"/>
        <v>BOYLE COUNTY SCHOOL DISTRICT</v>
      </c>
      <c r="E336" t="str">
        <f t="shared" si="16"/>
        <v>UNINCORP</v>
      </c>
      <c r="F336" s="2" t="s">
        <v>4</v>
      </c>
      <c r="G336" s="1" t="s">
        <v>6</v>
      </c>
      <c r="H336" s="1" t="s">
        <v>17</v>
      </c>
      <c r="I336" s="1" t="s">
        <v>74</v>
      </c>
      <c r="J336" s="1" t="s">
        <v>385</v>
      </c>
      <c r="K336" s="2" t="s">
        <v>41</v>
      </c>
      <c r="L336" s="29">
        <v>392</v>
      </c>
      <c r="M336" s="29">
        <v>410</v>
      </c>
      <c r="N336" s="29">
        <v>402</v>
      </c>
      <c r="O336" s="29">
        <v>406</v>
      </c>
      <c r="P336" s="29">
        <v>410</v>
      </c>
      <c r="Q336" s="29">
        <v>388</v>
      </c>
      <c r="R336" s="29">
        <v>442</v>
      </c>
      <c r="S336" s="29">
        <v>406</v>
      </c>
      <c r="T336" s="29">
        <v>411</v>
      </c>
      <c r="U336" s="29">
        <v>413</v>
      </c>
      <c r="V336" s="29">
        <v>405</v>
      </c>
      <c r="W336" s="32">
        <v>398</v>
      </c>
      <c r="X336" s="15">
        <f t="shared" si="17"/>
        <v>406.91666666666669</v>
      </c>
    </row>
    <row r="337" spans="3:24" x14ac:dyDescent="0.25">
      <c r="C337" t="str">
        <f>VLOOKUP(J337,LookupTbl!$A:$E,5,0)</f>
        <v>LEXINGTON</v>
      </c>
      <c r="D337" t="str">
        <f t="shared" si="15"/>
        <v>DANVILLE INDEPENDENT SCHOOL DISTRICT</v>
      </c>
      <c r="E337" t="str">
        <f t="shared" si="16"/>
        <v>UNINCORP</v>
      </c>
      <c r="F337" s="2" t="s">
        <v>4</v>
      </c>
      <c r="G337" s="1" t="s">
        <v>6</v>
      </c>
      <c r="H337" s="1" t="s">
        <v>17</v>
      </c>
      <c r="I337" s="1" t="s">
        <v>198</v>
      </c>
      <c r="J337" s="1" t="s">
        <v>509</v>
      </c>
      <c r="K337" s="2" t="s">
        <v>41</v>
      </c>
      <c r="L337" s="29">
        <v>24</v>
      </c>
      <c r="M337" s="29">
        <v>23</v>
      </c>
      <c r="N337" s="29">
        <v>24</v>
      </c>
      <c r="O337" s="29">
        <v>24</v>
      </c>
      <c r="P337" s="29">
        <v>25</v>
      </c>
      <c r="Q337" s="29">
        <v>24</v>
      </c>
      <c r="R337" s="29">
        <v>24</v>
      </c>
      <c r="S337" s="29">
        <v>24</v>
      </c>
      <c r="T337" s="29">
        <v>25</v>
      </c>
      <c r="U337" s="29">
        <v>23</v>
      </c>
      <c r="V337" s="29">
        <v>23</v>
      </c>
      <c r="W337" s="32">
        <v>24</v>
      </c>
      <c r="X337" s="15">
        <f t="shared" si="17"/>
        <v>23.916666666666668</v>
      </c>
    </row>
    <row r="338" spans="3:24" x14ac:dyDescent="0.25">
      <c r="C338" t="str">
        <f>VLOOKUP(J338,LookupTbl!$A:$E,5,0)</f>
        <v>EVANSVILLE</v>
      </c>
      <c r="D338" t="str">
        <f t="shared" si="15"/>
        <v>CLOVERPORT INDEPENDENT SCHOOL</v>
      </c>
      <c r="E338" t="str">
        <f t="shared" si="16"/>
        <v>CLOVERPORT</v>
      </c>
      <c r="F338" s="2" t="s">
        <v>4</v>
      </c>
      <c r="G338" s="1" t="s">
        <v>6</v>
      </c>
      <c r="H338" s="1" t="s">
        <v>17</v>
      </c>
      <c r="I338" s="1" t="s">
        <v>75</v>
      </c>
      <c r="J338" s="1" t="s">
        <v>386</v>
      </c>
      <c r="K338" s="2" t="s">
        <v>41</v>
      </c>
      <c r="L338" s="29">
        <v>243</v>
      </c>
      <c r="M338" s="29">
        <v>255</v>
      </c>
      <c r="N338" s="29">
        <v>246</v>
      </c>
      <c r="O338" s="29">
        <v>253</v>
      </c>
      <c r="P338" s="29">
        <v>258</v>
      </c>
      <c r="Q338" s="29">
        <v>258</v>
      </c>
      <c r="R338" s="29">
        <v>257</v>
      </c>
      <c r="S338" s="29">
        <v>258</v>
      </c>
      <c r="T338" s="29">
        <v>257</v>
      </c>
      <c r="U338" s="29">
        <v>248</v>
      </c>
      <c r="V338" s="29">
        <v>250</v>
      </c>
      <c r="W338" s="32">
        <v>245</v>
      </c>
      <c r="X338" s="15">
        <f t="shared" si="17"/>
        <v>252.33333333333334</v>
      </c>
    </row>
    <row r="339" spans="3:24" x14ac:dyDescent="0.25">
      <c r="C339" t="str">
        <f>VLOOKUP(J339,LookupTbl!$A:$E,5,0)</f>
        <v>EVANSVILLE</v>
      </c>
      <c r="D339" t="str">
        <f t="shared" si="15"/>
        <v>BRECKINRIDGE COUNTY SCHOOL DI</v>
      </c>
      <c r="E339" t="str">
        <f t="shared" si="16"/>
        <v>HARDINSBURG</v>
      </c>
      <c r="F339" s="2" t="s">
        <v>4</v>
      </c>
      <c r="G339" s="1" t="s">
        <v>6</v>
      </c>
      <c r="H339" s="1" t="s">
        <v>17</v>
      </c>
      <c r="I339" s="1" t="s">
        <v>76</v>
      </c>
      <c r="J339" s="1" t="s">
        <v>387</v>
      </c>
      <c r="K339" s="2" t="s">
        <v>41</v>
      </c>
      <c r="L339" s="29">
        <v>672</v>
      </c>
      <c r="M339" s="29">
        <v>707</v>
      </c>
      <c r="N339" s="29">
        <v>698</v>
      </c>
      <c r="O339" s="29">
        <v>720</v>
      </c>
      <c r="P339" s="29">
        <v>706</v>
      </c>
      <c r="Q339" s="29">
        <v>18</v>
      </c>
      <c r="R339" s="29">
        <v>1410</v>
      </c>
      <c r="S339" s="29">
        <v>709</v>
      </c>
      <c r="T339" s="29">
        <v>711</v>
      </c>
      <c r="U339" s="29">
        <v>691</v>
      </c>
      <c r="V339" s="29">
        <v>691</v>
      </c>
      <c r="W339" s="32">
        <v>675</v>
      </c>
      <c r="X339" s="15">
        <f t="shared" si="17"/>
        <v>700.66666666666663</v>
      </c>
    </row>
    <row r="340" spans="3:24" x14ac:dyDescent="0.25">
      <c r="C340" t="str">
        <f>VLOOKUP(J340,LookupTbl!$A:$E,5,0)</f>
        <v>EVANSVILLE</v>
      </c>
      <c r="D340" t="str">
        <f t="shared" si="15"/>
        <v>BRECKINRIDGE COUNTY SCHOOL DISTR</v>
      </c>
      <c r="E340" t="str">
        <f t="shared" si="16"/>
        <v>UNINCORP</v>
      </c>
      <c r="F340" s="2" t="s">
        <v>4</v>
      </c>
      <c r="G340" s="1" t="s">
        <v>6</v>
      </c>
      <c r="H340" s="1" t="s">
        <v>17</v>
      </c>
      <c r="I340" s="1" t="s">
        <v>77</v>
      </c>
      <c r="J340" s="1" t="s">
        <v>388</v>
      </c>
      <c r="K340" s="2" t="s">
        <v>41</v>
      </c>
      <c r="L340" s="29">
        <v>67</v>
      </c>
      <c r="M340" s="29">
        <v>72</v>
      </c>
      <c r="N340" s="29">
        <v>66</v>
      </c>
      <c r="O340" s="29">
        <v>70</v>
      </c>
      <c r="P340" s="29">
        <v>67</v>
      </c>
      <c r="Q340" s="29">
        <v>1</v>
      </c>
      <c r="R340" s="29">
        <v>137</v>
      </c>
      <c r="S340" s="29">
        <v>66</v>
      </c>
      <c r="T340" s="29">
        <v>68</v>
      </c>
      <c r="U340" s="29">
        <v>68</v>
      </c>
      <c r="V340" s="29">
        <v>65</v>
      </c>
      <c r="W340" s="32">
        <v>64</v>
      </c>
      <c r="X340" s="15">
        <f t="shared" si="17"/>
        <v>67.583333333333329</v>
      </c>
    </row>
    <row r="341" spans="3:24" x14ac:dyDescent="0.25">
      <c r="C341" t="str">
        <f>VLOOKUP(J341,LookupTbl!$A:$E,5,0)</f>
        <v>EVANSVILLE</v>
      </c>
      <c r="D341" t="str">
        <f t="shared" si="15"/>
        <v>CLOVERPORT INDEPENDENT SCHOOL DI</v>
      </c>
      <c r="E341" t="str">
        <f t="shared" si="16"/>
        <v>UNINCORP</v>
      </c>
      <c r="F341" s="2" t="s">
        <v>4</v>
      </c>
      <c r="G341" s="1" t="s">
        <v>6</v>
      </c>
      <c r="H341" s="1" t="s">
        <v>17</v>
      </c>
      <c r="I341" s="1" t="s">
        <v>199</v>
      </c>
      <c r="J341" s="1" t="s">
        <v>510</v>
      </c>
      <c r="K341" s="2" t="s">
        <v>41</v>
      </c>
      <c r="L341" s="29">
        <v>3</v>
      </c>
      <c r="M341" s="29">
        <v>4</v>
      </c>
      <c r="N341" s="29">
        <v>3</v>
      </c>
      <c r="O341" s="29">
        <v>3</v>
      </c>
      <c r="P341" s="29">
        <v>3</v>
      </c>
      <c r="Q341" s="29">
        <v>2</v>
      </c>
      <c r="R341" s="29">
        <v>3</v>
      </c>
      <c r="S341" s="29">
        <v>3</v>
      </c>
      <c r="T341" s="29">
        <v>3</v>
      </c>
      <c r="U341" s="29">
        <v>3</v>
      </c>
      <c r="V341" s="29">
        <v>3</v>
      </c>
      <c r="W341" s="32">
        <v>3</v>
      </c>
      <c r="X341" s="15">
        <f t="shared" si="17"/>
        <v>3</v>
      </c>
    </row>
    <row r="342" spans="3:24" x14ac:dyDescent="0.25">
      <c r="C342" t="str">
        <f>VLOOKUP(J342,LookupTbl!$A:$E,5,0)</f>
        <v>PADUCAH</v>
      </c>
      <c r="D342" t="str">
        <f t="shared" si="15"/>
        <v>CALDWELL COUNTY SCHOOL DISTRICT</v>
      </c>
      <c r="E342" t="str">
        <f t="shared" si="16"/>
        <v>FREDONIA</v>
      </c>
      <c r="F342" s="2" t="s">
        <v>4</v>
      </c>
      <c r="G342" s="1" t="s">
        <v>6</v>
      </c>
      <c r="H342" s="1" t="s">
        <v>17</v>
      </c>
      <c r="I342" s="1" t="s">
        <v>78</v>
      </c>
      <c r="J342" s="1" t="s">
        <v>389</v>
      </c>
      <c r="K342" s="2" t="s">
        <v>41</v>
      </c>
      <c r="L342" s="29">
        <v>140</v>
      </c>
      <c r="M342" s="29">
        <v>137</v>
      </c>
      <c r="N342" s="29">
        <v>140</v>
      </c>
      <c r="O342" s="29">
        <v>146</v>
      </c>
      <c r="P342" s="29">
        <v>145</v>
      </c>
      <c r="Q342" s="29">
        <v>143</v>
      </c>
      <c r="R342" s="29">
        <v>142</v>
      </c>
      <c r="S342" s="29">
        <v>145</v>
      </c>
      <c r="T342" s="29">
        <v>142</v>
      </c>
      <c r="U342" s="29">
        <v>142</v>
      </c>
      <c r="V342" s="29">
        <v>139</v>
      </c>
      <c r="W342" s="32">
        <v>137</v>
      </c>
      <c r="X342" s="15">
        <f t="shared" si="17"/>
        <v>141.5</v>
      </c>
    </row>
    <row r="343" spans="3:24" x14ac:dyDescent="0.25">
      <c r="C343" t="str">
        <f>VLOOKUP(J343,LookupTbl!$A:$E,5,0)</f>
        <v>PADUCAH</v>
      </c>
      <c r="D343" t="str">
        <f t="shared" si="15"/>
        <v>CALDWELL COUNTY SCHOOL DISTRICT</v>
      </c>
      <c r="E343" t="str">
        <f t="shared" si="16"/>
        <v>PRINCETON</v>
      </c>
      <c r="F343" s="2" t="s">
        <v>4</v>
      </c>
      <c r="G343" s="1" t="s">
        <v>6</v>
      </c>
      <c r="H343" s="1" t="s">
        <v>17</v>
      </c>
      <c r="I343" s="1" t="s">
        <v>79</v>
      </c>
      <c r="J343" s="1" t="s">
        <v>390</v>
      </c>
      <c r="K343" s="2" t="s">
        <v>41</v>
      </c>
      <c r="L343" s="29">
        <v>2216</v>
      </c>
      <c r="M343" s="29">
        <v>2228</v>
      </c>
      <c r="N343" s="29">
        <v>2083</v>
      </c>
      <c r="O343" s="29">
        <v>2464</v>
      </c>
      <c r="P343" s="29">
        <v>2312</v>
      </c>
      <c r="Q343" s="29">
        <v>1760</v>
      </c>
      <c r="R343" s="29">
        <v>2897</v>
      </c>
      <c r="S343" s="29">
        <v>2322</v>
      </c>
      <c r="T343" s="29">
        <v>2298</v>
      </c>
      <c r="U343" s="29">
        <v>2301</v>
      </c>
      <c r="V343" s="29">
        <v>2240</v>
      </c>
      <c r="W343" s="32">
        <v>2202</v>
      </c>
      <c r="X343" s="15">
        <f t="shared" si="17"/>
        <v>2276.9166666666665</v>
      </c>
    </row>
    <row r="344" spans="3:24" x14ac:dyDescent="0.25">
      <c r="C344" t="str">
        <f>VLOOKUP(J344,LookupTbl!$A:$E,5,0)</f>
        <v>PADUCAH</v>
      </c>
      <c r="D344" t="str">
        <f t="shared" si="15"/>
        <v>CALDWELL COUNTY SCHOOL DISTRICT</v>
      </c>
      <c r="E344" t="str">
        <f t="shared" si="16"/>
        <v>UNINCORP</v>
      </c>
      <c r="F344" s="2" t="s">
        <v>4</v>
      </c>
      <c r="G344" s="1" t="s">
        <v>6</v>
      </c>
      <c r="H344" s="1" t="s">
        <v>17</v>
      </c>
      <c r="I344" s="1" t="s">
        <v>80</v>
      </c>
      <c r="J344" s="1" t="s">
        <v>391</v>
      </c>
      <c r="K344" s="2" t="s">
        <v>41</v>
      </c>
      <c r="L344" s="29">
        <v>53</v>
      </c>
      <c r="M344" s="29">
        <v>63</v>
      </c>
      <c r="N344" s="29">
        <v>59</v>
      </c>
      <c r="O344" s="29">
        <v>55</v>
      </c>
      <c r="P344" s="29">
        <v>69</v>
      </c>
      <c r="Q344" s="29">
        <v>51</v>
      </c>
      <c r="R344" s="29">
        <v>70</v>
      </c>
      <c r="S344" s="29">
        <v>65</v>
      </c>
      <c r="T344" s="29">
        <v>61</v>
      </c>
      <c r="U344" s="29">
        <v>59</v>
      </c>
      <c r="V344" s="29">
        <v>61</v>
      </c>
      <c r="W344" s="32">
        <v>54</v>
      </c>
      <c r="X344" s="15">
        <f t="shared" si="17"/>
        <v>60</v>
      </c>
    </row>
    <row r="345" spans="3:24" x14ac:dyDescent="0.25">
      <c r="C345" t="str">
        <f>VLOOKUP(J345,LookupTbl!$A:$E,5,0)</f>
        <v>LEXINGTON</v>
      </c>
      <c r="D345" t="str">
        <f t="shared" si="15"/>
        <v>CASEY COUNTY SCHOOL DISTRICT</v>
      </c>
      <c r="E345" t="str">
        <f t="shared" si="16"/>
        <v>UNINCORP</v>
      </c>
      <c r="F345" s="2" t="s">
        <v>4</v>
      </c>
      <c r="G345" s="1" t="s">
        <v>6</v>
      </c>
      <c r="H345" s="1" t="s">
        <v>17</v>
      </c>
      <c r="I345" s="1" t="s">
        <v>182</v>
      </c>
      <c r="J345" s="1" t="s">
        <v>493</v>
      </c>
      <c r="K345" s="2" t="s">
        <v>41</v>
      </c>
      <c r="L345" s="29">
        <v>2</v>
      </c>
      <c r="M345" s="29">
        <v>2</v>
      </c>
      <c r="N345" s="29">
        <v>2</v>
      </c>
      <c r="O345" s="29">
        <v>2</v>
      </c>
      <c r="P345" s="29">
        <v>2</v>
      </c>
      <c r="Q345" s="11"/>
      <c r="R345" s="29">
        <v>5</v>
      </c>
      <c r="S345" s="29">
        <v>3</v>
      </c>
      <c r="T345" s="29">
        <v>3</v>
      </c>
      <c r="U345" s="29">
        <v>3</v>
      </c>
      <c r="V345" s="29">
        <v>3</v>
      </c>
      <c r="W345" s="32">
        <v>3</v>
      </c>
      <c r="X345" s="15">
        <f t="shared" si="17"/>
        <v>2.7272727272727271</v>
      </c>
    </row>
    <row r="346" spans="3:24" x14ac:dyDescent="0.25">
      <c r="C346" t="str">
        <f>VLOOKUP(J346,LookupTbl!$A:$E,5,0)</f>
        <v>PADUCAH</v>
      </c>
      <c r="D346" t="str">
        <f t="shared" si="15"/>
        <v>CHRISTIAN COUNTY SCHOOL DISTRICT</v>
      </c>
      <c r="E346" t="str">
        <f t="shared" si="16"/>
        <v>CROFTON</v>
      </c>
      <c r="F346" s="2" t="s">
        <v>4</v>
      </c>
      <c r="G346" s="1" t="s">
        <v>6</v>
      </c>
      <c r="H346" s="1" t="s">
        <v>17</v>
      </c>
      <c r="I346" s="1" t="s">
        <v>81</v>
      </c>
      <c r="J346" s="1" t="s">
        <v>392</v>
      </c>
      <c r="K346" s="2" t="s">
        <v>41</v>
      </c>
      <c r="L346" s="29">
        <v>202</v>
      </c>
      <c r="M346" s="29">
        <v>223</v>
      </c>
      <c r="N346" s="29">
        <v>216</v>
      </c>
      <c r="O346" s="29">
        <v>221</v>
      </c>
      <c r="P346" s="29">
        <v>225</v>
      </c>
      <c r="Q346" s="29">
        <v>223</v>
      </c>
      <c r="R346" s="29">
        <v>217</v>
      </c>
      <c r="S346" s="29">
        <v>222</v>
      </c>
      <c r="T346" s="29">
        <v>217</v>
      </c>
      <c r="U346" s="29">
        <v>217</v>
      </c>
      <c r="V346" s="29">
        <v>214</v>
      </c>
      <c r="W346" s="32">
        <v>209</v>
      </c>
      <c r="X346" s="15">
        <f t="shared" si="17"/>
        <v>217.16666666666666</v>
      </c>
    </row>
    <row r="347" spans="3:24" x14ac:dyDescent="0.25">
      <c r="C347" t="str">
        <f>VLOOKUP(J347,LookupTbl!$A:$E,5,0)</f>
        <v>PADUCAH</v>
      </c>
      <c r="D347" t="str">
        <f t="shared" si="15"/>
        <v>CHRISTIAN COUNTY SCHOOL DISTRIC</v>
      </c>
      <c r="E347" t="str">
        <f t="shared" si="16"/>
        <v>HOPKINSVILLE</v>
      </c>
      <c r="F347" s="2" t="s">
        <v>4</v>
      </c>
      <c r="G347" s="1" t="s">
        <v>6</v>
      </c>
      <c r="H347" s="1" t="s">
        <v>17</v>
      </c>
      <c r="I347" s="1" t="s">
        <v>82</v>
      </c>
      <c r="J347" s="1" t="s">
        <v>393</v>
      </c>
      <c r="K347" s="2" t="s">
        <v>41</v>
      </c>
      <c r="L347" s="29">
        <v>8305</v>
      </c>
      <c r="M347" s="29">
        <v>8391</v>
      </c>
      <c r="N347" s="29">
        <v>8347</v>
      </c>
      <c r="O347" s="29">
        <v>9064</v>
      </c>
      <c r="P347" s="29">
        <v>9046</v>
      </c>
      <c r="Q347" s="29">
        <v>7340</v>
      </c>
      <c r="R347" s="29">
        <v>10680</v>
      </c>
      <c r="S347" s="29">
        <v>9085</v>
      </c>
      <c r="T347" s="29">
        <v>8685</v>
      </c>
      <c r="U347" s="29">
        <v>9053</v>
      </c>
      <c r="V347" s="29">
        <v>8535</v>
      </c>
      <c r="W347" s="32">
        <v>8268</v>
      </c>
      <c r="X347" s="15">
        <f t="shared" si="17"/>
        <v>8733.25</v>
      </c>
    </row>
    <row r="348" spans="3:24" x14ac:dyDescent="0.25">
      <c r="C348" t="str">
        <f>VLOOKUP(J348,LookupTbl!$A:$E,5,0)</f>
        <v>PADUCAH</v>
      </c>
      <c r="D348" t="str">
        <f t="shared" si="15"/>
        <v>CHRISTIAN COUNTY SCHOOL DISTRICT</v>
      </c>
      <c r="E348" t="str">
        <f t="shared" si="16"/>
        <v>UNINCORP</v>
      </c>
      <c r="F348" s="2" t="s">
        <v>4</v>
      </c>
      <c r="G348" s="1" t="s">
        <v>6</v>
      </c>
      <c r="H348" s="1" t="s">
        <v>17</v>
      </c>
      <c r="I348" s="1" t="s">
        <v>83</v>
      </c>
      <c r="J348" s="1" t="s">
        <v>394</v>
      </c>
      <c r="K348" s="2" t="s">
        <v>41</v>
      </c>
      <c r="L348" s="29">
        <v>499</v>
      </c>
      <c r="M348" s="29">
        <v>535</v>
      </c>
      <c r="N348" s="29">
        <v>519</v>
      </c>
      <c r="O348" s="29">
        <v>572</v>
      </c>
      <c r="P348" s="29">
        <v>562</v>
      </c>
      <c r="Q348" s="29">
        <v>563</v>
      </c>
      <c r="R348" s="29">
        <v>567</v>
      </c>
      <c r="S348" s="29">
        <v>552</v>
      </c>
      <c r="T348" s="29">
        <v>542</v>
      </c>
      <c r="U348" s="29">
        <v>565</v>
      </c>
      <c r="V348" s="29">
        <v>529</v>
      </c>
      <c r="W348" s="32">
        <v>520</v>
      </c>
      <c r="X348" s="15">
        <f t="shared" si="17"/>
        <v>543.75</v>
      </c>
    </row>
    <row r="349" spans="3:24" x14ac:dyDescent="0.25">
      <c r="C349" t="str">
        <f>VLOOKUP(J349,LookupTbl!$A:$E,5,0)</f>
        <v>PADUCAH</v>
      </c>
      <c r="D349" t="str">
        <f t="shared" si="15"/>
        <v>CRITTENDEN COUNTY SCHOOL DISTRICT</v>
      </c>
      <c r="E349" t="str">
        <f t="shared" si="16"/>
        <v>MARION</v>
      </c>
      <c r="F349" s="2" t="s">
        <v>4</v>
      </c>
      <c r="G349" s="1" t="s">
        <v>6</v>
      </c>
      <c r="H349" s="1" t="s">
        <v>17</v>
      </c>
      <c r="I349" s="1" t="s">
        <v>84</v>
      </c>
      <c r="J349" s="1" t="s">
        <v>395</v>
      </c>
      <c r="K349" s="2" t="s">
        <v>41</v>
      </c>
      <c r="L349" s="29">
        <v>689</v>
      </c>
      <c r="M349" s="29">
        <v>710</v>
      </c>
      <c r="N349" s="29">
        <v>715</v>
      </c>
      <c r="O349" s="29">
        <v>734</v>
      </c>
      <c r="P349" s="29">
        <v>778</v>
      </c>
      <c r="Q349" s="29">
        <v>753</v>
      </c>
      <c r="R349" s="29">
        <v>763</v>
      </c>
      <c r="S349" s="29">
        <v>771</v>
      </c>
      <c r="T349" s="29">
        <v>737</v>
      </c>
      <c r="U349" s="29">
        <v>726</v>
      </c>
      <c r="V349" s="29">
        <v>713</v>
      </c>
      <c r="W349" s="32">
        <v>692</v>
      </c>
      <c r="X349" s="15">
        <f t="shared" si="17"/>
        <v>731.75</v>
      </c>
    </row>
    <row r="350" spans="3:24" x14ac:dyDescent="0.25">
      <c r="C350" t="str">
        <f>VLOOKUP(J350,LookupTbl!$A:$E,5,0)</f>
        <v>PADUCAH</v>
      </c>
      <c r="D350" t="str">
        <f t="shared" si="15"/>
        <v>CALDWELL COUNTY SCHOOL DISTRICT</v>
      </c>
      <c r="E350" t="str">
        <f t="shared" si="16"/>
        <v>UNINCORP</v>
      </c>
      <c r="F350" s="2" t="s">
        <v>4</v>
      </c>
      <c r="G350" s="1" t="s">
        <v>6</v>
      </c>
      <c r="H350" s="1" t="s">
        <v>17</v>
      </c>
      <c r="I350" s="1" t="s">
        <v>200</v>
      </c>
      <c r="J350" s="1" t="s">
        <v>511</v>
      </c>
      <c r="K350" s="2" t="s">
        <v>41</v>
      </c>
      <c r="L350" s="29">
        <v>1</v>
      </c>
      <c r="M350" s="29">
        <v>2</v>
      </c>
      <c r="N350" s="29">
        <v>1</v>
      </c>
      <c r="O350" s="11"/>
      <c r="P350" s="11"/>
      <c r="Q350" s="11"/>
      <c r="R350" s="29">
        <v>4</v>
      </c>
      <c r="S350" s="29">
        <v>1</v>
      </c>
      <c r="T350" s="29">
        <v>1</v>
      </c>
      <c r="U350" s="29">
        <v>1</v>
      </c>
      <c r="V350" s="29">
        <v>1</v>
      </c>
      <c r="W350" s="32">
        <v>1</v>
      </c>
      <c r="X350" s="15">
        <f t="shared" si="17"/>
        <v>1.4444444444444444</v>
      </c>
    </row>
    <row r="351" spans="3:24" x14ac:dyDescent="0.25">
      <c r="C351" t="str">
        <f>VLOOKUP(J351,LookupTbl!$A:$E,5,0)</f>
        <v>PADUCAH</v>
      </c>
      <c r="D351" t="str">
        <f t="shared" si="15"/>
        <v>CRITTENDEN COUNTY SCHOOL DISTRICT</v>
      </c>
      <c r="E351" t="str">
        <f t="shared" si="16"/>
        <v>UNINCORP</v>
      </c>
      <c r="F351" s="2" t="s">
        <v>4</v>
      </c>
      <c r="G351" s="1" t="s">
        <v>6</v>
      </c>
      <c r="H351" s="1" t="s">
        <v>17</v>
      </c>
      <c r="I351" s="1" t="s">
        <v>85</v>
      </c>
      <c r="J351" s="1" t="s">
        <v>396</v>
      </c>
      <c r="K351" s="2" t="s">
        <v>41</v>
      </c>
      <c r="L351" s="29">
        <v>103</v>
      </c>
      <c r="M351" s="29">
        <v>103</v>
      </c>
      <c r="N351" s="29">
        <v>100</v>
      </c>
      <c r="O351" s="29">
        <v>101</v>
      </c>
      <c r="P351" s="29">
        <v>107</v>
      </c>
      <c r="Q351" s="29">
        <v>8</v>
      </c>
      <c r="R351" s="29">
        <v>200</v>
      </c>
      <c r="S351" s="29">
        <v>104</v>
      </c>
      <c r="T351" s="29">
        <v>101</v>
      </c>
      <c r="U351" s="29">
        <v>103</v>
      </c>
      <c r="V351" s="29">
        <v>106</v>
      </c>
      <c r="W351" s="32">
        <v>98</v>
      </c>
      <c r="X351" s="15">
        <f t="shared" si="17"/>
        <v>102.83333333333333</v>
      </c>
    </row>
    <row r="352" spans="3:24" x14ac:dyDescent="0.25">
      <c r="C352" t="str">
        <f>VLOOKUP(J352,LookupTbl!$A:$E,5,0)</f>
        <v>EVANSVILLE</v>
      </c>
      <c r="D352" t="str">
        <f t="shared" si="15"/>
        <v>DAVIESS COUNTY SCHOOL DISTRICT</v>
      </c>
      <c r="E352" t="str">
        <f t="shared" si="16"/>
        <v>MASONVILLE</v>
      </c>
      <c r="F352" s="2" t="s">
        <v>4</v>
      </c>
      <c r="G352" s="1" t="s">
        <v>6</v>
      </c>
      <c r="H352" s="1" t="s">
        <v>17</v>
      </c>
      <c r="I352" s="1" t="s">
        <v>86</v>
      </c>
      <c r="J352" s="1" t="s">
        <v>397</v>
      </c>
      <c r="K352" s="2" t="s">
        <v>41</v>
      </c>
      <c r="L352" s="29">
        <v>321</v>
      </c>
      <c r="M352" s="29">
        <v>322</v>
      </c>
      <c r="N352" s="29">
        <v>323</v>
      </c>
      <c r="O352" s="29">
        <v>319</v>
      </c>
      <c r="P352" s="29">
        <v>324</v>
      </c>
      <c r="Q352" s="29">
        <v>321</v>
      </c>
      <c r="R352" s="29">
        <v>319</v>
      </c>
      <c r="S352" s="29">
        <v>321</v>
      </c>
      <c r="T352" s="29">
        <v>317</v>
      </c>
      <c r="U352" s="29">
        <v>321</v>
      </c>
      <c r="V352" s="29">
        <v>322</v>
      </c>
      <c r="W352" s="32">
        <v>314</v>
      </c>
      <c r="X352" s="15">
        <f t="shared" si="17"/>
        <v>320.33333333333331</v>
      </c>
    </row>
    <row r="353" spans="3:24" x14ac:dyDescent="0.25">
      <c r="C353" t="str">
        <f>VLOOKUP(J353,LookupTbl!$A:$E,5,0)</f>
        <v>EVANSVILLE</v>
      </c>
      <c r="D353" t="str">
        <f t="shared" si="15"/>
        <v>DAVIESS COUNTY SCHOOL DISTRICT</v>
      </c>
      <c r="E353" t="str">
        <f t="shared" si="16"/>
        <v>OWENSBORO</v>
      </c>
      <c r="F353" s="2" t="s">
        <v>4</v>
      </c>
      <c r="G353" s="1" t="s">
        <v>6</v>
      </c>
      <c r="H353" s="1" t="s">
        <v>17</v>
      </c>
      <c r="I353" s="1" t="s">
        <v>87</v>
      </c>
      <c r="J353" s="1" t="s">
        <v>398</v>
      </c>
      <c r="K353" s="2" t="s">
        <v>41</v>
      </c>
      <c r="L353" s="29">
        <v>9666</v>
      </c>
      <c r="M353" s="29">
        <v>9699</v>
      </c>
      <c r="N353" s="29">
        <v>9681</v>
      </c>
      <c r="O353" s="29">
        <v>9838</v>
      </c>
      <c r="P353" s="29">
        <v>9824</v>
      </c>
      <c r="Q353" s="29">
        <v>8462</v>
      </c>
      <c r="R353" s="29">
        <v>11170</v>
      </c>
      <c r="S353" s="29">
        <v>9825</v>
      </c>
      <c r="T353" s="29">
        <v>9789</v>
      </c>
      <c r="U353" s="29">
        <v>9758</v>
      </c>
      <c r="V353" s="29">
        <v>9854</v>
      </c>
      <c r="W353" s="32">
        <v>9762</v>
      </c>
      <c r="X353" s="15">
        <f t="shared" si="17"/>
        <v>9777.3333333333339</v>
      </c>
    </row>
    <row r="354" spans="3:24" x14ac:dyDescent="0.25">
      <c r="C354" t="str">
        <f>VLOOKUP(J354,LookupTbl!$A:$E,5,0)</f>
        <v>EVANSVILLE</v>
      </c>
      <c r="D354" t="str">
        <f t="shared" si="15"/>
        <v>OWENSBORO INDEPENDENT SCHOOL DISTRIC</v>
      </c>
      <c r="E354" t="str">
        <f t="shared" si="16"/>
        <v>OWENSBORO</v>
      </c>
      <c r="F354" s="2" t="s">
        <v>4</v>
      </c>
      <c r="G354" s="1" t="s">
        <v>6</v>
      </c>
      <c r="H354" s="1" t="s">
        <v>17</v>
      </c>
      <c r="I354" s="1" t="s">
        <v>88</v>
      </c>
      <c r="J354" s="1" t="s">
        <v>399</v>
      </c>
      <c r="K354" s="2" t="s">
        <v>41</v>
      </c>
      <c r="L354" s="29">
        <v>10798</v>
      </c>
      <c r="M354" s="29">
        <v>10849</v>
      </c>
      <c r="N354" s="29">
        <v>10876</v>
      </c>
      <c r="O354" s="29">
        <v>11026</v>
      </c>
      <c r="P354" s="29">
        <v>11036</v>
      </c>
      <c r="Q354" s="29">
        <v>11085</v>
      </c>
      <c r="R354" s="29">
        <v>11124</v>
      </c>
      <c r="S354" s="29">
        <v>11044</v>
      </c>
      <c r="T354" s="29">
        <v>11014</v>
      </c>
      <c r="U354" s="29">
        <v>10988</v>
      </c>
      <c r="V354" s="29">
        <v>10948</v>
      </c>
      <c r="W354" s="32">
        <v>10841</v>
      </c>
      <c r="X354" s="15">
        <f t="shared" si="17"/>
        <v>10969.083333333334</v>
      </c>
    </row>
    <row r="355" spans="3:24" x14ac:dyDescent="0.25">
      <c r="C355" t="str">
        <f>VLOOKUP(J355,LookupTbl!$A:$E,5,0)</f>
        <v>EVANSVILLE</v>
      </c>
      <c r="D355" t="str">
        <f t="shared" si="15"/>
        <v>DAVIESS COUNTY SCHOOL DISTRICT</v>
      </c>
      <c r="E355" t="str">
        <f t="shared" si="16"/>
        <v>UNINCORP</v>
      </c>
      <c r="F355" s="2" t="s">
        <v>4</v>
      </c>
      <c r="G355" s="1" t="s">
        <v>6</v>
      </c>
      <c r="H355" s="1" t="s">
        <v>17</v>
      </c>
      <c r="I355" s="1" t="s">
        <v>89</v>
      </c>
      <c r="J355" s="1" t="s">
        <v>400</v>
      </c>
      <c r="K355" s="2" t="s">
        <v>41</v>
      </c>
      <c r="L355" s="29">
        <v>8834</v>
      </c>
      <c r="M355" s="29">
        <v>8856</v>
      </c>
      <c r="N355" s="29">
        <v>8824</v>
      </c>
      <c r="O355" s="29">
        <v>8969</v>
      </c>
      <c r="P355" s="29">
        <v>8993</v>
      </c>
      <c r="Q355" s="29">
        <v>6699</v>
      </c>
      <c r="R355" s="29">
        <v>11296</v>
      </c>
      <c r="S355" s="29">
        <v>9011</v>
      </c>
      <c r="T355" s="29">
        <v>8994</v>
      </c>
      <c r="U355" s="29">
        <v>9016</v>
      </c>
      <c r="V355" s="29">
        <v>8999</v>
      </c>
      <c r="W355" s="32">
        <v>8972</v>
      </c>
      <c r="X355" s="15">
        <f t="shared" si="17"/>
        <v>8955.25</v>
      </c>
    </row>
    <row r="356" spans="3:24" x14ac:dyDescent="0.25">
      <c r="C356" t="str">
        <f>VLOOKUP(J356,LookupTbl!$A:$E,5,0)</f>
        <v>EVANSVILLE</v>
      </c>
      <c r="D356" t="str">
        <f t="shared" si="15"/>
        <v>OHIO COUNTY SCHOOL DISTRICT</v>
      </c>
      <c r="E356" t="str">
        <f t="shared" si="16"/>
        <v>UNINCORP</v>
      </c>
      <c r="F356" s="2" t="s">
        <v>4</v>
      </c>
      <c r="G356" s="1" t="s">
        <v>6</v>
      </c>
      <c r="H356" s="1" t="s">
        <v>17</v>
      </c>
      <c r="I356" s="1" t="s">
        <v>202</v>
      </c>
      <c r="J356" s="1" t="s">
        <v>513</v>
      </c>
      <c r="K356" s="2" t="s">
        <v>41</v>
      </c>
      <c r="L356" s="29">
        <v>4</v>
      </c>
      <c r="M356" s="29">
        <v>4</v>
      </c>
      <c r="N356" s="29">
        <v>4</v>
      </c>
      <c r="O356" s="29">
        <v>4</v>
      </c>
      <c r="P356" s="29">
        <v>4</v>
      </c>
      <c r="Q356" s="29">
        <v>3</v>
      </c>
      <c r="R356" s="29">
        <v>5</v>
      </c>
      <c r="S356" s="29">
        <v>4</v>
      </c>
      <c r="T356" s="29">
        <v>4</v>
      </c>
      <c r="U356" s="29">
        <v>4</v>
      </c>
      <c r="V356" s="29">
        <v>4</v>
      </c>
      <c r="W356" s="32">
        <v>4</v>
      </c>
      <c r="X356" s="15">
        <f t="shared" si="17"/>
        <v>4</v>
      </c>
    </row>
    <row r="357" spans="3:24" x14ac:dyDescent="0.25">
      <c r="C357" t="str">
        <f>VLOOKUP(J357,LookupTbl!$A:$E,5,0)</f>
        <v>EVANSVILLE</v>
      </c>
      <c r="D357" t="str">
        <f t="shared" si="15"/>
        <v>OWENSBORO INDEPENDENT SCHOOL DISTRICT</v>
      </c>
      <c r="E357" t="str">
        <f t="shared" si="16"/>
        <v>UNINCORP</v>
      </c>
      <c r="F357" s="2" t="s">
        <v>4</v>
      </c>
      <c r="G357" s="1" t="s">
        <v>6</v>
      </c>
      <c r="H357" s="1" t="s">
        <v>17</v>
      </c>
      <c r="I357" s="1" t="s">
        <v>90</v>
      </c>
      <c r="J357" s="1" t="s">
        <v>401</v>
      </c>
      <c r="K357" s="2" t="s">
        <v>41</v>
      </c>
      <c r="L357" s="29">
        <v>256</v>
      </c>
      <c r="M357" s="29">
        <v>257</v>
      </c>
      <c r="N357" s="29">
        <v>257</v>
      </c>
      <c r="O357" s="29">
        <v>263</v>
      </c>
      <c r="P357" s="29">
        <v>267</v>
      </c>
      <c r="Q357" s="29">
        <v>261</v>
      </c>
      <c r="R357" s="29">
        <v>293</v>
      </c>
      <c r="S357" s="29">
        <v>283</v>
      </c>
      <c r="T357" s="29">
        <v>289</v>
      </c>
      <c r="U357" s="29">
        <v>294</v>
      </c>
      <c r="V357" s="29">
        <v>301</v>
      </c>
      <c r="W357" s="32">
        <v>308</v>
      </c>
      <c r="X357" s="15">
        <f t="shared" si="17"/>
        <v>277.41666666666669</v>
      </c>
    </row>
    <row r="358" spans="3:24" x14ac:dyDescent="0.25">
      <c r="C358" t="str">
        <f>VLOOKUP(J358,LookupTbl!$A:$E,5,0)</f>
        <v>EVANSVILLE</v>
      </c>
      <c r="D358" t="str">
        <f t="shared" si="15"/>
        <v>DAVIESS COUNTY SCHOOL DISTRICT</v>
      </c>
      <c r="E358" t="str">
        <f t="shared" si="16"/>
        <v>WHITESVILLE</v>
      </c>
      <c r="F358" s="2" t="s">
        <v>4</v>
      </c>
      <c r="G358" s="1" t="s">
        <v>6</v>
      </c>
      <c r="H358" s="1" t="s">
        <v>17</v>
      </c>
      <c r="I358" s="1" t="s">
        <v>91</v>
      </c>
      <c r="J358" s="1" t="s">
        <v>402</v>
      </c>
      <c r="K358" s="2" t="s">
        <v>41</v>
      </c>
      <c r="L358" s="29">
        <v>257</v>
      </c>
      <c r="M358" s="29">
        <v>255</v>
      </c>
      <c r="N358" s="29">
        <v>259</v>
      </c>
      <c r="O358" s="29">
        <v>264</v>
      </c>
      <c r="P358" s="29">
        <v>261</v>
      </c>
      <c r="Q358" s="29">
        <v>263</v>
      </c>
      <c r="R358" s="29">
        <v>263</v>
      </c>
      <c r="S358" s="29">
        <v>265</v>
      </c>
      <c r="T358" s="29">
        <v>264</v>
      </c>
      <c r="U358" s="29">
        <v>261</v>
      </c>
      <c r="V358" s="29">
        <v>260</v>
      </c>
      <c r="W358" s="32">
        <v>259</v>
      </c>
      <c r="X358" s="15">
        <f t="shared" si="17"/>
        <v>260.91666666666669</v>
      </c>
    </row>
    <row r="359" spans="3:24" x14ac:dyDescent="0.25">
      <c r="C359" t="str">
        <f>VLOOKUP(J359,LookupTbl!$A:$E,5,0)</f>
        <v>NASHVILLE</v>
      </c>
      <c r="D359" t="str">
        <f t="shared" si="15"/>
        <v>EDMONSON COUNTY SCHOOL DISTRICT</v>
      </c>
      <c r="E359" t="str">
        <f t="shared" si="16"/>
        <v>UNINCORP</v>
      </c>
      <c r="F359" s="2" t="s">
        <v>4</v>
      </c>
      <c r="G359" s="1" t="s">
        <v>6</v>
      </c>
      <c r="H359" s="1" t="s">
        <v>17</v>
      </c>
      <c r="I359" s="1" t="s">
        <v>92</v>
      </c>
      <c r="J359" s="1" t="s">
        <v>403</v>
      </c>
      <c r="K359" s="2" t="s">
        <v>41</v>
      </c>
      <c r="L359" s="29">
        <v>27</v>
      </c>
      <c r="M359" s="29">
        <v>29</v>
      </c>
      <c r="N359" s="29">
        <v>13</v>
      </c>
      <c r="O359" s="29">
        <v>45</v>
      </c>
      <c r="P359" s="29">
        <v>30</v>
      </c>
      <c r="Q359" s="29">
        <v>16</v>
      </c>
      <c r="R359" s="29">
        <v>48</v>
      </c>
      <c r="S359" s="29">
        <v>33</v>
      </c>
      <c r="T359" s="29">
        <v>31</v>
      </c>
      <c r="U359" s="29">
        <v>30</v>
      </c>
      <c r="V359" s="29">
        <v>34</v>
      </c>
      <c r="W359" s="32">
        <v>28</v>
      </c>
      <c r="X359" s="15">
        <f t="shared" si="17"/>
        <v>30.333333333333332</v>
      </c>
    </row>
    <row r="360" spans="3:24" x14ac:dyDescent="0.25">
      <c r="C360" t="str">
        <f>VLOOKUP(J360,LookupTbl!$A:$E,5,0)</f>
        <v>LEXINGTON</v>
      </c>
      <c r="D360" t="str">
        <f t="shared" si="15"/>
        <v>FRANKFORT INDEPENDENT SCHOOL DISTRI</v>
      </c>
      <c r="E360" t="str">
        <f t="shared" si="16"/>
        <v>FRANKFORT</v>
      </c>
      <c r="F360" s="2" t="s">
        <v>4</v>
      </c>
      <c r="G360" s="1" t="s">
        <v>6</v>
      </c>
      <c r="H360" s="1" t="s">
        <v>17</v>
      </c>
      <c r="I360" s="1" t="s">
        <v>203</v>
      </c>
      <c r="J360" s="1" t="s">
        <v>514</v>
      </c>
      <c r="K360" s="2" t="s">
        <v>41</v>
      </c>
      <c r="L360" s="29">
        <v>19</v>
      </c>
      <c r="M360" s="29">
        <v>16</v>
      </c>
      <c r="N360" s="29">
        <v>18</v>
      </c>
      <c r="O360" s="29">
        <v>19</v>
      </c>
      <c r="P360" s="29">
        <v>22</v>
      </c>
      <c r="Q360" s="29">
        <v>21</v>
      </c>
      <c r="R360" s="29">
        <v>23</v>
      </c>
      <c r="S360" s="29">
        <v>25</v>
      </c>
      <c r="T360" s="29">
        <v>26</v>
      </c>
      <c r="U360" s="29">
        <v>25</v>
      </c>
      <c r="V360" s="29">
        <v>23</v>
      </c>
      <c r="W360" s="32">
        <v>23</v>
      </c>
      <c r="X360" s="15">
        <f t="shared" si="17"/>
        <v>21.666666666666668</v>
      </c>
    </row>
    <row r="361" spans="3:24" x14ac:dyDescent="0.25">
      <c r="C361" t="str">
        <f>VLOOKUP(J361,LookupTbl!$A:$E,5,0)</f>
        <v>LEXINGTON</v>
      </c>
      <c r="D361" t="str">
        <f t="shared" si="15"/>
        <v>FRANKLIN COUNTY SCHOOL DISTRICT</v>
      </c>
      <c r="E361" t="str">
        <f t="shared" si="16"/>
        <v>FRANKFORT</v>
      </c>
      <c r="F361" s="2" t="s">
        <v>4</v>
      </c>
      <c r="G361" s="1" t="s">
        <v>6</v>
      </c>
      <c r="H361" s="1" t="s">
        <v>17</v>
      </c>
      <c r="I361" s="1" t="s">
        <v>93</v>
      </c>
      <c r="J361" s="1" t="s">
        <v>404</v>
      </c>
      <c r="K361" s="2" t="s">
        <v>41</v>
      </c>
      <c r="L361" s="29">
        <v>4</v>
      </c>
      <c r="M361" s="29">
        <v>4</v>
      </c>
      <c r="N361" s="29">
        <v>4</v>
      </c>
      <c r="O361" s="29">
        <v>4</v>
      </c>
      <c r="P361" s="29">
        <v>4</v>
      </c>
      <c r="Q361" s="29">
        <v>4</v>
      </c>
      <c r="R361" s="29">
        <v>4</v>
      </c>
      <c r="S361" s="29">
        <v>5</v>
      </c>
      <c r="T361" s="29">
        <v>5</v>
      </c>
      <c r="U361" s="29">
        <v>5</v>
      </c>
      <c r="V361" s="29">
        <v>5</v>
      </c>
      <c r="W361" s="32">
        <v>5</v>
      </c>
      <c r="X361" s="15">
        <f t="shared" si="17"/>
        <v>4.416666666666667</v>
      </c>
    </row>
    <row r="362" spans="3:24" x14ac:dyDescent="0.25">
      <c r="C362" t="str">
        <f>VLOOKUP(J362,LookupTbl!$A:$E,5,0)</f>
        <v>LEXINGTON</v>
      </c>
      <c r="D362" t="str">
        <f t="shared" si="15"/>
        <v>FRANKLIN COUNTY SCHOOL DISTRICT</v>
      </c>
      <c r="E362" t="str">
        <f t="shared" si="16"/>
        <v>UNINCORP</v>
      </c>
      <c r="F362" s="2" t="s">
        <v>4</v>
      </c>
      <c r="G362" s="1" t="s">
        <v>6</v>
      </c>
      <c r="H362" s="1" t="s">
        <v>17</v>
      </c>
      <c r="I362" s="1" t="s">
        <v>94</v>
      </c>
      <c r="J362" s="1" t="s">
        <v>405</v>
      </c>
      <c r="K362" s="2" t="s">
        <v>41</v>
      </c>
      <c r="L362" s="29">
        <v>748</v>
      </c>
      <c r="M362" s="29">
        <v>755</v>
      </c>
      <c r="N362" s="29">
        <v>759</v>
      </c>
      <c r="O362" s="29">
        <v>762</v>
      </c>
      <c r="P362" s="29">
        <v>768</v>
      </c>
      <c r="Q362" s="29">
        <v>763</v>
      </c>
      <c r="R362" s="29">
        <v>773</v>
      </c>
      <c r="S362" s="29">
        <v>784</v>
      </c>
      <c r="T362" s="29">
        <v>788</v>
      </c>
      <c r="U362" s="29">
        <v>780</v>
      </c>
      <c r="V362" s="29">
        <v>807</v>
      </c>
      <c r="W362" s="32">
        <v>782</v>
      </c>
      <c r="X362" s="15">
        <f t="shared" si="17"/>
        <v>772.41666666666663</v>
      </c>
    </row>
    <row r="363" spans="3:24" x14ac:dyDescent="0.25">
      <c r="C363" t="str">
        <f>VLOOKUP(J363,LookupTbl!$A:$E,5,0)</f>
        <v>LEXINGTON</v>
      </c>
      <c r="D363" t="str">
        <f t="shared" si="15"/>
        <v>GARRARD COUNTY SCHOOL DISTRICT</v>
      </c>
      <c r="E363" t="str">
        <f t="shared" si="16"/>
        <v>LANCASTER</v>
      </c>
      <c r="F363" s="2" t="s">
        <v>4</v>
      </c>
      <c r="G363" s="1" t="s">
        <v>6</v>
      </c>
      <c r="H363" s="1" t="s">
        <v>17</v>
      </c>
      <c r="I363" s="1" t="s">
        <v>95</v>
      </c>
      <c r="J363" s="1" t="s">
        <v>406</v>
      </c>
      <c r="K363" s="2" t="s">
        <v>41</v>
      </c>
      <c r="L363" s="29">
        <v>763</v>
      </c>
      <c r="M363" s="29">
        <v>793</v>
      </c>
      <c r="N363" s="29">
        <v>804</v>
      </c>
      <c r="O363" s="29">
        <v>818</v>
      </c>
      <c r="P363" s="29">
        <v>845</v>
      </c>
      <c r="Q363" s="29">
        <v>839</v>
      </c>
      <c r="R363" s="29">
        <v>869</v>
      </c>
      <c r="S363" s="29">
        <v>855</v>
      </c>
      <c r="T363" s="29">
        <v>830</v>
      </c>
      <c r="U363" s="29">
        <v>817</v>
      </c>
      <c r="V363" s="29">
        <v>831</v>
      </c>
      <c r="W363" s="32">
        <v>791</v>
      </c>
      <c r="X363" s="15">
        <f t="shared" si="17"/>
        <v>821.25</v>
      </c>
    </row>
    <row r="364" spans="3:24" x14ac:dyDescent="0.25">
      <c r="C364" t="str">
        <f>VLOOKUP(J364,LookupTbl!$A:$E,5,0)</f>
        <v>LEXINGTON</v>
      </c>
      <c r="D364" t="str">
        <f t="shared" si="15"/>
        <v>GARRARD COUNTY SCHOOL DISTRICT</v>
      </c>
      <c r="E364" t="str">
        <f t="shared" si="16"/>
        <v>UNINCORP</v>
      </c>
      <c r="F364" s="2" t="s">
        <v>4</v>
      </c>
      <c r="G364" s="1" t="s">
        <v>6</v>
      </c>
      <c r="H364" s="1" t="s">
        <v>17</v>
      </c>
      <c r="I364" s="1" t="s">
        <v>96</v>
      </c>
      <c r="J364" s="1" t="s">
        <v>407</v>
      </c>
      <c r="K364" s="2" t="s">
        <v>41</v>
      </c>
      <c r="L364" s="29">
        <v>90</v>
      </c>
      <c r="M364" s="29">
        <v>88</v>
      </c>
      <c r="N364" s="29">
        <v>90</v>
      </c>
      <c r="O364" s="29">
        <v>97</v>
      </c>
      <c r="P364" s="29">
        <v>92</v>
      </c>
      <c r="Q364" s="29">
        <v>95</v>
      </c>
      <c r="R364" s="29">
        <v>91</v>
      </c>
      <c r="S364" s="29">
        <v>95</v>
      </c>
      <c r="T364" s="29">
        <v>94</v>
      </c>
      <c r="U364" s="29">
        <v>96</v>
      </c>
      <c r="V364" s="29">
        <v>92</v>
      </c>
      <c r="W364" s="32">
        <v>91</v>
      </c>
      <c r="X364" s="15">
        <f t="shared" si="17"/>
        <v>92.583333333333329</v>
      </c>
    </row>
    <row r="365" spans="3:24" x14ac:dyDescent="0.25">
      <c r="C365" t="str">
        <f>VLOOKUP(J365,LookupTbl!$A:$E,5,0)</f>
        <v>PADUCAH</v>
      </c>
      <c r="D365" t="str">
        <f t="shared" si="15"/>
        <v>GRAVES COUNTY SCHOOL DISTRICT</v>
      </c>
      <c r="E365" t="str">
        <f t="shared" si="16"/>
        <v>MAYFIELD</v>
      </c>
      <c r="F365" s="2" t="s">
        <v>4</v>
      </c>
      <c r="G365" s="1" t="s">
        <v>6</v>
      </c>
      <c r="H365" s="1" t="s">
        <v>17</v>
      </c>
      <c r="I365" s="1" t="s">
        <v>97</v>
      </c>
      <c r="J365" s="1" t="s">
        <v>408</v>
      </c>
      <c r="K365" s="2" t="s">
        <v>41</v>
      </c>
      <c r="L365" s="29">
        <v>91</v>
      </c>
      <c r="M365" s="29">
        <v>92</v>
      </c>
      <c r="N365" s="29">
        <v>95</v>
      </c>
      <c r="O365" s="29">
        <v>98</v>
      </c>
      <c r="P365" s="29">
        <v>99</v>
      </c>
      <c r="Q365" s="29">
        <v>97</v>
      </c>
      <c r="R365" s="29">
        <v>102</v>
      </c>
      <c r="S365" s="29">
        <v>99</v>
      </c>
      <c r="T365" s="29">
        <v>100</v>
      </c>
      <c r="U365" s="29">
        <v>98</v>
      </c>
      <c r="V365" s="29">
        <v>95</v>
      </c>
      <c r="W365" s="32">
        <v>92</v>
      </c>
      <c r="X365" s="15">
        <f t="shared" si="17"/>
        <v>96.5</v>
      </c>
    </row>
    <row r="366" spans="3:24" x14ac:dyDescent="0.25">
      <c r="C366" t="str">
        <f>VLOOKUP(J366,LookupTbl!$A:$E,5,0)</f>
        <v>PADUCAH</v>
      </c>
      <c r="D366" t="str">
        <f t="shared" si="15"/>
        <v>MAYFIELD INDEPENDENT SCHOOL DISTRICT</v>
      </c>
      <c r="E366" t="str">
        <f t="shared" si="16"/>
        <v>MAYFIELD</v>
      </c>
      <c r="F366" s="2" t="s">
        <v>4</v>
      </c>
      <c r="G366" s="1" t="s">
        <v>6</v>
      </c>
      <c r="H366" s="1" t="s">
        <v>17</v>
      </c>
      <c r="I366" s="1" t="s">
        <v>98</v>
      </c>
      <c r="J366" s="1" t="s">
        <v>409</v>
      </c>
      <c r="K366" s="2" t="s">
        <v>41</v>
      </c>
      <c r="L366" s="29">
        <v>2984</v>
      </c>
      <c r="M366" s="29">
        <v>3018</v>
      </c>
      <c r="N366" s="29">
        <v>3122</v>
      </c>
      <c r="O366" s="29">
        <v>3319</v>
      </c>
      <c r="P366" s="29">
        <v>3305</v>
      </c>
      <c r="Q366" s="29">
        <v>2596</v>
      </c>
      <c r="R366" s="29">
        <v>4058</v>
      </c>
      <c r="S366" s="29">
        <v>3296</v>
      </c>
      <c r="T366" s="29">
        <v>3322</v>
      </c>
      <c r="U366" s="29">
        <v>3145</v>
      </c>
      <c r="V366" s="29">
        <v>3132</v>
      </c>
      <c r="W366" s="32">
        <v>2992</v>
      </c>
      <c r="X366" s="15">
        <f t="shared" si="17"/>
        <v>3190.75</v>
      </c>
    </row>
    <row r="367" spans="3:24" x14ac:dyDescent="0.25">
      <c r="C367" t="str">
        <f>VLOOKUP(J367,LookupTbl!$A:$E,5,0)</f>
        <v>PADUCAH</v>
      </c>
      <c r="D367" t="str">
        <f t="shared" si="15"/>
        <v>GRAVES COUNTY SCHOOL DISTRICT</v>
      </c>
      <c r="E367" t="str">
        <f t="shared" si="16"/>
        <v>UNINCORP</v>
      </c>
      <c r="F367" s="2" t="s">
        <v>4</v>
      </c>
      <c r="G367" s="1" t="s">
        <v>6</v>
      </c>
      <c r="H367" s="1" t="s">
        <v>17</v>
      </c>
      <c r="I367" s="1" t="s">
        <v>99</v>
      </c>
      <c r="J367" s="1" t="s">
        <v>410</v>
      </c>
      <c r="K367" s="2" t="s">
        <v>41</v>
      </c>
      <c r="L367" s="29">
        <v>2154</v>
      </c>
      <c r="M367" s="29">
        <v>2163</v>
      </c>
      <c r="N367" s="29">
        <v>2182</v>
      </c>
      <c r="O367" s="29">
        <v>2227</v>
      </c>
      <c r="P367" s="29">
        <v>2234</v>
      </c>
      <c r="Q367" s="29">
        <v>2047</v>
      </c>
      <c r="R367" s="29">
        <v>2416</v>
      </c>
      <c r="S367" s="29">
        <v>2246</v>
      </c>
      <c r="T367" s="29">
        <v>2217</v>
      </c>
      <c r="U367" s="29">
        <v>2206</v>
      </c>
      <c r="V367" s="29">
        <v>2157</v>
      </c>
      <c r="W367" s="32">
        <v>2150</v>
      </c>
      <c r="X367" s="15">
        <f t="shared" si="17"/>
        <v>2199.9166666666665</v>
      </c>
    </row>
    <row r="368" spans="3:24" x14ac:dyDescent="0.25">
      <c r="C368" t="str">
        <f>VLOOKUP(J368,LookupTbl!$A:$E,5,0)</f>
        <v>PADUCAH</v>
      </c>
      <c r="D368" t="str">
        <f t="shared" si="15"/>
        <v>GRAVES COUNTY SCHOOL DISTRICT</v>
      </c>
      <c r="E368" t="str">
        <f t="shared" si="16"/>
        <v>WATER VALLEY</v>
      </c>
      <c r="F368" s="2" t="s">
        <v>4</v>
      </c>
      <c r="G368" s="1" t="s">
        <v>6</v>
      </c>
      <c r="H368" s="1" t="s">
        <v>17</v>
      </c>
      <c r="I368" s="1" t="s">
        <v>100</v>
      </c>
      <c r="J368" s="1" t="s">
        <v>411</v>
      </c>
      <c r="K368" s="2" t="s">
        <v>41</v>
      </c>
      <c r="L368" s="29">
        <v>72</v>
      </c>
      <c r="M368" s="29">
        <v>74</v>
      </c>
      <c r="N368" s="29">
        <v>80</v>
      </c>
      <c r="O368" s="29">
        <v>82</v>
      </c>
      <c r="P368" s="29">
        <v>82</v>
      </c>
      <c r="Q368" s="29">
        <v>81</v>
      </c>
      <c r="R368" s="29">
        <v>83</v>
      </c>
      <c r="S368" s="29">
        <v>80</v>
      </c>
      <c r="T368" s="29">
        <v>81</v>
      </c>
      <c r="U368" s="29">
        <v>79</v>
      </c>
      <c r="V368" s="29">
        <v>72</v>
      </c>
      <c r="W368" s="32">
        <v>70</v>
      </c>
      <c r="X368" s="15">
        <f t="shared" si="17"/>
        <v>78</v>
      </c>
    </row>
    <row r="369" spans="3:24" x14ac:dyDescent="0.25">
      <c r="C369" t="str">
        <f>VLOOKUP(J369,LookupTbl!$A:$E,5,0)</f>
        <v>PADUCAH</v>
      </c>
      <c r="D369" t="str">
        <f t="shared" si="15"/>
        <v>GRAVES COUNTY SCHOOL DISTRICT</v>
      </c>
      <c r="E369" t="str">
        <f t="shared" si="16"/>
        <v>WINGO</v>
      </c>
      <c r="F369" s="2" t="s">
        <v>4</v>
      </c>
      <c r="G369" s="1" t="s">
        <v>6</v>
      </c>
      <c r="H369" s="1" t="s">
        <v>17</v>
      </c>
      <c r="I369" s="1" t="s">
        <v>101</v>
      </c>
      <c r="J369" s="1" t="s">
        <v>412</v>
      </c>
      <c r="K369" s="2" t="s">
        <v>41</v>
      </c>
      <c r="L369" s="29">
        <v>198</v>
      </c>
      <c r="M369" s="29">
        <v>200</v>
      </c>
      <c r="N369" s="29">
        <v>208</v>
      </c>
      <c r="O369" s="29">
        <v>213</v>
      </c>
      <c r="P369" s="29">
        <v>211</v>
      </c>
      <c r="Q369" s="29">
        <v>213</v>
      </c>
      <c r="R369" s="29">
        <v>220</v>
      </c>
      <c r="S369" s="29">
        <v>220</v>
      </c>
      <c r="T369" s="29">
        <v>218</v>
      </c>
      <c r="U369" s="29">
        <v>211</v>
      </c>
      <c r="V369" s="29">
        <v>216</v>
      </c>
      <c r="W369" s="32">
        <v>203</v>
      </c>
      <c r="X369" s="15">
        <f t="shared" si="17"/>
        <v>210.91666666666666</v>
      </c>
    </row>
    <row r="370" spans="3:24" x14ac:dyDescent="0.25">
      <c r="C370" t="str">
        <f>VLOOKUP(J370,LookupTbl!$A:$E,5,0)</f>
        <v>LEXINGTON</v>
      </c>
      <c r="D370" t="str">
        <f t="shared" si="15"/>
        <v>GREEN COUNTY SCHOOL DISTRICT</v>
      </c>
      <c r="E370" t="str">
        <f t="shared" si="16"/>
        <v>GREENSBURG</v>
      </c>
      <c r="F370" s="2" t="s">
        <v>4</v>
      </c>
      <c r="G370" s="1" t="s">
        <v>6</v>
      </c>
      <c r="H370" s="1" t="s">
        <v>17</v>
      </c>
      <c r="I370" s="1" t="s">
        <v>102</v>
      </c>
      <c r="J370" s="1" t="s">
        <v>413</v>
      </c>
      <c r="K370" s="2" t="s">
        <v>41</v>
      </c>
      <c r="L370" s="29">
        <v>623</v>
      </c>
      <c r="M370" s="29">
        <v>635</v>
      </c>
      <c r="N370" s="29">
        <v>621</v>
      </c>
      <c r="O370" s="29">
        <v>625</v>
      </c>
      <c r="P370" s="29">
        <v>630</v>
      </c>
      <c r="Q370" s="29">
        <v>636</v>
      </c>
      <c r="R370" s="29">
        <v>672</v>
      </c>
      <c r="S370" s="29">
        <v>637</v>
      </c>
      <c r="T370" s="29">
        <v>621</v>
      </c>
      <c r="U370" s="29">
        <v>640</v>
      </c>
      <c r="V370" s="29">
        <v>660</v>
      </c>
      <c r="W370" s="32">
        <v>621</v>
      </c>
      <c r="X370" s="15">
        <f t="shared" si="17"/>
        <v>635.08333333333337</v>
      </c>
    </row>
    <row r="371" spans="3:24" x14ac:dyDescent="0.25">
      <c r="C371" t="str">
        <f>VLOOKUP(J371,LookupTbl!$A:$E,5,0)</f>
        <v>LEXINGTON</v>
      </c>
      <c r="D371" t="str">
        <f t="shared" si="15"/>
        <v>GREEN COUNTY SCHOOL DISTRICT</v>
      </c>
      <c r="E371" t="str">
        <f t="shared" si="16"/>
        <v>UNINCORP</v>
      </c>
      <c r="F371" s="2" t="s">
        <v>4</v>
      </c>
      <c r="G371" s="1" t="s">
        <v>6</v>
      </c>
      <c r="H371" s="1" t="s">
        <v>17</v>
      </c>
      <c r="I371" s="1" t="s">
        <v>103</v>
      </c>
      <c r="J371" s="1" t="s">
        <v>414</v>
      </c>
      <c r="K371" s="2" t="s">
        <v>41</v>
      </c>
      <c r="L371" s="29">
        <v>295</v>
      </c>
      <c r="M371" s="29">
        <v>298</v>
      </c>
      <c r="N371" s="29">
        <v>303</v>
      </c>
      <c r="O371" s="29">
        <v>311</v>
      </c>
      <c r="P371" s="29">
        <v>310</v>
      </c>
      <c r="Q371" s="29">
        <v>306</v>
      </c>
      <c r="R371" s="29">
        <v>309</v>
      </c>
      <c r="S371" s="29">
        <v>310</v>
      </c>
      <c r="T371" s="29">
        <v>314</v>
      </c>
      <c r="U371" s="29">
        <v>304</v>
      </c>
      <c r="V371" s="29">
        <v>299</v>
      </c>
      <c r="W371" s="32">
        <v>295</v>
      </c>
      <c r="X371" s="15">
        <f t="shared" si="17"/>
        <v>304.5</v>
      </c>
    </row>
    <row r="372" spans="3:24" x14ac:dyDescent="0.25">
      <c r="C372" t="str">
        <f>VLOOKUP(J372,LookupTbl!$A:$E,5,0)</f>
        <v>LEXINGTON</v>
      </c>
      <c r="D372" t="str">
        <f t="shared" si="15"/>
        <v>TAYLOR COUNTY SCHOOL DISTRICT</v>
      </c>
      <c r="E372" t="str">
        <f t="shared" si="16"/>
        <v>UNINCORP</v>
      </c>
      <c r="F372" s="2" t="s">
        <v>4</v>
      </c>
      <c r="G372" s="1" t="s">
        <v>6</v>
      </c>
      <c r="H372" s="1" t="s">
        <v>17</v>
      </c>
      <c r="I372" s="1" t="s">
        <v>183</v>
      </c>
      <c r="J372" s="1" t="s">
        <v>494</v>
      </c>
      <c r="K372" s="2" t="s">
        <v>41</v>
      </c>
      <c r="L372" s="29">
        <v>4</v>
      </c>
      <c r="M372" s="29">
        <v>4</v>
      </c>
      <c r="N372" s="29">
        <v>4</v>
      </c>
      <c r="O372" s="29">
        <v>4</v>
      </c>
      <c r="P372" s="29">
        <v>4</v>
      </c>
      <c r="Q372" s="29">
        <v>4</v>
      </c>
      <c r="R372" s="29">
        <v>4</v>
      </c>
      <c r="S372" s="29">
        <v>4</v>
      </c>
      <c r="T372" s="29">
        <v>4</v>
      </c>
      <c r="U372" s="29">
        <v>4</v>
      </c>
      <c r="V372" s="29">
        <v>4</v>
      </c>
      <c r="W372" s="32">
        <v>5</v>
      </c>
      <c r="X372" s="15">
        <f t="shared" si="17"/>
        <v>4.083333333333333</v>
      </c>
    </row>
    <row r="373" spans="3:24" x14ac:dyDescent="0.25">
      <c r="C373" t="str">
        <f>VLOOKUP(J373,LookupTbl!$A:$E,5,0)</f>
        <v>EVANSVILLE</v>
      </c>
      <c r="D373" t="str">
        <f t="shared" si="15"/>
        <v>HANCOCK COUNTY SCHOOL DISTRICT</v>
      </c>
      <c r="E373" t="str">
        <f t="shared" si="16"/>
        <v>HAWESVILLE</v>
      </c>
      <c r="F373" s="2" t="s">
        <v>4</v>
      </c>
      <c r="G373" s="1" t="s">
        <v>6</v>
      </c>
      <c r="H373" s="1" t="s">
        <v>17</v>
      </c>
      <c r="I373" s="1" t="s">
        <v>104</v>
      </c>
      <c r="J373" s="1" t="s">
        <v>415</v>
      </c>
      <c r="K373" s="2" t="s">
        <v>41</v>
      </c>
      <c r="L373" s="29">
        <v>364</v>
      </c>
      <c r="M373" s="29">
        <v>364</v>
      </c>
      <c r="N373" s="29">
        <v>372</v>
      </c>
      <c r="O373" s="29">
        <v>368</v>
      </c>
      <c r="P373" s="29">
        <v>373</v>
      </c>
      <c r="Q373" s="29">
        <v>373</v>
      </c>
      <c r="R373" s="29">
        <v>373</v>
      </c>
      <c r="S373" s="29">
        <v>372</v>
      </c>
      <c r="T373" s="29">
        <v>379</v>
      </c>
      <c r="U373" s="29">
        <v>370</v>
      </c>
      <c r="V373" s="29">
        <v>372</v>
      </c>
      <c r="W373" s="32">
        <v>368</v>
      </c>
      <c r="X373" s="15">
        <f t="shared" si="17"/>
        <v>370.66666666666669</v>
      </c>
    </row>
    <row r="374" spans="3:24" x14ac:dyDescent="0.25">
      <c r="C374" t="str">
        <f>VLOOKUP(J374,LookupTbl!$A:$E,5,0)</f>
        <v>EVANSVILLE</v>
      </c>
      <c r="D374" t="str">
        <f t="shared" si="15"/>
        <v>HANCOCK COUNTY SCHOOL DISTRICT</v>
      </c>
      <c r="E374" t="str">
        <f t="shared" si="16"/>
        <v>UNINCORP</v>
      </c>
      <c r="F374" s="2" t="s">
        <v>4</v>
      </c>
      <c r="G374" s="1" t="s">
        <v>6</v>
      </c>
      <c r="H374" s="1" t="s">
        <v>17</v>
      </c>
      <c r="I374" s="1" t="s">
        <v>105</v>
      </c>
      <c r="J374" s="1" t="s">
        <v>416</v>
      </c>
      <c r="K374" s="2" t="s">
        <v>41</v>
      </c>
      <c r="L374" s="29">
        <v>113</v>
      </c>
      <c r="M374" s="29">
        <v>118</v>
      </c>
      <c r="N374" s="29">
        <v>111</v>
      </c>
      <c r="O374" s="29">
        <v>117</v>
      </c>
      <c r="P374" s="29">
        <v>115</v>
      </c>
      <c r="Q374" s="29">
        <v>46</v>
      </c>
      <c r="R374" s="29">
        <v>185</v>
      </c>
      <c r="S374" s="29">
        <v>114</v>
      </c>
      <c r="T374" s="29">
        <v>109</v>
      </c>
      <c r="U374" s="29">
        <v>118</v>
      </c>
      <c r="V374" s="29">
        <v>111</v>
      </c>
      <c r="W374" s="32">
        <v>104</v>
      </c>
      <c r="X374" s="15">
        <f t="shared" si="17"/>
        <v>113.41666666666667</v>
      </c>
    </row>
    <row r="375" spans="3:24" x14ac:dyDescent="0.25">
      <c r="C375" t="str">
        <f>VLOOKUP(J375,LookupTbl!$A:$E,5,0)</f>
        <v>NASHVILLE</v>
      </c>
      <c r="D375" t="str">
        <f t="shared" si="15"/>
        <v>CAVERNA INDEPENDENT SCHOOL DISTRICT</v>
      </c>
      <c r="E375" t="str">
        <f t="shared" si="16"/>
        <v>HORSE CAVE</v>
      </c>
      <c r="F375" s="2" t="s">
        <v>4</v>
      </c>
      <c r="G375" s="1" t="s">
        <v>6</v>
      </c>
      <c r="H375" s="1" t="s">
        <v>17</v>
      </c>
      <c r="I375" s="1" t="s">
        <v>106</v>
      </c>
      <c r="J375" s="1" t="s">
        <v>417</v>
      </c>
      <c r="K375" s="2" t="s">
        <v>41</v>
      </c>
      <c r="L375" s="29">
        <v>624</v>
      </c>
      <c r="M375" s="29">
        <v>631</v>
      </c>
      <c r="N375" s="29">
        <v>626</v>
      </c>
      <c r="O375" s="29">
        <v>634</v>
      </c>
      <c r="P375" s="29">
        <v>644</v>
      </c>
      <c r="Q375" s="29">
        <v>645</v>
      </c>
      <c r="R375" s="29">
        <v>645</v>
      </c>
      <c r="S375" s="29">
        <v>639</v>
      </c>
      <c r="T375" s="29">
        <v>634</v>
      </c>
      <c r="U375" s="29">
        <v>616</v>
      </c>
      <c r="V375" s="29">
        <v>625</v>
      </c>
      <c r="W375" s="32">
        <v>602</v>
      </c>
      <c r="X375" s="15">
        <f t="shared" si="17"/>
        <v>630.41666666666663</v>
      </c>
    </row>
    <row r="376" spans="3:24" x14ac:dyDescent="0.25">
      <c r="C376" t="str">
        <f>VLOOKUP(J376,LookupTbl!$A:$E,5,0)</f>
        <v>NASHVILLE</v>
      </c>
      <c r="D376" t="str">
        <f t="shared" si="15"/>
        <v>HART COUNTY SCHOOL DISTRICT</v>
      </c>
      <c r="E376" t="str">
        <f t="shared" si="16"/>
        <v>MUNFORDVILLE</v>
      </c>
      <c r="F376" s="2" t="s">
        <v>4</v>
      </c>
      <c r="G376" s="1" t="s">
        <v>6</v>
      </c>
      <c r="H376" s="1" t="s">
        <v>17</v>
      </c>
      <c r="I376" s="1" t="s">
        <v>107</v>
      </c>
      <c r="J376" s="1" t="s">
        <v>418</v>
      </c>
      <c r="K376" s="2" t="s">
        <v>41</v>
      </c>
      <c r="L376" s="29">
        <v>381</v>
      </c>
      <c r="M376" s="29">
        <v>390</v>
      </c>
      <c r="N376" s="29">
        <v>408</v>
      </c>
      <c r="O376" s="29">
        <v>402</v>
      </c>
      <c r="P376" s="29">
        <v>405</v>
      </c>
      <c r="Q376" s="29">
        <v>404</v>
      </c>
      <c r="R376" s="29">
        <v>409</v>
      </c>
      <c r="S376" s="29">
        <v>404</v>
      </c>
      <c r="T376" s="29">
        <v>402</v>
      </c>
      <c r="U376" s="29">
        <v>398</v>
      </c>
      <c r="V376" s="29">
        <v>388</v>
      </c>
      <c r="W376" s="32">
        <v>382</v>
      </c>
      <c r="X376" s="15">
        <f t="shared" si="17"/>
        <v>397.75</v>
      </c>
    </row>
    <row r="377" spans="3:24" x14ac:dyDescent="0.25">
      <c r="C377" t="str">
        <f>VLOOKUP(J377,LookupTbl!$A:$E,5,0)</f>
        <v>NASHVILLE</v>
      </c>
      <c r="D377" t="str">
        <f t="shared" si="15"/>
        <v>CAVERNA INDEPENDENT SCHOOL DISTRICT</v>
      </c>
      <c r="E377" t="str">
        <f t="shared" si="16"/>
        <v>UNINCORP</v>
      </c>
      <c r="F377" s="2" t="s">
        <v>4</v>
      </c>
      <c r="G377" s="1" t="s">
        <v>6</v>
      </c>
      <c r="H377" s="1" t="s">
        <v>17</v>
      </c>
      <c r="I377" s="1" t="s">
        <v>108</v>
      </c>
      <c r="J377" s="1" t="s">
        <v>419</v>
      </c>
      <c r="K377" s="2" t="s">
        <v>41</v>
      </c>
      <c r="L377" s="29">
        <v>67</v>
      </c>
      <c r="M377" s="29">
        <v>69</v>
      </c>
      <c r="N377" s="29">
        <v>69</v>
      </c>
      <c r="O377" s="29">
        <v>71</v>
      </c>
      <c r="P377" s="29">
        <v>75</v>
      </c>
      <c r="Q377" s="29">
        <v>72</v>
      </c>
      <c r="R377" s="29">
        <v>73</v>
      </c>
      <c r="S377" s="29">
        <v>74</v>
      </c>
      <c r="T377" s="29">
        <v>73</v>
      </c>
      <c r="U377" s="29">
        <v>67</v>
      </c>
      <c r="V377" s="29">
        <v>66</v>
      </c>
      <c r="W377" s="32">
        <v>67</v>
      </c>
      <c r="X377" s="15">
        <f t="shared" si="17"/>
        <v>70.25</v>
      </c>
    </row>
    <row r="378" spans="3:24" x14ac:dyDescent="0.25">
      <c r="C378" t="str">
        <f>VLOOKUP(J378,LookupTbl!$A:$E,5,0)</f>
        <v>NASHVILLE</v>
      </c>
      <c r="D378" t="str">
        <f t="shared" si="15"/>
        <v>HART COUNTY SCHOOL DISTRICT</v>
      </c>
      <c r="E378" t="str">
        <f t="shared" si="16"/>
        <v>UNINCORP</v>
      </c>
      <c r="F378" s="2" t="s">
        <v>4</v>
      </c>
      <c r="G378" s="1" t="s">
        <v>6</v>
      </c>
      <c r="H378" s="1" t="s">
        <v>17</v>
      </c>
      <c r="I378" s="1" t="s">
        <v>109</v>
      </c>
      <c r="J378" s="1" t="s">
        <v>420</v>
      </c>
      <c r="K378" s="2" t="s">
        <v>41</v>
      </c>
      <c r="L378" s="29">
        <v>64</v>
      </c>
      <c r="M378" s="29">
        <v>63</v>
      </c>
      <c r="N378" s="29">
        <v>63</v>
      </c>
      <c r="O378" s="29">
        <v>62</v>
      </c>
      <c r="P378" s="29">
        <v>65</v>
      </c>
      <c r="Q378" s="29">
        <v>38</v>
      </c>
      <c r="R378" s="29">
        <v>91</v>
      </c>
      <c r="S378" s="29">
        <v>65</v>
      </c>
      <c r="T378" s="29">
        <v>67</v>
      </c>
      <c r="U378" s="29">
        <v>64</v>
      </c>
      <c r="V378" s="29">
        <v>66</v>
      </c>
      <c r="W378" s="32">
        <v>60</v>
      </c>
      <c r="X378" s="15">
        <f t="shared" si="17"/>
        <v>64</v>
      </c>
    </row>
    <row r="379" spans="3:24" x14ac:dyDescent="0.25">
      <c r="C379" t="str">
        <f>VLOOKUP(J379,LookupTbl!$A:$E,5,0)</f>
        <v>EVANSVILLE</v>
      </c>
      <c r="D379" t="str">
        <f t="shared" si="15"/>
        <v>HENDERSON COUNTY SCHOOL DISTRICT</v>
      </c>
      <c r="E379" t="str">
        <f t="shared" si="16"/>
        <v>HENDERSON</v>
      </c>
      <c r="F379" s="2" t="s">
        <v>4</v>
      </c>
      <c r="G379" s="1" t="s">
        <v>6</v>
      </c>
      <c r="H379" s="1" t="s">
        <v>17</v>
      </c>
      <c r="I379" s="1" t="s">
        <v>184</v>
      </c>
      <c r="J379" s="1" t="s">
        <v>495</v>
      </c>
      <c r="K379" s="2" t="s">
        <v>41</v>
      </c>
      <c r="L379" s="29">
        <v>290</v>
      </c>
      <c r="M379" s="29">
        <v>293</v>
      </c>
      <c r="N379" s="29">
        <v>294</v>
      </c>
      <c r="O379" s="29">
        <v>296</v>
      </c>
      <c r="P379" s="29">
        <v>298</v>
      </c>
      <c r="Q379" s="29">
        <v>303</v>
      </c>
      <c r="R379" s="29">
        <v>298</v>
      </c>
      <c r="S379" s="29">
        <v>306</v>
      </c>
      <c r="T379" s="29">
        <v>291</v>
      </c>
      <c r="U379" s="29">
        <v>306</v>
      </c>
      <c r="V379" s="29">
        <v>291</v>
      </c>
      <c r="W379" s="32">
        <v>290</v>
      </c>
      <c r="X379" s="15">
        <f t="shared" si="17"/>
        <v>296.33333333333331</v>
      </c>
    </row>
    <row r="380" spans="3:24" x14ac:dyDescent="0.25">
      <c r="C380" t="str">
        <f>VLOOKUP(J380,LookupTbl!$A:$E,5,0)</f>
        <v>EVANSVILLE</v>
      </c>
      <c r="D380" t="str">
        <f t="shared" si="15"/>
        <v>HENDERSON COUNTY SCHOOL DISTRICT</v>
      </c>
      <c r="E380" t="str">
        <f t="shared" si="16"/>
        <v>ROBARDS</v>
      </c>
      <c r="F380" s="2" t="s">
        <v>4</v>
      </c>
      <c r="G380" s="1" t="s">
        <v>6</v>
      </c>
      <c r="H380" s="1" t="s">
        <v>17</v>
      </c>
      <c r="I380" s="1" t="s">
        <v>110</v>
      </c>
      <c r="J380" s="1" t="s">
        <v>421</v>
      </c>
      <c r="K380" s="2" t="s">
        <v>41</v>
      </c>
      <c r="L380" s="29">
        <v>76</v>
      </c>
      <c r="M380" s="29">
        <v>74</v>
      </c>
      <c r="N380" s="29">
        <v>75</v>
      </c>
      <c r="O380" s="29">
        <v>77</v>
      </c>
      <c r="P380" s="29">
        <v>76</v>
      </c>
      <c r="Q380" s="29">
        <v>76</v>
      </c>
      <c r="R380" s="29">
        <v>77</v>
      </c>
      <c r="S380" s="29">
        <v>75</v>
      </c>
      <c r="T380" s="29">
        <v>77</v>
      </c>
      <c r="U380" s="29">
        <v>74</v>
      </c>
      <c r="V380" s="29">
        <v>74</v>
      </c>
      <c r="W380" s="32">
        <v>77</v>
      </c>
      <c r="X380" s="15">
        <f t="shared" si="17"/>
        <v>75.666666666666671</v>
      </c>
    </row>
    <row r="381" spans="3:24" x14ac:dyDescent="0.25">
      <c r="C381" t="str">
        <f>VLOOKUP(J381,LookupTbl!$A:$E,5,0)</f>
        <v>EVANSVILLE</v>
      </c>
      <c r="D381" t="str">
        <f t="shared" si="15"/>
        <v>HENDERSON COUNTY SCHOOL DISTRICT</v>
      </c>
      <c r="E381" t="str">
        <f t="shared" si="16"/>
        <v>UNINCORP</v>
      </c>
      <c r="F381" s="2" t="s">
        <v>4</v>
      </c>
      <c r="G381" s="1" t="s">
        <v>6</v>
      </c>
      <c r="H381" s="1" t="s">
        <v>17</v>
      </c>
      <c r="I381" s="1" t="s">
        <v>111</v>
      </c>
      <c r="J381" s="1" t="s">
        <v>422</v>
      </c>
      <c r="K381" s="2" t="s">
        <v>41</v>
      </c>
      <c r="L381" s="29">
        <v>1063</v>
      </c>
      <c r="M381" s="29">
        <v>1064</v>
      </c>
      <c r="N381" s="29">
        <v>1070</v>
      </c>
      <c r="O381" s="29">
        <v>1090</v>
      </c>
      <c r="P381" s="29">
        <v>1087</v>
      </c>
      <c r="Q381" s="29">
        <v>1088</v>
      </c>
      <c r="R381" s="29">
        <v>1087</v>
      </c>
      <c r="S381" s="29">
        <v>1096</v>
      </c>
      <c r="T381" s="29">
        <v>1087</v>
      </c>
      <c r="U381" s="29">
        <v>1082</v>
      </c>
      <c r="V381" s="29">
        <v>1065</v>
      </c>
      <c r="W381" s="32">
        <v>1055</v>
      </c>
      <c r="X381" s="15">
        <f t="shared" si="17"/>
        <v>1077.8333333333333</v>
      </c>
    </row>
    <row r="382" spans="3:24" x14ac:dyDescent="0.25">
      <c r="C382" t="str">
        <f>VLOOKUP(J382,LookupTbl!$A:$E,5,0)</f>
        <v>PADUCAH</v>
      </c>
      <c r="D382" t="str">
        <f t="shared" si="15"/>
        <v>DAWSON SPRINGS INDEPENDENT SCHO</v>
      </c>
      <c r="E382" t="str">
        <f t="shared" si="16"/>
        <v>DAWSON SPRINGS</v>
      </c>
      <c r="F382" s="2" t="s">
        <v>4</v>
      </c>
      <c r="G382" s="1" t="s">
        <v>6</v>
      </c>
      <c r="H382" s="1" t="s">
        <v>17</v>
      </c>
      <c r="I382" s="1" t="s">
        <v>112</v>
      </c>
      <c r="J382" s="1" t="s">
        <v>423</v>
      </c>
      <c r="K382" s="2" t="s">
        <v>41</v>
      </c>
      <c r="L382" s="29">
        <v>637</v>
      </c>
      <c r="M382" s="29">
        <v>636</v>
      </c>
      <c r="N382" s="29">
        <v>655</v>
      </c>
      <c r="O382" s="29">
        <v>683</v>
      </c>
      <c r="P382" s="29">
        <v>680</v>
      </c>
      <c r="Q382" s="29">
        <v>527</v>
      </c>
      <c r="R382" s="29">
        <v>829</v>
      </c>
      <c r="S382" s="29">
        <v>681</v>
      </c>
      <c r="T382" s="29">
        <v>675</v>
      </c>
      <c r="U382" s="29">
        <v>677</v>
      </c>
      <c r="V382" s="29">
        <v>679</v>
      </c>
      <c r="W382" s="32">
        <v>652</v>
      </c>
      <c r="X382" s="15">
        <f t="shared" si="17"/>
        <v>667.58333333333337</v>
      </c>
    </row>
    <row r="383" spans="3:24" x14ac:dyDescent="0.25">
      <c r="C383" t="str">
        <f>VLOOKUP(J383,LookupTbl!$A:$E,5,0)</f>
        <v>PADUCAH</v>
      </c>
      <c r="D383" t="str">
        <f t="shared" si="15"/>
        <v>HOPKINS COUNTY SCHOOL DISTRICT</v>
      </c>
      <c r="E383" t="str">
        <f t="shared" si="16"/>
        <v>DAWSON SPRINGS</v>
      </c>
      <c r="F383" s="2" t="s">
        <v>4</v>
      </c>
      <c r="G383" s="1" t="s">
        <v>6</v>
      </c>
      <c r="H383" s="1" t="s">
        <v>17</v>
      </c>
      <c r="I383" s="1" t="s">
        <v>185</v>
      </c>
      <c r="J383" s="1" t="s">
        <v>496</v>
      </c>
      <c r="K383" s="2" t="s">
        <v>41</v>
      </c>
      <c r="L383" s="29">
        <v>29</v>
      </c>
      <c r="M383" s="29">
        <v>31</v>
      </c>
      <c r="N383" s="29">
        <v>30</v>
      </c>
      <c r="O383" s="29">
        <v>30</v>
      </c>
      <c r="P383" s="29">
        <v>30</v>
      </c>
      <c r="Q383" s="29">
        <v>32</v>
      </c>
      <c r="R383" s="29">
        <v>31</v>
      </c>
      <c r="S383" s="29">
        <v>31</v>
      </c>
      <c r="T383" s="29">
        <v>31</v>
      </c>
      <c r="U383" s="29">
        <v>30</v>
      </c>
      <c r="V383" s="29">
        <v>27</v>
      </c>
      <c r="W383" s="32">
        <v>30</v>
      </c>
      <c r="X383" s="15">
        <f t="shared" si="17"/>
        <v>30.166666666666668</v>
      </c>
    </row>
    <row r="384" spans="3:24" x14ac:dyDescent="0.25">
      <c r="C384" t="str">
        <f>VLOOKUP(J384,LookupTbl!$A:$E,5,0)</f>
        <v>PADUCAH</v>
      </c>
      <c r="D384" t="str">
        <f t="shared" si="15"/>
        <v>HOPKINS COUNTY SCHOOL DISTRICT</v>
      </c>
      <c r="E384" t="str">
        <f t="shared" si="16"/>
        <v>EARLINGTON</v>
      </c>
      <c r="F384" s="2" t="s">
        <v>4</v>
      </c>
      <c r="G384" s="1" t="s">
        <v>6</v>
      </c>
      <c r="H384" s="1" t="s">
        <v>17</v>
      </c>
      <c r="I384" s="1" t="s">
        <v>113</v>
      </c>
      <c r="J384" s="1" t="s">
        <v>424</v>
      </c>
      <c r="K384" s="2" t="s">
        <v>41</v>
      </c>
      <c r="L384" s="29">
        <v>439</v>
      </c>
      <c r="M384" s="29">
        <v>443</v>
      </c>
      <c r="N384" s="29">
        <v>460</v>
      </c>
      <c r="O384" s="29">
        <v>471</v>
      </c>
      <c r="P384" s="29">
        <v>475</v>
      </c>
      <c r="Q384" s="29">
        <v>482</v>
      </c>
      <c r="R384" s="29">
        <v>475</v>
      </c>
      <c r="S384" s="29">
        <v>473</v>
      </c>
      <c r="T384" s="29">
        <v>478</v>
      </c>
      <c r="U384" s="29">
        <v>450</v>
      </c>
      <c r="V384" s="29">
        <v>437</v>
      </c>
      <c r="W384" s="32">
        <v>416</v>
      </c>
      <c r="X384" s="15">
        <f t="shared" si="17"/>
        <v>458.25</v>
      </c>
    </row>
    <row r="385" spans="3:24" x14ac:dyDescent="0.25">
      <c r="C385" t="str">
        <f>VLOOKUP(J385,LookupTbl!$A:$E,5,0)</f>
        <v>EVANSVILLE</v>
      </c>
      <c r="D385" t="str">
        <f t="shared" si="15"/>
        <v>HOPKINS COUNTY SCHOOL DISTRICT</v>
      </c>
      <c r="E385" t="str">
        <f t="shared" si="16"/>
        <v>HANSON</v>
      </c>
      <c r="F385" s="2" t="s">
        <v>4</v>
      </c>
      <c r="G385" s="1" t="s">
        <v>6</v>
      </c>
      <c r="H385" s="1" t="s">
        <v>17</v>
      </c>
      <c r="I385" s="1" t="s">
        <v>114</v>
      </c>
      <c r="J385" s="1" t="s">
        <v>425</v>
      </c>
      <c r="K385" s="2" t="s">
        <v>41</v>
      </c>
      <c r="L385" s="29">
        <v>160</v>
      </c>
      <c r="M385" s="29">
        <v>161</v>
      </c>
      <c r="N385" s="29">
        <v>163</v>
      </c>
      <c r="O385" s="29">
        <v>167</v>
      </c>
      <c r="P385" s="29">
        <v>162</v>
      </c>
      <c r="Q385" s="29">
        <v>163</v>
      </c>
      <c r="R385" s="29">
        <v>170</v>
      </c>
      <c r="S385" s="29">
        <v>165</v>
      </c>
      <c r="T385" s="29">
        <v>167</v>
      </c>
      <c r="U385" s="29">
        <v>164</v>
      </c>
      <c r="V385" s="29">
        <v>159</v>
      </c>
      <c r="W385" s="32">
        <v>156</v>
      </c>
      <c r="X385" s="15">
        <f t="shared" si="17"/>
        <v>163.08333333333334</v>
      </c>
    </row>
    <row r="386" spans="3:24" x14ac:dyDescent="0.25">
      <c r="C386" t="str">
        <f>VLOOKUP(J386,LookupTbl!$A:$E,5,0)</f>
        <v>PADUCAH</v>
      </c>
      <c r="D386" t="str">
        <f t="shared" si="15"/>
        <v>HOPKINS COUNTY SCHOOL DISTRICT</v>
      </c>
      <c r="E386" t="str">
        <f t="shared" si="16"/>
        <v>MADISONVILLE</v>
      </c>
      <c r="F386" s="2" t="s">
        <v>4</v>
      </c>
      <c r="G386" s="1" t="s">
        <v>6</v>
      </c>
      <c r="H386" s="1" t="s">
        <v>17</v>
      </c>
      <c r="I386" s="1" t="s">
        <v>115</v>
      </c>
      <c r="J386" s="1" t="s">
        <v>426</v>
      </c>
      <c r="K386" s="2" t="s">
        <v>41</v>
      </c>
      <c r="L386" s="29">
        <v>5751</v>
      </c>
      <c r="M386" s="29">
        <v>5784</v>
      </c>
      <c r="N386" s="29">
        <v>5632</v>
      </c>
      <c r="O386" s="29">
        <v>6132</v>
      </c>
      <c r="P386" s="29">
        <v>6009</v>
      </c>
      <c r="Q386" s="29">
        <v>5405</v>
      </c>
      <c r="R386" s="29">
        <v>6617</v>
      </c>
      <c r="S386" s="29">
        <v>6045</v>
      </c>
      <c r="T386" s="29">
        <v>5898</v>
      </c>
      <c r="U386" s="29">
        <v>5908</v>
      </c>
      <c r="V386" s="29">
        <v>5837</v>
      </c>
      <c r="W386" s="32">
        <v>5702</v>
      </c>
      <c r="X386" s="15">
        <f t="shared" si="17"/>
        <v>5893.333333333333</v>
      </c>
    </row>
    <row r="387" spans="3:24" x14ac:dyDescent="0.25">
      <c r="C387" t="str">
        <f>VLOOKUP(J387,LookupTbl!$A:$E,5,0)</f>
        <v>PADUCAH</v>
      </c>
      <c r="D387" t="str">
        <f t="shared" si="15"/>
        <v>HOPKINS COUNTY SCHOOL DISTRICT</v>
      </c>
      <c r="E387" t="str">
        <f t="shared" si="16"/>
        <v>MORTONS GAP</v>
      </c>
      <c r="F387" s="2" t="s">
        <v>4</v>
      </c>
      <c r="G387" s="1" t="s">
        <v>6</v>
      </c>
      <c r="H387" s="1" t="s">
        <v>17</v>
      </c>
      <c r="I387" s="1" t="s">
        <v>116</v>
      </c>
      <c r="J387" s="1" t="s">
        <v>427</v>
      </c>
      <c r="K387" s="2" t="s">
        <v>41</v>
      </c>
      <c r="L387" s="29">
        <v>225</v>
      </c>
      <c r="M387" s="29">
        <v>244</v>
      </c>
      <c r="N387" s="29">
        <v>236</v>
      </c>
      <c r="O387" s="29">
        <v>240</v>
      </c>
      <c r="P387" s="29">
        <v>238</v>
      </c>
      <c r="Q387" s="29">
        <v>10</v>
      </c>
      <c r="R387" s="29">
        <v>470</v>
      </c>
      <c r="S387" s="29">
        <v>228</v>
      </c>
      <c r="T387" s="29">
        <v>243</v>
      </c>
      <c r="U387" s="29">
        <v>229</v>
      </c>
      <c r="V387" s="29">
        <v>224</v>
      </c>
      <c r="W387" s="32">
        <v>223</v>
      </c>
      <c r="X387" s="15">
        <f t="shared" si="17"/>
        <v>234.16666666666666</v>
      </c>
    </row>
    <row r="388" spans="3:24" x14ac:dyDescent="0.25">
      <c r="C388" t="str">
        <f>VLOOKUP(J388,LookupTbl!$A:$E,5,0)</f>
        <v>PADUCAH</v>
      </c>
      <c r="D388" t="str">
        <f t="shared" si="15"/>
        <v>HOPKINS COUNTY SCHOOL DISTRICT</v>
      </c>
      <c r="E388" t="str">
        <f t="shared" si="16"/>
        <v>NORTONVILLE</v>
      </c>
      <c r="F388" s="2" t="s">
        <v>4</v>
      </c>
      <c r="G388" s="1" t="s">
        <v>6</v>
      </c>
      <c r="H388" s="1" t="s">
        <v>17</v>
      </c>
      <c r="I388" s="1" t="s">
        <v>117</v>
      </c>
      <c r="J388" s="1" t="s">
        <v>428</v>
      </c>
      <c r="K388" s="2" t="s">
        <v>41</v>
      </c>
      <c r="L388" s="29">
        <v>360</v>
      </c>
      <c r="M388" s="29">
        <v>359</v>
      </c>
      <c r="N388" s="29">
        <v>356</v>
      </c>
      <c r="O388" s="29">
        <v>368</v>
      </c>
      <c r="P388" s="29">
        <v>369</v>
      </c>
      <c r="Q388" s="29">
        <v>370</v>
      </c>
      <c r="R388" s="29">
        <v>367</v>
      </c>
      <c r="S388" s="29">
        <v>368</v>
      </c>
      <c r="T388" s="29">
        <v>364</v>
      </c>
      <c r="U388" s="29">
        <v>363</v>
      </c>
      <c r="V388" s="29">
        <v>352</v>
      </c>
      <c r="W388" s="32">
        <v>357</v>
      </c>
      <c r="X388" s="15">
        <f t="shared" si="17"/>
        <v>362.75</v>
      </c>
    </row>
    <row r="389" spans="3:24" x14ac:dyDescent="0.25">
      <c r="C389" t="str">
        <f>VLOOKUP(J389,LookupTbl!$A:$E,5,0)</f>
        <v>PADUCAH</v>
      </c>
      <c r="D389" t="str">
        <f t="shared" si="15"/>
        <v>HOPKINS COUNTY SCHOOL DISTRICT</v>
      </c>
      <c r="E389" t="str">
        <f t="shared" si="16"/>
        <v>SAINT CHARLES</v>
      </c>
      <c r="F389" s="2" t="s">
        <v>4</v>
      </c>
      <c r="G389" s="1" t="s">
        <v>6</v>
      </c>
      <c r="H389" s="1" t="s">
        <v>17</v>
      </c>
      <c r="I389" s="1" t="s">
        <v>118</v>
      </c>
      <c r="J389" s="1" t="s">
        <v>429</v>
      </c>
      <c r="K389" s="2" t="s">
        <v>41</v>
      </c>
      <c r="L389" s="29">
        <v>34</v>
      </c>
      <c r="M389" s="29">
        <v>38</v>
      </c>
      <c r="N389" s="29">
        <v>37</v>
      </c>
      <c r="O389" s="29">
        <v>37</v>
      </c>
      <c r="P389" s="29">
        <v>38</v>
      </c>
      <c r="Q389" s="29">
        <v>38</v>
      </c>
      <c r="R389" s="29">
        <v>36</v>
      </c>
      <c r="S389" s="29">
        <v>37</v>
      </c>
      <c r="T389" s="29">
        <v>36</v>
      </c>
      <c r="U389" s="29">
        <v>36</v>
      </c>
      <c r="V389" s="29">
        <v>34</v>
      </c>
      <c r="W389" s="32">
        <v>34</v>
      </c>
      <c r="X389" s="15">
        <f t="shared" si="17"/>
        <v>36.25</v>
      </c>
    </row>
    <row r="390" spans="3:24" x14ac:dyDescent="0.25">
      <c r="C390" t="str">
        <f>VLOOKUP(J390,LookupTbl!$A:$E,5,0)</f>
        <v>PADUCAH</v>
      </c>
      <c r="D390" t="str">
        <f t="shared" si="15"/>
        <v>HOPKINS COUNTY SCHOOL DISTRICT</v>
      </c>
      <c r="E390" t="str">
        <f t="shared" si="16"/>
        <v>UNINCORP</v>
      </c>
      <c r="F390" s="2" t="s">
        <v>4</v>
      </c>
      <c r="G390" s="1" t="s">
        <v>6</v>
      </c>
      <c r="H390" s="1" t="s">
        <v>17</v>
      </c>
      <c r="I390" s="1" t="s">
        <v>119</v>
      </c>
      <c r="J390" s="1" t="s">
        <v>430</v>
      </c>
      <c r="K390" s="2" t="s">
        <v>41</v>
      </c>
      <c r="L390" s="29">
        <v>1259</v>
      </c>
      <c r="M390" s="29">
        <v>1279</v>
      </c>
      <c r="N390" s="29">
        <v>1204</v>
      </c>
      <c r="O390" s="29">
        <v>1362</v>
      </c>
      <c r="P390" s="29">
        <v>1318</v>
      </c>
      <c r="Q390" s="29">
        <v>1216</v>
      </c>
      <c r="R390" s="29">
        <v>1429</v>
      </c>
      <c r="S390" s="29">
        <v>1310</v>
      </c>
      <c r="T390" s="29">
        <v>1309</v>
      </c>
      <c r="U390" s="29">
        <v>1311</v>
      </c>
      <c r="V390" s="29">
        <v>1287</v>
      </c>
      <c r="W390" s="32">
        <v>1258</v>
      </c>
      <c r="X390" s="15">
        <f t="shared" si="17"/>
        <v>1295.1666666666667</v>
      </c>
    </row>
    <row r="391" spans="3:24" x14ac:dyDescent="0.25">
      <c r="C391" t="str">
        <f>VLOOKUP(J391,LookupTbl!$A:$E,5,0)</f>
        <v>LEXINGTON</v>
      </c>
      <c r="D391" t="str">
        <f t="shared" si="15"/>
        <v>JACKSON COUNTY SCHOOL DISTRICT</v>
      </c>
      <c r="E391" t="str">
        <f t="shared" si="16"/>
        <v>UNINCORP</v>
      </c>
      <c r="F391" s="2" t="s">
        <v>4</v>
      </c>
      <c r="G391" s="1" t="s">
        <v>6</v>
      </c>
      <c r="H391" s="1" t="s">
        <v>17</v>
      </c>
      <c r="I391" s="1" t="s">
        <v>204</v>
      </c>
      <c r="J391" s="1" t="s">
        <v>515</v>
      </c>
      <c r="K391" s="2" t="s">
        <v>41</v>
      </c>
      <c r="L391" s="29">
        <v>1</v>
      </c>
      <c r="M391" s="29">
        <v>1</v>
      </c>
      <c r="N391" s="29">
        <v>1</v>
      </c>
      <c r="O391" s="29">
        <v>1</v>
      </c>
      <c r="P391" s="29">
        <v>1</v>
      </c>
      <c r="Q391" s="11"/>
      <c r="R391" s="29">
        <v>2</v>
      </c>
      <c r="S391" s="29">
        <v>1</v>
      </c>
      <c r="T391" s="29">
        <v>1</v>
      </c>
      <c r="U391" s="29">
        <v>1</v>
      </c>
      <c r="V391" s="29">
        <v>1</v>
      </c>
      <c r="W391" s="32">
        <v>1</v>
      </c>
      <c r="X391" s="15">
        <f t="shared" si="17"/>
        <v>1.0909090909090908</v>
      </c>
    </row>
    <row r="392" spans="3:24" x14ac:dyDescent="0.25">
      <c r="C392" t="str">
        <f>VLOOKUP(J392,LookupTbl!$A:$E,5,0)</f>
        <v>LOUISVILLE</v>
      </c>
      <c r="D392" t="str">
        <f t="shared" ref="D392:D455" si="18">RIGHT(I392,LEN(I392)-FIND(",",I392,FIND(",",I392,FIND(",",I392,1)+1)+1)-1)</f>
        <v>JEFFERSON COUNTY</v>
      </c>
      <c r="E392" t="str">
        <f t="shared" ref="E392:E455" si="19">MID(I392,FIND(",",I392,FIND(",",I392,1)+1)+2,FIND(",",I392,FIND(",",I392,FIND(",",I392,1)+1)+1)-FIND(",",I392,FIND(",",I392,1)+1)-2)</f>
        <v>LOUISVILLE/JEFFERSON COUNTY</v>
      </c>
      <c r="F392" s="2" t="s">
        <v>4</v>
      </c>
      <c r="G392" s="1" t="s">
        <v>6</v>
      </c>
      <c r="H392" s="1" t="s">
        <v>17</v>
      </c>
      <c r="I392" s="1" t="s">
        <v>187</v>
      </c>
      <c r="J392" s="1" t="s">
        <v>498</v>
      </c>
      <c r="K392" s="2" t="s">
        <v>41</v>
      </c>
      <c r="L392" s="29">
        <v>140</v>
      </c>
      <c r="M392" s="29">
        <v>183</v>
      </c>
      <c r="N392" s="29">
        <v>149</v>
      </c>
      <c r="O392" s="29">
        <v>193</v>
      </c>
      <c r="P392" s="29">
        <v>181</v>
      </c>
      <c r="Q392" s="29">
        <v>13</v>
      </c>
      <c r="R392" s="29">
        <v>352</v>
      </c>
      <c r="S392" s="29">
        <v>199</v>
      </c>
      <c r="T392" s="29">
        <v>179</v>
      </c>
      <c r="U392" s="29">
        <v>206</v>
      </c>
      <c r="V392" s="29">
        <v>208</v>
      </c>
      <c r="W392" s="32">
        <v>192</v>
      </c>
      <c r="X392" s="15">
        <f t="shared" ref="X392:X455" si="20">AVERAGE(L392:W392)</f>
        <v>182.91666666666666</v>
      </c>
    </row>
    <row r="393" spans="3:24" x14ac:dyDescent="0.25">
      <c r="C393" t="str">
        <f>VLOOKUP(J393,LookupTbl!$A:$E,5,0)</f>
        <v>LOUISVILLE</v>
      </c>
      <c r="D393" t="str">
        <f t="shared" si="18"/>
        <v>JEFFERSON COUNTY SCHOOL DISTRICT</v>
      </c>
      <c r="E393" t="str">
        <f t="shared" si="19"/>
        <v>UNINCORP</v>
      </c>
      <c r="F393" s="2" t="s">
        <v>4</v>
      </c>
      <c r="G393" s="1" t="s">
        <v>6</v>
      </c>
      <c r="H393" s="1" t="s">
        <v>17</v>
      </c>
      <c r="I393" s="1" t="s">
        <v>188</v>
      </c>
      <c r="J393" s="1" t="s">
        <v>499</v>
      </c>
      <c r="K393" s="2" t="s">
        <v>41</v>
      </c>
      <c r="L393" s="29">
        <v>273</v>
      </c>
      <c r="M393" s="29">
        <v>299</v>
      </c>
      <c r="N393" s="29">
        <v>280</v>
      </c>
      <c r="O393" s="29">
        <v>291</v>
      </c>
      <c r="P393" s="29">
        <v>293</v>
      </c>
      <c r="Q393" s="29">
        <v>7</v>
      </c>
      <c r="R393" s="29">
        <v>574</v>
      </c>
      <c r="S393" s="29">
        <v>286</v>
      </c>
      <c r="T393" s="29">
        <v>277</v>
      </c>
      <c r="U393" s="29">
        <v>301</v>
      </c>
      <c r="V393" s="29">
        <v>311</v>
      </c>
      <c r="W393" s="32">
        <v>290</v>
      </c>
      <c r="X393" s="15">
        <f t="shared" si="20"/>
        <v>290.16666666666669</v>
      </c>
    </row>
    <row r="394" spans="3:24" x14ac:dyDescent="0.25">
      <c r="C394" t="str">
        <f>VLOOKUP(J394,LookupTbl!$A:$E,5,0)</f>
        <v>LEXINGTON</v>
      </c>
      <c r="D394" t="str">
        <f t="shared" si="18"/>
        <v>LINCOLN COUNTY SCHOOL DISTRICT</v>
      </c>
      <c r="E394" t="str">
        <f t="shared" si="19"/>
        <v>HUSTONVILLE</v>
      </c>
      <c r="F394" s="2" t="s">
        <v>4</v>
      </c>
      <c r="G394" s="1" t="s">
        <v>6</v>
      </c>
      <c r="H394" s="1" t="s">
        <v>17</v>
      </c>
      <c r="I394" s="1" t="s">
        <v>120</v>
      </c>
      <c r="J394" s="1" t="s">
        <v>431</v>
      </c>
      <c r="K394" s="2" t="s">
        <v>41</v>
      </c>
      <c r="L394" s="29">
        <v>79</v>
      </c>
      <c r="M394" s="29">
        <v>85</v>
      </c>
      <c r="N394" s="29">
        <v>85</v>
      </c>
      <c r="O394" s="29">
        <v>88</v>
      </c>
      <c r="P394" s="29">
        <v>86</v>
      </c>
      <c r="Q394" s="29">
        <v>4</v>
      </c>
      <c r="R394" s="29">
        <v>171</v>
      </c>
      <c r="S394" s="29">
        <v>87</v>
      </c>
      <c r="T394" s="29">
        <v>91</v>
      </c>
      <c r="U394" s="29">
        <v>87</v>
      </c>
      <c r="V394" s="29">
        <v>85</v>
      </c>
      <c r="W394" s="32">
        <v>89</v>
      </c>
      <c r="X394" s="15">
        <f t="shared" si="20"/>
        <v>86.416666666666671</v>
      </c>
    </row>
    <row r="395" spans="3:24" x14ac:dyDescent="0.25">
      <c r="C395" t="str">
        <f>VLOOKUP(J395,LookupTbl!$A:$E,5,0)</f>
        <v>LEXINGTON</v>
      </c>
      <c r="D395" t="str">
        <f t="shared" si="18"/>
        <v>LINCOLN COUNTY SCHOOL DISTRICT</v>
      </c>
      <c r="E395" t="str">
        <f t="shared" si="19"/>
        <v>STANFORD</v>
      </c>
      <c r="F395" s="2" t="s">
        <v>4</v>
      </c>
      <c r="G395" s="1" t="s">
        <v>6</v>
      </c>
      <c r="H395" s="1" t="s">
        <v>17</v>
      </c>
      <c r="I395" s="1" t="s">
        <v>121</v>
      </c>
      <c r="J395" s="1" t="s">
        <v>432</v>
      </c>
      <c r="K395" s="2" t="s">
        <v>41</v>
      </c>
      <c r="L395" s="29">
        <v>742</v>
      </c>
      <c r="M395" s="29">
        <v>768</v>
      </c>
      <c r="N395" s="29">
        <v>772</v>
      </c>
      <c r="O395" s="29">
        <v>768</v>
      </c>
      <c r="P395" s="29">
        <v>773</v>
      </c>
      <c r="Q395" s="29">
        <v>543</v>
      </c>
      <c r="R395" s="29">
        <v>990</v>
      </c>
      <c r="S395" s="29">
        <v>765</v>
      </c>
      <c r="T395" s="29">
        <v>751</v>
      </c>
      <c r="U395" s="29">
        <v>764</v>
      </c>
      <c r="V395" s="29">
        <v>731</v>
      </c>
      <c r="W395" s="32">
        <v>741</v>
      </c>
      <c r="X395" s="15">
        <f t="shared" si="20"/>
        <v>759</v>
      </c>
    </row>
    <row r="396" spans="3:24" x14ac:dyDescent="0.25">
      <c r="C396" t="str">
        <f>VLOOKUP(J396,LookupTbl!$A:$E,5,0)</f>
        <v>LEXINGTON</v>
      </c>
      <c r="D396" t="str">
        <f t="shared" si="18"/>
        <v>LINCOLN COUNTY SCHOOL DISTRICT</v>
      </c>
      <c r="E396" t="str">
        <f t="shared" si="19"/>
        <v>UNINCORP</v>
      </c>
      <c r="F396" s="2" t="s">
        <v>4</v>
      </c>
      <c r="G396" s="1" t="s">
        <v>6</v>
      </c>
      <c r="H396" s="1" t="s">
        <v>17</v>
      </c>
      <c r="I396" s="1" t="s">
        <v>122</v>
      </c>
      <c r="J396" s="1" t="s">
        <v>433</v>
      </c>
      <c r="K396" s="2" t="s">
        <v>41</v>
      </c>
      <c r="L396" s="29">
        <v>293</v>
      </c>
      <c r="M396" s="29">
        <v>311</v>
      </c>
      <c r="N396" s="29">
        <v>305</v>
      </c>
      <c r="O396" s="29">
        <v>321</v>
      </c>
      <c r="P396" s="29">
        <v>315</v>
      </c>
      <c r="Q396" s="29">
        <v>105</v>
      </c>
      <c r="R396" s="29">
        <v>530</v>
      </c>
      <c r="S396" s="29">
        <v>307</v>
      </c>
      <c r="T396" s="29">
        <v>325</v>
      </c>
      <c r="U396" s="29">
        <v>308</v>
      </c>
      <c r="V396" s="29">
        <v>309</v>
      </c>
      <c r="W396" s="32">
        <v>314</v>
      </c>
      <c r="X396" s="15">
        <f t="shared" si="20"/>
        <v>311.91666666666669</v>
      </c>
    </row>
    <row r="397" spans="3:24" x14ac:dyDescent="0.25">
      <c r="C397" t="str">
        <f>VLOOKUP(J397,LookupTbl!$A:$E,5,0)</f>
        <v>PADUCAH</v>
      </c>
      <c r="D397" t="str">
        <f t="shared" si="18"/>
        <v>LIVINGSTON COUNTY SCHOOL DISTR</v>
      </c>
      <c r="E397" t="str">
        <f t="shared" si="19"/>
        <v>GRAND RIVERS</v>
      </c>
      <c r="F397" s="2" t="s">
        <v>4</v>
      </c>
      <c r="G397" s="1" t="s">
        <v>6</v>
      </c>
      <c r="H397" s="1" t="s">
        <v>17</v>
      </c>
      <c r="I397" s="1" t="s">
        <v>123</v>
      </c>
      <c r="J397" s="1" t="s">
        <v>434</v>
      </c>
      <c r="K397" s="2" t="s">
        <v>41</v>
      </c>
      <c r="L397" s="29">
        <v>164</v>
      </c>
      <c r="M397" s="29">
        <v>163</v>
      </c>
      <c r="N397" s="29">
        <v>160</v>
      </c>
      <c r="O397" s="29">
        <v>164</v>
      </c>
      <c r="P397" s="29">
        <v>166</v>
      </c>
      <c r="Q397" s="29">
        <v>104</v>
      </c>
      <c r="R397" s="29">
        <v>231</v>
      </c>
      <c r="S397" s="29">
        <v>170</v>
      </c>
      <c r="T397" s="29">
        <v>165</v>
      </c>
      <c r="U397" s="29">
        <v>164</v>
      </c>
      <c r="V397" s="29">
        <v>165</v>
      </c>
      <c r="W397" s="32">
        <v>162</v>
      </c>
      <c r="X397" s="15">
        <f t="shared" si="20"/>
        <v>164.83333333333334</v>
      </c>
    </row>
    <row r="398" spans="3:24" x14ac:dyDescent="0.25">
      <c r="C398" t="str">
        <f>VLOOKUP(J398,LookupTbl!$A:$E,5,0)</f>
        <v>PADUCAH</v>
      </c>
      <c r="D398" t="str">
        <f t="shared" si="18"/>
        <v>LIVINGSTON COUNTY SCHOOL DISTRICT</v>
      </c>
      <c r="E398" t="str">
        <f t="shared" si="19"/>
        <v>UNINCORP</v>
      </c>
      <c r="F398" s="2" t="s">
        <v>4</v>
      </c>
      <c r="G398" s="1" t="s">
        <v>6</v>
      </c>
      <c r="H398" s="1" t="s">
        <v>17</v>
      </c>
      <c r="I398" s="1" t="s">
        <v>124</v>
      </c>
      <c r="J398" s="1" t="s">
        <v>435</v>
      </c>
      <c r="K398" s="2" t="s">
        <v>41</v>
      </c>
      <c r="L398" s="29">
        <v>240</v>
      </c>
      <c r="M398" s="29">
        <v>249</v>
      </c>
      <c r="N398" s="29">
        <v>251</v>
      </c>
      <c r="O398" s="29">
        <v>255</v>
      </c>
      <c r="P398" s="29">
        <v>255</v>
      </c>
      <c r="Q398" s="29">
        <v>183</v>
      </c>
      <c r="R398" s="29">
        <v>342</v>
      </c>
      <c r="S398" s="29">
        <v>251</v>
      </c>
      <c r="T398" s="29">
        <v>257</v>
      </c>
      <c r="U398" s="29">
        <v>255</v>
      </c>
      <c r="V398" s="29">
        <v>248</v>
      </c>
      <c r="W398" s="32">
        <v>245</v>
      </c>
      <c r="X398" s="15">
        <f t="shared" si="20"/>
        <v>252.58333333333334</v>
      </c>
    </row>
    <row r="399" spans="3:24" x14ac:dyDescent="0.25">
      <c r="C399" t="str">
        <f>VLOOKUP(J399,LookupTbl!$A:$E,5,0)</f>
        <v>NASHVILLE</v>
      </c>
      <c r="D399" t="str">
        <f t="shared" si="18"/>
        <v>LOGAN COUNTY SCHOOL DISTRICT</v>
      </c>
      <c r="E399" t="str">
        <f t="shared" si="19"/>
        <v>ADAIRVILLE</v>
      </c>
      <c r="F399" s="2" t="s">
        <v>4</v>
      </c>
      <c r="G399" s="1" t="s">
        <v>6</v>
      </c>
      <c r="H399" s="1" t="s">
        <v>17</v>
      </c>
      <c r="I399" s="1" t="s">
        <v>125</v>
      </c>
      <c r="J399" s="1" t="s">
        <v>436</v>
      </c>
      <c r="K399" s="2" t="s">
        <v>41</v>
      </c>
      <c r="L399" s="29">
        <v>330</v>
      </c>
      <c r="M399" s="29">
        <v>285</v>
      </c>
      <c r="N399" s="29">
        <v>312</v>
      </c>
      <c r="O399" s="29">
        <v>314</v>
      </c>
      <c r="P399" s="29">
        <v>311</v>
      </c>
      <c r="Q399" s="29">
        <v>9</v>
      </c>
      <c r="R399" s="29">
        <v>624</v>
      </c>
      <c r="S399" s="29">
        <v>303</v>
      </c>
      <c r="T399" s="29">
        <v>310</v>
      </c>
      <c r="U399" s="29">
        <v>304</v>
      </c>
      <c r="V399" s="29">
        <v>297</v>
      </c>
      <c r="W399" s="32">
        <v>290</v>
      </c>
      <c r="X399" s="15">
        <f t="shared" si="20"/>
        <v>307.41666666666669</v>
      </c>
    </row>
    <row r="400" spans="3:24" x14ac:dyDescent="0.25">
      <c r="C400" t="str">
        <f>VLOOKUP(J400,LookupTbl!$A:$E,5,0)</f>
        <v>NASHVILLE</v>
      </c>
      <c r="D400" t="str">
        <f t="shared" si="18"/>
        <v>LOGAN COUNTY SCHOOL DISTRICT</v>
      </c>
      <c r="E400" t="str">
        <f t="shared" si="19"/>
        <v>AUBURN</v>
      </c>
      <c r="F400" s="2" t="s">
        <v>4</v>
      </c>
      <c r="G400" s="1" t="s">
        <v>6</v>
      </c>
      <c r="H400" s="1" t="s">
        <v>17</v>
      </c>
      <c r="I400" s="1" t="s">
        <v>126</v>
      </c>
      <c r="J400" s="1" t="s">
        <v>437</v>
      </c>
      <c r="K400" s="2" t="s">
        <v>41</v>
      </c>
      <c r="L400" s="29">
        <v>391</v>
      </c>
      <c r="M400" s="29">
        <v>391</v>
      </c>
      <c r="N400" s="29">
        <v>404</v>
      </c>
      <c r="O400" s="29">
        <v>420</v>
      </c>
      <c r="P400" s="29">
        <v>416</v>
      </c>
      <c r="Q400" s="29">
        <v>420</v>
      </c>
      <c r="R400" s="29">
        <v>420</v>
      </c>
      <c r="S400" s="29">
        <v>422</v>
      </c>
      <c r="T400" s="29">
        <v>417</v>
      </c>
      <c r="U400" s="29">
        <v>423</v>
      </c>
      <c r="V400" s="29">
        <v>406</v>
      </c>
      <c r="W400" s="32">
        <v>400</v>
      </c>
      <c r="X400" s="15">
        <f t="shared" si="20"/>
        <v>410.83333333333331</v>
      </c>
    </row>
    <row r="401" spans="3:24" x14ac:dyDescent="0.25">
      <c r="C401" t="str">
        <f>VLOOKUP(J401,LookupTbl!$A:$E,5,0)</f>
        <v>NASHVILLE</v>
      </c>
      <c r="D401" t="str">
        <f t="shared" si="18"/>
        <v>LOGAN COUNTY SCHOOL DISTRICT</v>
      </c>
      <c r="E401" t="str">
        <f t="shared" si="19"/>
        <v>RUSSELLVILLE</v>
      </c>
      <c r="F401" s="2" t="s">
        <v>4</v>
      </c>
      <c r="G401" s="1" t="s">
        <v>6</v>
      </c>
      <c r="H401" s="1" t="s">
        <v>17</v>
      </c>
      <c r="I401" s="1" t="s">
        <v>189</v>
      </c>
      <c r="J401" s="1" t="s">
        <v>500</v>
      </c>
      <c r="K401" s="2" t="s">
        <v>41</v>
      </c>
      <c r="L401" s="29">
        <v>373</v>
      </c>
      <c r="M401" s="29">
        <v>348</v>
      </c>
      <c r="N401" s="29">
        <v>337</v>
      </c>
      <c r="O401" s="29">
        <v>357</v>
      </c>
      <c r="P401" s="29">
        <v>353</v>
      </c>
      <c r="Q401" s="29">
        <v>134</v>
      </c>
      <c r="R401" s="29">
        <v>571</v>
      </c>
      <c r="S401" s="29">
        <v>349</v>
      </c>
      <c r="T401" s="29">
        <v>335</v>
      </c>
      <c r="U401" s="29">
        <v>360</v>
      </c>
      <c r="V401" s="29">
        <v>347</v>
      </c>
      <c r="W401" s="32">
        <v>320</v>
      </c>
      <c r="X401" s="15">
        <f t="shared" si="20"/>
        <v>348.66666666666669</v>
      </c>
    </row>
    <row r="402" spans="3:24" x14ac:dyDescent="0.25">
      <c r="C402" t="str">
        <f>VLOOKUP(J402,LookupTbl!$A:$E,5,0)</f>
        <v>NASHVILLE</v>
      </c>
      <c r="D402" t="str">
        <f t="shared" si="18"/>
        <v>RUSSELLVILLE INDEPENDENT SCHOOL DIS</v>
      </c>
      <c r="E402" t="str">
        <f t="shared" si="19"/>
        <v>RUSSELLVILLE</v>
      </c>
      <c r="F402" s="2" t="s">
        <v>4</v>
      </c>
      <c r="G402" s="1" t="s">
        <v>6</v>
      </c>
      <c r="H402" s="1" t="s">
        <v>17</v>
      </c>
      <c r="I402" s="1" t="s">
        <v>127</v>
      </c>
      <c r="J402" s="1" t="s">
        <v>438</v>
      </c>
      <c r="K402" s="2" t="s">
        <v>41</v>
      </c>
      <c r="L402" s="29">
        <v>1750</v>
      </c>
      <c r="M402" s="29">
        <v>1774</v>
      </c>
      <c r="N402" s="29">
        <v>1786</v>
      </c>
      <c r="O402" s="29">
        <v>1887</v>
      </c>
      <c r="P402" s="29">
        <v>1876</v>
      </c>
      <c r="Q402" s="29">
        <v>1677</v>
      </c>
      <c r="R402" s="29">
        <v>2136</v>
      </c>
      <c r="S402" s="29">
        <v>1894</v>
      </c>
      <c r="T402" s="29">
        <v>1883</v>
      </c>
      <c r="U402" s="29">
        <v>1861</v>
      </c>
      <c r="V402" s="29">
        <v>1793</v>
      </c>
      <c r="W402" s="32">
        <v>1720</v>
      </c>
      <c r="X402" s="15">
        <f t="shared" si="20"/>
        <v>1836.4166666666667</v>
      </c>
    </row>
    <row r="403" spans="3:24" x14ac:dyDescent="0.25">
      <c r="C403" t="str">
        <f>VLOOKUP(J403,LookupTbl!$A:$E,5,0)</f>
        <v>NASHVILLE</v>
      </c>
      <c r="D403" t="str">
        <f t="shared" si="18"/>
        <v>LOGAN COUNTY SCHOOL DISTRICT</v>
      </c>
      <c r="E403" t="str">
        <f t="shared" si="19"/>
        <v>UNINCORP</v>
      </c>
      <c r="F403" s="2" t="s">
        <v>4</v>
      </c>
      <c r="G403" s="1" t="s">
        <v>6</v>
      </c>
      <c r="H403" s="1" t="s">
        <v>17</v>
      </c>
      <c r="I403" s="1" t="s">
        <v>128</v>
      </c>
      <c r="J403" s="1" t="s">
        <v>439</v>
      </c>
      <c r="K403" s="2" t="s">
        <v>41</v>
      </c>
      <c r="L403" s="29">
        <v>401</v>
      </c>
      <c r="M403" s="29">
        <v>402</v>
      </c>
      <c r="N403" s="29">
        <v>388</v>
      </c>
      <c r="O403" s="29">
        <v>412</v>
      </c>
      <c r="P403" s="29">
        <v>410</v>
      </c>
      <c r="Q403" s="29">
        <v>379</v>
      </c>
      <c r="R403" s="29">
        <v>444</v>
      </c>
      <c r="S403" s="29">
        <v>408</v>
      </c>
      <c r="T403" s="29">
        <v>402</v>
      </c>
      <c r="U403" s="29">
        <v>406</v>
      </c>
      <c r="V403" s="29">
        <v>401</v>
      </c>
      <c r="W403" s="32">
        <v>394</v>
      </c>
      <c r="X403" s="15">
        <f t="shared" si="20"/>
        <v>403.91666666666669</v>
      </c>
    </row>
    <row r="404" spans="3:24" x14ac:dyDescent="0.25">
      <c r="C404" t="str">
        <f>VLOOKUP(J404,LookupTbl!$A:$E,5,0)</f>
        <v>NASHVILLE</v>
      </c>
      <c r="D404" t="str">
        <f t="shared" si="18"/>
        <v>RUSSELLVILLE INDEPENDENT SCHOOL DISTRIC</v>
      </c>
      <c r="E404" t="str">
        <f t="shared" si="19"/>
        <v>UNINCORP</v>
      </c>
      <c r="F404" s="2" t="s">
        <v>4</v>
      </c>
      <c r="G404" s="1" t="s">
        <v>6</v>
      </c>
      <c r="H404" s="1" t="s">
        <v>17</v>
      </c>
      <c r="I404" s="1" t="s">
        <v>190</v>
      </c>
      <c r="J404" s="1" t="s">
        <v>501</v>
      </c>
      <c r="K404" s="2" t="s">
        <v>41</v>
      </c>
      <c r="L404" s="29">
        <v>4</v>
      </c>
      <c r="M404" s="29">
        <v>4</v>
      </c>
      <c r="N404" s="29">
        <v>4</v>
      </c>
      <c r="O404" s="29">
        <v>4</v>
      </c>
      <c r="P404" s="29">
        <v>4</v>
      </c>
      <c r="Q404" s="29">
        <v>4</v>
      </c>
      <c r="R404" s="29">
        <v>4</v>
      </c>
      <c r="S404" s="29">
        <v>4</v>
      </c>
      <c r="T404" s="29">
        <v>4</v>
      </c>
      <c r="U404" s="29">
        <v>4</v>
      </c>
      <c r="V404" s="29">
        <v>4</v>
      </c>
      <c r="W404" s="32">
        <v>4</v>
      </c>
      <c r="X404" s="15">
        <f t="shared" si="20"/>
        <v>4</v>
      </c>
    </row>
    <row r="405" spans="3:24" x14ac:dyDescent="0.25">
      <c r="C405" t="str">
        <f>VLOOKUP(J405,LookupTbl!$A:$E,5,0)</f>
        <v>PADUCAH</v>
      </c>
      <c r="D405" t="str">
        <f t="shared" si="18"/>
        <v>LYON COUNTY SCHOOL DISTRICT</v>
      </c>
      <c r="E405" t="str">
        <f t="shared" si="19"/>
        <v>EDDYVILLE</v>
      </c>
      <c r="F405" s="2" t="s">
        <v>4</v>
      </c>
      <c r="G405" s="1" t="s">
        <v>6</v>
      </c>
      <c r="H405" s="1" t="s">
        <v>17</v>
      </c>
      <c r="I405" s="1" t="s">
        <v>129</v>
      </c>
      <c r="J405" s="1" t="s">
        <v>440</v>
      </c>
      <c r="K405" s="2" t="s">
        <v>41</v>
      </c>
      <c r="L405" s="29">
        <v>253</v>
      </c>
      <c r="M405" s="29">
        <v>255</v>
      </c>
      <c r="N405" s="29">
        <v>260</v>
      </c>
      <c r="O405" s="29">
        <v>256</v>
      </c>
      <c r="P405" s="29">
        <v>267</v>
      </c>
      <c r="Q405" s="29">
        <v>262</v>
      </c>
      <c r="R405" s="29">
        <v>267</v>
      </c>
      <c r="S405" s="29">
        <v>258</v>
      </c>
      <c r="T405" s="29">
        <v>264</v>
      </c>
      <c r="U405" s="29">
        <v>263</v>
      </c>
      <c r="V405" s="29">
        <v>253</v>
      </c>
      <c r="W405" s="32">
        <v>254</v>
      </c>
      <c r="X405" s="15">
        <f t="shared" si="20"/>
        <v>259.33333333333331</v>
      </c>
    </row>
    <row r="406" spans="3:24" x14ac:dyDescent="0.25">
      <c r="C406" t="str">
        <f>VLOOKUP(J406,LookupTbl!$A:$E,5,0)</f>
        <v>PADUCAH</v>
      </c>
      <c r="D406" t="str">
        <f t="shared" si="18"/>
        <v>LYON COUNTY SCHOOL DISTRICT</v>
      </c>
      <c r="E406" t="str">
        <f t="shared" si="19"/>
        <v>UNINCORP</v>
      </c>
      <c r="F406" s="2" t="s">
        <v>4</v>
      </c>
      <c r="G406" s="1" t="s">
        <v>6</v>
      </c>
      <c r="H406" s="1" t="s">
        <v>17</v>
      </c>
      <c r="I406" s="1" t="s">
        <v>130</v>
      </c>
      <c r="J406" s="1" t="s">
        <v>441</v>
      </c>
      <c r="K406" s="2" t="s">
        <v>41</v>
      </c>
      <c r="L406" s="29">
        <v>34</v>
      </c>
      <c r="M406" s="29">
        <v>36</v>
      </c>
      <c r="N406" s="29">
        <v>36</v>
      </c>
      <c r="O406" s="29">
        <v>35</v>
      </c>
      <c r="P406" s="29">
        <v>42</v>
      </c>
      <c r="Q406" s="29">
        <v>38</v>
      </c>
      <c r="R406" s="29">
        <v>38</v>
      </c>
      <c r="S406" s="29">
        <v>37</v>
      </c>
      <c r="T406" s="29">
        <v>38</v>
      </c>
      <c r="U406" s="29">
        <v>38</v>
      </c>
      <c r="V406" s="29">
        <v>36</v>
      </c>
      <c r="W406" s="32">
        <v>37</v>
      </c>
      <c r="X406" s="15">
        <f t="shared" si="20"/>
        <v>37.083333333333336</v>
      </c>
    </row>
    <row r="407" spans="3:24" x14ac:dyDescent="0.25">
      <c r="C407" t="str">
        <f>VLOOKUP(J407,LookupTbl!$A:$E,5,0)</f>
        <v>LEXINGTON</v>
      </c>
      <c r="D407" t="str">
        <f t="shared" si="18"/>
        <v>MARION COUNTY SCHOOL DISTRICT</v>
      </c>
      <c r="E407" t="str">
        <f t="shared" si="19"/>
        <v>LEBANON</v>
      </c>
      <c r="F407" s="2" t="s">
        <v>4</v>
      </c>
      <c r="G407" s="1" t="s">
        <v>6</v>
      </c>
      <c r="H407" s="1" t="s">
        <v>17</v>
      </c>
      <c r="I407" s="1" t="s">
        <v>131</v>
      </c>
      <c r="J407" s="1" t="s">
        <v>442</v>
      </c>
      <c r="K407" s="2" t="s">
        <v>41</v>
      </c>
      <c r="L407" s="29">
        <v>1555</v>
      </c>
      <c r="M407" s="29">
        <v>1551</v>
      </c>
      <c r="N407" s="29">
        <v>1572</v>
      </c>
      <c r="O407" s="29">
        <v>1607</v>
      </c>
      <c r="P407" s="29">
        <v>1617</v>
      </c>
      <c r="Q407" s="29">
        <v>1105</v>
      </c>
      <c r="R407" s="29">
        <v>2146</v>
      </c>
      <c r="S407" s="29">
        <v>1628</v>
      </c>
      <c r="T407" s="29">
        <v>1617</v>
      </c>
      <c r="U407" s="29">
        <v>1588</v>
      </c>
      <c r="V407" s="29">
        <v>1582</v>
      </c>
      <c r="W407" s="32">
        <v>1557</v>
      </c>
      <c r="X407" s="15">
        <f t="shared" si="20"/>
        <v>1593.75</v>
      </c>
    </row>
    <row r="408" spans="3:24" x14ac:dyDescent="0.25">
      <c r="C408" t="str">
        <f>VLOOKUP(J408,LookupTbl!$A:$E,5,0)</f>
        <v>LEXINGTON</v>
      </c>
      <c r="D408" t="str">
        <f t="shared" si="18"/>
        <v>MARION COUNTY SCHOOL DISTRICT</v>
      </c>
      <c r="E408" t="str">
        <f t="shared" si="19"/>
        <v>UNINCORP</v>
      </c>
      <c r="F408" s="2" t="s">
        <v>4</v>
      </c>
      <c r="G408" s="1" t="s">
        <v>6</v>
      </c>
      <c r="H408" s="1" t="s">
        <v>17</v>
      </c>
      <c r="I408" s="1" t="s">
        <v>132</v>
      </c>
      <c r="J408" s="1" t="s">
        <v>443</v>
      </c>
      <c r="K408" s="2" t="s">
        <v>41</v>
      </c>
      <c r="L408" s="29">
        <v>170</v>
      </c>
      <c r="M408" s="29">
        <v>177</v>
      </c>
      <c r="N408" s="29">
        <v>175</v>
      </c>
      <c r="O408" s="29">
        <v>175</v>
      </c>
      <c r="P408" s="29">
        <v>173</v>
      </c>
      <c r="Q408" s="29">
        <v>54</v>
      </c>
      <c r="R408" s="29">
        <v>312</v>
      </c>
      <c r="S408" s="29">
        <v>178</v>
      </c>
      <c r="T408" s="29">
        <v>175</v>
      </c>
      <c r="U408" s="29">
        <v>180</v>
      </c>
      <c r="V408" s="29">
        <v>177</v>
      </c>
      <c r="W408" s="32">
        <v>176</v>
      </c>
      <c r="X408" s="15">
        <f t="shared" si="20"/>
        <v>176.83333333333334</v>
      </c>
    </row>
    <row r="409" spans="3:24" x14ac:dyDescent="0.25">
      <c r="C409" t="str">
        <f>VLOOKUP(J409,LookupTbl!$A:$E,5,0)</f>
        <v>PADUCAH</v>
      </c>
      <c r="D409" t="str">
        <f t="shared" si="18"/>
        <v>MARSHALL COUNTY SCHOOL DISTRICT</v>
      </c>
      <c r="E409" t="str">
        <f t="shared" si="19"/>
        <v>CALVERT CITY</v>
      </c>
      <c r="F409" s="2" t="s">
        <v>4</v>
      </c>
      <c r="G409" s="1" t="s">
        <v>6</v>
      </c>
      <c r="H409" s="1" t="s">
        <v>17</v>
      </c>
      <c r="I409" s="1" t="s">
        <v>133</v>
      </c>
      <c r="J409" s="1" t="s">
        <v>444</v>
      </c>
      <c r="K409" s="2" t="s">
        <v>41</v>
      </c>
      <c r="L409" s="29">
        <v>610</v>
      </c>
      <c r="M409" s="29">
        <v>805</v>
      </c>
      <c r="N409" s="29">
        <v>648</v>
      </c>
      <c r="O409" s="29">
        <v>775</v>
      </c>
      <c r="P409" s="29">
        <v>718</v>
      </c>
      <c r="Q409" s="29">
        <v>358</v>
      </c>
      <c r="R409" s="29">
        <v>1069</v>
      </c>
      <c r="S409" s="29">
        <v>717</v>
      </c>
      <c r="T409" s="29">
        <v>619</v>
      </c>
      <c r="U409" s="29">
        <v>827</v>
      </c>
      <c r="V409" s="29">
        <v>719</v>
      </c>
      <c r="W409" s="32">
        <v>610</v>
      </c>
      <c r="X409" s="15">
        <f t="shared" si="20"/>
        <v>706.25</v>
      </c>
    </row>
    <row r="410" spans="3:24" x14ac:dyDescent="0.25">
      <c r="C410" t="str">
        <f>VLOOKUP(J410,LookupTbl!$A:$E,5,0)</f>
        <v>PADUCAH</v>
      </c>
      <c r="D410" t="str">
        <f t="shared" si="18"/>
        <v>MARSHALL COUNTY SCHOOL DISTRICT</v>
      </c>
      <c r="E410" t="str">
        <f t="shared" si="19"/>
        <v>UNINCORP</v>
      </c>
      <c r="F410" s="2" t="s">
        <v>4</v>
      </c>
      <c r="G410" s="1" t="s">
        <v>6</v>
      </c>
      <c r="H410" s="1" t="s">
        <v>17</v>
      </c>
      <c r="I410" s="1" t="s">
        <v>134</v>
      </c>
      <c r="J410" s="1" t="s">
        <v>445</v>
      </c>
      <c r="K410" s="2" t="s">
        <v>41</v>
      </c>
      <c r="L410" s="29">
        <v>572</v>
      </c>
      <c r="M410" s="29">
        <v>588</v>
      </c>
      <c r="N410" s="29">
        <v>566</v>
      </c>
      <c r="O410" s="29">
        <v>604</v>
      </c>
      <c r="P410" s="29">
        <v>586</v>
      </c>
      <c r="Q410" s="29">
        <v>320</v>
      </c>
      <c r="R410" s="29">
        <v>863</v>
      </c>
      <c r="S410" s="29">
        <v>589</v>
      </c>
      <c r="T410" s="29">
        <v>560</v>
      </c>
      <c r="U410" s="29">
        <v>617</v>
      </c>
      <c r="V410" s="29">
        <v>577</v>
      </c>
      <c r="W410" s="32">
        <v>548</v>
      </c>
      <c r="X410" s="15">
        <f t="shared" si="20"/>
        <v>582.5</v>
      </c>
    </row>
    <row r="411" spans="3:24" x14ac:dyDescent="0.25">
      <c r="C411" t="str">
        <f>VLOOKUP(J411,LookupTbl!$A:$E,5,0)</f>
        <v>PADUCAH</v>
      </c>
      <c r="D411" t="str">
        <f t="shared" si="18"/>
        <v>MCCRACKEN COUNTY SCHOOL DISTRICT</v>
      </c>
      <c r="E411" t="str">
        <f t="shared" si="19"/>
        <v>UNINCORP</v>
      </c>
      <c r="F411" s="2" t="s">
        <v>4</v>
      </c>
      <c r="G411" s="1" t="s">
        <v>6</v>
      </c>
      <c r="H411" s="1" t="s">
        <v>17</v>
      </c>
      <c r="I411" s="1" t="s">
        <v>206</v>
      </c>
      <c r="J411" s="1" t="s">
        <v>517</v>
      </c>
      <c r="K411" s="2" t="s">
        <v>41</v>
      </c>
      <c r="L411" s="29">
        <v>7</v>
      </c>
      <c r="M411" s="29">
        <v>7</v>
      </c>
      <c r="N411" s="29">
        <v>8</v>
      </c>
      <c r="O411" s="29">
        <v>8</v>
      </c>
      <c r="P411" s="29">
        <v>8</v>
      </c>
      <c r="Q411" s="29">
        <v>8</v>
      </c>
      <c r="R411" s="29">
        <v>8</v>
      </c>
      <c r="S411" s="29">
        <v>8</v>
      </c>
      <c r="T411" s="29">
        <v>8</v>
      </c>
      <c r="U411" s="29">
        <v>8</v>
      </c>
      <c r="V411" s="29">
        <v>7</v>
      </c>
      <c r="W411" s="32">
        <v>9</v>
      </c>
      <c r="X411" s="15">
        <f t="shared" si="20"/>
        <v>7.833333333333333</v>
      </c>
    </row>
    <row r="412" spans="3:24" x14ac:dyDescent="0.25">
      <c r="C412" t="str">
        <f>VLOOKUP(J412,LookupTbl!$A:$E,5,0)</f>
        <v>PADUCAH</v>
      </c>
      <c r="D412" t="str">
        <f t="shared" si="18"/>
        <v>MCCRACKEN COUNTY SCHOOL DISTRICT</v>
      </c>
      <c r="E412" t="str">
        <f t="shared" si="19"/>
        <v>HENDRON</v>
      </c>
      <c r="F412" s="2" t="s">
        <v>4</v>
      </c>
      <c r="G412" s="1" t="s">
        <v>6</v>
      </c>
      <c r="H412" s="1" t="s">
        <v>17</v>
      </c>
      <c r="I412" s="1" t="s">
        <v>191</v>
      </c>
      <c r="J412" s="1" t="s">
        <v>502</v>
      </c>
      <c r="K412" s="2" t="s">
        <v>41</v>
      </c>
      <c r="L412" s="29">
        <v>437</v>
      </c>
      <c r="M412" s="29">
        <v>443</v>
      </c>
      <c r="N412" s="29">
        <v>450</v>
      </c>
      <c r="O412" s="29">
        <v>457</v>
      </c>
      <c r="P412" s="29">
        <v>460</v>
      </c>
      <c r="Q412" s="29">
        <v>457</v>
      </c>
      <c r="R412" s="29">
        <v>457</v>
      </c>
      <c r="S412" s="29">
        <v>460</v>
      </c>
      <c r="T412" s="29">
        <v>457</v>
      </c>
      <c r="U412" s="29">
        <v>463</v>
      </c>
      <c r="V412" s="29">
        <v>458</v>
      </c>
      <c r="W412" s="32">
        <v>458</v>
      </c>
      <c r="X412" s="15">
        <f t="shared" si="20"/>
        <v>454.75</v>
      </c>
    </row>
    <row r="413" spans="3:24" x14ac:dyDescent="0.25">
      <c r="C413" t="str">
        <f>VLOOKUP(J413,LookupTbl!$A:$E,5,0)</f>
        <v>PADUCAH</v>
      </c>
      <c r="D413" t="str">
        <f t="shared" si="18"/>
        <v>MCCRACKEN COUNTY SCHOOL DISTRICT</v>
      </c>
      <c r="E413" t="str">
        <f t="shared" si="19"/>
        <v>LONE OAK</v>
      </c>
      <c r="F413" s="2" t="s">
        <v>4</v>
      </c>
      <c r="G413" s="1" t="s">
        <v>6</v>
      </c>
      <c r="H413" s="1" t="s">
        <v>17</v>
      </c>
      <c r="I413" s="1" t="s">
        <v>192</v>
      </c>
      <c r="J413" s="1" t="s">
        <v>503</v>
      </c>
      <c r="K413" s="2" t="s">
        <v>41</v>
      </c>
      <c r="L413" s="29">
        <v>17</v>
      </c>
      <c r="M413" s="29">
        <v>17</v>
      </c>
      <c r="N413" s="29">
        <v>17</v>
      </c>
      <c r="O413" s="29">
        <v>17</v>
      </c>
      <c r="P413" s="29">
        <v>18</v>
      </c>
      <c r="Q413" s="29">
        <v>16</v>
      </c>
      <c r="R413" s="29">
        <v>16</v>
      </c>
      <c r="S413" s="29">
        <v>16</v>
      </c>
      <c r="T413" s="29">
        <v>20</v>
      </c>
      <c r="U413" s="29">
        <v>17</v>
      </c>
      <c r="V413" s="29">
        <v>16</v>
      </c>
      <c r="W413" s="32">
        <v>16</v>
      </c>
      <c r="X413" s="15">
        <f t="shared" si="20"/>
        <v>16.916666666666668</v>
      </c>
    </row>
    <row r="414" spans="3:24" x14ac:dyDescent="0.25">
      <c r="C414" t="str">
        <f>VLOOKUP(J414,LookupTbl!$A:$E,5,0)</f>
        <v>PADUCAH</v>
      </c>
      <c r="D414" t="str">
        <f t="shared" si="18"/>
        <v>MCCRACKEN COUNTY SCHOOL DISTRICT</v>
      </c>
      <c r="E414" t="str">
        <f t="shared" si="19"/>
        <v>MASSAC</v>
      </c>
      <c r="F414" s="2" t="s">
        <v>4</v>
      </c>
      <c r="G414" s="1" t="s">
        <v>6</v>
      </c>
      <c r="H414" s="1" t="s">
        <v>17</v>
      </c>
      <c r="I414" s="1" t="s">
        <v>193</v>
      </c>
      <c r="J414" s="1" t="s">
        <v>504</v>
      </c>
      <c r="K414" s="2" t="s">
        <v>41</v>
      </c>
      <c r="L414" s="29">
        <v>462</v>
      </c>
      <c r="M414" s="29">
        <v>468</v>
      </c>
      <c r="N414" s="29">
        <v>461</v>
      </c>
      <c r="O414" s="29">
        <v>467</v>
      </c>
      <c r="P414" s="29">
        <v>484</v>
      </c>
      <c r="Q414" s="29">
        <v>485</v>
      </c>
      <c r="R414" s="29">
        <v>484</v>
      </c>
      <c r="S414" s="29">
        <v>486</v>
      </c>
      <c r="T414" s="29">
        <v>484</v>
      </c>
      <c r="U414" s="29">
        <v>477</v>
      </c>
      <c r="V414" s="29">
        <v>482</v>
      </c>
      <c r="W414" s="32">
        <v>468</v>
      </c>
      <c r="X414" s="15">
        <f t="shared" si="20"/>
        <v>475.66666666666669</v>
      </c>
    </row>
    <row r="415" spans="3:24" x14ac:dyDescent="0.25">
      <c r="C415" t="str">
        <f>VLOOKUP(J415,LookupTbl!$A:$E,5,0)</f>
        <v>PADUCAH</v>
      </c>
      <c r="D415" t="str">
        <f t="shared" si="18"/>
        <v>MCCRACKEN COUNTY SCHOOL DISTRICT</v>
      </c>
      <c r="E415" t="str">
        <f t="shared" si="19"/>
        <v>PADUCAH</v>
      </c>
      <c r="F415" s="2" t="s">
        <v>4</v>
      </c>
      <c r="G415" s="1" t="s">
        <v>6</v>
      </c>
      <c r="H415" s="1" t="s">
        <v>17</v>
      </c>
      <c r="I415" s="1" t="s">
        <v>135</v>
      </c>
      <c r="J415" s="1" t="s">
        <v>446</v>
      </c>
      <c r="K415" s="2" t="s">
        <v>41</v>
      </c>
      <c r="L415" s="29">
        <v>1695</v>
      </c>
      <c r="M415" s="29">
        <v>1692</v>
      </c>
      <c r="N415" s="29">
        <v>1680</v>
      </c>
      <c r="O415" s="29">
        <v>1711</v>
      </c>
      <c r="P415" s="29">
        <v>1715</v>
      </c>
      <c r="Q415" s="29">
        <v>1712</v>
      </c>
      <c r="R415" s="29">
        <v>1713</v>
      </c>
      <c r="S415" s="29">
        <v>1716</v>
      </c>
      <c r="T415" s="29">
        <v>1707</v>
      </c>
      <c r="U415" s="29">
        <v>1722</v>
      </c>
      <c r="V415" s="29">
        <v>1701</v>
      </c>
      <c r="W415" s="32">
        <v>1711</v>
      </c>
      <c r="X415" s="15">
        <f t="shared" si="20"/>
        <v>1706.25</v>
      </c>
    </row>
    <row r="416" spans="3:24" x14ac:dyDescent="0.25">
      <c r="C416" t="str">
        <f>VLOOKUP(J416,LookupTbl!$A:$E,5,0)</f>
        <v>PADUCAH</v>
      </c>
      <c r="D416" t="str">
        <f t="shared" si="18"/>
        <v>PADUCAH INDEPENDENT SCHOOL DISTRICT</v>
      </c>
      <c r="E416" t="str">
        <f t="shared" si="19"/>
        <v>PADUCAH</v>
      </c>
      <c r="F416" s="2" t="s">
        <v>4</v>
      </c>
      <c r="G416" s="1" t="s">
        <v>6</v>
      </c>
      <c r="H416" s="1" t="s">
        <v>17</v>
      </c>
      <c r="I416" s="1" t="s">
        <v>136</v>
      </c>
      <c r="J416" s="1" t="s">
        <v>447</v>
      </c>
      <c r="K416" s="2" t="s">
        <v>41</v>
      </c>
      <c r="L416" s="29">
        <v>7038</v>
      </c>
      <c r="M416" s="29">
        <v>7087</v>
      </c>
      <c r="N416" s="29">
        <v>7120</v>
      </c>
      <c r="O416" s="29">
        <v>7410</v>
      </c>
      <c r="P416" s="29">
        <v>7417</v>
      </c>
      <c r="Q416" s="29">
        <v>7388</v>
      </c>
      <c r="R416" s="29">
        <v>7411</v>
      </c>
      <c r="S416" s="29">
        <v>7426</v>
      </c>
      <c r="T416" s="29">
        <v>7312</v>
      </c>
      <c r="U416" s="29">
        <v>7297</v>
      </c>
      <c r="V416" s="29">
        <v>7102</v>
      </c>
      <c r="W416" s="32">
        <v>7031</v>
      </c>
      <c r="X416" s="15">
        <f t="shared" si="20"/>
        <v>7253.25</v>
      </c>
    </row>
    <row r="417" spans="3:24" x14ac:dyDescent="0.25">
      <c r="C417" t="str">
        <f>VLOOKUP(J417,LookupTbl!$A:$E,5,0)</f>
        <v>PADUCAH</v>
      </c>
      <c r="D417" t="str">
        <f t="shared" si="18"/>
        <v>MCCRACKEN COUNTY SCHOOL DISTRICT</v>
      </c>
      <c r="E417" t="str">
        <f t="shared" si="19"/>
        <v>REIDLAND</v>
      </c>
      <c r="F417" s="2" t="s">
        <v>4</v>
      </c>
      <c r="G417" s="1" t="s">
        <v>6</v>
      </c>
      <c r="H417" s="1" t="s">
        <v>17</v>
      </c>
      <c r="I417" s="1" t="s">
        <v>137</v>
      </c>
      <c r="J417" s="1" t="s">
        <v>448</v>
      </c>
      <c r="K417" s="2" t="s">
        <v>41</v>
      </c>
      <c r="L417" s="29">
        <v>1488</v>
      </c>
      <c r="M417" s="29">
        <v>1504</v>
      </c>
      <c r="N417" s="29">
        <v>1515</v>
      </c>
      <c r="O417" s="29">
        <v>1511</v>
      </c>
      <c r="P417" s="29">
        <v>1517</v>
      </c>
      <c r="Q417" s="29">
        <v>1499</v>
      </c>
      <c r="R417" s="29">
        <v>1504</v>
      </c>
      <c r="S417" s="29">
        <v>1503</v>
      </c>
      <c r="T417" s="29">
        <v>1461</v>
      </c>
      <c r="U417" s="29">
        <v>1526</v>
      </c>
      <c r="V417" s="29">
        <v>1488</v>
      </c>
      <c r="W417" s="32">
        <v>1466</v>
      </c>
      <c r="X417" s="15">
        <f t="shared" si="20"/>
        <v>1498.5</v>
      </c>
    </row>
    <row r="418" spans="3:24" x14ac:dyDescent="0.25">
      <c r="C418" t="str">
        <f>VLOOKUP(J418,LookupTbl!$A:$E,5,0)</f>
        <v>PADUCAH</v>
      </c>
      <c r="D418" t="str">
        <f t="shared" si="18"/>
        <v>MCCRACKEN COUNTY SCHOOL DISTRICT</v>
      </c>
      <c r="E418" t="str">
        <f t="shared" si="19"/>
        <v>UNINCORP</v>
      </c>
      <c r="F418" s="2" t="s">
        <v>4</v>
      </c>
      <c r="G418" s="1" t="s">
        <v>6</v>
      </c>
      <c r="H418" s="1" t="s">
        <v>17</v>
      </c>
      <c r="I418" s="1" t="s">
        <v>138</v>
      </c>
      <c r="J418" s="1" t="s">
        <v>449</v>
      </c>
      <c r="K418" s="2" t="s">
        <v>41</v>
      </c>
      <c r="L418" s="29">
        <v>6229</v>
      </c>
      <c r="M418" s="29">
        <v>6283</v>
      </c>
      <c r="N418" s="29">
        <v>6314</v>
      </c>
      <c r="O418" s="29">
        <v>6440</v>
      </c>
      <c r="P418" s="29">
        <v>6467</v>
      </c>
      <c r="Q418" s="29">
        <v>6493</v>
      </c>
      <c r="R418" s="29">
        <v>6512</v>
      </c>
      <c r="S418" s="29">
        <v>6486</v>
      </c>
      <c r="T418" s="29">
        <v>6425</v>
      </c>
      <c r="U418" s="29">
        <v>6404</v>
      </c>
      <c r="V418" s="29">
        <v>6385</v>
      </c>
      <c r="W418" s="32">
        <v>6273</v>
      </c>
      <c r="X418" s="15">
        <f t="shared" si="20"/>
        <v>6392.583333333333</v>
      </c>
    </row>
    <row r="419" spans="3:24" x14ac:dyDescent="0.25">
      <c r="C419" t="str">
        <f>VLOOKUP(J419,LookupTbl!$A:$E,5,0)</f>
        <v>PADUCAH</v>
      </c>
      <c r="D419" t="str">
        <f t="shared" si="18"/>
        <v>PADUCAH INDEPENDENT SCHOOL DISTRICT</v>
      </c>
      <c r="E419" t="str">
        <f t="shared" si="19"/>
        <v>UNINCORP</v>
      </c>
      <c r="F419" s="2" t="s">
        <v>4</v>
      </c>
      <c r="G419" s="1" t="s">
        <v>6</v>
      </c>
      <c r="H419" s="1" t="s">
        <v>17</v>
      </c>
      <c r="I419" s="1" t="s">
        <v>194</v>
      </c>
      <c r="J419" s="1" t="s">
        <v>505</v>
      </c>
      <c r="K419" s="2" t="s">
        <v>41</v>
      </c>
      <c r="L419" s="29">
        <v>7</v>
      </c>
      <c r="M419" s="29">
        <v>8</v>
      </c>
      <c r="N419" s="29">
        <v>9</v>
      </c>
      <c r="O419" s="29">
        <v>9</v>
      </c>
      <c r="P419" s="29">
        <v>9</v>
      </c>
      <c r="Q419" s="29">
        <v>10</v>
      </c>
      <c r="R419" s="29">
        <v>9</v>
      </c>
      <c r="S419" s="29">
        <v>9</v>
      </c>
      <c r="T419" s="29">
        <v>9</v>
      </c>
      <c r="U419" s="29">
        <v>9</v>
      </c>
      <c r="V419" s="29">
        <v>9</v>
      </c>
      <c r="W419" s="32">
        <v>9</v>
      </c>
      <c r="X419" s="15">
        <f t="shared" si="20"/>
        <v>8.8333333333333339</v>
      </c>
    </row>
    <row r="420" spans="3:24" x14ac:dyDescent="0.25">
      <c r="C420" t="str">
        <f>VLOOKUP(J420,LookupTbl!$A:$E,5,0)</f>
        <v>PADUCAH</v>
      </c>
      <c r="D420" t="str">
        <f t="shared" si="18"/>
        <v>MCCRACKEN COUNTY SCHOOL DIS</v>
      </c>
      <c r="E420" t="str">
        <f t="shared" si="19"/>
        <v>WOODLAWN OAKDALE</v>
      </c>
      <c r="F420" s="2" t="s">
        <v>4</v>
      </c>
      <c r="G420" s="1" t="s">
        <v>6</v>
      </c>
      <c r="H420" s="1" t="s">
        <v>17</v>
      </c>
      <c r="I420" s="1" t="s">
        <v>195</v>
      </c>
      <c r="J420" s="1" t="s">
        <v>506</v>
      </c>
      <c r="K420" s="2" t="s">
        <v>41</v>
      </c>
      <c r="L420" s="29">
        <v>233</v>
      </c>
      <c r="M420" s="29">
        <v>233</v>
      </c>
      <c r="N420" s="29">
        <v>239</v>
      </c>
      <c r="O420" s="29">
        <v>261</v>
      </c>
      <c r="P420" s="29">
        <v>263</v>
      </c>
      <c r="Q420" s="29">
        <v>257</v>
      </c>
      <c r="R420" s="29">
        <v>261</v>
      </c>
      <c r="S420" s="29">
        <v>261</v>
      </c>
      <c r="T420" s="29">
        <v>263</v>
      </c>
      <c r="U420" s="29">
        <v>253</v>
      </c>
      <c r="V420" s="29">
        <v>235</v>
      </c>
      <c r="W420" s="32">
        <v>238</v>
      </c>
      <c r="X420" s="15">
        <f t="shared" si="20"/>
        <v>249.75</v>
      </c>
    </row>
    <row r="421" spans="3:24" x14ac:dyDescent="0.25">
      <c r="C421" t="str">
        <f>VLOOKUP(J421,LookupTbl!$A:$E,5,0)</f>
        <v>EVANSVILLE</v>
      </c>
      <c r="D421" t="str">
        <f t="shared" si="18"/>
        <v>MCLEAN COUNTY SCHOOL DISTRICT</v>
      </c>
      <c r="E421" t="str">
        <f t="shared" si="19"/>
        <v>CALHOUN</v>
      </c>
      <c r="F421" s="2" t="s">
        <v>4</v>
      </c>
      <c r="G421" s="1" t="s">
        <v>6</v>
      </c>
      <c r="H421" s="1" t="s">
        <v>17</v>
      </c>
      <c r="I421" s="1" t="s">
        <v>139</v>
      </c>
      <c r="J421" s="1" t="s">
        <v>450</v>
      </c>
      <c r="K421" s="2" t="s">
        <v>41</v>
      </c>
      <c r="L421" s="29">
        <v>231</v>
      </c>
      <c r="M421" s="29">
        <v>229</v>
      </c>
      <c r="N421" s="29">
        <v>236</v>
      </c>
      <c r="O421" s="29">
        <v>243</v>
      </c>
      <c r="P421" s="29">
        <v>244</v>
      </c>
      <c r="Q421" s="29">
        <v>240</v>
      </c>
      <c r="R421" s="29">
        <v>242</v>
      </c>
      <c r="S421" s="29">
        <v>248</v>
      </c>
      <c r="T421" s="29">
        <v>240</v>
      </c>
      <c r="U421" s="29">
        <v>237</v>
      </c>
      <c r="V421" s="29">
        <v>242</v>
      </c>
      <c r="W421" s="32">
        <v>234</v>
      </c>
      <c r="X421" s="15">
        <f t="shared" si="20"/>
        <v>238.83333333333334</v>
      </c>
    </row>
    <row r="422" spans="3:24" x14ac:dyDescent="0.25">
      <c r="C422" t="str">
        <f>VLOOKUP(J422,LookupTbl!$A:$E,5,0)</f>
        <v>EVANSVILLE</v>
      </c>
      <c r="D422" t="str">
        <f t="shared" si="18"/>
        <v>MCLEAN COUNTY SCHOOL DISTRICT</v>
      </c>
      <c r="E422" t="str">
        <f t="shared" si="19"/>
        <v>LIVERMORE</v>
      </c>
      <c r="F422" s="2" t="s">
        <v>4</v>
      </c>
      <c r="G422" s="1" t="s">
        <v>6</v>
      </c>
      <c r="H422" s="1" t="s">
        <v>17</v>
      </c>
      <c r="I422" s="1" t="s">
        <v>140</v>
      </c>
      <c r="J422" s="1" t="s">
        <v>451</v>
      </c>
      <c r="K422" s="2" t="s">
        <v>41</v>
      </c>
      <c r="L422" s="29">
        <v>356</v>
      </c>
      <c r="M422" s="29">
        <v>353</v>
      </c>
      <c r="N422" s="29">
        <v>358</v>
      </c>
      <c r="O422" s="29">
        <v>362</v>
      </c>
      <c r="P422" s="29">
        <v>362</v>
      </c>
      <c r="Q422" s="29">
        <v>360</v>
      </c>
      <c r="R422" s="29">
        <v>367</v>
      </c>
      <c r="S422" s="29">
        <v>366</v>
      </c>
      <c r="T422" s="29">
        <v>370</v>
      </c>
      <c r="U422" s="29">
        <v>361</v>
      </c>
      <c r="V422" s="29">
        <v>354</v>
      </c>
      <c r="W422" s="32">
        <v>355</v>
      </c>
      <c r="X422" s="15">
        <f t="shared" si="20"/>
        <v>360.33333333333331</v>
      </c>
    </row>
    <row r="423" spans="3:24" x14ac:dyDescent="0.25">
      <c r="C423" t="str">
        <f>VLOOKUP(J423,LookupTbl!$A:$E,5,0)</f>
        <v>PADUCAH</v>
      </c>
      <c r="D423" t="str">
        <f t="shared" si="18"/>
        <v>MCLEAN COUNTY SCHOOL DISTRICT</v>
      </c>
      <c r="E423" t="str">
        <f t="shared" si="19"/>
        <v>SACRAMENTO</v>
      </c>
      <c r="F423" s="2" t="s">
        <v>4</v>
      </c>
      <c r="G423" s="1" t="s">
        <v>6</v>
      </c>
      <c r="H423" s="1" t="s">
        <v>17</v>
      </c>
      <c r="I423" s="1" t="s">
        <v>141</v>
      </c>
      <c r="J423" s="1" t="s">
        <v>452</v>
      </c>
      <c r="K423" s="2" t="s">
        <v>41</v>
      </c>
      <c r="L423" s="29">
        <v>114</v>
      </c>
      <c r="M423" s="29">
        <v>118</v>
      </c>
      <c r="N423" s="29">
        <v>118</v>
      </c>
      <c r="O423" s="29">
        <v>122</v>
      </c>
      <c r="P423" s="29">
        <v>125</v>
      </c>
      <c r="Q423" s="29">
        <v>8</v>
      </c>
      <c r="R423" s="29">
        <v>252</v>
      </c>
      <c r="S423" s="29">
        <v>118</v>
      </c>
      <c r="T423" s="29">
        <v>127</v>
      </c>
      <c r="U423" s="29">
        <v>123</v>
      </c>
      <c r="V423" s="29">
        <v>108</v>
      </c>
      <c r="W423" s="32">
        <v>122</v>
      </c>
      <c r="X423" s="15">
        <f t="shared" si="20"/>
        <v>121.25</v>
      </c>
    </row>
    <row r="424" spans="3:24" x14ac:dyDescent="0.25">
      <c r="C424" t="str">
        <f>VLOOKUP(J424,LookupTbl!$A:$E,5,0)</f>
        <v>EVANSVILLE</v>
      </c>
      <c r="D424" t="str">
        <f t="shared" si="18"/>
        <v>MCLEAN COUNTY SCHOOL DISTRICT</v>
      </c>
      <c r="E424" t="str">
        <f t="shared" si="19"/>
        <v>UNINCORP</v>
      </c>
      <c r="F424" s="2" t="s">
        <v>4</v>
      </c>
      <c r="G424" s="1" t="s">
        <v>6</v>
      </c>
      <c r="H424" s="1" t="s">
        <v>17</v>
      </c>
      <c r="I424" s="1" t="s">
        <v>142</v>
      </c>
      <c r="J424" s="1" t="s">
        <v>453</v>
      </c>
      <c r="K424" s="2" t="s">
        <v>41</v>
      </c>
      <c r="L424" s="29">
        <v>329</v>
      </c>
      <c r="M424" s="29">
        <v>328</v>
      </c>
      <c r="N424" s="29">
        <v>337</v>
      </c>
      <c r="O424" s="29">
        <v>337</v>
      </c>
      <c r="P424" s="29">
        <v>339</v>
      </c>
      <c r="Q424" s="29">
        <v>228</v>
      </c>
      <c r="R424" s="29">
        <v>447</v>
      </c>
      <c r="S424" s="29">
        <v>335</v>
      </c>
      <c r="T424" s="29">
        <v>351</v>
      </c>
      <c r="U424" s="29">
        <v>335</v>
      </c>
      <c r="V424" s="29">
        <v>337</v>
      </c>
      <c r="W424" s="32">
        <v>334</v>
      </c>
      <c r="X424" s="15">
        <f t="shared" si="20"/>
        <v>336.41666666666669</v>
      </c>
    </row>
    <row r="425" spans="3:24" x14ac:dyDescent="0.25">
      <c r="C425" t="str">
        <f>VLOOKUP(J425,LookupTbl!$A:$E,5,0)</f>
        <v>LEXINGTON</v>
      </c>
      <c r="D425" t="str">
        <f t="shared" si="18"/>
        <v>BURGIN INDEPENDENT SCHOOL DISTRICT</v>
      </c>
      <c r="E425" t="str">
        <f t="shared" si="19"/>
        <v>BURGIN</v>
      </c>
      <c r="F425" s="2" t="s">
        <v>4</v>
      </c>
      <c r="G425" s="1" t="s">
        <v>6</v>
      </c>
      <c r="H425" s="1" t="s">
        <v>17</v>
      </c>
      <c r="I425" s="1" t="s">
        <v>143</v>
      </c>
      <c r="J425" s="1" t="s">
        <v>454</v>
      </c>
      <c r="K425" s="2" t="s">
        <v>41</v>
      </c>
      <c r="L425" s="29">
        <v>214</v>
      </c>
      <c r="M425" s="29">
        <v>216</v>
      </c>
      <c r="N425" s="29">
        <v>206</v>
      </c>
      <c r="O425" s="29">
        <v>221</v>
      </c>
      <c r="P425" s="29">
        <v>222</v>
      </c>
      <c r="Q425" s="29">
        <v>219</v>
      </c>
      <c r="R425" s="29">
        <v>230</v>
      </c>
      <c r="S425" s="29">
        <v>225</v>
      </c>
      <c r="T425" s="29">
        <v>220</v>
      </c>
      <c r="U425" s="29">
        <v>218</v>
      </c>
      <c r="V425" s="29">
        <v>218</v>
      </c>
      <c r="W425" s="32">
        <v>243</v>
      </c>
      <c r="X425" s="15">
        <f t="shared" si="20"/>
        <v>221</v>
      </c>
    </row>
    <row r="426" spans="3:24" x14ac:dyDescent="0.25">
      <c r="C426" t="str">
        <f>VLOOKUP(J426,LookupTbl!$A:$E,5,0)</f>
        <v>LEXINGTON</v>
      </c>
      <c r="D426" t="str">
        <f t="shared" si="18"/>
        <v>MERCER COUNTY SCHOOL DISTRICT</v>
      </c>
      <c r="E426" t="str">
        <f t="shared" si="19"/>
        <v>HARRODSBURG</v>
      </c>
      <c r="F426" s="2" t="s">
        <v>4</v>
      </c>
      <c r="G426" s="1" t="s">
        <v>6</v>
      </c>
      <c r="H426" s="1" t="s">
        <v>17</v>
      </c>
      <c r="I426" s="1" t="s">
        <v>144</v>
      </c>
      <c r="J426" s="1" t="s">
        <v>455</v>
      </c>
      <c r="K426" s="2" t="s">
        <v>41</v>
      </c>
      <c r="L426" s="29">
        <v>1825</v>
      </c>
      <c r="M426" s="29">
        <v>1842</v>
      </c>
      <c r="N426" s="29">
        <v>1865</v>
      </c>
      <c r="O426" s="29">
        <v>1897</v>
      </c>
      <c r="P426" s="29">
        <v>1918</v>
      </c>
      <c r="Q426" s="29">
        <v>1765</v>
      </c>
      <c r="R426" s="29">
        <v>2063</v>
      </c>
      <c r="S426" s="29">
        <v>1927</v>
      </c>
      <c r="T426" s="29">
        <v>1899</v>
      </c>
      <c r="U426" s="29">
        <v>1883</v>
      </c>
      <c r="V426" s="29">
        <v>1848</v>
      </c>
      <c r="W426" s="32">
        <v>1838</v>
      </c>
      <c r="X426" s="15">
        <f t="shared" si="20"/>
        <v>1880.8333333333333</v>
      </c>
    </row>
    <row r="427" spans="3:24" x14ac:dyDescent="0.25">
      <c r="C427" t="str">
        <f>VLOOKUP(J427,LookupTbl!$A:$E,5,0)</f>
        <v>LEXINGTON</v>
      </c>
      <c r="D427" t="str">
        <f t="shared" si="18"/>
        <v>BURGIN INDEPENDENT SCHOOL DISTRICT</v>
      </c>
      <c r="E427" t="str">
        <f t="shared" si="19"/>
        <v>UNINCORP</v>
      </c>
      <c r="F427" s="2" t="s">
        <v>4</v>
      </c>
      <c r="G427" s="1" t="s">
        <v>6</v>
      </c>
      <c r="H427" s="1" t="s">
        <v>17</v>
      </c>
      <c r="I427" s="1" t="s">
        <v>196</v>
      </c>
      <c r="J427" s="1" t="s">
        <v>507</v>
      </c>
      <c r="K427" s="2" t="s">
        <v>41</v>
      </c>
      <c r="L427" s="29">
        <v>26</v>
      </c>
      <c r="M427" s="29">
        <v>26</v>
      </c>
      <c r="N427" s="29">
        <v>28</v>
      </c>
      <c r="O427" s="29">
        <v>30</v>
      </c>
      <c r="P427" s="29">
        <v>28</v>
      </c>
      <c r="Q427" s="29">
        <v>28</v>
      </c>
      <c r="R427" s="29">
        <v>28</v>
      </c>
      <c r="S427" s="29">
        <v>27</v>
      </c>
      <c r="T427" s="29">
        <v>29</v>
      </c>
      <c r="U427" s="29">
        <v>28</v>
      </c>
      <c r="V427" s="29">
        <v>32</v>
      </c>
      <c r="W427" s="32">
        <v>27</v>
      </c>
      <c r="X427" s="15">
        <f t="shared" si="20"/>
        <v>28.083333333333332</v>
      </c>
    </row>
    <row r="428" spans="3:24" x14ac:dyDescent="0.25">
      <c r="C428" t="str">
        <f>VLOOKUP(J428,LookupTbl!$A:$E,5,0)</f>
        <v>LEXINGTON</v>
      </c>
      <c r="D428" t="str">
        <f t="shared" si="18"/>
        <v>MERCER COUNTY SCHOOL DISTRICT</v>
      </c>
      <c r="E428" t="str">
        <f t="shared" si="19"/>
        <v>UNINCORP</v>
      </c>
      <c r="F428" s="2" t="s">
        <v>4</v>
      </c>
      <c r="G428" s="1" t="s">
        <v>6</v>
      </c>
      <c r="H428" s="1" t="s">
        <v>17</v>
      </c>
      <c r="I428" s="1" t="s">
        <v>145</v>
      </c>
      <c r="J428" s="1" t="s">
        <v>456</v>
      </c>
      <c r="K428" s="2" t="s">
        <v>41</v>
      </c>
      <c r="L428" s="29">
        <v>438</v>
      </c>
      <c r="M428" s="29">
        <v>457</v>
      </c>
      <c r="N428" s="29">
        <v>447</v>
      </c>
      <c r="O428" s="29">
        <v>450</v>
      </c>
      <c r="P428" s="29">
        <v>454</v>
      </c>
      <c r="Q428" s="29">
        <v>445</v>
      </c>
      <c r="R428" s="29">
        <v>445</v>
      </c>
      <c r="S428" s="29">
        <v>447</v>
      </c>
      <c r="T428" s="29">
        <v>446</v>
      </c>
      <c r="U428" s="29">
        <v>450</v>
      </c>
      <c r="V428" s="29">
        <v>442</v>
      </c>
      <c r="W428" s="32">
        <v>438</v>
      </c>
      <c r="X428" s="15">
        <f t="shared" si="20"/>
        <v>446.58333333333331</v>
      </c>
    </row>
    <row r="429" spans="3:24" x14ac:dyDescent="0.25">
      <c r="C429" t="str">
        <f>VLOOKUP(J429,LookupTbl!$A:$E,5,0)</f>
        <v>PADUCAH</v>
      </c>
      <c r="D429" t="str">
        <f t="shared" si="18"/>
        <v>MUHLENBERG COUNTY SCHOOL DISTRICT</v>
      </c>
      <c r="E429" t="str">
        <f t="shared" si="19"/>
        <v>BREMEN</v>
      </c>
      <c r="F429" s="2" t="s">
        <v>4</v>
      </c>
      <c r="G429" s="1" t="s">
        <v>6</v>
      </c>
      <c r="H429" s="1" t="s">
        <v>17</v>
      </c>
      <c r="I429" s="1" t="s">
        <v>146</v>
      </c>
      <c r="J429" s="1" t="s">
        <v>457</v>
      </c>
      <c r="K429" s="2" t="s">
        <v>41</v>
      </c>
      <c r="L429" s="29">
        <v>50</v>
      </c>
      <c r="M429" s="29">
        <v>52</v>
      </c>
      <c r="N429" s="29">
        <v>53</v>
      </c>
      <c r="O429" s="29">
        <v>57</v>
      </c>
      <c r="P429" s="29">
        <v>55</v>
      </c>
      <c r="Q429" s="29">
        <v>57</v>
      </c>
      <c r="R429" s="29">
        <v>57</v>
      </c>
      <c r="S429" s="29">
        <v>54</v>
      </c>
      <c r="T429" s="29">
        <v>50</v>
      </c>
      <c r="U429" s="29">
        <v>52</v>
      </c>
      <c r="V429" s="29">
        <v>47</v>
      </c>
      <c r="W429" s="32">
        <v>46</v>
      </c>
      <c r="X429" s="15">
        <f t="shared" si="20"/>
        <v>52.5</v>
      </c>
    </row>
    <row r="430" spans="3:24" x14ac:dyDescent="0.25">
      <c r="C430" t="str">
        <f>VLOOKUP(J430,LookupTbl!$A:$E,5,0)</f>
        <v>PADUCAH</v>
      </c>
      <c r="D430" t="str">
        <f t="shared" si="18"/>
        <v>MUHLENBERG COUNTY SCHOOL DISTR</v>
      </c>
      <c r="E430" t="str">
        <f t="shared" si="19"/>
        <v>CENTRAL CITY</v>
      </c>
      <c r="F430" s="2" t="s">
        <v>4</v>
      </c>
      <c r="G430" s="1" t="s">
        <v>6</v>
      </c>
      <c r="H430" s="1" t="s">
        <v>17</v>
      </c>
      <c r="I430" s="1" t="s">
        <v>147</v>
      </c>
      <c r="J430" s="1" t="s">
        <v>458</v>
      </c>
      <c r="K430" s="2" t="s">
        <v>41</v>
      </c>
      <c r="L430" s="29">
        <v>1282</v>
      </c>
      <c r="M430" s="29">
        <v>1284</v>
      </c>
      <c r="N430" s="29">
        <v>1313</v>
      </c>
      <c r="O430" s="29">
        <v>1345</v>
      </c>
      <c r="P430" s="29">
        <v>1352</v>
      </c>
      <c r="Q430" s="29">
        <v>1354</v>
      </c>
      <c r="R430" s="29">
        <v>1361</v>
      </c>
      <c r="S430" s="29">
        <v>1372</v>
      </c>
      <c r="T430" s="29">
        <v>1341</v>
      </c>
      <c r="U430" s="29">
        <v>1314</v>
      </c>
      <c r="V430" s="29">
        <v>1302</v>
      </c>
      <c r="W430" s="32">
        <v>1280</v>
      </c>
      <c r="X430" s="15">
        <f t="shared" si="20"/>
        <v>1325</v>
      </c>
    </row>
    <row r="431" spans="3:24" x14ac:dyDescent="0.25">
      <c r="C431" t="str">
        <f>VLOOKUP(J431,LookupTbl!$A:$E,5,0)</f>
        <v>PADUCAH</v>
      </c>
      <c r="D431" t="str">
        <f t="shared" si="18"/>
        <v>MUHLENBERG COUNTY SCHOOL DISTRIC</v>
      </c>
      <c r="E431" t="str">
        <f t="shared" si="19"/>
        <v>GREENVILLE</v>
      </c>
      <c r="F431" s="2" t="s">
        <v>4</v>
      </c>
      <c r="G431" s="1" t="s">
        <v>6</v>
      </c>
      <c r="H431" s="1" t="s">
        <v>17</v>
      </c>
      <c r="I431" s="1" t="s">
        <v>148</v>
      </c>
      <c r="J431" s="1" t="s">
        <v>459</v>
      </c>
      <c r="K431" s="2" t="s">
        <v>41</v>
      </c>
      <c r="L431" s="29">
        <v>1345</v>
      </c>
      <c r="M431" s="29">
        <v>1340</v>
      </c>
      <c r="N431" s="29">
        <v>1326</v>
      </c>
      <c r="O431" s="29">
        <v>1406</v>
      </c>
      <c r="P431" s="29">
        <v>1387</v>
      </c>
      <c r="Q431" s="29">
        <v>1141</v>
      </c>
      <c r="R431" s="29">
        <v>1637</v>
      </c>
      <c r="S431" s="29">
        <v>1394</v>
      </c>
      <c r="T431" s="29">
        <v>1376</v>
      </c>
      <c r="U431" s="29">
        <v>1370</v>
      </c>
      <c r="V431" s="29">
        <v>1344</v>
      </c>
      <c r="W431" s="32">
        <v>1334</v>
      </c>
      <c r="X431" s="15">
        <f t="shared" si="20"/>
        <v>1366.6666666666667</v>
      </c>
    </row>
    <row r="432" spans="3:24" x14ac:dyDescent="0.25">
      <c r="C432" t="str">
        <f>VLOOKUP(J432,LookupTbl!$A:$E,5,0)</f>
        <v>PADUCAH</v>
      </c>
      <c r="D432" t="str">
        <f t="shared" si="18"/>
        <v>MUHLENBERG COUNTY SCHOOL DISTRICT</v>
      </c>
      <c r="E432" t="str">
        <f t="shared" si="19"/>
        <v>POWDERLY</v>
      </c>
      <c r="F432" s="2" t="s">
        <v>4</v>
      </c>
      <c r="G432" s="1" t="s">
        <v>6</v>
      </c>
      <c r="H432" s="1" t="s">
        <v>17</v>
      </c>
      <c r="I432" s="1" t="s">
        <v>149</v>
      </c>
      <c r="J432" s="1" t="s">
        <v>460</v>
      </c>
      <c r="K432" s="2" t="s">
        <v>41</v>
      </c>
      <c r="L432" s="29">
        <v>180</v>
      </c>
      <c r="M432" s="29">
        <v>182</v>
      </c>
      <c r="N432" s="29">
        <v>184</v>
      </c>
      <c r="O432" s="29">
        <v>190</v>
      </c>
      <c r="P432" s="29">
        <v>193</v>
      </c>
      <c r="Q432" s="29">
        <v>193</v>
      </c>
      <c r="R432" s="29">
        <v>194</v>
      </c>
      <c r="S432" s="29">
        <v>193</v>
      </c>
      <c r="T432" s="29">
        <v>194</v>
      </c>
      <c r="U432" s="29">
        <v>185</v>
      </c>
      <c r="V432" s="29">
        <v>179</v>
      </c>
      <c r="W432" s="32">
        <v>180</v>
      </c>
      <c r="X432" s="15">
        <f t="shared" si="20"/>
        <v>187.25</v>
      </c>
    </row>
    <row r="433" spans="3:24" x14ac:dyDescent="0.25">
      <c r="C433" t="str">
        <f>VLOOKUP(J433,LookupTbl!$A:$E,5,0)</f>
        <v>PADUCAH</v>
      </c>
      <c r="D433" t="str">
        <f t="shared" si="18"/>
        <v>MUHLENBERG COUNTY SCHOOL DISTRICT</v>
      </c>
      <c r="E433" t="str">
        <f t="shared" si="19"/>
        <v>UNINCORP</v>
      </c>
      <c r="F433" s="2" t="s">
        <v>4</v>
      </c>
      <c r="G433" s="1" t="s">
        <v>6</v>
      </c>
      <c r="H433" s="1" t="s">
        <v>17</v>
      </c>
      <c r="I433" s="1" t="s">
        <v>150</v>
      </c>
      <c r="J433" s="1" t="s">
        <v>461</v>
      </c>
      <c r="K433" s="2" t="s">
        <v>41</v>
      </c>
      <c r="L433" s="29">
        <v>608</v>
      </c>
      <c r="M433" s="29">
        <v>626</v>
      </c>
      <c r="N433" s="29">
        <v>631</v>
      </c>
      <c r="O433" s="29">
        <v>631</v>
      </c>
      <c r="P433" s="29">
        <v>643</v>
      </c>
      <c r="Q433" s="29">
        <v>641</v>
      </c>
      <c r="R433" s="29">
        <v>634</v>
      </c>
      <c r="S433" s="29">
        <v>639</v>
      </c>
      <c r="T433" s="29">
        <v>655</v>
      </c>
      <c r="U433" s="29">
        <v>632</v>
      </c>
      <c r="V433" s="29">
        <v>633</v>
      </c>
      <c r="W433" s="32">
        <v>621</v>
      </c>
      <c r="X433" s="15">
        <f t="shared" si="20"/>
        <v>632.83333333333337</v>
      </c>
    </row>
    <row r="434" spans="3:24" x14ac:dyDescent="0.25">
      <c r="C434" t="str">
        <f>VLOOKUP(J434,LookupTbl!$A:$E,5,0)</f>
        <v>EVANSVILLE</v>
      </c>
      <c r="D434" t="str">
        <f t="shared" si="18"/>
        <v>OHIO COUNTY SCHOOL DISTRICT</v>
      </c>
      <c r="E434" t="str">
        <f t="shared" si="19"/>
        <v>BEAVER DAM</v>
      </c>
      <c r="F434" s="2" t="s">
        <v>4</v>
      </c>
      <c r="G434" s="1" t="s">
        <v>6</v>
      </c>
      <c r="H434" s="1" t="s">
        <v>17</v>
      </c>
      <c r="I434" s="1" t="s">
        <v>151</v>
      </c>
      <c r="J434" s="1" t="s">
        <v>462</v>
      </c>
      <c r="K434" s="2" t="s">
        <v>41</v>
      </c>
      <c r="L434" s="29">
        <v>1105</v>
      </c>
      <c r="M434" s="29">
        <v>1098</v>
      </c>
      <c r="N434" s="29">
        <v>1125</v>
      </c>
      <c r="O434" s="29">
        <v>1150</v>
      </c>
      <c r="P434" s="29">
        <v>1150</v>
      </c>
      <c r="Q434" s="29">
        <v>1163</v>
      </c>
      <c r="R434" s="29">
        <v>1149</v>
      </c>
      <c r="S434" s="29">
        <v>1172</v>
      </c>
      <c r="T434" s="29">
        <v>1149</v>
      </c>
      <c r="U434" s="29">
        <v>1137</v>
      </c>
      <c r="V434" s="29">
        <v>1108</v>
      </c>
      <c r="W434" s="32">
        <v>1103</v>
      </c>
      <c r="X434" s="15">
        <f t="shared" si="20"/>
        <v>1134.0833333333333</v>
      </c>
    </row>
    <row r="435" spans="3:24" x14ac:dyDescent="0.25">
      <c r="C435" t="str">
        <f>VLOOKUP(J435,LookupTbl!$A:$E,5,0)</f>
        <v>EVANSVILLE</v>
      </c>
      <c r="D435" t="str">
        <f t="shared" si="18"/>
        <v>OHIO COUNTY SCHOOL DISTRICT</v>
      </c>
      <c r="E435" t="str">
        <f t="shared" si="19"/>
        <v>FORDSVILLE</v>
      </c>
      <c r="F435" s="2" t="s">
        <v>4</v>
      </c>
      <c r="G435" s="1" t="s">
        <v>6</v>
      </c>
      <c r="H435" s="1" t="s">
        <v>17</v>
      </c>
      <c r="I435" s="1" t="s">
        <v>152</v>
      </c>
      <c r="J435" s="1" t="s">
        <v>463</v>
      </c>
      <c r="K435" s="2" t="s">
        <v>41</v>
      </c>
      <c r="L435" s="29">
        <v>257</v>
      </c>
      <c r="M435" s="29">
        <v>257</v>
      </c>
      <c r="N435" s="29">
        <v>261</v>
      </c>
      <c r="O435" s="29">
        <v>263</v>
      </c>
      <c r="P435" s="29">
        <v>269</v>
      </c>
      <c r="Q435" s="29">
        <v>269</v>
      </c>
      <c r="R435" s="29">
        <v>274</v>
      </c>
      <c r="S435" s="29">
        <v>266</v>
      </c>
      <c r="T435" s="29">
        <v>270</v>
      </c>
      <c r="U435" s="29">
        <v>262</v>
      </c>
      <c r="V435" s="29">
        <v>251</v>
      </c>
      <c r="W435" s="32">
        <v>247</v>
      </c>
      <c r="X435" s="15">
        <f t="shared" si="20"/>
        <v>262.16666666666669</v>
      </c>
    </row>
    <row r="436" spans="3:24" x14ac:dyDescent="0.25">
      <c r="C436" t="str">
        <f>VLOOKUP(J436,LookupTbl!$A:$E,5,0)</f>
        <v>EVANSVILLE</v>
      </c>
      <c r="D436" t="str">
        <f t="shared" si="18"/>
        <v>OHIO COUNTY SCHOOL DISTRICT</v>
      </c>
      <c r="E436" t="str">
        <f t="shared" si="19"/>
        <v>HARTFORD</v>
      </c>
      <c r="F436" s="2" t="s">
        <v>4</v>
      </c>
      <c r="G436" s="1" t="s">
        <v>6</v>
      </c>
      <c r="H436" s="1" t="s">
        <v>17</v>
      </c>
      <c r="I436" s="1" t="s">
        <v>153</v>
      </c>
      <c r="J436" s="1" t="s">
        <v>464</v>
      </c>
      <c r="K436" s="2" t="s">
        <v>41</v>
      </c>
      <c r="L436" s="29">
        <v>798</v>
      </c>
      <c r="M436" s="29">
        <v>794</v>
      </c>
      <c r="N436" s="29">
        <v>803</v>
      </c>
      <c r="O436" s="29">
        <v>844</v>
      </c>
      <c r="P436" s="29">
        <v>839</v>
      </c>
      <c r="Q436" s="29">
        <v>836</v>
      </c>
      <c r="R436" s="29">
        <v>840</v>
      </c>
      <c r="S436" s="29">
        <v>848</v>
      </c>
      <c r="T436" s="29">
        <v>846</v>
      </c>
      <c r="U436" s="29">
        <v>814</v>
      </c>
      <c r="V436" s="29">
        <v>826</v>
      </c>
      <c r="W436" s="32">
        <v>809</v>
      </c>
      <c r="X436" s="15">
        <f t="shared" si="20"/>
        <v>824.75</v>
      </c>
    </row>
    <row r="437" spans="3:24" x14ac:dyDescent="0.25">
      <c r="C437" t="str">
        <f>VLOOKUP(J437,LookupTbl!$A:$E,5,0)</f>
        <v>EVANSVILLE</v>
      </c>
      <c r="D437" t="str">
        <f t="shared" si="18"/>
        <v>OHIO COUNTY SCHOOL DISTRICT</v>
      </c>
      <c r="E437" t="str">
        <f t="shared" si="19"/>
        <v>UNINCORP</v>
      </c>
      <c r="F437" s="2" t="s">
        <v>4</v>
      </c>
      <c r="G437" s="1" t="s">
        <v>6</v>
      </c>
      <c r="H437" s="1" t="s">
        <v>17</v>
      </c>
      <c r="I437" s="1" t="s">
        <v>154</v>
      </c>
      <c r="J437" s="1" t="s">
        <v>465</v>
      </c>
      <c r="K437" s="2" t="s">
        <v>41</v>
      </c>
      <c r="L437" s="29">
        <v>439</v>
      </c>
      <c r="M437" s="29">
        <v>446</v>
      </c>
      <c r="N437" s="29">
        <v>449</v>
      </c>
      <c r="O437" s="29">
        <v>453</v>
      </c>
      <c r="P437" s="29">
        <v>458</v>
      </c>
      <c r="Q437" s="29">
        <v>458</v>
      </c>
      <c r="R437" s="29">
        <v>462</v>
      </c>
      <c r="S437" s="29">
        <v>474</v>
      </c>
      <c r="T437" s="29">
        <v>479</v>
      </c>
      <c r="U437" s="29">
        <v>472</v>
      </c>
      <c r="V437" s="29">
        <v>460</v>
      </c>
      <c r="W437" s="32">
        <v>459</v>
      </c>
      <c r="X437" s="15">
        <f t="shared" si="20"/>
        <v>459.08333333333331</v>
      </c>
    </row>
    <row r="438" spans="3:24" x14ac:dyDescent="0.25">
      <c r="C438" t="str">
        <f>VLOOKUP(J438,LookupTbl!$A:$E,5,0)</f>
        <v>LOUISVILLE</v>
      </c>
      <c r="D438" t="str">
        <f t="shared" si="18"/>
        <v>SHELBY COUNTY SCHOOL DISTRICT</v>
      </c>
      <c r="E438" t="str">
        <f t="shared" si="19"/>
        <v>SHELBYVILLE</v>
      </c>
      <c r="F438" s="2" t="s">
        <v>4</v>
      </c>
      <c r="G438" s="1" t="s">
        <v>6</v>
      </c>
      <c r="H438" s="1" t="s">
        <v>17</v>
      </c>
      <c r="I438" s="1" t="s">
        <v>155</v>
      </c>
      <c r="J438" s="1" t="s">
        <v>466</v>
      </c>
      <c r="K438" s="2" t="s">
        <v>41</v>
      </c>
      <c r="L438" s="29">
        <v>3505</v>
      </c>
      <c r="M438" s="29">
        <v>3562</v>
      </c>
      <c r="N438" s="29">
        <v>3596</v>
      </c>
      <c r="O438" s="29">
        <v>3647</v>
      </c>
      <c r="P438" s="29">
        <v>3680</v>
      </c>
      <c r="Q438" s="29">
        <v>3421</v>
      </c>
      <c r="R438" s="29">
        <v>3933</v>
      </c>
      <c r="S438" s="29">
        <v>3658</v>
      </c>
      <c r="T438" s="29">
        <v>3607</v>
      </c>
      <c r="U438" s="29">
        <v>3658</v>
      </c>
      <c r="V438" s="29">
        <v>3562</v>
      </c>
      <c r="W438" s="32">
        <v>3566</v>
      </c>
      <c r="X438" s="15">
        <f t="shared" si="20"/>
        <v>3616.25</v>
      </c>
    </row>
    <row r="439" spans="3:24" x14ac:dyDescent="0.25">
      <c r="C439" t="str">
        <f>VLOOKUP(J439,LookupTbl!$A:$E,5,0)</f>
        <v>LOUISVILLE</v>
      </c>
      <c r="D439" t="str">
        <f t="shared" si="18"/>
        <v>SHELBY COUNTY SCHOOL DISTRICT</v>
      </c>
      <c r="E439" t="str">
        <f t="shared" si="19"/>
        <v>SIMPSONVILLE</v>
      </c>
      <c r="F439" s="2" t="s">
        <v>4</v>
      </c>
      <c r="G439" s="1" t="s">
        <v>6</v>
      </c>
      <c r="H439" s="1" t="s">
        <v>17</v>
      </c>
      <c r="I439" s="1" t="s">
        <v>197</v>
      </c>
      <c r="J439" s="1" t="s">
        <v>508</v>
      </c>
      <c r="K439" s="2" t="s">
        <v>41</v>
      </c>
      <c r="L439" s="29">
        <v>108</v>
      </c>
      <c r="M439" s="29">
        <v>159</v>
      </c>
      <c r="N439" s="29">
        <v>131</v>
      </c>
      <c r="O439" s="29">
        <v>142</v>
      </c>
      <c r="P439" s="29">
        <v>141</v>
      </c>
      <c r="Q439" s="29">
        <v>6</v>
      </c>
      <c r="R439" s="29">
        <v>323</v>
      </c>
      <c r="S439" s="29">
        <v>192</v>
      </c>
      <c r="T439" s="29">
        <v>166</v>
      </c>
      <c r="U439" s="29">
        <v>212</v>
      </c>
      <c r="V439" s="29">
        <v>202</v>
      </c>
      <c r="W439" s="32">
        <v>202</v>
      </c>
      <c r="X439" s="15">
        <f t="shared" si="20"/>
        <v>165.33333333333334</v>
      </c>
    </row>
    <row r="440" spans="3:24" x14ac:dyDescent="0.25">
      <c r="C440" t="str">
        <f>VLOOKUP(J440,LookupTbl!$A:$E,5,0)</f>
        <v>LOUISVILLE</v>
      </c>
      <c r="D440" t="str">
        <f t="shared" si="18"/>
        <v>SHELBY COUNTY SCHOOL DISTRICT</v>
      </c>
      <c r="E440" t="str">
        <f t="shared" si="19"/>
        <v>UNINCORP</v>
      </c>
      <c r="F440" s="2" t="s">
        <v>4</v>
      </c>
      <c r="G440" s="1" t="s">
        <v>6</v>
      </c>
      <c r="H440" s="1" t="s">
        <v>17</v>
      </c>
      <c r="I440" s="1" t="s">
        <v>156</v>
      </c>
      <c r="J440" s="1" t="s">
        <v>467</v>
      </c>
      <c r="K440" s="2" t="s">
        <v>41</v>
      </c>
      <c r="L440" s="29">
        <v>2429</v>
      </c>
      <c r="M440" s="29">
        <v>2496</v>
      </c>
      <c r="N440" s="29">
        <v>2469</v>
      </c>
      <c r="O440" s="29">
        <v>2518</v>
      </c>
      <c r="P440" s="29">
        <v>2544</v>
      </c>
      <c r="Q440" s="29">
        <v>2198</v>
      </c>
      <c r="R440" s="29">
        <v>2836</v>
      </c>
      <c r="S440" s="29">
        <v>2513</v>
      </c>
      <c r="T440" s="29">
        <v>2465</v>
      </c>
      <c r="U440" s="29">
        <v>2475</v>
      </c>
      <c r="V440" s="29">
        <v>2438</v>
      </c>
      <c r="W440" s="32">
        <v>2412</v>
      </c>
      <c r="X440" s="15">
        <f t="shared" si="20"/>
        <v>2482.75</v>
      </c>
    </row>
    <row r="441" spans="3:24" x14ac:dyDescent="0.25">
      <c r="C441" t="str">
        <f>VLOOKUP(J441,LookupTbl!$A:$E,5,0)</f>
        <v>NASHVILLE</v>
      </c>
      <c r="D441" t="str">
        <f t="shared" si="18"/>
        <v>SIMPSON COUNTY SCHOOL DISTRICT</v>
      </c>
      <c r="E441" t="str">
        <f t="shared" si="19"/>
        <v>FRANKLIN</v>
      </c>
      <c r="F441" s="2" t="s">
        <v>4</v>
      </c>
      <c r="G441" s="1" t="s">
        <v>6</v>
      </c>
      <c r="H441" s="1" t="s">
        <v>17</v>
      </c>
      <c r="I441" s="1" t="s">
        <v>157</v>
      </c>
      <c r="J441" s="1" t="s">
        <v>468</v>
      </c>
      <c r="K441" s="2" t="s">
        <v>41</v>
      </c>
      <c r="L441" s="29">
        <v>2394</v>
      </c>
      <c r="M441" s="29">
        <v>2420</v>
      </c>
      <c r="N441" s="29">
        <v>2454</v>
      </c>
      <c r="O441" s="29">
        <v>2516</v>
      </c>
      <c r="P441" s="29">
        <v>2507</v>
      </c>
      <c r="Q441" s="29">
        <v>2551</v>
      </c>
      <c r="R441" s="29">
        <v>2575</v>
      </c>
      <c r="S441" s="29">
        <v>2544</v>
      </c>
      <c r="T441" s="29">
        <v>2535</v>
      </c>
      <c r="U441" s="29">
        <v>2470</v>
      </c>
      <c r="V441" s="29">
        <v>2456</v>
      </c>
      <c r="W441" s="32">
        <v>2413</v>
      </c>
      <c r="X441" s="15">
        <f t="shared" si="20"/>
        <v>2486.25</v>
      </c>
    </row>
    <row r="442" spans="3:24" x14ac:dyDescent="0.25">
      <c r="C442" t="str">
        <f>VLOOKUP(J442,LookupTbl!$A:$E,5,0)</f>
        <v>NASHVILLE</v>
      </c>
      <c r="D442" t="str">
        <f t="shared" si="18"/>
        <v>SIMPSON COUNTY SCHOOL DISTRICT</v>
      </c>
      <c r="E442" t="str">
        <f t="shared" si="19"/>
        <v>UNINCORP</v>
      </c>
      <c r="F442" s="2" t="s">
        <v>4</v>
      </c>
      <c r="G442" s="1" t="s">
        <v>6</v>
      </c>
      <c r="H442" s="1" t="s">
        <v>17</v>
      </c>
      <c r="I442" s="1" t="s">
        <v>158</v>
      </c>
      <c r="J442" s="1" t="s">
        <v>469</v>
      </c>
      <c r="K442" s="2" t="s">
        <v>41</v>
      </c>
      <c r="L442" s="29">
        <v>700</v>
      </c>
      <c r="M442" s="29">
        <v>690</v>
      </c>
      <c r="N442" s="29">
        <v>706</v>
      </c>
      <c r="O442" s="29">
        <v>702</v>
      </c>
      <c r="P442" s="29">
        <v>708</v>
      </c>
      <c r="Q442" s="29">
        <v>707</v>
      </c>
      <c r="R442" s="29">
        <v>724</v>
      </c>
      <c r="S442" s="29">
        <v>714</v>
      </c>
      <c r="T442" s="29">
        <v>705</v>
      </c>
      <c r="U442" s="29">
        <v>697</v>
      </c>
      <c r="V442" s="29">
        <v>711</v>
      </c>
      <c r="W442" s="32">
        <v>692</v>
      </c>
      <c r="X442" s="15">
        <f t="shared" si="20"/>
        <v>704.66666666666663</v>
      </c>
    </row>
    <row r="443" spans="3:24" x14ac:dyDescent="0.25">
      <c r="C443" t="str">
        <f>VLOOKUP(J443,LookupTbl!$A:$E,5,0)</f>
        <v>LEXINGTON</v>
      </c>
      <c r="D443" t="str">
        <f t="shared" si="18"/>
        <v>CAMPBELLSVILLE INDEPENDENT SCHOO</v>
      </c>
      <c r="E443" t="str">
        <f t="shared" si="19"/>
        <v>CAMPBELLSVILLE</v>
      </c>
      <c r="F443" s="2" t="s">
        <v>4</v>
      </c>
      <c r="G443" s="1" t="s">
        <v>6</v>
      </c>
      <c r="H443" s="1" t="s">
        <v>17</v>
      </c>
      <c r="I443" s="1" t="s">
        <v>159</v>
      </c>
      <c r="J443" s="1" t="s">
        <v>470</v>
      </c>
      <c r="K443" s="2" t="s">
        <v>41</v>
      </c>
      <c r="L443" s="29">
        <v>2419</v>
      </c>
      <c r="M443" s="29">
        <v>2400</v>
      </c>
      <c r="N443" s="29">
        <v>2440</v>
      </c>
      <c r="O443" s="29">
        <v>2514</v>
      </c>
      <c r="P443" s="29">
        <v>2514</v>
      </c>
      <c r="Q443" s="29">
        <v>2407</v>
      </c>
      <c r="R443" s="29">
        <v>2649</v>
      </c>
      <c r="S443" s="29">
        <v>2537</v>
      </c>
      <c r="T443" s="29">
        <v>2544</v>
      </c>
      <c r="U443" s="29">
        <v>2455</v>
      </c>
      <c r="V443" s="29">
        <v>2416</v>
      </c>
      <c r="W443" s="32">
        <v>2436</v>
      </c>
      <c r="X443" s="15">
        <f t="shared" si="20"/>
        <v>2477.5833333333335</v>
      </c>
    </row>
    <row r="444" spans="3:24" x14ac:dyDescent="0.25">
      <c r="C444" t="str">
        <f>VLOOKUP(J444,LookupTbl!$A:$E,5,0)</f>
        <v>LEXINGTON</v>
      </c>
      <c r="D444" t="str">
        <f t="shared" si="18"/>
        <v>TAYLOR COUNTY SCHOOL DISTRICT</v>
      </c>
      <c r="E444" t="str">
        <f t="shared" si="19"/>
        <v>CAMPBELLSVILLE</v>
      </c>
      <c r="F444" s="2" t="s">
        <v>4</v>
      </c>
      <c r="G444" s="1" t="s">
        <v>6</v>
      </c>
      <c r="H444" s="1" t="s">
        <v>17</v>
      </c>
      <c r="I444" s="1" t="s">
        <v>160</v>
      </c>
      <c r="J444" s="1" t="s">
        <v>471</v>
      </c>
      <c r="K444" s="2" t="s">
        <v>41</v>
      </c>
      <c r="L444" s="29">
        <v>840</v>
      </c>
      <c r="M444" s="29">
        <v>841</v>
      </c>
      <c r="N444" s="29">
        <v>834</v>
      </c>
      <c r="O444" s="29">
        <v>850</v>
      </c>
      <c r="P444" s="29">
        <v>847</v>
      </c>
      <c r="Q444" s="29">
        <v>848</v>
      </c>
      <c r="R444" s="29">
        <v>853</v>
      </c>
      <c r="S444" s="29">
        <v>854</v>
      </c>
      <c r="T444" s="29">
        <v>850</v>
      </c>
      <c r="U444" s="29">
        <v>844</v>
      </c>
      <c r="V444" s="29">
        <v>833</v>
      </c>
      <c r="W444" s="32">
        <v>848</v>
      </c>
      <c r="X444" s="15">
        <f t="shared" si="20"/>
        <v>845.16666666666663</v>
      </c>
    </row>
    <row r="445" spans="3:24" x14ac:dyDescent="0.25">
      <c r="C445" t="str">
        <f>VLOOKUP(J445,LookupTbl!$A:$E,5,0)</f>
        <v>LEXINGTON</v>
      </c>
      <c r="D445" t="str">
        <f t="shared" si="18"/>
        <v>CAMPBELLSVILLE INDEPENDENT SCHOOL DIST</v>
      </c>
      <c r="E445" t="str">
        <f t="shared" si="19"/>
        <v>UNINCORP</v>
      </c>
      <c r="F445" s="2" t="s">
        <v>4</v>
      </c>
      <c r="G445" s="1" t="s">
        <v>6</v>
      </c>
      <c r="H445" s="1" t="s">
        <v>17</v>
      </c>
      <c r="I445" s="1" t="s">
        <v>161</v>
      </c>
      <c r="J445" s="1" t="s">
        <v>472</v>
      </c>
      <c r="K445" s="2" t="s">
        <v>41</v>
      </c>
      <c r="L445" s="29">
        <v>18</v>
      </c>
      <c r="M445" s="29">
        <v>18</v>
      </c>
      <c r="N445" s="29">
        <v>18</v>
      </c>
      <c r="O445" s="29">
        <v>20</v>
      </c>
      <c r="P445" s="29">
        <v>19</v>
      </c>
      <c r="Q445" s="29">
        <v>18</v>
      </c>
      <c r="R445" s="29">
        <v>20</v>
      </c>
      <c r="S445" s="29">
        <v>19</v>
      </c>
      <c r="T445" s="29">
        <v>20</v>
      </c>
      <c r="U445" s="29">
        <v>19</v>
      </c>
      <c r="V445" s="29">
        <v>20</v>
      </c>
      <c r="W445" s="32">
        <v>19</v>
      </c>
      <c r="X445" s="15">
        <f t="shared" si="20"/>
        <v>19</v>
      </c>
    </row>
    <row r="446" spans="3:24" x14ac:dyDescent="0.25">
      <c r="C446" t="str">
        <f>VLOOKUP(J446,LookupTbl!$A:$E,5,0)</f>
        <v>LEXINGTON</v>
      </c>
      <c r="D446" t="str">
        <f t="shared" si="18"/>
        <v>TAYLOR COUNTY SCHOOL DISTRICT</v>
      </c>
      <c r="E446" t="str">
        <f t="shared" si="19"/>
        <v>UNINCORP</v>
      </c>
      <c r="F446" s="2" t="s">
        <v>4</v>
      </c>
      <c r="G446" s="1" t="s">
        <v>6</v>
      </c>
      <c r="H446" s="1" t="s">
        <v>17</v>
      </c>
      <c r="I446" s="1" t="s">
        <v>162</v>
      </c>
      <c r="J446" s="1" t="s">
        <v>473</v>
      </c>
      <c r="K446" s="2" t="s">
        <v>41</v>
      </c>
      <c r="L446" s="29">
        <v>1002</v>
      </c>
      <c r="M446" s="29">
        <v>998</v>
      </c>
      <c r="N446" s="29">
        <v>1017</v>
      </c>
      <c r="O446" s="29">
        <v>1044</v>
      </c>
      <c r="P446" s="29">
        <v>1032</v>
      </c>
      <c r="Q446" s="29">
        <v>1015</v>
      </c>
      <c r="R446" s="29">
        <v>1076</v>
      </c>
      <c r="S446" s="29">
        <v>1049</v>
      </c>
      <c r="T446" s="29">
        <v>1050</v>
      </c>
      <c r="U446" s="29">
        <v>1029</v>
      </c>
      <c r="V446" s="29">
        <v>1023</v>
      </c>
      <c r="W446" s="32">
        <v>1015</v>
      </c>
      <c r="X446" s="15">
        <f t="shared" si="20"/>
        <v>1029.1666666666667</v>
      </c>
    </row>
    <row r="447" spans="3:24" x14ac:dyDescent="0.25">
      <c r="C447" t="str">
        <f>VLOOKUP(J447,LookupTbl!$A:$E,5,0)</f>
        <v>PADUCAH</v>
      </c>
      <c r="D447" t="str">
        <f t="shared" si="18"/>
        <v>TODD COUNTY SCHOOL DISTRICT</v>
      </c>
      <c r="E447" t="str">
        <f t="shared" si="19"/>
        <v>ELKTON</v>
      </c>
      <c r="F447" s="2" t="s">
        <v>4</v>
      </c>
      <c r="G447" s="1" t="s">
        <v>6</v>
      </c>
      <c r="H447" s="1" t="s">
        <v>17</v>
      </c>
      <c r="I447" s="1" t="s">
        <v>163</v>
      </c>
      <c r="J447" s="1" t="s">
        <v>474</v>
      </c>
      <c r="K447" s="2" t="s">
        <v>41</v>
      </c>
      <c r="L447" s="29">
        <v>516</v>
      </c>
      <c r="M447" s="29">
        <v>527</v>
      </c>
      <c r="N447" s="29">
        <v>538</v>
      </c>
      <c r="O447" s="29">
        <v>574</v>
      </c>
      <c r="P447" s="29">
        <v>572</v>
      </c>
      <c r="Q447" s="29">
        <v>570</v>
      </c>
      <c r="R447" s="29">
        <v>583</v>
      </c>
      <c r="S447" s="29">
        <v>575</v>
      </c>
      <c r="T447" s="29">
        <v>559</v>
      </c>
      <c r="U447" s="29">
        <v>564</v>
      </c>
      <c r="V447" s="29">
        <v>534</v>
      </c>
      <c r="W447" s="32">
        <v>531</v>
      </c>
      <c r="X447" s="15">
        <f t="shared" si="20"/>
        <v>553.58333333333337</v>
      </c>
    </row>
    <row r="448" spans="3:24" x14ac:dyDescent="0.25">
      <c r="C448" t="str">
        <f>VLOOKUP(J448,LookupTbl!$A:$E,5,0)</f>
        <v>PADUCAH</v>
      </c>
      <c r="D448" t="str">
        <f t="shared" si="18"/>
        <v>TODD COUNTY SCHOOL DISTRICT</v>
      </c>
      <c r="E448" t="str">
        <f t="shared" si="19"/>
        <v>UNINCORP</v>
      </c>
      <c r="F448" s="2" t="s">
        <v>4</v>
      </c>
      <c r="G448" s="1" t="s">
        <v>6</v>
      </c>
      <c r="H448" s="1" t="s">
        <v>17</v>
      </c>
      <c r="I448" s="1" t="s">
        <v>164</v>
      </c>
      <c r="J448" s="1" t="s">
        <v>475</v>
      </c>
      <c r="K448" s="2" t="s">
        <v>41</v>
      </c>
      <c r="L448" s="29">
        <v>92</v>
      </c>
      <c r="M448" s="29">
        <v>90</v>
      </c>
      <c r="N448" s="29">
        <v>92</v>
      </c>
      <c r="O448" s="29">
        <v>94</v>
      </c>
      <c r="P448" s="29">
        <v>97</v>
      </c>
      <c r="Q448" s="29">
        <v>85</v>
      </c>
      <c r="R448" s="29">
        <v>108</v>
      </c>
      <c r="S448" s="29">
        <v>98</v>
      </c>
      <c r="T448" s="29">
        <v>94</v>
      </c>
      <c r="U448" s="29">
        <v>97</v>
      </c>
      <c r="V448" s="29">
        <v>93</v>
      </c>
      <c r="W448" s="32">
        <v>90</v>
      </c>
      <c r="X448" s="15">
        <f t="shared" si="20"/>
        <v>94.166666666666671</v>
      </c>
    </row>
    <row r="449" spans="3:24" x14ac:dyDescent="0.25">
      <c r="C449" t="str">
        <f>VLOOKUP(J449,LookupTbl!$A:$E,5,0)</f>
        <v>PADUCAH</v>
      </c>
      <c r="D449" t="str">
        <f t="shared" si="18"/>
        <v>TRIGG COUNTY SCHOOL DISTRICT</v>
      </c>
      <c r="E449" t="str">
        <f t="shared" si="19"/>
        <v>CADIZ</v>
      </c>
      <c r="F449" s="2" t="s">
        <v>4</v>
      </c>
      <c r="G449" s="1" t="s">
        <v>6</v>
      </c>
      <c r="H449" s="1" t="s">
        <v>17</v>
      </c>
      <c r="I449" s="1" t="s">
        <v>165</v>
      </c>
      <c r="J449" s="1" t="s">
        <v>476</v>
      </c>
      <c r="K449" s="2" t="s">
        <v>41</v>
      </c>
      <c r="L449" s="29">
        <v>637</v>
      </c>
      <c r="M449" s="29">
        <v>647</v>
      </c>
      <c r="N449" s="29">
        <v>665</v>
      </c>
      <c r="O449" s="29">
        <v>686</v>
      </c>
      <c r="P449" s="29">
        <v>695</v>
      </c>
      <c r="Q449" s="29">
        <v>700</v>
      </c>
      <c r="R449" s="29">
        <v>696</v>
      </c>
      <c r="S449" s="29">
        <v>697</v>
      </c>
      <c r="T449" s="29">
        <v>683</v>
      </c>
      <c r="U449" s="29">
        <v>683</v>
      </c>
      <c r="V449" s="29">
        <v>662</v>
      </c>
      <c r="W449" s="32">
        <v>653</v>
      </c>
      <c r="X449" s="15">
        <f t="shared" si="20"/>
        <v>675.33333333333337</v>
      </c>
    </row>
    <row r="450" spans="3:24" x14ac:dyDescent="0.25">
      <c r="C450" t="str">
        <f>VLOOKUP(J450,LookupTbl!$A:$E,5,0)</f>
        <v>PADUCAH</v>
      </c>
      <c r="D450" t="str">
        <f t="shared" si="18"/>
        <v>TRIGG COUNTY SCHOOL DISTRICT</v>
      </c>
      <c r="E450" t="str">
        <f t="shared" si="19"/>
        <v>UNINCORP</v>
      </c>
      <c r="F450" s="2" t="s">
        <v>4</v>
      </c>
      <c r="G450" s="1" t="s">
        <v>6</v>
      </c>
      <c r="H450" s="1" t="s">
        <v>17</v>
      </c>
      <c r="I450" s="1" t="s">
        <v>166</v>
      </c>
      <c r="J450" s="1" t="s">
        <v>477</v>
      </c>
      <c r="K450" s="2" t="s">
        <v>41</v>
      </c>
      <c r="L450" s="29">
        <v>211</v>
      </c>
      <c r="M450" s="29">
        <v>210</v>
      </c>
      <c r="N450" s="29">
        <v>212</v>
      </c>
      <c r="O450" s="29">
        <v>216</v>
      </c>
      <c r="P450" s="29">
        <v>223</v>
      </c>
      <c r="Q450" s="29">
        <v>218</v>
      </c>
      <c r="R450" s="29">
        <v>216</v>
      </c>
      <c r="S450" s="29">
        <v>218</v>
      </c>
      <c r="T450" s="29">
        <v>217</v>
      </c>
      <c r="U450" s="29">
        <v>213</v>
      </c>
      <c r="V450" s="29">
        <v>213</v>
      </c>
      <c r="W450" s="32">
        <v>213</v>
      </c>
      <c r="X450" s="15">
        <f t="shared" si="20"/>
        <v>215</v>
      </c>
    </row>
    <row r="451" spans="3:24" x14ac:dyDescent="0.25">
      <c r="C451" t="str">
        <f>VLOOKUP(J451,LookupTbl!$A:$E,5,0)</f>
        <v>NASHVILLE</v>
      </c>
      <c r="D451" t="str">
        <f t="shared" si="18"/>
        <v>BOWLING GREEN INDEPENDENT SCHOOL</v>
      </c>
      <c r="E451" t="str">
        <f t="shared" si="19"/>
        <v>BOWLING GREEN</v>
      </c>
      <c r="F451" s="2" t="s">
        <v>4</v>
      </c>
      <c r="G451" s="1" t="s">
        <v>6</v>
      </c>
      <c r="H451" s="1" t="s">
        <v>17</v>
      </c>
      <c r="I451" s="1" t="s">
        <v>167</v>
      </c>
      <c r="J451" s="1" t="s">
        <v>478</v>
      </c>
      <c r="K451" s="2" t="s">
        <v>41</v>
      </c>
      <c r="L451" s="29">
        <v>6935</v>
      </c>
      <c r="M451" s="29">
        <v>6991</v>
      </c>
      <c r="N451" s="29">
        <v>7040</v>
      </c>
      <c r="O451" s="29">
        <v>7352</v>
      </c>
      <c r="P451" s="29">
        <v>7361</v>
      </c>
      <c r="Q451" s="29">
        <v>6536</v>
      </c>
      <c r="R451" s="29">
        <v>8268</v>
      </c>
      <c r="S451" s="29">
        <v>7405</v>
      </c>
      <c r="T451" s="29">
        <v>7360</v>
      </c>
      <c r="U451" s="29">
        <v>7216</v>
      </c>
      <c r="V451" s="29">
        <v>7129</v>
      </c>
      <c r="W451" s="32">
        <v>6968</v>
      </c>
      <c r="X451" s="15">
        <f t="shared" si="20"/>
        <v>7213.416666666667</v>
      </c>
    </row>
    <row r="452" spans="3:24" x14ac:dyDescent="0.25">
      <c r="C452" t="str">
        <f>VLOOKUP(J452,LookupTbl!$A:$E,5,0)</f>
        <v>NASHVILLE</v>
      </c>
      <c r="D452" t="str">
        <f t="shared" si="18"/>
        <v>WARREN COUNTY SCHOOL DISTRICT</v>
      </c>
      <c r="E452" t="str">
        <f t="shared" si="19"/>
        <v>BOWLING GREEN</v>
      </c>
      <c r="F452" s="2" t="s">
        <v>4</v>
      </c>
      <c r="G452" s="1" t="s">
        <v>6</v>
      </c>
      <c r="H452" s="1" t="s">
        <v>17</v>
      </c>
      <c r="I452" s="1" t="s">
        <v>168</v>
      </c>
      <c r="J452" s="1" t="s">
        <v>479</v>
      </c>
      <c r="K452" s="2" t="s">
        <v>41</v>
      </c>
      <c r="L452" s="29">
        <v>9697</v>
      </c>
      <c r="M452" s="29">
        <v>9793</v>
      </c>
      <c r="N452" s="29">
        <v>9776</v>
      </c>
      <c r="O452" s="29">
        <v>10163</v>
      </c>
      <c r="P452" s="29">
        <v>10120</v>
      </c>
      <c r="Q452" s="29">
        <v>9429</v>
      </c>
      <c r="R452" s="29">
        <v>10869</v>
      </c>
      <c r="S452" s="29">
        <v>10088</v>
      </c>
      <c r="T452" s="29">
        <v>10086</v>
      </c>
      <c r="U452" s="29">
        <v>9988</v>
      </c>
      <c r="V452" s="29">
        <v>9964</v>
      </c>
      <c r="W452" s="32">
        <v>9804</v>
      </c>
      <c r="X452" s="15">
        <f t="shared" si="20"/>
        <v>9981.4166666666661</v>
      </c>
    </row>
    <row r="453" spans="3:24" x14ac:dyDescent="0.25">
      <c r="C453" t="str">
        <f>VLOOKUP(J453,LookupTbl!$A:$E,5,0)</f>
        <v>NASHVILLE</v>
      </c>
      <c r="D453" t="str">
        <f t="shared" si="18"/>
        <v>WARREN COUNTY SCHOOL DISTRICT</v>
      </c>
      <c r="E453" t="str">
        <f t="shared" si="19"/>
        <v>OAKLAND</v>
      </c>
      <c r="F453" s="2" t="s">
        <v>4</v>
      </c>
      <c r="G453" s="1" t="s">
        <v>6</v>
      </c>
      <c r="H453" s="1" t="s">
        <v>17</v>
      </c>
      <c r="I453" s="1" t="s">
        <v>169</v>
      </c>
      <c r="J453" s="1" t="s">
        <v>480</v>
      </c>
      <c r="K453" s="2" t="s">
        <v>41</v>
      </c>
      <c r="L453" s="29">
        <v>69</v>
      </c>
      <c r="M453" s="29">
        <v>68</v>
      </c>
      <c r="N453" s="29">
        <v>70</v>
      </c>
      <c r="O453" s="29">
        <v>69</v>
      </c>
      <c r="P453" s="29">
        <v>68</v>
      </c>
      <c r="Q453" s="29">
        <v>3</v>
      </c>
      <c r="R453" s="29">
        <v>134</v>
      </c>
      <c r="S453" s="29">
        <v>68</v>
      </c>
      <c r="T453" s="29">
        <v>70</v>
      </c>
      <c r="U453" s="29">
        <v>68</v>
      </c>
      <c r="V453" s="29">
        <v>68</v>
      </c>
      <c r="W453" s="32">
        <v>67</v>
      </c>
      <c r="X453" s="15">
        <f t="shared" si="20"/>
        <v>68.5</v>
      </c>
    </row>
    <row r="454" spans="3:24" x14ac:dyDescent="0.25">
      <c r="C454" t="str">
        <f>VLOOKUP(J454,LookupTbl!$A:$E,5,0)</f>
        <v>NASHVILLE</v>
      </c>
      <c r="D454" t="str">
        <f t="shared" si="18"/>
        <v>WARREN COUNTY SCHOOL DISTRICT</v>
      </c>
      <c r="E454" t="str">
        <f t="shared" si="19"/>
        <v>PLUM SPRINGS</v>
      </c>
      <c r="F454" s="2" t="s">
        <v>4</v>
      </c>
      <c r="G454" s="1" t="s">
        <v>6</v>
      </c>
      <c r="H454" s="1" t="s">
        <v>17</v>
      </c>
      <c r="I454" s="1" t="s">
        <v>170</v>
      </c>
      <c r="J454" s="1" t="s">
        <v>481</v>
      </c>
      <c r="K454" s="2" t="s">
        <v>41</v>
      </c>
      <c r="L454" s="29">
        <v>145</v>
      </c>
      <c r="M454" s="29">
        <v>144</v>
      </c>
      <c r="N454" s="29">
        <v>140</v>
      </c>
      <c r="O454" s="29">
        <v>154</v>
      </c>
      <c r="P454" s="29">
        <v>143</v>
      </c>
      <c r="Q454" s="29">
        <v>10</v>
      </c>
      <c r="R454" s="29">
        <v>289</v>
      </c>
      <c r="S454" s="29">
        <v>146</v>
      </c>
      <c r="T454" s="29">
        <v>144</v>
      </c>
      <c r="U454" s="29">
        <v>144</v>
      </c>
      <c r="V454" s="29">
        <v>151</v>
      </c>
      <c r="W454" s="32">
        <v>124</v>
      </c>
      <c r="X454" s="15">
        <f t="shared" si="20"/>
        <v>144.5</v>
      </c>
    </row>
    <row r="455" spans="3:24" x14ac:dyDescent="0.25">
      <c r="C455" t="str">
        <f>VLOOKUP(J455,LookupTbl!$A:$E,5,0)</f>
        <v>NASHVILLE</v>
      </c>
      <c r="D455" t="str">
        <f t="shared" si="18"/>
        <v>WARREN COUNTY SCHOOL DISTRICT</v>
      </c>
      <c r="E455" t="str">
        <f t="shared" si="19"/>
        <v>SMITHS GROVE</v>
      </c>
      <c r="F455" s="2" t="s">
        <v>4</v>
      </c>
      <c r="G455" s="1" t="s">
        <v>6</v>
      </c>
      <c r="H455" s="1" t="s">
        <v>17</v>
      </c>
      <c r="I455" s="1" t="s">
        <v>171</v>
      </c>
      <c r="J455" s="1" t="s">
        <v>482</v>
      </c>
      <c r="K455" s="2" t="s">
        <v>41</v>
      </c>
      <c r="L455" s="29">
        <v>223</v>
      </c>
      <c r="M455" s="29">
        <v>229</v>
      </c>
      <c r="N455" s="29">
        <v>223</v>
      </c>
      <c r="O455" s="29">
        <v>226</v>
      </c>
      <c r="P455" s="29">
        <v>230</v>
      </c>
      <c r="Q455" s="29">
        <v>8</v>
      </c>
      <c r="R455" s="29">
        <v>452</v>
      </c>
      <c r="S455" s="29">
        <v>225</v>
      </c>
      <c r="T455" s="29">
        <v>236</v>
      </c>
      <c r="U455" s="29">
        <v>224</v>
      </c>
      <c r="V455" s="29">
        <v>223</v>
      </c>
      <c r="W455" s="32">
        <v>217</v>
      </c>
      <c r="X455" s="15">
        <f t="shared" si="20"/>
        <v>226.33333333333334</v>
      </c>
    </row>
    <row r="456" spans="3:24" x14ac:dyDescent="0.25">
      <c r="C456" t="str">
        <f>VLOOKUP(J456,LookupTbl!$A:$E,5,0)</f>
        <v>NASHVILLE</v>
      </c>
      <c r="D456" t="str">
        <f t="shared" ref="D456:D484" si="21">RIGHT(I456,LEN(I456)-FIND(",",I456,FIND(",",I456,FIND(",",I456,1)+1)+1)-1)</f>
        <v>WARREN COUNTY SCHOOL DISTRICT</v>
      </c>
      <c r="E456" t="str">
        <f t="shared" ref="E456:E484" si="22">MID(I456,FIND(",",I456,FIND(",",I456,1)+1)+2,FIND(",",I456,FIND(",",I456,FIND(",",I456,1)+1)+1)-FIND(",",I456,FIND(",",I456,1)+1)-2)</f>
        <v>UNINCORP</v>
      </c>
      <c r="F456" s="2" t="s">
        <v>4</v>
      </c>
      <c r="G456" s="1" t="s">
        <v>6</v>
      </c>
      <c r="H456" s="1" t="s">
        <v>17</v>
      </c>
      <c r="I456" s="1" t="s">
        <v>172</v>
      </c>
      <c r="J456" s="1" t="s">
        <v>483</v>
      </c>
      <c r="K456" s="2" t="s">
        <v>41</v>
      </c>
      <c r="L456" s="29">
        <v>4518</v>
      </c>
      <c r="M456" s="29">
        <v>4553</v>
      </c>
      <c r="N456" s="29">
        <v>4474</v>
      </c>
      <c r="O456" s="29">
        <v>4728</v>
      </c>
      <c r="P456" s="29">
        <v>4660</v>
      </c>
      <c r="Q456" s="29">
        <v>3962</v>
      </c>
      <c r="R456" s="29">
        <v>5419</v>
      </c>
      <c r="S456" s="29">
        <v>4648</v>
      </c>
      <c r="T456" s="29">
        <v>4667</v>
      </c>
      <c r="U456" s="29">
        <v>4614</v>
      </c>
      <c r="V456" s="29">
        <v>4697</v>
      </c>
      <c r="W456" s="32">
        <v>4563</v>
      </c>
      <c r="X456" s="15">
        <f t="shared" ref="X456:X485" si="23">AVERAGE(L456:W456)</f>
        <v>4625.25</v>
      </c>
    </row>
    <row r="457" spans="3:24" x14ac:dyDescent="0.25">
      <c r="C457" t="str">
        <f>VLOOKUP(J457,LookupTbl!$A:$E,5,0)</f>
        <v>NASHVILLE</v>
      </c>
      <c r="D457" t="str">
        <f t="shared" si="21"/>
        <v>WARREN COUNTY SCHOOL DISTRICT</v>
      </c>
      <c r="E457" t="str">
        <f t="shared" si="22"/>
        <v>WOODBURN</v>
      </c>
      <c r="F457" s="2" t="s">
        <v>4</v>
      </c>
      <c r="G457" s="1" t="s">
        <v>6</v>
      </c>
      <c r="H457" s="1" t="s">
        <v>17</v>
      </c>
      <c r="I457" s="1" t="s">
        <v>173</v>
      </c>
      <c r="J457" s="1" t="s">
        <v>484</v>
      </c>
      <c r="K457" s="2" t="s">
        <v>41</v>
      </c>
      <c r="L457" s="29">
        <v>126</v>
      </c>
      <c r="M457" s="29">
        <v>127</v>
      </c>
      <c r="N457" s="29">
        <v>137</v>
      </c>
      <c r="O457" s="29">
        <v>132</v>
      </c>
      <c r="P457" s="29">
        <v>133</v>
      </c>
      <c r="Q457" s="29">
        <v>133</v>
      </c>
      <c r="R457" s="29">
        <v>134</v>
      </c>
      <c r="S457" s="29">
        <v>131</v>
      </c>
      <c r="T457" s="29">
        <v>131</v>
      </c>
      <c r="U457" s="29">
        <v>130</v>
      </c>
      <c r="V457" s="29">
        <v>130</v>
      </c>
      <c r="W457" s="32">
        <v>128</v>
      </c>
      <c r="X457" s="15">
        <f t="shared" si="23"/>
        <v>131</v>
      </c>
    </row>
    <row r="458" spans="3:24" x14ac:dyDescent="0.25">
      <c r="C458" t="str">
        <f>VLOOKUP(J458,LookupTbl!$A:$E,5,0)</f>
        <v>LEXINGTON</v>
      </c>
      <c r="D458" t="str">
        <f t="shared" si="21"/>
        <v>WASHINGTON COUNTY SCHOOL DISTRI</v>
      </c>
      <c r="E458" t="str">
        <f t="shared" si="22"/>
        <v>SPRINGFIELD</v>
      </c>
      <c r="F458" s="2" t="s">
        <v>4</v>
      </c>
      <c r="G458" s="1" t="s">
        <v>6</v>
      </c>
      <c r="H458" s="1" t="s">
        <v>17</v>
      </c>
      <c r="I458" s="1" t="s">
        <v>174</v>
      </c>
      <c r="J458" s="1" t="s">
        <v>485</v>
      </c>
      <c r="K458" s="2" t="s">
        <v>41</v>
      </c>
      <c r="L458" s="29">
        <v>708</v>
      </c>
      <c r="M458" s="29">
        <v>706</v>
      </c>
      <c r="N458" s="29">
        <v>724</v>
      </c>
      <c r="O458" s="29">
        <v>742</v>
      </c>
      <c r="P458" s="29">
        <v>740</v>
      </c>
      <c r="Q458" s="29">
        <v>742</v>
      </c>
      <c r="R458" s="29">
        <v>745</v>
      </c>
      <c r="S458" s="29">
        <v>734</v>
      </c>
      <c r="T458" s="29">
        <v>734</v>
      </c>
      <c r="U458" s="29">
        <v>715</v>
      </c>
      <c r="V458" s="29">
        <v>716</v>
      </c>
      <c r="W458" s="32">
        <v>713</v>
      </c>
      <c r="X458" s="15">
        <f t="shared" si="23"/>
        <v>726.58333333333337</v>
      </c>
    </row>
    <row r="459" spans="3:24" x14ac:dyDescent="0.25">
      <c r="C459" t="str">
        <f>VLOOKUP(J459,LookupTbl!$A:$E,5,0)</f>
        <v>LEXINGTON</v>
      </c>
      <c r="D459" t="str">
        <f t="shared" si="21"/>
        <v>WASHINGTON COUNTY SCHOOL DISTRICT</v>
      </c>
      <c r="E459" t="str">
        <f t="shared" si="22"/>
        <v>UNINCORP</v>
      </c>
      <c r="F459" s="2" t="s">
        <v>4</v>
      </c>
      <c r="G459" s="1" t="s">
        <v>6</v>
      </c>
      <c r="H459" s="1" t="s">
        <v>17</v>
      </c>
      <c r="I459" s="1" t="s">
        <v>175</v>
      </c>
      <c r="J459" s="1" t="s">
        <v>486</v>
      </c>
      <c r="K459" s="2" t="s">
        <v>41</v>
      </c>
      <c r="L459" s="29">
        <v>52</v>
      </c>
      <c r="M459" s="29">
        <v>53</v>
      </c>
      <c r="N459" s="29">
        <v>53</v>
      </c>
      <c r="O459" s="29">
        <v>54</v>
      </c>
      <c r="P459" s="29">
        <v>56</v>
      </c>
      <c r="Q459" s="29">
        <v>55</v>
      </c>
      <c r="R459" s="29">
        <v>56</v>
      </c>
      <c r="S459" s="29">
        <v>56</v>
      </c>
      <c r="T459" s="29">
        <v>56</v>
      </c>
      <c r="U459" s="29">
        <v>56</v>
      </c>
      <c r="V459" s="29">
        <v>56</v>
      </c>
      <c r="W459" s="32">
        <v>56</v>
      </c>
      <c r="X459" s="15">
        <f t="shared" si="23"/>
        <v>54.916666666666664</v>
      </c>
    </row>
    <row r="460" spans="3:24" x14ac:dyDescent="0.25">
      <c r="C460" t="str">
        <f>VLOOKUP(J460,LookupTbl!$A:$E,5,0)</f>
        <v>EVANSVILLE</v>
      </c>
      <c r="D460" t="str">
        <f t="shared" si="21"/>
        <v>WEBSTER COUNTY SCHOOL DISTRICT</v>
      </c>
      <c r="E460" t="str">
        <f t="shared" si="22"/>
        <v>DIXON</v>
      </c>
      <c r="F460" s="2" t="s">
        <v>4</v>
      </c>
      <c r="G460" s="1" t="s">
        <v>6</v>
      </c>
      <c r="H460" s="1" t="s">
        <v>17</v>
      </c>
      <c r="I460" s="1" t="s">
        <v>176</v>
      </c>
      <c r="J460" s="1" t="s">
        <v>487</v>
      </c>
      <c r="K460" s="2" t="s">
        <v>41</v>
      </c>
      <c r="L460" s="29">
        <v>181</v>
      </c>
      <c r="M460" s="29">
        <v>180</v>
      </c>
      <c r="N460" s="29">
        <v>184</v>
      </c>
      <c r="O460" s="29">
        <v>190</v>
      </c>
      <c r="P460" s="29">
        <v>195</v>
      </c>
      <c r="Q460" s="29">
        <v>193</v>
      </c>
      <c r="R460" s="29">
        <v>195</v>
      </c>
      <c r="S460" s="29">
        <v>195</v>
      </c>
      <c r="T460" s="29">
        <v>194</v>
      </c>
      <c r="U460" s="29">
        <v>184</v>
      </c>
      <c r="V460" s="29">
        <v>183</v>
      </c>
      <c r="W460" s="32">
        <v>183</v>
      </c>
      <c r="X460" s="15">
        <f t="shared" si="23"/>
        <v>188.08333333333334</v>
      </c>
    </row>
    <row r="461" spans="3:24" x14ac:dyDescent="0.25">
      <c r="C461" t="str">
        <f>VLOOKUP(J461,LookupTbl!$A:$E,5,0)</f>
        <v>EVANSVILLE</v>
      </c>
      <c r="D461" t="str">
        <f t="shared" si="21"/>
        <v>WEBSTER COUNTY SCHOOL DISTRICT</v>
      </c>
      <c r="E461" t="str">
        <f t="shared" si="22"/>
        <v>SEBREE</v>
      </c>
      <c r="F461" s="2" t="s">
        <v>4</v>
      </c>
      <c r="G461" s="1" t="s">
        <v>6</v>
      </c>
      <c r="H461" s="1" t="s">
        <v>17</v>
      </c>
      <c r="I461" s="1" t="s">
        <v>177</v>
      </c>
      <c r="J461" s="1" t="s">
        <v>488</v>
      </c>
      <c r="K461" s="2" t="s">
        <v>41</v>
      </c>
      <c r="L461" s="29">
        <v>288</v>
      </c>
      <c r="M461" s="29">
        <v>291</v>
      </c>
      <c r="N461" s="29">
        <v>291</v>
      </c>
      <c r="O461" s="29">
        <v>293</v>
      </c>
      <c r="P461" s="29">
        <v>299</v>
      </c>
      <c r="Q461" s="29">
        <v>301</v>
      </c>
      <c r="R461" s="29">
        <v>305</v>
      </c>
      <c r="S461" s="29">
        <v>302</v>
      </c>
      <c r="T461" s="29">
        <v>297</v>
      </c>
      <c r="U461" s="29">
        <v>294</v>
      </c>
      <c r="V461" s="29">
        <v>286</v>
      </c>
      <c r="W461" s="32">
        <v>281</v>
      </c>
      <c r="X461" s="15">
        <f t="shared" si="23"/>
        <v>294</v>
      </c>
    </row>
    <row r="462" spans="3:24" x14ac:dyDescent="0.25">
      <c r="C462" t="str">
        <f>VLOOKUP(J462,LookupTbl!$A:$E,5,0)</f>
        <v>EVANSVILLE</v>
      </c>
      <c r="D462" t="str">
        <f t="shared" si="21"/>
        <v>WEBSTER COUNTY SCHOOL DISTRICT</v>
      </c>
      <c r="E462" t="str">
        <f t="shared" si="22"/>
        <v>SLAUGHTERS</v>
      </c>
      <c r="F462" s="2" t="s">
        <v>4</v>
      </c>
      <c r="G462" s="1" t="s">
        <v>6</v>
      </c>
      <c r="H462" s="1" t="s">
        <v>17</v>
      </c>
      <c r="I462" s="1" t="s">
        <v>178</v>
      </c>
      <c r="J462" s="1" t="s">
        <v>489</v>
      </c>
      <c r="K462" s="2" t="s">
        <v>41</v>
      </c>
      <c r="L462" s="29">
        <v>82</v>
      </c>
      <c r="M462" s="29">
        <v>79</v>
      </c>
      <c r="N462" s="29">
        <v>80</v>
      </c>
      <c r="O462" s="29">
        <v>81</v>
      </c>
      <c r="P462" s="29">
        <v>81</v>
      </c>
      <c r="Q462" s="29">
        <v>81</v>
      </c>
      <c r="R462" s="29">
        <v>82</v>
      </c>
      <c r="S462" s="29">
        <v>81</v>
      </c>
      <c r="T462" s="29">
        <v>82</v>
      </c>
      <c r="U462" s="29">
        <v>83</v>
      </c>
      <c r="V462" s="29">
        <v>79</v>
      </c>
      <c r="W462" s="32">
        <v>79</v>
      </c>
      <c r="X462" s="15">
        <f t="shared" si="23"/>
        <v>80.833333333333329</v>
      </c>
    </row>
    <row r="463" spans="3:24" x14ac:dyDescent="0.25">
      <c r="C463" t="str">
        <f>VLOOKUP(J463,LookupTbl!$A:$E,5,0)</f>
        <v>EVANSVILLE</v>
      </c>
      <c r="D463" t="str">
        <f t="shared" si="21"/>
        <v>WEBSTER COUNTY SCHOOL DISTRICT</v>
      </c>
      <c r="E463" t="str">
        <f t="shared" si="22"/>
        <v>UNINCORP</v>
      </c>
      <c r="F463" s="2" t="s">
        <v>4</v>
      </c>
      <c r="G463" s="1" t="s">
        <v>6</v>
      </c>
      <c r="H463" s="1" t="s">
        <v>17</v>
      </c>
      <c r="I463" s="1" t="s">
        <v>179</v>
      </c>
      <c r="J463" s="1" t="s">
        <v>490</v>
      </c>
      <c r="K463" s="2" t="s">
        <v>41</v>
      </c>
      <c r="L463" s="29">
        <v>157</v>
      </c>
      <c r="M463" s="29">
        <v>150</v>
      </c>
      <c r="N463" s="29">
        <v>155</v>
      </c>
      <c r="O463" s="29">
        <v>154</v>
      </c>
      <c r="P463" s="29">
        <v>161</v>
      </c>
      <c r="Q463" s="29">
        <v>158</v>
      </c>
      <c r="R463" s="29">
        <v>160</v>
      </c>
      <c r="S463" s="29">
        <v>158</v>
      </c>
      <c r="T463" s="29">
        <v>158</v>
      </c>
      <c r="U463" s="29">
        <v>156</v>
      </c>
      <c r="V463" s="29">
        <v>155</v>
      </c>
      <c r="W463" s="32">
        <v>149</v>
      </c>
      <c r="X463" s="15">
        <f t="shared" si="23"/>
        <v>155.91666666666666</v>
      </c>
    </row>
    <row r="464" spans="3:24" x14ac:dyDescent="0.25">
      <c r="C464" t="str">
        <f>VLOOKUP(J464,LookupTbl!$A:$E,5,0)</f>
        <v>NASHVILLE</v>
      </c>
      <c r="D464" t="str">
        <f t="shared" si="21"/>
        <v>CAVERNA INDEPENDENT SCHOOL DISTRICT</v>
      </c>
      <c r="E464" t="str">
        <f t="shared" si="22"/>
        <v>CAVE CITY</v>
      </c>
      <c r="F464" s="2" t="s">
        <v>4</v>
      </c>
      <c r="G464" s="1" t="s">
        <v>6</v>
      </c>
      <c r="H464" s="1" t="s">
        <v>18</v>
      </c>
      <c r="I464" s="1" t="s">
        <v>65</v>
      </c>
      <c r="J464" s="1" t="s">
        <v>376</v>
      </c>
      <c r="K464" s="2" t="s">
        <v>41</v>
      </c>
      <c r="L464" s="29">
        <v>23</v>
      </c>
      <c r="M464" s="29">
        <v>23</v>
      </c>
      <c r="N464" s="29">
        <v>24</v>
      </c>
      <c r="O464" s="29">
        <v>24</v>
      </c>
      <c r="P464" s="29">
        <v>23</v>
      </c>
      <c r="Q464" s="29">
        <v>22</v>
      </c>
      <c r="R464" s="29">
        <v>23</v>
      </c>
      <c r="S464" s="29">
        <v>22</v>
      </c>
      <c r="T464" s="29">
        <v>23</v>
      </c>
      <c r="U464" s="29">
        <v>23</v>
      </c>
      <c r="V464" s="29">
        <v>23</v>
      </c>
      <c r="W464" s="32">
        <v>23</v>
      </c>
      <c r="X464" s="15">
        <f t="shared" si="23"/>
        <v>23</v>
      </c>
    </row>
    <row r="465" spans="3:24" x14ac:dyDescent="0.25">
      <c r="C465" t="str">
        <f>VLOOKUP(J465,LookupTbl!$A:$E,5,0)</f>
        <v>NASHVILLE</v>
      </c>
      <c r="D465" t="str">
        <f t="shared" si="21"/>
        <v>GLASGOW INDEPENDENT SCHOOL DISTRICT</v>
      </c>
      <c r="E465" t="str">
        <f t="shared" si="22"/>
        <v>GLASGOW</v>
      </c>
      <c r="F465" s="2" t="s">
        <v>4</v>
      </c>
      <c r="G465" s="1" t="s">
        <v>6</v>
      </c>
      <c r="H465" s="1" t="s">
        <v>18</v>
      </c>
      <c r="I465" s="1" t="s">
        <v>67</v>
      </c>
      <c r="J465" s="1" t="s">
        <v>378</v>
      </c>
      <c r="K465" s="2" t="s">
        <v>41</v>
      </c>
      <c r="L465" s="29">
        <v>95</v>
      </c>
      <c r="M465" s="29">
        <v>105</v>
      </c>
      <c r="N465" s="29">
        <v>99</v>
      </c>
      <c r="O465" s="29">
        <v>100</v>
      </c>
      <c r="P465" s="29">
        <v>101</v>
      </c>
      <c r="Q465" s="11"/>
      <c r="R465" s="29">
        <v>200</v>
      </c>
      <c r="S465" s="29">
        <v>99</v>
      </c>
      <c r="T465" s="29">
        <v>101</v>
      </c>
      <c r="U465" s="29">
        <v>100</v>
      </c>
      <c r="V465" s="29">
        <v>100</v>
      </c>
      <c r="W465" s="32">
        <v>100</v>
      </c>
      <c r="X465" s="15">
        <f t="shared" si="23"/>
        <v>109.09090909090909</v>
      </c>
    </row>
    <row r="466" spans="3:24" x14ac:dyDescent="0.25">
      <c r="C466" t="str">
        <f>VLOOKUP(J466,LookupTbl!$A:$E,5,0)</f>
        <v>LEXINGTON</v>
      </c>
      <c r="D466" t="str">
        <f t="shared" si="21"/>
        <v>BOYLE COUNTY SCHOOL DISTRICT</v>
      </c>
      <c r="E466" t="str">
        <f t="shared" si="22"/>
        <v>DANVILLE</v>
      </c>
      <c r="F466" s="2" t="s">
        <v>4</v>
      </c>
      <c r="G466" s="1" t="s">
        <v>6</v>
      </c>
      <c r="H466" s="1" t="s">
        <v>18</v>
      </c>
      <c r="I466" s="1" t="s">
        <v>70</v>
      </c>
      <c r="J466" s="1" t="s">
        <v>381</v>
      </c>
      <c r="K466" s="2" t="s">
        <v>41</v>
      </c>
      <c r="L466" s="29">
        <v>1</v>
      </c>
      <c r="M466" s="29">
        <v>1</v>
      </c>
      <c r="N466" s="29">
        <v>1</v>
      </c>
      <c r="O466" s="29">
        <v>1</v>
      </c>
      <c r="P466" s="29">
        <v>1</v>
      </c>
      <c r="Q466" s="29">
        <v>1</v>
      </c>
      <c r="R466" s="29">
        <v>1</v>
      </c>
      <c r="S466" s="29">
        <v>1</v>
      </c>
      <c r="T466" s="29">
        <v>1</v>
      </c>
      <c r="U466" s="29">
        <v>1</v>
      </c>
      <c r="V466" s="29">
        <v>1</v>
      </c>
      <c r="W466" s="32">
        <v>1</v>
      </c>
      <c r="X466" s="15">
        <f t="shared" si="23"/>
        <v>1</v>
      </c>
    </row>
    <row r="467" spans="3:24" x14ac:dyDescent="0.25">
      <c r="C467" t="str">
        <f>VLOOKUP(J467,LookupTbl!$A:$E,5,0)</f>
        <v>PADUCAH</v>
      </c>
      <c r="D467" t="str">
        <f t="shared" si="21"/>
        <v>CALDWELL COUNTY SCHOOL DISTRICT</v>
      </c>
      <c r="E467" t="str">
        <f t="shared" si="22"/>
        <v>PRINCETON</v>
      </c>
      <c r="F467" s="2" t="s">
        <v>4</v>
      </c>
      <c r="G467" s="1" t="s">
        <v>6</v>
      </c>
      <c r="H467" s="1" t="s">
        <v>18</v>
      </c>
      <c r="I467" s="1" t="s">
        <v>79</v>
      </c>
      <c r="J467" s="1" t="s">
        <v>390</v>
      </c>
      <c r="K467" s="2" t="s">
        <v>41</v>
      </c>
      <c r="L467" s="29">
        <v>96</v>
      </c>
      <c r="M467" s="29">
        <v>68</v>
      </c>
      <c r="N467" s="29">
        <v>69</v>
      </c>
      <c r="O467" s="29">
        <v>68</v>
      </c>
      <c r="P467" s="29">
        <v>68</v>
      </c>
      <c r="Q467" s="11"/>
      <c r="R467" s="29">
        <v>136</v>
      </c>
      <c r="S467" s="29">
        <v>67</v>
      </c>
      <c r="T467" s="29">
        <v>69</v>
      </c>
      <c r="U467" s="29">
        <v>68</v>
      </c>
      <c r="V467" s="29">
        <v>68</v>
      </c>
      <c r="W467" s="32">
        <v>68</v>
      </c>
      <c r="X467" s="15">
        <f t="shared" si="23"/>
        <v>76.818181818181813</v>
      </c>
    </row>
    <row r="468" spans="3:24" x14ac:dyDescent="0.25">
      <c r="C468" t="str">
        <f>VLOOKUP(J468,LookupTbl!$A:$E,5,0)</f>
        <v>PADUCAH</v>
      </c>
      <c r="D468" t="str">
        <f t="shared" si="21"/>
        <v>CHRISTIAN COUNTY SCHOOL DISTRIC</v>
      </c>
      <c r="E468" t="str">
        <f t="shared" si="22"/>
        <v>HOPKINSVILLE</v>
      </c>
      <c r="F468" s="2" t="s">
        <v>4</v>
      </c>
      <c r="G468" s="1" t="s">
        <v>6</v>
      </c>
      <c r="H468" s="1" t="s">
        <v>18</v>
      </c>
      <c r="I468" s="1" t="s">
        <v>82</v>
      </c>
      <c r="J468" s="1" t="s">
        <v>393</v>
      </c>
      <c r="K468" s="2" t="s">
        <v>41</v>
      </c>
      <c r="L468" s="29">
        <v>1</v>
      </c>
      <c r="M468" s="29">
        <v>1</v>
      </c>
      <c r="N468" s="29">
        <v>1</v>
      </c>
      <c r="O468" s="29">
        <v>1</v>
      </c>
      <c r="P468" s="29">
        <v>1</v>
      </c>
      <c r="Q468" s="29">
        <v>1</v>
      </c>
      <c r="R468" s="29">
        <v>1</v>
      </c>
      <c r="S468" s="29">
        <v>1</v>
      </c>
      <c r="T468" s="29">
        <v>1</v>
      </c>
      <c r="U468" s="29">
        <v>1</v>
      </c>
      <c r="V468" s="29">
        <v>1</v>
      </c>
      <c r="W468" s="32">
        <v>1</v>
      </c>
      <c r="X468" s="15">
        <f t="shared" si="23"/>
        <v>1</v>
      </c>
    </row>
    <row r="469" spans="3:24" x14ac:dyDescent="0.25">
      <c r="C469" t="str">
        <f>VLOOKUP(J469,LookupTbl!$A:$E,5,0)</f>
        <v>PADUCAH</v>
      </c>
      <c r="D469" t="str">
        <f t="shared" si="21"/>
        <v>MAYFIELD INDEPENDENT SCHOOL DISTRICT</v>
      </c>
      <c r="E469" t="str">
        <f t="shared" si="22"/>
        <v>MAYFIELD</v>
      </c>
      <c r="F469" s="2" t="s">
        <v>4</v>
      </c>
      <c r="G469" s="1" t="s">
        <v>6</v>
      </c>
      <c r="H469" s="1" t="s">
        <v>18</v>
      </c>
      <c r="I469" s="1" t="s">
        <v>98</v>
      </c>
      <c r="J469" s="1" t="s">
        <v>409</v>
      </c>
      <c r="K469" s="2" t="s">
        <v>41</v>
      </c>
      <c r="L469" s="29">
        <v>226</v>
      </c>
      <c r="M469" s="29">
        <v>230</v>
      </c>
      <c r="N469" s="29">
        <v>227</v>
      </c>
      <c r="O469" s="29">
        <v>226</v>
      </c>
      <c r="P469" s="29">
        <v>228</v>
      </c>
      <c r="Q469" s="29">
        <v>227</v>
      </c>
      <c r="R469" s="29">
        <v>227</v>
      </c>
      <c r="S469" s="29">
        <v>227</v>
      </c>
      <c r="T469" s="29">
        <v>227</v>
      </c>
      <c r="U469" s="29">
        <v>227</v>
      </c>
      <c r="V469" s="29">
        <v>225</v>
      </c>
      <c r="W469" s="32">
        <v>229</v>
      </c>
      <c r="X469" s="15">
        <f t="shared" si="23"/>
        <v>227.16666666666666</v>
      </c>
    </row>
    <row r="470" spans="3:24" x14ac:dyDescent="0.25">
      <c r="C470" t="str">
        <f>VLOOKUP(J470,LookupTbl!$A:$E,5,0)</f>
        <v>PADUCAH</v>
      </c>
      <c r="D470" t="str">
        <f t="shared" si="21"/>
        <v>GRAVES COUNTY SCHOOL DISTRICT</v>
      </c>
      <c r="E470" t="str">
        <f t="shared" si="22"/>
        <v>UNINCORP</v>
      </c>
      <c r="F470" s="2" t="s">
        <v>4</v>
      </c>
      <c r="G470" s="1" t="s">
        <v>6</v>
      </c>
      <c r="H470" s="1" t="s">
        <v>18</v>
      </c>
      <c r="I470" s="1" t="s">
        <v>99</v>
      </c>
      <c r="J470" s="1" t="s">
        <v>410</v>
      </c>
      <c r="K470" s="2" t="s">
        <v>41</v>
      </c>
      <c r="L470" s="29">
        <v>2</v>
      </c>
      <c r="M470" s="29">
        <v>2</v>
      </c>
      <c r="N470" s="29">
        <v>2</v>
      </c>
      <c r="O470" s="29">
        <v>2</v>
      </c>
      <c r="P470" s="29">
        <v>2</v>
      </c>
      <c r="Q470" s="29">
        <v>2</v>
      </c>
      <c r="R470" s="29">
        <v>2</v>
      </c>
      <c r="S470" s="29">
        <v>2</v>
      </c>
      <c r="T470" s="29">
        <v>2</v>
      </c>
      <c r="U470" s="29">
        <v>2</v>
      </c>
      <c r="V470" s="29">
        <v>2</v>
      </c>
      <c r="W470" s="32">
        <v>2</v>
      </c>
      <c r="X470" s="15">
        <f t="shared" si="23"/>
        <v>2</v>
      </c>
    </row>
    <row r="471" spans="3:24" x14ac:dyDescent="0.25">
      <c r="C471" t="str">
        <f>VLOOKUP(J471,LookupTbl!$A:$E,5,0)</f>
        <v>PADUCAH</v>
      </c>
      <c r="D471" t="str">
        <f t="shared" si="21"/>
        <v>DAWSON SPRINGS INDEPENDENT SCHO</v>
      </c>
      <c r="E471" t="str">
        <f t="shared" si="22"/>
        <v>DAWSON SPRINGS</v>
      </c>
      <c r="F471" s="2" t="s">
        <v>4</v>
      </c>
      <c r="G471" s="1" t="s">
        <v>6</v>
      </c>
      <c r="H471" s="1" t="s">
        <v>18</v>
      </c>
      <c r="I471" s="1" t="s">
        <v>112</v>
      </c>
      <c r="J471" s="1" t="s">
        <v>423</v>
      </c>
      <c r="K471" s="2" t="s">
        <v>41</v>
      </c>
      <c r="L471" s="29">
        <v>53</v>
      </c>
      <c r="M471" s="29">
        <v>58</v>
      </c>
      <c r="N471" s="29">
        <v>53</v>
      </c>
      <c r="O471" s="29">
        <v>53</v>
      </c>
      <c r="P471" s="29">
        <v>52</v>
      </c>
      <c r="Q471" s="29">
        <v>53</v>
      </c>
      <c r="R471" s="29">
        <v>54</v>
      </c>
      <c r="S471" s="29">
        <v>52</v>
      </c>
      <c r="T471" s="29">
        <v>52</v>
      </c>
      <c r="U471" s="29">
        <v>56</v>
      </c>
      <c r="V471" s="29">
        <v>55</v>
      </c>
      <c r="W471" s="32">
        <v>56</v>
      </c>
      <c r="X471" s="15">
        <f t="shared" si="23"/>
        <v>53.916666666666664</v>
      </c>
    </row>
    <row r="472" spans="3:24" x14ac:dyDescent="0.25">
      <c r="C472" t="str">
        <f>VLOOKUP(J472,LookupTbl!$A:$E,5,0)</f>
        <v>PADUCAH</v>
      </c>
      <c r="D472" t="str">
        <f t="shared" si="21"/>
        <v>LYON COUNTY SCHOOL DISTRICT</v>
      </c>
      <c r="E472" t="str">
        <f t="shared" si="22"/>
        <v>EDDYVILLE</v>
      </c>
      <c r="F472" s="2" t="s">
        <v>4</v>
      </c>
      <c r="G472" s="1" t="s">
        <v>6</v>
      </c>
      <c r="H472" s="1" t="s">
        <v>18</v>
      </c>
      <c r="I472" s="1" t="s">
        <v>129</v>
      </c>
      <c r="J472" s="1" t="s">
        <v>440</v>
      </c>
      <c r="K472" s="2" t="s">
        <v>41</v>
      </c>
      <c r="L472" s="11"/>
      <c r="M472" s="11"/>
      <c r="N472" s="11"/>
      <c r="O472" s="11"/>
      <c r="P472" s="29">
        <v>93</v>
      </c>
      <c r="Q472" s="29">
        <v>95</v>
      </c>
      <c r="R472" s="29">
        <v>94</v>
      </c>
      <c r="S472" s="29">
        <v>92</v>
      </c>
      <c r="T472" s="29">
        <v>93</v>
      </c>
      <c r="U472" s="29">
        <v>97</v>
      </c>
      <c r="V472" s="29">
        <v>94</v>
      </c>
      <c r="W472" s="32">
        <v>92</v>
      </c>
      <c r="X472" s="15">
        <f t="shared" si="23"/>
        <v>93.75</v>
      </c>
    </row>
    <row r="473" spans="3:24" x14ac:dyDescent="0.25">
      <c r="C473" t="str">
        <f>VLOOKUP(J473,LookupTbl!$A:$E,5,0)</f>
        <v>PADUCAH</v>
      </c>
      <c r="D473" t="str">
        <f t="shared" si="21"/>
        <v>MARSHALL COUNTY SCHOOL DISTRICT</v>
      </c>
      <c r="E473" t="str">
        <f t="shared" si="22"/>
        <v>CALVERT CITY</v>
      </c>
      <c r="F473" s="2" t="s">
        <v>4</v>
      </c>
      <c r="G473" s="1" t="s">
        <v>6</v>
      </c>
      <c r="H473" s="1" t="s">
        <v>18</v>
      </c>
      <c r="I473" s="1" t="s">
        <v>133</v>
      </c>
      <c r="J473" s="1" t="s">
        <v>444</v>
      </c>
      <c r="K473" s="2" t="s">
        <v>41</v>
      </c>
      <c r="L473" s="29">
        <v>19</v>
      </c>
      <c r="M473" s="29">
        <v>23</v>
      </c>
      <c r="N473" s="29">
        <v>21</v>
      </c>
      <c r="O473" s="29">
        <v>21</v>
      </c>
      <c r="P473" s="29">
        <v>21</v>
      </c>
      <c r="Q473" s="29">
        <v>21</v>
      </c>
      <c r="R473" s="29">
        <v>21</v>
      </c>
      <c r="S473" s="29">
        <v>21</v>
      </c>
      <c r="T473" s="29">
        <v>20</v>
      </c>
      <c r="U473" s="29">
        <v>22</v>
      </c>
      <c r="V473" s="29">
        <v>21</v>
      </c>
      <c r="W473" s="32">
        <v>21</v>
      </c>
      <c r="X473" s="15">
        <f t="shared" si="23"/>
        <v>21</v>
      </c>
    </row>
    <row r="474" spans="3:24" x14ac:dyDescent="0.25">
      <c r="C474" t="str">
        <f>VLOOKUP(J474,LookupTbl!$A:$E,5,0)</f>
        <v>PADUCAH</v>
      </c>
      <c r="D474" t="str">
        <f t="shared" si="21"/>
        <v>MARSHALL COUNTY SCHOOL DISTRICT</v>
      </c>
      <c r="E474" t="str">
        <f t="shared" si="22"/>
        <v>UNINCORP</v>
      </c>
      <c r="F474" s="2" t="s">
        <v>4</v>
      </c>
      <c r="G474" s="1" t="s">
        <v>6</v>
      </c>
      <c r="H474" s="1" t="s">
        <v>18</v>
      </c>
      <c r="I474" s="1" t="s">
        <v>134</v>
      </c>
      <c r="J474" s="1" t="s">
        <v>445</v>
      </c>
      <c r="K474" s="2" t="s">
        <v>41</v>
      </c>
      <c r="L474" s="29">
        <v>1</v>
      </c>
      <c r="M474" s="29">
        <v>1</v>
      </c>
      <c r="N474" s="29">
        <v>1</v>
      </c>
      <c r="O474" s="29">
        <v>1</v>
      </c>
      <c r="P474" s="29">
        <v>1</v>
      </c>
      <c r="Q474" s="29">
        <v>1</v>
      </c>
      <c r="R474" s="29">
        <v>1</v>
      </c>
      <c r="S474" s="29">
        <v>1</v>
      </c>
      <c r="T474" s="29">
        <v>1</v>
      </c>
      <c r="U474" s="29">
        <v>1</v>
      </c>
      <c r="V474" s="29">
        <v>1</v>
      </c>
      <c r="W474" s="32">
        <v>1</v>
      </c>
      <c r="X474" s="15">
        <f t="shared" si="23"/>
        <v>1</v>
      </c>
    </row>
    <row r="475" spans="3:24" x14ac:dyDescent="0.25">
      <c r="C475" t="str">
        <f>VLOOKUP(J475,LookupTbl!$A:$E,5,0)</f>
        <v>PADUCAH</v>
      </c>
      <c r="D475" t="str">
        <f t="shared" si="21"/>
        <v>MCCRACKEN COUNTY SCHOOL DISTRICT</v>
      </c>
      <c r="E475" t="str">
        <f t="shared" si="22"/>
        <v>PADUCAH</v>
      </c>
      <c r="F475" s="2" t="s">
        <v>4</v>
      </c>
      <c r="G475" s="1" t="s">
        <v>6</v>
      </c>
      <c r="H475" s="1" t="s">
        <v>18</v>
      </c>
      <c r="I475" s="1" t="s">
        <v>135</v>
      </c>
      <c r="J475" s="1" t="s">
        <v>446</v>
      </c>
      <c r="K475" s="2" t="s">
        <v>41</v>
      </c>
      <c r="L475" s="29">
        <v>18</v>
      </c>
      <c r="M475" s="29">
        <v>18</v>
      </c>
      <c r="N475" s="29">
        <v>18</v>
      </c>
      <c r="O475" s="29">
        <v>18</v>
      </c>
      <c r="P475" s="29">
        <v>18</v>
      </c>
      <c r="Q475" s="29">
        <v>18</v>
      </c>
      <c r="R475" s="29">
        <v>18</v>
      </c>
      <c r="S475" s="29">
        <v>18</v>
      </c>
      <c r="T475" s="29">
        <v>18</v>
      </c>
      <c r="U475" s="29">
        <v>18</v>
      </c>
      <c r="V475" s="29">
        <v>18</v>
      </c>
      <c r="W475" s="32">
        <v>18</v>
      </c>
      <c r="X475" s="15">
        <f t="shared" si="23"/>
        <v>18</v>
      </c>
    </row>
    <row r="476" spans="3:24" x14ac:dyDescent="0.25">
      <c r="C476" t="str">
        <f>VLOOKUP(J476,LookupTbl!$A:$E,5,0)</f>
        <v>PADUCAH</v>
      </c>
      <c r="D476" t="str">
        <f t="shared" si="21"/>
        <v>PADUCAH INDEPENDENT SCHOOL DISTRICT</v>
      </c>
      <c r="E476" t="str">
        <f t="shared" si="22"/>
        <v>PADUCAH</v>
      </c>
      <c r="F476" s="2" t="s">
        <v>4</v>
      </c>
      <c r="G476" s="1" t="s">
        <v>6</v>
      </c>
      <c r="H476" s="1" t="s">
        <v>18</v>
      </c>
      <c r="I476" s="1" t="s">
        <v>136</v>
      </c>
      <c r="J476" s="1" t="s">
        <v>447</v>
      </c>
      <c r="K476" s="2" t="s">
        <v>41</v>
      </c>
      <c r="L476" s="29">
        <v>727</v>
      </c>
      <c r="M476" s="29">
        <v>754</v>
      </c>
      <c r="N476" s="29">
        <v>730</v>
      </c>
      <c r="O476" s="29">
        <v>732</v>
      </c>
      <c r="P476" s="29">
        <v>730</v>
      </c>
      <c r="Q476" s="29">
        <v>732</v>
      </c>
      <c r="R476" s="29">
        <v>733</v>
      </c>
      <c r="S476" s="29">
        <v>731</v>
      </c>
      <c r="T476" s="29">
        <v>730</v>
      </c>
      <c r="U476" s="29">
        <v>732</v>
      </c>
      <c r="V476" s="29">
        <v>726</v>
      </c>
      <c r="W476" s="32">
        <v>732</v>
      </c>
      <c r="X476" s="15">
        <f t="shared" si="23"/>
        <v>732.41666666666663</v>
      </c>
    </row>
    <row r="477" spans="3:24" x14ac:dyDescent="0.25">
      <c r="C477" t="str">
        <f>VLOOKUP(J477,LookupTbl!$A:$E,5,0)</f>
        <v>PADUCAH</v>
      </c>
      <c r="D477" t="str">
        <f t="shared" si="21"/>
        <v>MCCRACKEN COUNTY SCHOOL DISTRICT</v>
      </c>
      <c r="E477" t="str">
        <f t="shared" si="22"/>
        <v>UNINCORP</v>
      </c>
      <c r="F477" s="2" t="s">
        <v>4</v>
      </c>
      <c r="G477" s="1" t="s">
        <v>6</v>
      </c>
      <c r="H477" s="1" t="s">
        <v>18</v>
      </c>
      <c r="I477" s="1" t="s">
        <v>138</v>
      </c>
      <c r="J477" s="1" t="s">
        <v>449</v>
      </c>
      <c r="K477" s="2" t="s">
        <v>41</v>
      </c>
      <c r="L477" s="29">
        <v>2</v>
      </c>
      <c r="M477" s="29">
        <v>1</v>
      </c>
      <c r="N477" s="29">
        <v>1</v>
      </c>
      <c r="O477" s="29">
        <v>1</v>
      </c>
      <c r="P477" s="29">
        <v>1</v>
      </c>
      <c r="Q477" s="29">
        <v>1</v>
      </c>
      <c r="R477" s="29">
        <v>1</v>
      </c>
      <c r="S477" s="29">
        <v>1</v>
      </c>
      <c r="T477" s="29">
        <v>1</v>
      </c>
      <c r="U477" s="29">
        <v>1</v>
      </c>
      <c r="V477" s="29">
        <v>1</v>
      </c>
      <c r="W477" s="32">
        <v>1</v>
      </c>
      <c r="X477" s="15">
        <f t="shared" si="23"/>
        <v>1.0833333333333333</v>
      </c>
    </row>
    <row r="478" spans="3:24" x14ac:dyDescent="0.25">
      <c r="C478" t="str">
        <f>VLOOKUP(J478,LookupTbl!$A:$E,5,0)</f>
        <v>PADUCAH</v>
      </c>
      <c r="D478" t="str">
        <f t="shared" si="21"/>
        <v>MUHLENBERG COUNTY SCHOOL DISTRIC</v>
      </c>
      <c r="E478" t="str">
        <f t="shared" si="22"/>
        <v>GREENVILLE</v>
      </c>
      <c r="F478" s="2" t="s">
        <v>4</v>
      </c>
      <c r="G478" s="1" t="s">
        <v>6</v>
      </c>
      <c r="H478" s="1" t="s">
        <v>18</v>
      </c>
      <c r="I478" s="1" t="s">
        <v>148</v>
      </c>
      <c r="J478" s="1" t="s">
        <v>459</v>
      </c>
      <c r="K478" s="2" t="s">
        <v>41</v>
      </c>
      <c r="L478" s="29">
        <v>1</v>
      </c>
      <c r="M478" s="29">
        <v>1</v>
      </c>
      <c r="N478" s="29">
        <v>1</v>
      </c>
      <c r="O478" s="29">
        <v>1</v>
      </c>
      <c r="P478" s="29">
        <v>1</v>
      </c>
      <c r="Q478" s="29">
        <v>1</v>
      </c>
      <c r="R478" s="29">
        <v>1</v>
      </c>
      <c r="S478" s="29">
        <v>1</v>
      </c>
      <c r="T478" s="29">
        <v>1</v>
      </c>
      <c r="U478" s="29">
        <v>1</v>
      </c>
      <c r="V478" s="29">
        <v>1</v>
      </c>
      <c r="W478" s="32">
        <v>1</v>
      </c>
      <c r="X478" s="15">
        <f t="shared" si="23"/>
        <v>1</v>
      </c>
    </row>
    <row r="479" spans="3:24" x14ac:dyDescent="0.25">
      <c r="C479" t="str">
        <f>VLOOKUP(J479,LookupTbl!$A:$E,5,0)</f>
        <v>PADUCAH</v>
      </c>
      <c r="D479" t="str">
        <f t="shared" si="21"/>
        <v>TRIGG COUNTY SCHOOL DISTRICT</v>
      </c>
      <c r="E479" t="str">
        <f t="shared" si="22"/>
        <v>CADIZ</v>
      </c>
      <c r="F479" s="2" t="s">
        <v>4</v>
      </c>
      <c r="G479" s="1" t="s">
        <v>6</v>
      </c>
      <c r="H479" s="1" t="s">
        <v>18</v>
      </c>
      <c r="I479" s="1" t="s">
        <v>165</v>
      </c>
      <c r="J479" s="1" t="s">
        <v>476</v>
      </c>
      <c r="K479" s="2" t="s">
        <v>41</v>
      </c>
      <c r="L479" s="29">
        <v>75</v>
      </c>
      <c r="M479" s="29">
        <v>75</v>
      </c>
      <c r="N479" s="29">
        <v>75</v>
      </c>
      <c r="O479" s="29">
        <v>75</v>
      </c>
      <c r="P479" s="29">
        <v>75</v>
      </c>
      <c r="Q479" s="29">
        <v>75</v>
      </c>
      <c r="R479" s="29">
        <v>75</v>
      </c>
      <c r="S479" s="29">
        <v>75</v>
      </c>
      <c r="T479" s="29">
        <v>74</v>
      </c>
      <c r="U479" s="29">
        <v>76</v>
      </c>
      <c r="V479" s="29">
        <v>75</v>
      </c>
      <c r="W479" s="32">
        <v>75</v>
      </c>
      <c r="X479" s="15">
        <f t="shared" si="23"/>
        <v>75</v>
      </c>
    </row>
    <row r="480" spans="3:24" x14ac:dyDescent="0.25">
      <c r="C480" t="e">
        <f>VLOOKUP(J480,LookupTbl!$A:$E,5,0)</f>
        <v>#N/A</v>
      </c>
      <c r="D480" t="e">
        <f t="shared" si="21"/>
        <v>#VALUE!</v>
      </c>
      <c r="E480" t="e">
        <f t="shared" si="22"/>
        <v>#VALUE!</v>
      </c>
      <c r="F480" s="2" t="s">
        <v>4</v>
      </c>
      <c r="G480" s="1" t="s">
        <v>6</v>
      </c>
      <c r="H480" s="1" t="s">
        <v>19</v>
      </c>
      <c r="I480" s="1" t="s">
        <v>207</v>
      </c>
      <c r="J480" s="1" t="s">
        <v>518</v>
      </c>
      <c r="K480" s="2" t="s">
        <v>41</v>
      </c>
      <c r="L480" s="29">
        <v>1</v>
      </c>
      <c r="M480" s="29">
        <v>1</v>
      </c>
      <c r="N480" s="29">
        <v>1</v>
      </c>
      <c r="O480" s="29">
        <v>1</v>
      </c>
      <c r="P480" s="29">
        <v>1</v>
      </c>
      <c r="Q480" s="29">
        <v>1</v>
      </c>
      <c r="R480" s="11"/>
      <c r="S480" s="11"/>
      <c r="T480" s="11"/>
      <c r="U480" s="11"/>
      <c r="V480" s="11"/>
      <c r="W480" s="5"/>
      <c r="X480" s="15">
        <f t="shared" si="23"/>
        <v>1</v>
      </c>
    </row>
    <row r="481" spans="3:25" x14ac:dyDescent="0.25">
      <c r="C481" t="e">
        <f>VLOOKUP(J481,LookupTbl!$A:$E,5,0)</f>
        <v>#N/A</v>
      </c>
      <c r="D481" t="e">
        <f t="shared" ref="D481" si="24">RIGHT(I481,LEN(I481)-FIND(",",I481,FIND(",",I481,FIND(",",I481,1)+1)+1)-1)</f>
        <v>#VALUE!</v>
      </c>
      <c r="E481" t="e">
        <f t="shared" ref="E481" si="25">MID(I481,FIND(",",I481,FIND(",",I481,1)+1)+2,FIND(",",I481,FIND(",",I481,FIND(",",I481,1)+1)+1)-FIND(",",I481,FIND(",",I481,1)+1)-2)</f>
        <v>#VALUE!</v>
      </c>
      <c r="F481" s="2" t="s">
        <v>4</v>
      </c>
      <c r="G481" s="2" t="s">
        <v>6</v>
      </c>
      <c r="H481" s="2" t="s">
        <v>594</v>
      </c>
      <c r="I481" s="2" t="s">
        <v>595</v>
      </c>
      <c r="J481" s="2" t="s">
        <v>596</v>
      </c>
      <c r="K481" s="2" t="s">
        <v>41</v>
      </c>
      <c r="L481" s="105"/>
      <c r="M481" s="105"/>
      <c r="N481" s="105"/>
      <c r="O481" s="105"/>
      <c r="P481" s="105"/>
      <c r="Q481" s="105"/>
      <c r="R481" s="105"/>
      <c r="S481" s="30">
        <v>1</v>
      </c>
      <c r="T481" s="105"/>
      <c r="U481" s="105"/>
      <c r="V481" s="105"/>
      <c r="W481" s="106"/>
      <c r="X481" s="15">
        <f t="shared" si="23"/>
        <v>1</v>
      </c>
    </row>
    <row r="482" spans="3:25" x14ac:dyDescent="0.25">
      <c r="C482" t="e">
        <f>VLOOKUP(J482,LookupTbl!$A:$E,5,0)</f>
        <v>#N/A</v>
      </c>
      <c r="D482" t="e">
        <f t="shared" si="21"/>
        <v>#VALUE!</v>
      </c>
      <c r="E482" t="e">
        <f t="shared" si="22"/>
        <v>#VALUE!</v>
      </c>
      <c r="X482" s="34" t="e">
        <f t="shared" si="23"/>
        <v>#DIV/0!</v>
      </c>
    </row>
    <row r="483" spans="3:25" x14ac:dyDescent="0.25">
      <c r="C483" t="e">
        <f>VLOOKUP(J483,LookupTbl!$A:$E,5,0)</f>
        <v>#N/A</v>
      </c>
      <c r="D483" t="e">
        <f t="shared" si="21"/>
        <v>#VALUE!</v>
      </c>
      <c r="E483" t="e">
        <f t="shared" si="22"/>
        <v>#VALUE!</v>
      </c>
      <c r="X483" s="34" t="e">
        <f t="shared" si="23"/>
        <v>#DIV/0!</v>
      </c>
    </row>
    <row r="484" spans="3:25" x14ac:dyDescent="0.25">
      <c r="C484" t="e">
        <f>VLOOKUP(J484,LookupTbl!$A:$E,5,0)</f>
        <v>#N/A</v>
      </c>
      <c r="D484" t="e">
        <f t="shared" si="21"/>
        <v>#VALUE!</v>
      </c>
      <c r="E484" t="e">
        <f t="shared" si="22"/>
        <v>#VALUE!</v>
      </c>
      <c r="X484" s="34" t="e">
        <f t="shared" si="23"/>
        <v>#DIV/0!</v>
      </c>
    </row>
    <row r="485" spans="3:25" x14ac:dyDescent="0.25">
      <c r="X485" s="34" t="e">
        <f t="shared" si="23"/>
        <v>#DIV/0!</v>
      </c>
    </row>
    <row r="489" spans="3:25" x14ac:dyDescent="0.25">
      <c r="L489" s="40" t="s">
        <v>531</v>
      </c>
      <c r="M489" s="40" t="s">
        <v>532</v>
      </c>
      <c r="N489" s="40" t="s">
        <v>533</v>
      </c>
      <c r="O489" s="40" t="s">
        <v>534</v>
      </c>
      <c r="P489" s="40" t="s">
        <v>523</v>
      </c>
      <c r="Q489" s="40" t="s">
        <v>524</v>
      </c>
      <c r="R489" s="40" t="s">
        <v>525</v>
      </c>
      <c r="S489" s="40" t="s">
        <v>526</v>
      </c>
      <c r="T489" s="40" t="s">
        <v>527</v>
      </c>
      <c r="U489" s="40" t="s">
        <v>528</v>
      </c>
      <c r="V489" s="40" t="s">
        <v>529</v>
      </c>
      <c r="W489" s="40" t="s">
        <v>530</v>
      </c>
      <c r="X489" s="40" t="s">
        <v>535</v>
      </c>
      <c r="Y489" s="40" t="s">
        <v>35</v>
      </c>
    </row>
    <row r="491" spans="3:25" x14ac:dyDescent="0.25">
      <c r="K491" t="s">
        <v>17</v>
      </c>
      <c r="L491" s="15">
        <f>SUMIF($H$7:$H$485,$K491,L$7:L$485)</f>
        <v>149672</v>
      </c>
      <c r="M491" s="15">
        <f t="shared" ref="M491:W491" si="26">SUMIF($H$7:$H$485,$K491,M$7:M$485)</f>
        <v>151158</v>
      </c>
      <c r="N491" s="15">
        <f t="shared" si="26"/>
        <v>151071</v>
      </c>
      <c r="O491" s="15">
        <f t="shared" si="26"/>
        <v>156596</v>
      </c>
      <c r="P491" s="15">
        <f t="shared" si="26"/>
        <v>156457</v>
      </c>
      <c r="Q491" s="15">
        <f t="shared" si="26"/>
        <v>139931</v>
      </c>
      <c r="R491" s="15">
        <f t="shared" si="26"/>
        <v>173781</v>
      </c>
      <c r="S491" s="15">
        <f t="shared" si="26"/>
        <v>156828</v>
      </c>
      <c r="T491" s="15">
        <f t="shared" si="26"/>
        <v>155295</v>
      </c>
      <c r="U491" s="15">
        <f t="shared" si="26"/>
        <v>154867</v>
      </c>
      <c r="V491" s="15">
        <f t="shared" si="26"/>
        <v>152881</v>
      </c>
      <c r="W491" s="15">
        <f t="shared" si="26"/>
        <v>150414</v>
      </c>
      <c r="X491" s="17">
        <f>AVERAGE(L491:W491)</f>
        <v>154079.25</v>
      </c>
      <c r="Y491" s="17">
        <f>SUM(L491:W491)</f>
        <v>1848951</v>
      </c>
    </row>
    <row r="492" spans="3:25" x14ac:dyDescent="0.25">
      <c r="K492" t="s">
        <v>18</v>
      </c>
      <c r="L492" s="15">
        <f t="shared" ref="L492:W501" si="27">SUMIF($H$7:$H$485,$K492,L$7:L$485)</f>
        <v>1340</v>
      </c>
      <c r="M492" s="15">
        <f t="shared" si="27"/>
        <v>1361</v>
      </c>
      <c r="N492" s="15">
        <f t="shared" si="27"/>
        <v>1323</v>
      </c>
      <c r="O492" s="15">
        <f t="shared" si="27"/>
        <v>1324</v>
      </c>
      <c r="P492" s="15">
        <f t="shared" si="27"/>
        <v>1416</v>
      </c>
      <c r="Q492" s="15">
        <f t="shared" si="27"/>
        <v>1250</v>
      </c>
      <c r="R492" s="15">
        <f t="shared" si="27"/>
        <v>1588</v>
      </c>
      <c r="S492" s="15">
        <f t="shared" si="27"/>
        <v>1411</v>
      </c>
      <c r="T492" s="15">
        <f t="shared" si="27"/>
        <v>1414</v>
      </c>
      <c r="U492" s="15">
        <f t="shared" si="27"/>
        <v>1426</v>
      </c>
      <c r="V492" s="15">
        <f t="shared" si="27"/>
        <v>1412</v>
      </c>
      <c r="W492" s="15">
        <f t="shared" si="27"/>
        <v>1421</v>
      </c>
      <c r="X492" s="17">
        <f t="shared" ref="X492:X501" si="28">AVERAGE(L492:W492)</f>
        <v>1390.5</v>
      </c>
      <c r="Y492" s="17">
        <f t="shared" ref="Y492:Y501" si="29">SUM(L492:W492)</f>
        <v>16686</v>
      </c>
    </row>
    <row r="493" spans="3:25" x14ac:dyDescent="0.25">
      <c r="K493" t="s">
        <v>13</v>
      </c>
      <c r="L493" s="15">
        <f t="shared" si="27"/>
        <v>16763</v>
      </c>
      <c r="M493" s="15">
        <f t="shared" si="27"/>
        <v>16900</v>
      </c>
      <c r="N493" s="15">
        <f t="shared" si="27"/>
        <v>16920</v>
      </c>
      <c r="O493" s="15">
        <f t="shared" si="27"/>
        <v>17698</v>
      </c>
      <c r="P493" s="15">
        <f t="shared" si="27"/>
        <v>17809</v>
      </c>
      <c r="Q493" s="15">
        <f t="shared" si="27"/>
        <v>16330</v>
      </c>
      <c r="R493" s="15">
        <f t="shared" si="27"/>
        <v>19213</v>
      </c>
      <c r="S493" s="15">
        <f t="shared" si="27"/>
        <v>17745</v>
      </c>
      <c r="T493" s="15">
        <f t="shared" si="27"/>
        <v>17372</v>
      </c>
      <c r="U493" s="15">
        <f t="shared" si="27"/>
        <v>17239</v>
      </c>
      <c r="V493" s="15">
        <f t="shared" si="27"/>
        <v>17099</v>
      </c>
      <c r="W493" s="15">
        <f t="shared" si="27"/>
        <v>16768</v>
      </c>
      <c r="X493" s="17">
        <f t="shared" si="28"/>
        <v>17321.333333333332</v>
      </c>
      <c r="Y493" s="17">
        <f t="shared" si="29"/>
        <v>207856</v>
      </c>
    </row>
    <row r="494" spans="3:25" x14ac:dyDescent="0.25">
      <c r="K494" t="s">
        <v>16</v>
      </c>
      <c r="L494" s="15">
        <f t="shared" si="27"/>
        <v>189</v>
      </c>
      <c r="M494" s="15">
        <f t="shared" si="27"/>
        <v>195</v>
      </c>
      <c r="N494" s="15">
        <f t="shared" si="27"/>
        <v>181</v>
      </c>
      <c r="O494" s="15">
        <f t="shared" si="27"/>
        <v>200</v>
      </c>
      <c r="P494" s="15">
        <f t="shared" si="27"/>
        <v>201</v>
      </c>
      <c r="Q494" s="15">
        <f t="shared" si="27"/>
        <v>169</v>
      </c>
      <c r="R494" s="15">
        <f t="shared" si="27"/>
        <v>234</v>
      </c>
      <c r="S494" s="15">
        <f t="shared" si="27"/>
        <v>197</v>
      </c>
      <c r="T494" s="15">
        <f t="shared" si="27"/>
        <v>193</v>
      </c>
      <c r="U494" s="15">
        <f t="shared" si="27"/>
        <v>205</v>
      </c>
      <c r="V494" s="15">
        <f t="shared" si="27"/>
        <v>193</v>
      </c>
      <c r="W494" s="15">
        <f t="shared" si="27"/>
        <v>211</v>
      </c>
      <c r="X494" s="17">
        <f t="shared" si="28"/>
        <v>197.33333333333334</v>
      </c>
      <c r="Y494" s="17">
        <f t="shared" si="29"/>
        <v>2368</v>
      </c>
    </row>
    <row r="495" spans="3:25" x14ac:dyDescent="0.25">
      <c r="K495" t="s">
        <v>10</v>
      </c>
      <c r="L495" s="15">
        <f t="shared" si="27"/>
        <v>1544</v>
      </c>
      <c r="M495" s="15">
        <f t="shared" si="27"/>
        <v>1572</v>
      </c>
      <c r="N495" s="15">
        <f t="shared" si="27"/>
        <v>1520</v>
      </c>
      <c r="O495" s="15">
        <f t="shared" si="27"/>
        <v>1559</v>
      </c>
      <c r="P495" s="15">
        <f t="shared" si="27"/>
        <v>1567</v>
      </c>
      <c r="Q495" s="15">
        <f t="shared" si="27"/>
        <v>1378</v>
      </c>
      <c r="R495" s="15">
        <f t="shared" si="27"/>
        <v>1769</v>
      </c>
      <c r="S495" s="15">
        <f t="shared" si="27"/>
        <v>1555</v>
      </c>
      <c r="T495" s="15">
        <f t="shared" si="27"/>
        <v>1550</v>
      </c>
      <c r="U495" s="15">
        <f t="shared" si="27"/>
        <v>1563</v>
      </c>
      <c r="V495" s="15">
        <f t="shared" si="27"/>
        <v>1563</v>
      </c>
      <c r="W495" s="15">
        <f t="shared" si="27"/>
        <v>1507</v>
      </c>
      <c r="X495" s="17">
        <f t="shared" si="28"/>
        <v>1553.9166666666667</v>
      </c>
      <c r="Y495" s="17">
        <f t="shared" si="29"/>
        <v>18647</v>
      </c>
    </row>
    <row r="496" spans="3:25" x14ac:dyDescent="0.25">
      <c r="K496" t="s">
        <v>12</v>
      </c>
      <c r="L496" s="15">
        <f t="shared" si="27"/>
        <v>2</v>
      </c>
      <c r="M496" s="15">
        <f t="shared" si="27"/>
        <v>2</v>
      </c>
      <c r="N496" s="15">
        <f t="shared" si="27"/>
        <v>2</v>
      </c>
      <c r="O496" s="15">
        <f t="shared" si="27"/>
        <v>3</v>
      </c>
      <c r="P496" s="15">
        <f t="shared" si="27"/>
        <v>4</v>
      </c>
      <c r="Q496" s="15">
        <f t="shared" si="27"/>
        <v>3</v>
      </c>
      <c r="R496" s="15">
        <f t="shared" si="27"/>
        <v>3</v>
      </c>
      <c r="S496" s="15">
        <f t="shared" si="27"/>
        <v>4</v>
      </c>
      <c r="T496" s="15">
        <f t="shared" si="27"/>
        <v>2</v>
      </c>
      <c r="U496" s="15">
        <f t="shared" si="27"/>
        <v>2</v>
      </c>
      <c r="V496" s="15">
        <f t="shared" si="27"/>
        <v>2</v>
      </c>
      <c r="W496" s="15">
        <f t="shared" si="27"/>
        <v>2</v>
      </c>
      <c r="X496" s="17">
        <f t="shared" si="28"/>
        <v>2.5833333333333335</v>
      </c>
      <c r="Y496" s="17">
        <f t="shared" si="29"/>
        <v>31</v>
      </c>
    </row>
    <row r="497" spans="11:25" x14ac:dyDescent="0.25">
      <c r="K497" t="s">
        <v>15</v>
      </c>
      <c r="L497" s="108">
        <f>SUMIF($H$7:$H$485,$K497,L$7:L$485)+'IND-Inter Adj'!Q55</f>
        <v>4</v>
      </c>
      <c r="M497" s="108">
        <f>SUMIF($H$7:$H$485,$K497,M$7:M$485)+'IND-Inter Adj'!R55</f>
        <v>7</v>
      </c>
      <c r="N497" s="108">
        <f>SUMIF($H$7:$H$485,$K497,N$7:N$485)+'IND-Inter Adj'!S55</f>
        <v>7</v>
      </c>
      <c r="O497" s="108">
        <f>SUMIF($H$7:$H$485,$K497,O$7:O$485)+'IND-Inter Adj'!T55</f>
        <v>5</v>
      </c>
      <c r="P497" s="108">
        <f>SUMIF($H$7:$H$485,$K497,P$7:P$485)+'IND-Inter Adj'!U55</f>
        <v>8</v>
      </c>
      <c r="Q497" s="108">
        <f>SUMIF($H$7:$H$485,$K497,Q$7:Q$485)+'IND-Inter Adj'!V55</f>
        <v>6</v>
      </c>
      <c r="R497" s="108">
        <f>SUMIF($H$7:$H$485,$K497,R$7:R$485)+'IND-Inter Adj'!W55</f>
        <v>6</v>
      </c>
      <c r="S497" s="108">
        <f>SUMIF($H$7:$H$485,$K497,S$7:S$485)+'IND-Inter Adj'!X55</f>
        <v>7</v>
      </c>
      <c r="T497" s="108">
        <f>SUMIF($H$7:$H$485,$K497,T$7:T$485)+'IND-Inter Adj'!Y55</f>
        <v>5</v>
      </c>
      <c r="U497" s="108">
        <f>SUMIF($H$7:$H$485,$K497,U$7:U$485)+'IND-Inter Adj'!Z55</f>
        <v>5</v>
      </c>
      <c r="V497" s="108">
        <f>SUMIF($H$7:$H$485,$K497,V$7:V$485)+'IND-Inter Adj'!AA55</f>
        <v>5</v>
      </c>
      <c r="W497" s="108">
        <f>SUMIF($H$7:$H$485,$K497,W$7:W$485)+'IND-Inter Adj'!AB55</f>
        <v>5</v>
      </c>
      <c r="X497" s="17">
        <f t="shared" si="28"/>
        <v>5.833333333333333</v>
      </c>
      <c r="Y497" s="17">
        <f t="shared" si="29"/>
        <v>70</v>
      </c>
    </row>
    <row r="498" spans="11:25" x14ac:dyDescent="0.25">
      <c r="K498" t="s">
        <v>11</v>
      </c>
      <c r="L498" s="15">
        <f t="shared" si="27"/>
        <v>0</v>
      </c>
      <c r="M498" s="15">
        <f t="shared" si="27"/>
        <v>0</v>
      </c>
      <c r="N498" s="15">
        <f t="shared" si="27"/>
        <v>0</v>
      </c>
      <c r="O498" s="15">
        <f t="shared" si="27"/>
        <v>0</v>
      </c>
      <c r="P498" s="15">
        <f t="shared" si="27"/>
        <v>0</v>
      </c>
      <c r="Q498" s="15">
        <f t="shared" si="27"/>
        <v>0</v>
      </c>
      <c r="R498" s="15">
        <f t="shared" si="27"/>
        <v>0</v>
      </c>
      <c r="S498" s="15">
        <f t="shared" si="27"/>
        <v>0</v>
      </c>
      <c r="T498" s="15">
        <f t="shared" si="27"/>
        <v>0</v>
      </c>
      <c r="U498" s="15">
        <f t="shared" si="27"/>
        <v>0</v>
      </c>
      <c r="V498" s="15">
        <f t="shared" si="27"/>
        <v>0</v>
      </c>
      <c r="W498" s="15">
        <f t="shared" si="27"/>
        <v>0</v>
      </c>
      <c r="X498" s="17">
        <f t="shared" si="28"/>
        <v>0</v>
      </c>
      <c r="Y498" s="17">
        <f t="shared" si="29"/>
        <v>0</v>
      </c>
    </row>
    <row r="499" spans="11:25" x14ac:dyDescent="0.25">
      <c r="K499" t="s">
        <v>19</v>
      </c>
      <c r="L499" s="15">
        <f t="shared" si="27"/>
        <v>1</v>
      </c>
      <c r="M499" s="15">
        <f t="shared" si="27"/>
        <v>1</v>
      </c>
      <c r="N499" s="15">
        <f t="shared" si="27"/>
        <v>1</v>
      </c>
      <c r="O499" s="15">
        <f t="shared" si="27"/>
        <v>1</v>
      </c>
      <c r="P499" s="15">
        <f t="shared" si="27"/>
        <v>1</v>
      </c>
      <c r="Q499" s="15">
        <f t="shared" si="27"/>
        <v>1</v>
      </c>
      <c r="R499" s="15">
        <f t="shared" si="27"/>
        <v>0</v>
      </c>
      <c r="S499" s="15">
        <f t="shared" si="27"/>
        <v>0</v>
      </c>
      <c r="T499" s="15">
        <f t="shared" si="27"/>
        <v>0</v>
      </c>
      <c r="U499" s="15">
        <f t="shared" si="27"/>
        <v>0</v>
      </c>
      <c r="V499" s="15">
        <f t="shared" si="27"/>
        <v>0</v>
      </c>
      <c r="W499" s="15">
        <f t="shared" si="27"/>
        <v>0</v>
      </c>
      <c r="X499" s="17">
        <f t="shared" si="28"/>
        <v>0.5</v>
      </c>
      <c r="Y499" s="17">
        <f t="shared" si="29"/>
        <v>6</v>
      </c>
    </row>
    <row r="500" spans="11:25" x14ac:dyDescent="0.25">
      <c r="K500" t="s">
        <v>14</v>
      </c>
      <c r="L500" s="15">
        <f t="shared" si="27"/>
        <v>0</v>
      </c>
      <c r="M500" s="15">
        <f t="shared" si="27"/>
        <v>0</v>
      </c>
      <c r="N500" s="15">
        <f t="shared" si="27"/>
        <v>0</v>
      </c>
      <c r="O500" s="15">
        <f t="shared" si="27"/>
        <v>0</v>
      </c>
      <c r="P500" s="15">
        <f t="shared" si="27"/>
        <v>0</v>
      </c>
      <c r="Q500" s="15">
        <f t="shared" si="27"/>
        <v>0</v>
      </c>
      <c r="R500" s="15">
        <f t="shared" si="27"/>
        <v>0</v>
      </c>
      <c r="S500" s="15">
        <f t="shared" si="27"/>
        <v>0</v>
      </c>
      <c r="T500" s="15">
        <f t="shared" si="27"/>
        <v>0</v>
      </c>
      <c r="U500" s="15">
        <f t="shared" si="27"/>
        <v>0</v>
      </c>
      <c r="V500" s="15">
        <f t="shared" si="27"/>
        <v>0</v>
      </c>
      <c r="W500" s="15">
        <f t="shared" si="27"/>
        <v>0</v>
      </c>
      <c r="X500" s="17">
        <f t="shared" si="28"/>
        <v>0</v>
      </c>
      <c r="Y500" s="17">
        <f t="shared" si="29"/>
        <v>0</v>
      </c>
    </row>
    <row r="501" spans="11:25" x14ac:dyDescent="0.25">
      <c r="K501" t="s">
        <v>8</v>
      </c>
      <c r="L501" s="15">
        <f t="shared" si="27"/>
        <v>0</v>
      </c>
      <c r="M501" s="15">
        <f t="shared" si="27"/>
        <v>0</v>
      </c>
      <c r="N501" s="15">
        <f t="shared" si="27"/>
        <v>0</v>
      </c>
      <c r="O501" s="15">
        <f t="shared" si="27"/>
        <v>0</v>
      </c>
      <c r="P501" s="15">
        <f t="shared" si="27"/>
        <v>0</v>
      </c>
      <c r="Q501" s="15">
        <f t="shared" si="27"/>
        <v>0</v>
      </c>
      <c r="R501" s="15">
        <f t="shared" si="27"/>
        <v>0</v>
      </c>
      <c r="S501" s="15">
        <f t="shared" si="27"/>
        <v>0</v>
      </c>
      <c r="T501" s="15">
        <f t="shared" si="27"/>
        <v>0</v>
      </c>
      <c r="U501" s="15">
        <f t="shared" si="27"/>
        <v>0</v>
      </c>
      <c r="V501" s="15">
        <f t="shared" si="27"/>
        <v>0</v>
      </c>
      <c r="W501" s="15">
        <f t="shared" si="27"/>
        <v>0</v>
      </c>
      <c r="X501" s="17">
        <f t="shared" si="28"/>
        <v>0</v>
      </c>
      <c r="Y501" s="17">
        <f t="shared" si="29"/>
        <v>0</v>
      </c>
    </row>
    <row r="503" spans="11:25" ht="15.75" thickBot="1" x14ac:dyDescent="0.3">
      <c r="L503" s="93">
        <f>SUM(L491:L502)</f>
        <v>169515</v>
      </c>
      <c r="M503" s="93">
        <f t="shared" ref="M503:X503" si="30">SUM(M491:M502)</f>
        <v>171196</v>
      </c>
      <c r="N503" s="93">
        <f t="shared" si="30"/>
        <v>171025</v>
      </c>
      <c r="O503" s="93">
        <f t="shared" si="30"/>
        <v>177386</v>
      </c>
      <c r="P503" s="93">
        <f t="shared" si="30"/>
        <v>177463</v>
      </c>
      <c r="Q503" s="93">
        <f t="shared" si="30"/>
        <v>159068</v>
      </c>
      <c r="R503" s="93">
        <f t="shared" si="30"/>
        <v>196594</v>
      </c>
      <c r="S503" s="93">
        <f t="shared" si="30"/>
        <v>177747</v>
      </c>
      <c r="T503" s="93">
        <f t="shared" si="30"/>
        <v>175831</v>
      </c>
      <c r="U503" s="93">
        <f t="shared" si="30"/>
        <v>175307</v>
      </c>
      <c r="V503" s="93">
        <f t="shared" si="30"/>
        <v>173155</v>
      </c>
      <c r="W503" s="93">
        <f t="shared" si="30"/>
        <v>170328</v>
      </c>
      <c r="X503" s="93">
        <f t="shared" si="30"/>
        <v>174551.25000000003</v>
      </c>
      <c r="Y503" s="93">
        <f>SUM(Y491:Y502)</f>
        <v>2094615</v>
      </c>
    </row>
    <row r="504" spans="11:25" ht="15.75" thickTop="1" x14ac:dyDescent="0.25">
      <c r="K504" t="s">
        <v>550</v>
      </c>
      <c r="L504" s="17">
        <f>L503-Summary!J44</f>
        <v>-1</v>
      </c>
      <c r="M504" s="17">
        <f>M503-Summary!K44</f>
        <v>-1</v>
      </c>
      <c r="N504" s="17">
        <f>N503-Summary!L44</f>
        <v>-1</v>
      </c>
      <c r="O504" s="17">
        <f>O503-Summary!M44</f>
        <v>-1</v>
      </c>
      <c r="P504" s="17">
        <f>P503-Summary!N44</f>
        <v>-1</v>
      </c>
      <c r="Q504" s="17">
        <f>Q503-Summary!O44</f>
        <v>-1</v>
      </c>
      <c r="R504" s="17">
        <f>R503-Summary!P44</f>
        <v>-1</v>
      </c>
      <c r="S504" s="17">
        <f>S503-Summary!Q44</f>
        <v>-2</v>
      </c>
      <c r="T504" s="17">
        <f>T503-Summary!R44</f>
        <v>-1</v>
      </c>
      <c r="U504" s="17">
        <f>U503-Summary!S44</f>
        <v>-1</v>
      </c>
      <c r="V504" s="17">
        <f>V503-Summary!T44</f>
        <v>-1</v>
      </c>
      <c r="W504" s="17">
        <f>W503-Summary!U44</f>
        <v>21</v>
      </c>
      <c r="X504" t="s">
        <v>641</v>
      </c>
    </row>
  </sheetData>
  <autoFilter ref="C6:X485"/>
  <pageMargins left="0.7" right="0.7" top="0.75" bottom="0.75" header="0.3" footer="0.3"/>
  <pageSetup scale="40" orientation="landscape" r:id="rId2"/>
  <headerFooter>
    <oddHeader xml:space="preserve">&amp;R&amp;14CASE NO. 2015-00343
ATTACHMENT 42
TO STAFF DR NO. 1-59
</oddHeader>
  </headerFooter>
  <customProperties>
    <customPr name="_pios_id" r:id="rId3"/>
  </customPropertie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A217"/>
  <sheetViews>
    <sheetView view="pageBreakPreview" zoomScale="60" zoomScaleNormal="100" workbookViewId="0"/>
  </sheetViews>
  <sheetFormatPr defaultRowHeight="15" outlineLevelRow="1" outlineLevelCol="1" x14ac:dyDescent="0.25"/>
  <cols>
    <col min="6" max="6" width="14.7109375" customWidth="1"/>
    <col min="7" max="7" width="14.140625" bestFit="1" customWidth="1"/>
    <col min="8" max="8" width="36.42578125" bestFit="1" customWidth="1"/>
    <col min="9" max="9" width="17.28515625" customWidth="1"/>
    <col min="10" max="10" width="19.7109375" bestFit="1" customWidth="1"/>
    <col min="11" max="11" width="24.42578125" customWidth="1"/>
    <col min="12" max="13" width="11.7109375" customWidth="1" outlineLevel="1"/>
    <col min="14" max="21" width="13.42578125" customWidth="1" outlineLevel="1"/>
    <col min="22" max="23" width="11.7109375" customWidth="1" outlineLevel="1"/>
    <col min="24" max="24" width="15.42578125" customWidth="1"/>
    <col min="25" max="25" width="16.42578125" customWidth="1"/>
    <col min="26" max="28" width="14.28515625" bestFit="1" customWidth="1"/>
    <col min="29" max="34" width="14" bestFit="1" customWidth="1"/>
    <col min="35" max="36" width="13.28515625" bestFit="1" customWidth="1"/>
    <col min="37" max="37" width="14" bestFit="1" customWidth="1"/>
    <col min="38" max="38" width="15" bestFit="1" customWidth="1"/>
  </cols>
  <sheetData>
    <row r="1" spans="1:38" ht="36" outlineLevel="1" x14ac:dyDescent="0.55000000000000004">
      <c r="A1" s="117"/>
    </row>
    <row r="2" spans="1:38" outlineLevel="1" x14ac:dyDescent="0.25"/>
    <row r="3" spans="1:38" outlineLevel="1" x14ac:dyDescent="0.25">
      <c r="X3" s="28" t="s">
        <v>39</v>
      </c>
    </row>
    <row r="4" spans="1:38" outlineLevel="1" x14ac:dyDescent="0.25"/>
    <row r="5" spans="1:38" outlineLevel="1" x14ac:dyDescent="0.25">
      <c r="K5" s="19"/>
      <c r="X5" s="12" t="s">
        <v>34</v>
      </c>
      <c r="Y5" s="12"/>
    </row>
    <row r="6" spans="1:38" outlineLevel="1" x14ac:dyDescent="0.25">
      <c r="F6" s="3" t="s">
        <v>3</v>
      </c>
      <c r="G6" s="3" t="s">
        <v>5</v>
      </c>
      <c r="H6" s="3" t="s">
        <v>9</v>
      </c>
      <c r="I6" s="3" t="s">
        <v>40</v>
      </c>
      <c r="J6" s="3" t="s">
        <v>21</v>
      </c>
      <c r="K6" s="3" t="s">
        <v>31</v>
      </c>
      <c r="L6" s="2" t="s">
        <v>582</v>
      </c>
      <c r="M6" s="2" t="s">
        <v>583</v>
      </c>
      <c r="N6" s="2" t="s">
        <v>584</v>
      </c>
      <c r="O6" s="2" t="s">
        <v>585</v>
      </c>
      <c r="P6" s="2" t="s">
        <v>586</v>
      </c>
      <c r="Q6" s="2" t="s">
        <v>587</v>
      </c>
      <c r="R6" s="2" t="s">
        <v>588</v>
      </c>
      <c r="S6" s="2" t="s">
        <v>589</v>
      </c>
      <c r="T6" s="2" t="s">
        <v>590</v>
      </c>
      <c r="U6" s="2" t="s">
        <v>591</v>
      </c>
      <c r="V6" s="2" t="s">
        <v>592</v>
      </c>
      <c r="W6" s="2" t="s">
        <v>593</v>
      </c>
      <c r="X6" s="94" t="s">
        <v>35</v>
      </c>
      <c r="Y6" s="16" t="s">
        <v>36</v>
      </c>
      <c r="Z6" t="str">
        <f t="shared" ref="Z6:AK6" si="0">L6</f>
        <v>A3/012/2014</v>
      </c>
      <c r="AA6" t="str">
        <f t="shared" si="0"/>
        <v>A3/001/2015</v>
      </c>
      <c r="AB6" t="str">
        <f t="shared" si="0"/>
        <v>A3/002/2015</v>
      </c>
      <c r="AC6" t="str">
        <f t="shared" si="0"/>
        <v>A3/003/2015</v>
      </c>
      <c r="AD6" t="str">
        <f t="shared" si="0"/>
        <v>A3/004/2015</v>
      </c>
      <c r="AE6" t="str">
        <f t="shared" si="0"/>
        <v>A3/005/2015</v>
      </c>
      <c r="AF6" t="str">
        <f t="shared" si="0"/>
        <v>A3/006/2015</v>
      </c>
      <c r="AG6" t="str">
        <f t="shared" si="0"/>
        <v>A3/007/2015</v>
      </c>
      <c r="AH6" t="str">
        <f t="shared" si="0"/>
        <v>A3/008/2015</v>
      </c>
      <c r="AI6" t="str">
        <f t="shared" si="0"/>
        <v>A3/009/2015</v>
      </c>
      <c r="AJ6" t="str">
        <f t="shared" si="0"/>
        <v>A3/010/2015</v>
      </c>
      <c r="AK6" t="str">
        <f t="shared" si="0"/>
        <v>A3/011/2015</v>
      </c>
      <c r="AL6" t="s">
        <v>35</v>
      </c>
    </row>
    <row r="7" spans="1:38" outlineLevel="1" x14ac:dyDescent="0.25">
      <c r="F7" s="2" t="s">
        <v>4</v>
      </c>
      <c r="G7" s="1" t="s">
        <v>6</v>
      </c>
      <c r="H7" s="1" t="s">
        <v>10</v>
      </c>
      <c r="I7" s="1" t="s">
        <v>2</v>
      </c>
      <c r="J7" s="1" t="s">
        <v>7</v>
      </c>
      <c r="K7" s="2" t="s">
        <v>28</v>
      </c>
      <c r="L7" s="8">
        <v>34244.456899999997</v>
      </c>
      <c r="M7" s="8">
        <v>43775.160799999998</v>
      </c>
      <c r="N7" s="8">
        <v>85802.631299999994</v>
      </c>
      <c r="O7" s="8">
        <v>153903.71170000001</v>
      </c>
      <c r="P7" s="8">
        <v>209593.76930000001</v>
      </c>
      <c r="Q7" s="8">
        <v>176706.0387</v>
      </c>
      <c r="R7" s="8">
        <v>226828.78779999999</v>
      </c>
      <c r="S7" s="8">
        <v>87909.298200000005</v>
      </c>
      <c r="T7" s="8">
        <v>50030.712800000001</v>
      </c>
      <c r="U7" s="8">
        <v>30772.874400000001</v>
      </c>
      <c r="V7" s="8">
        <v>25864.262200000001</v>
      </c>
      <c r="W7" s="4">
        <v>29005.519700000001</v>
      </c>
      <c r="X7" s="14">
        <f>SUM(L7:W7)</f>
        <v>1154437.2238000003</v>
      </c>
      <c r="Y7" s="14" t="str">
        <f>IF(J7="#","Total",J7)</f>
        <v>Total</v>
      </c>
      <c r="Z7" s="15">
        <f>IFERROR(IF(AND($J7="#",$I7="Total Vol@MCF"),L7,L7/$K7/10),0)</f>
        <v>34244.456899999997</v>
      </c>
      <c r="AA7" s="15">
        <f t="shared" ref="AA7:AK7" si="1">IFERROR(IF(AND($J7="#",$I7="Total Vol@MCF"),M7,M7/$K7/10),0)</f>
        <v>43775.160799999998</v>
      </c>
      <c r="AB7" s="15">
        <f t="shared" si="1"/>
        <v>85802.631299999994</v>
      </c>
      <c r="AC7" s="15">
        <f t="shared" si="1"/>
        <v>153903.71170000001</v>
      </c>
      <c r="AD7" s="15">
        <f t="shared" si="1"/>
        <v>209593.76930000001</v>
      </c>
      <c r="AE7" s="15">
        <f t="shared" si="1"/>
        <v>176706.0387</v>
      </c>
      <c r="AF7" s="15">
        <f t="shared" si="1"/>
        <v>226828.78779999999</v>
      </c>
      <c r="AG7" s="15">
        <f t="shared" si="1"/>
        <v>87909.298200000005</v>
      </c>
      <c r="AH7" s="15">
        <f t="shared" si="1"/>
        <v>50030.712800000001</v>
      </c>
      <c r="AI7" s="15">
        <f t="shared" si="1"/>
        <v>30772.874400000001</v>
      </c>
      <c r="AJ7" s="15">
        <f t="shared" si="1"/>
        <v>25864.262200000001</v>
      </c>
      <c r="AK7" s="15">
        <f t="shared" si="1"/>
        <v>29005.519700000001</v>
      </c>
      <c r="AL7" s="15">
        <f>SUM(Z7:AK7)</f>
        <v>1154437.2238000003</v>
      </c>
    </row>
    <row r="8" spans="1:38" outlineLevel="1" x14ac:dyDescent="0.25">
      <c r="F8" s="2" t="s">
        <v>4</v>
      </c>
      <c r="G8" s="1" t="s">
        <v>6</v>
      </c>
      <c r="H8" s="1" t="s">
        <v>10</v>
      </c>
      <c r="I8" s="1" t="s">
        <v>0</v>
      </c>
      <c r="J8" s="1" t="s">
        <v>22</v>
      </c>
      <c r="K8" s="2" t="s">
        <v>32</v>
      </c>
      <c r="L8" s="9">
        <v>37010.54</v>
      </c>
      <c r="M8" s="9">
        <v>45557.5</v>
      </c>
      <c r="N8" s="9">
        <v>96357.22</v>
      </c>
      <c r="O8" s="9">
        <v>162684.29</v>
      </c>
      <c r="P8" s="9">
        <v>202707.82</v>
      </c>
      <c r="Q8" s="9">
        <v>171648.34</v>
      </c>
      <c r="R8" s="9">
        <v>220104.05</v>
      </c>
      <c r="S8" s="9">
        <v>97995.53</v>
      </c>
      <c r="T8" s="9">
        <v>52064.800000000003</v>
      </c>
      <c r="U8" s="9">
        <v>33710.639999999999</v>
      </c>
      <c r="V8" s="9">
        <v>28382.29</v>
      </c>
      <c r="W8" s="6">
        <v>29909.13</v>
      </c>
      <c r="X8" s="14">
        <f t="shared" ref="X8:X53" si="2">SUM(L8:W8)</f>
        <v>1178132.1499999999</v>
      </c>
      <c r="Y8" s="14" t="str">
        <f t="shared" ref="Y8:Y53" si="3">IF(J8="#","Total",J8)</f>
        <v>1</v>
      </c>
      <c r="Z8" s="15">
        <f t="shared" ref="Z8:Z53" si="4">IFERROR(IF(AND($J8="#",$I8="Total Vol@MCF"),L8,L8/$K8/10),0)</f>
        <v>28080.834597875568</v>
      </c>
      <c r="AA8" s="15">
        <f t="shared" ref="AA8:AA53" si="5">IFERROR(IF(AND($J8="#",$I8="Total Vol@MCF"),M8,M8/$K8/10),0)</f>
        <v>34565.629742033387</v>
      </c>
      <c r="AB8" s="15">
        <f t="shared" ref="AB8:AB53" si="6">IFERROR(IF(AND($J8="#",$I8="Total Vol@MCF"),N8,N8/$K8/10),0)</f>
        <v>73108.664643399097</v>
      </c>
      <c r="AC8" s="15">
        <f t="shared" ref="AC8:AC53" si="7">IFERROR(IF(AND($J8="#",$I8="Total Vol@MCF"),O8,O8/$K8/10),0)</f>
        <v>123432.69347496207</v>
      </c>
      <c r="AD8" s="15">
        <f t="shared" ref="AD8:AD53" si="8">IFERROR(IF(AND($J8="#",$I8="Total Vol@MCF"),P8,P8/$K8/10),0)</f>
        <v>153799.55993930198</v>
      </c>
      <c r="AE8" s="15">
        <f t="shared" ref="AE8:AE53" si="9">IFERROR(IF(AND($J8="#",$I8="Total Vol@MCF"),Q8,Q8/$K8/10),0)</f>
        <v>130233.94537177542</v>
      </c>
      <c r="AF8" s="15">
        <f t="shared" ref="AF8:AF53" si="10">IFERROR(IF(AND($J8="#",$I8="Total Vol@MCF"),R8,R8/$K8/10),0)</f>
        <v>166998.52048558422</v>
      </c>
      <c r="AG8" s="15">
        <f t="shared" ref="AG8:AG53" si="11">IFERROR(IF(AND($J8="#",$I8="Total Vol@MCF"),S8,S8/$K8/10),0)</f>
        <v>74351.691957511386</v>
      </c>
      <c r="AH8" s="15">
        <f t="shared" ref="AH8:AH53" si="12">IFERROR(IF(AND($J8="#",$I8="Total Vol@MCF"),T8,T8/$K8/10),0)</f>
        <v>39502.883156297423</v>
      </c>
      <c r="AI8" s="15">
        <f t="shared" ref="AI8:AI53" si="13">IFERROR(IF(AND($J8="#",$I8="Total Vol@MCF"),U8,U8/$K8/10),0)</f>
        <v>25577.116843702581</v>
      </c>
      <c r="AJ8" s="15">
        <f t="shared" ref="AJ8:AJ53" si="14">IFERROR(IF(AND($J8="#",$I8="Total Vol@MCF"),V8,V8/$K8/10),0)</f>
        <v>21534.362670713203</v>
      </c>
      <c r="AK8" s="15">
        <f t="shared" ref="AK8:AK53" si="15">IFERROR(IF(AND($J8="#",$I8="Total Vol@MCF"),W8,W8/$K8/10),0)</f>
        <v>22692.814871016693</v>
      </c>
      <c r="AL8" s="15">
        <f t="shared" ref="AL8:AL53" si="16">SUM(Z8:AK8)</f>
        <v>893878.71775417286</v>
      </c>
    </row>
    <row r="9" spans="1:38" outlineLevel="1" x14ac:dyDescent="0.25">
      <c r="F9" s="2" t="s">
        <v>4</v>
      </c>
      <c r="G9" s="1" t="s">
        <v>6</v>
      </c>
      <c r="H9" s="1" t="s">
        <v>10</v>
      </c>
      <c r="I9" s="1" t="s">
        <v>0</v>
      </c>
      <c r="J9" s="1" t="s">
        <v>22</v>
      </c>
      <c r="K9" s="2" t="s">
        <v>25</v>
      </c>
      <c r="L9" s="9"/>
      <c r="M9" s="9">
        <v>-0.17</v>
      </c>
      <c r="N9" s="11"/>
      <c r="O9" s="11"/>
      <c r="P9" s="11"/>
      <c r="Q9" s="11"/>
      <c r="R9" s="11"/>
      <c r="S9" s="11"/>
      <c r="T9" s="11"/>
      <c r="U9" s="11"/>
      <c r="V9" s="11"/>
      <c r="W9" s="6"/>
      <c r="X9" s="14">
        <f t="shared" si="2"/>
        <v>-0.17</v>
      </c>
      <c r="Y9" s="14" t="str">
        <f t="shared" si="3"/>
        <v>1</v>
      </c>
      <c r="Z9" s="15">
        <f t="shared" si="4"/>
        <v>0</v>
      </c>
      <c r="AA9" s="15">
        <f t="shared" si="5"/>
        <v>-0.10416666666666667</v>
      </c>
      <c r="AB9" s="15">
        <f t="shared" si="6"/>
        <v>0</v>
      </c>
      <c r="AC9" s="15">
        <f t="shared" si="7"/>
        <v>0</v>
      </c>
      <c r="AD9" s="15">
        <f t="shared" si="8"/>
        <v>0</v>
      </c>
      <c r="AE9" s="15">
        <f t="shared" si="9"/>
        <v>0</v>
      </c>
      <c r="AF9" s="15">
        <f t="shared" si="10"/>
        <v>0</v>
      </c>
      <c r="AG9" s="15">
        <f t="shared" si="11"/>
        <v>0</v>
      </c>
      <c r="AH9" s="15">
        <f t="shared" si="12"/>
        <v>0</v>
      </c>
      <c r="AI9" s="15">
        <f t="shared" si="13"/>
        <v>0</v>
      </c>
      <c r="AJ9" s="15">
        <f t="shared" si="14"/>
        <v>0</v>
      </c>
      <c r="AK9" s="15">
        <f t="shared" si="15"/>
        <v>0</v>
      </c>
      <c r="AL9" s="15">
        <f t="shared" si="16"/>
        <v>-0.10416666666666667</v>
      </c>
    </row>
    <row r="10" spans="1:38" outlineLevel="1" x14ac:dyDescent="0.25">
      <c r="F10" s="2" t="s">
        <v>4</v>
      </c>
      <c r="G10" s="1" t="s">
        <v>6</v>
      </c>
      <c r="H10" s="1" t="s">
        <v>10</v>
      </c>
      <c r="I10" s="1" t="s">
        <v>0</v>
      </c>
      <c r="J10" s="1" t="s">
        <v>23</v>
      </c>
      <c r="K10" s="2" t="s">
        <v>27</v>
      </c>
      <c r="L10" s="9">
        <v>5424.01</v>
      </c>
      <c r="M10" s="9">
        <v>8104.6</v>
      </c>
      <c r="N10" s="9">
        <v>11170.77</v>
      </c>
      <c r="O10" s="9">
        <v>26814.54</v>
      </c>
      <c r="P10" s="9">
        <v>49098.879999999997</v>
      </c>
      <c r="Q10" s="9">
        <v>40895.480000000003</v>
      </c>
      <c r="R10" s="9">
        <v>52650.73</v>
      </c>
      <c r="S10" s="9">
        <v>11930.8</v>
      </c>
      <c r="T10" s="9">
        <v>9264.6299999999992</v>
      </c>
      <c r="U10" s="9">
        <v>4572.3500000000004</v>
      </c>
      <c r="V10" s="9">
        <v>3810.34</v>
      </c>
      <c r="W10" s="6">
        <v>5555.27</v>
      </c>
      <c r="X10" s="14">
        <f t="shared" si="2"/>
        <v>229292.4</v>
      </c>
      <c r="Y10" s="14" t="str">
        <f t="shared" si="3"/>
        <v>2</v>
      </c>
      <c r="Z10" s="15">
        <f t="shared" si="4"/>
        <v>6163.6477272727279</v>
      </c>
      <c r="AA10" s="15">
        <f t="shared" si="5"/>
        <v>9209.7727272727279</v>
      </c>
      <c r="AB10" s="15">
        <f t="shared" si="6"/>
        <v>12694.05681818182</v>
      </c>
      <c r="AC10" s="15">
        <f t="shared" si="7"/>
        <v>30471.068181818184</v>
      </c>
      <c r="AD10" s="15">
        <f t="shared" si="8"/>
        <v>55794.181818181823</v>
      </c>
      <c r="AE10" s="15">
        <f t="shared" si="9"/>
        <v>46472.136363636368</v>
      </c>
      <c r="AF10" s="15">
        <f t="shared" si="10"/>
        <v>59830.375000000015</v>
      </c>
      <c r="AG10" s="15">
        <f t="shared" si="11"/>
        <v>13557.727272727274</v>
      </c>
      <c r="AH10" s="15">
        <f t="shared" si="12"/>
        <v>10527.988636363636</v>
      </c>
      <c r="AI10" s="15">
        <f t="shared" si="13"/>
        <v>5195.8522727272739</v>
      </c>
      <c r="AJ10" s="15">
        <f t="shared" si="14"/>
        <v>4329.931818181818</v>
      </c>
      <c r="AK10" s="15">
        <f t="shared" si="15"/>
        <v>6312.8068181818189</v>
      </c>
      <c r="AL10" s="15">
        <f t="shared" si="16"/>
        <v>260559.54545454547</v>
      </c>
    </row>
    <row r="11" spans="1:38" outlineLevel="1" x14ac:dyDescent="0.25">
      <c r="F11" s="2" t="s">
        <v>4</v>
      </c>
      <c r="G11" s="1" t="s">
        <v>6</v>
      </c>
      <c r="H11" s="1" t="s">
        <v>10</v>
      </c>
      <c r="I11" s="1" t="s">
        <v>0</v>
      </c>
      <c r="J11" s="1" t="s">
        <v>7</v>
      </c>
      <c r="K11" s="2" t="s">
        <v>28</v>
      </c>
      <c r="L11" s="9"/>
      <c r="M11" s="9">
        <v>0.04</v>
      </c>
      <c r="N11" s="11"/>
      <c r="O11" s="11"/>
      <c r="P11" s="11"/>
      <c r="Q11" s="11"/>
      <c r="R11" s="11"/>
      <c r="S11" s="11"/>
      <c r="T11" s="11"/>
      <c r="U11" s="11"/>
      <c r="V11" s="11"/>
      <c r="W11" s="6"/>
      <c r="X11" s="14">
        <f t="shared" si="2"/>
        <v>0.04</v>
      </c>
      <c r="Y11" s="14" t="str">
        <f t="shared" si="3"/>
        <v>Total</v>
      </c>
      <c r="Z11" s="15">
        <f t="shared" si="4"/>
        <v>0</v>
      </c>
      <c r="AA11" s="15">
        <f t="shared" si="5"/>
        <v>0</v>
      </c>
      <c r="AB11" s="15">
        <f t="shared" si="6"/>
        <v>0</v>
      </c>
      <c r="AC11" s="15">
        <f t="shared" si="7"/>
        <v>0</v>
      </c>
      <c r="AD11" s="15">
        <f t="shared" si="8"/>
        <v>0</v>
      </c>
      <c r="AE11" s="15">
        <f t="shared" si="9"/>
        <v>0</v>
      </c>
      <c r="AF11" s="15">
        <f t="shared" si="10"/>
        <v>0</v>
      </c>
      <c r="AG11" s="15">
        <f t="shared" si="11"/>
        <v>0</v>
      </c>
      <c r="AH11" s="15">
        <f t="shared" si="12"/>
        <v>0</v>
      </c>
      <c r="AI11" s="15">
        <f t="shared" si="13"/>
        <v>0</v>
      </c>
      <c r="AJ11" s="15">
        <f t="shared" si="14"/>
        <v>0</v>
      </c>
      <c r="AK11" s="15">
        <f t="shared" si="15"/>
        <v>0</v>
      </c>
      <c r="AL11" s="15">
        <f t="shared" si="16"/>
        <v>0</v>
      </c>
    </row>
    <row r="12" spans="1:38" outlineLevel="1" x14ac:dyDescent="0.25">
      <c r="F12" s="2" t="s">
        <v>4</v>
      </c>
      <c r="G12" s="1" t="s">
        <v>6</v>
      </c>
      <c r="H12" s="1" t="s">
        <v>11</v>
      </c>
      <c r="I12" s="1" t="s">
        <v>2</v>
      </c>
      <c r="J12" s="1" t="s">
        <v>7</v>
      </c>
      <c r="K12" s="2" t="s">
        <v>28</v>
      </c>
      <c r="L12" s="8">
        <v>2136071</v>
      </c>
      <c r="M12" s="8">
        <v>2217812</v>
      </c>
      <c r="N12" s="8">
        <v>2485079</v>
      </c>
      <c r="O12" s="8">
        <v>2678255</v>
      </c>
      <c r="P12" s="8">
        <v>2719108</v>
      </c>
      <c r="Q12" s="8">
        <v>2959639</v>
      </c>
      <c r="R12" s="8">
        <v>2795099</v>
      </c>
      <c r="S12" s="8">
        <v>2779491</v>
      </c>
      <c r="T12" s="8">
        <v>2460994</v>
      </c>
      <c r="U12" s="8">
        <v>2405187</v>
      </c>
      <c r="V12" s="8">
        <v>2215558</v>
      </c>
      <c r="W12" s="4">
        <v>2281874</v>
      </c>
      <c r="X12" s="14">
        <f t="shared" si="2"/>
        <v>30134167</v>
      </c>
      <c r="Y12" s="14" t="str">
        <f t="shared" si="3"/>
        <v>Total</v>
      </c>
      <c r="Z12" s="15">
        <f t="shared" si="4"/>
        <v>2136071</v>
      </c>
      <c r="AA12" s="15">
        <f t="shared" si="5"/>
        <v>2217812</v>
      </c>
      <c r="AB12" s="15">
        <f t="shared" si="6"/>
        <v>2485079</v>
      </c>
      <c r="AC12" s="15">
        <f t="shared" si="7"/>
        <v>2678255</v>
      </c>
      <c r="AD12" s="15">
        <f t="shared" si="8"/>
        <v>2719108</v>
      </c>
      <c r="AE12" s="15">
        <f t="shared" si="9"/>
        <v>2959639</v>
      </c>
      <c r="AF12" s="15">
        <f t="shared" si="10"/>
        <v>2795099</v>
      </c>
      <c r="AG12" s="15">
        <f t="shared" si="11"/>
        <v>2779491</v>
      </c>
      <c r="AH12" s="15">
        <f t="shared" si="12"/>
        <v>2460994</v>
      </c>
      <c r="AI12" s="15">
        <f t="shared" si="13"/>
        <v>2405187</v>
      </c>
      <c r="AJ12" s="15">
        <f t="shared" si="14"/>
        <v>2215558</v>
      </c>
      <c r="AK12" s="15">
        <f t="shared" si="15"/>
        <v>2281874</v>
      </c>
      <c r="AL12" s="15">
        <f t="shared" si="16"/>
        <v>30134167</v>
      </c>
    </row>
    <row r="13" spans="1:38" outlineLevel="1" x14ac:dyDescent="0.25">
      <c r="F13" s="2" t="s">
        <v>4</v>
      </c>
      <c r="G13" s="1" t="s">
        <v>6</v>
      </c>
      <c r="H13" s="1" t="s">
        <v>11</v>
      </c>
      <c r="I13" s="1" t="s">
        <v>0</v>
      </c>
      <c r="J13" s="1" t="s">
        <v>7</v>
      </c>
      <c r="K13" s="2" t="s">
        <v>28</v>
      </c>
      <c r="L13" s="9">
        <v>934741.29</v>
      </c>
      <c r="M13" s="9">
        <v>937050.88</v>
      </c>
      <c r="N13" s="9">
        <v>1077621.47</v>
      </c>
      <c r="O13" s="9">
        <v>1201976.18</v>
      </c>
      <c r="P13" s="9">
        <v>1222638.79</v>
      </c>
      <c r="Q13" s="9">
        <v>1451848.16</v>
      </c>
      <c r="R13" s="9">
        <v>1328222.51</v>
      </c>
      <c r="S13" s="9">
        <v>1223344.27</v>
      </c>
      <c r="T13" s="9">
        <v>1043934.38</v>
      </c>
      <c r="U13" s="9">
        <v>1017655.75</v>
      </c>
      <c r="V13" s="9">
        <v>986223.69</v>
      </c>
      <c r="W13" s="6">
        <v>952953.86</v>
      </c>
      <c r="X13" s="14">
        <f t="shared" si="2"/>
        <v>13378211.229999999</v>
      </c>
      <c r="Y13" s="14" t="str">
        <f t="shared" si="3"/>
        <v>Total</v>
      </c>
      <c r="Z13" s="15">
        <f t="shared" si="4"/>
        <v>0</v>
      </c>
      <c r="AA13" s="15">
        <f t="shared" si="5"/>
        <v>0</v>
      </c>
      <c r="AB13" s="15">
        <f t="shared" si="6"/>
        <v>0</v>
      </c>
      <c r="AC13" s="15">
        <f t="shared" si="7"/>
        <v>0</v>
      </c>
      <c r="AD13" s="15">
        <f t="shared" si="8"/>
        <v>0</v>
      </c>
      <c r="AE13" s="15">
        <f t="shared" si="9"/>
        <v>0</v>
      </c>
      <c r="AF13" s="15">
        <f t="shared" si="10"/>
        <v>0</v>
      </c>
      <c r="AG13" s="15">
        <f t="shared" si="11"/>
        <v>0</v>
      </c>
      <c r="AH13" s="15">
        <f t="shared" si="12"/>
        <v>0</v>
      </c>
      <c r="AI13" s="15">
        <f t="shared" si="13"/>
        <v>0</v>
      </c>
      <c r="AJ13" s="15">
        <f t="shared" si="14"/>
        <v>0</v>
      </c>
      <c r="AK13" s="15">
        <f t="shared" si="15"/>
        <v>0</v>
      </c>
      <c r="AL13" s="15">
        <f t="shared" si="16"/>
        <v>0</v>
      </c>
    </row>
    <row r="14" spans="1:38" outlineLevel="1" x14ac:dyDescent="0.25">
      <c r="F14" s="2" t="s">
        <v>4</v>
      </c>
      <c r="G14" s="1" t="s">
        <v>6</v>
      </c>
      <c r="H14" s="1" t="s">
        <v>12</v>
      </c>
      <c r="I14" s="1" t="s">
        <v>2</v>
      </c>
      <c r="J14" s="1" t="s">
        <v>7</v>
      </c>
      <c r="K14" s="2" t="s">
        <v>28</v>
      </c>
      <c r="L14" s="8">
        <v>29.400300000000001</v>
      </c>
      <c r="M14" s="8">
        <v>69.720500000000001</v>
      </c>
      <c r="N14" s="8">
        <v>230.327</v>
      </c>
      <c r="O14" s="8">
        <v>2682.4531000000002</v>
      </c>
      <c r="P14" s="8">
        <v>2690.6185999999998</v>
      </c>
      <c r="Q14" s="8">
        <v>2484.3530999999998</v>
      </c>
      <c r="R14" s="8">
        <v>3118.0165999999999</v>
      </c>
      <c r="S14" s="8">
        <v>1728.9152999999999</v>
      </c>
      <c r="T14" s="8">
        <v>52.122199999999999</v>
      </c>
      <c r="U14" s="8">
        <v>20.756</v>
      </c>
      <c r="V14" s="8">
        <v>8.1245999999999992</v>
      </c>
      <c r="W14" s="4">
        <v>25.572399999999998</v>
      </c>
      <c r="X14" s="14">
        <f t="shared" si="2"/>
        <v>13140.3797</v>
      </c>
      <c r="Y14" s="14" t="str">
        <f t="shared" si="3"/>
        <v>Total</v>
      </c>
      <c r="Z14" s="15">
        <f t="shared" si="4"/>
        <v>29.400300000000001</v>
      </c>
      <c r="AA14" s="15">
        <f t="shared" si="5"/>
        <v>69.720500000000001</v>
      </c>
      <c r="AB14" s="15">
        <f t="shared" si="6"/>
        <v>230.327</v>
      </c>
      <c r="AC14" s="15">
        <f t="shared" si="7"/>
        <v>2682.4531000000002</v>
      </c>
      <c r="AD14" s="15">
        <f t="shared" si="8"/>
        <v>2690.6185999999998</v>
      </c>
      <c r="AE14" s="15">
        <f t="shared" si="9"/>
        <v>2484.3530999999998</v>
      </c>
      <c r="AF14" s="15">
        <f t="shared" si="10"/>
        <v>3118.0165999999999</v>
      </c>
      <c r="AG14" s="15">
        <f t="shared" si="11"/>
        <v>1728.9152999999999</v>
      </c>
      <c r="AH14" s="15">
        <f t="shared" si="12"/>
        <v>52.122199999999999</v>
      </c>
      <c r="AI14" s="15">
        <f t="shared" si="13"/>
        <v>20.756</v>
      </c>
      <c r="AJ14" s="15">
        <f t="shared" si="14"/>
        <v>8.1245999999999992</v>
      </c>
      <c r="AK14" s="15">
        <f t="shared" si="15"/>
        <v>25.572399999999998</v>
      </c>
      <c r="AL14" s="15">
        <f t="shared" si="16"/>
        <v>13140.3797</v>
      </c>
    </row>
    <row r="15" spans="1:38" outlineLevel="1" x14ac:dyDescent="0.25">
      <c r="F15" s="2" t="s">
        <v>4</v>
      </c>
      <c r="G15" s="1" t="s">
        <v>6</v>
      </c>
      <c r="H15" s="1" t="s">
        <v>12</v>
      </c>
      <c r="I15" s="1" t="s">
        <v>0</v>
      </c>
      <c r="J15" s="1" t="s">
        <v>22</v>
      </c>
      <c r="K15" s="2" t="s">
        <v>33</v>
      </c>
      <c r="L15" s="9">
        <v>23.23</v>
      </c>
      <c r="M15" s="9">
        <v>55.08</v>
      </c>
      <c r="N15" s="9">
        <v>181.95</v>
      </c>
      <c r="O15" s="9">
        <v>2119.14</v>
      </c>
      <c r="P15" s="9">
        <v>2125.59</v>
      </c>
      <c r="Q15" s="9">
        <v>1962.64</v>
      </c>
      <c r="R15" s="9">
        <v>2463.23</v>
      </c>
      <c r="S15" s="9">
        <v>1365.85</v>
      </c>
      <c r="T15" s="9">
        <v>41.18</v>
      </c>
      <c r="U15" s="9">
        <v>16.399999999999999</v>
      </c>
      <c r="V15" s="9">
        <v>6.42</v>
      </c>
      <c r="W15" s="6">
        <v>20.21</v>
      </c>
      <c r="X15" s="14">
        <f t="shared" si="2"/>
        <v>10380.92</v>
      </c>
      <c r="Y15" s="14" t="str">
        <f t="shared" si="3"/>
        <v>1</v>
      </c>
      <c r="Z15" s="15">
        <f t="shared" si="4"/>
        <v>29.405063291139243</v>
      </c>
      <c r="AA15" s="15">
        <f t="shared" si="5"/>
        <v>69.721518987341767</v>
      </c>
      <c r="AB15" s="15">
        <f t="shared" si="6"/>
        <v>230.3164556962025</v>
      </c>
      <c r="AC15" s="15">
        <f t="shared" si="7"/>
        <v>2682.4556962025317</v>
      </c>
      <c r="AD15" s="15">
        <f t="shared" si="8"/>
        <v>2690.6202531645572</v>
      </c>
      <c r="AE15" s="15">
        <f t="shared" si="9"/>
        <v>2484.3544303797471</v>
      </c>
      <c r="AF15" s="15">
        <f t="shared" si="10"/>
        <v>3118.0126582278481</v>
      </c>
      <c r="AG15" s="15">
        <f t="shared" si="11"/>
        <v>1728.9240506329111</v>
      </c>
      <c r="AH15" s="15">
        <f t="shared" si="12"/>
        <v>52.12658227848101</v>
      </c>
      <c r="AI15" s="15">
        <f t="shared" si="13"/>
        <v>20.759493670886073</v>
      </c>
      <c r="AJ15" s="15">
        <f t="shared" si="14"/>
        <v>8.1265822784810133</v>
      </c>
      <c r="AK15" s="15">
        <f t="shared" si="15"/>
        <v>25.582278481012658</v>
      </c>
      <c r="AL15" s="15">
        <f t="shared" si="16"/>
        <v>13140.405063291142</v>
      </c>
    </row>
    <row r="16" spans="1:38" outlineLevel="1" x14ac:dyDescent="0.25">
      <c r="F16" s="2" t="s">
        <v>4</v>
      </c>
      <c r="G16" s="1" t="s">
        <v>6</v>
      </c>
      <c r="H16" s="1" t="s">
        <v>13</v>
      </c>
      <c r="I16" s="1" t="s">
        <v>2</v>
      </c>
      <c r="J16" s="1" t="s">
        <v>7</v>
      </c>
      <c r="K16" s="2" t="s">
        <v>28</v>
      </c>
      <c r="L16" s="8">
        <v>182598.63250000001</v>
      </c>
      <c r="M16" s="8">
        <v>239285.74359999999</v>
      </c>
      <c r="N16" s="8">
        <v>390495.73129999998</v>
      </c>
      <c r="O16" s="8">
        <v>702395.35739999998</v>
      </c>
      <c r="P16" s="8">
        <v>972826.81929999997</v>
      </c>
      <c r="Q16" s="8">
        <v>842061.66139999998</v>
      </c>
      <c r="R16" s="8">
        <v>1004152.1422999999</v>
      </c>
      <c r="S16" s="8">
        <v>400121.60649999999</v>
      </c>
      <c r="T16" s="8">
        <v>197959.8057</v>
      </c>
      <c r="U16" s="8">
        <v>149970.5148</v>
      </c>
      <c r="V16" s="8">
        <v>140981.34359999999</v>
      </c>
      <c r="W16" s="4">
        <v>160817.47959999999</v>
      </c>
      <c r="X16" s="14">
        <f t="shared" si="2"/>
        <v>5383666.8380000005</v>
      </c>
      <c r="Y16" s="14" t="str">
        <f t="shared" si="3"/>
        <v>Total</v>
      </c>
      <c r="Z16" s="15">
        <f t="shared" si="4"/>
        <v>182598.63250000001</v>
      </c>
      <c r="AA16" s="15">
        <f t="shared" si="5"/>
        <v>239285.74359999999</v>
      </c>
      <c r="AB16" s="15">
        <f t="shared" si="6"/>
        <v>390495.73129999998</v>
      </c>
      <c r="AC16" s="15">
        <f t="shared" si="7"/>
        <v>702395.35739999998</v>
      </c>
      <c r="AD16" s="15">
        <f t="shared" si="8"/>
        <v>972826.81929999997</v>
      </c>
      <c r="AE16" s="15">
        <f t="shared" si="9"/>
        <v>842061.66139999998</v>
      </c>
      <c r="AF16" s="15">
        <f t="shared" si="10"/>
        <v>1004152.1422999999</v>
      </c>
      <c r="AG16" s="15">
        <f t="shared" si="11"/>
        <v>400121.60649999999</v>
      </c>
      <c r="AH16" s="15">
        <f t="shared" si="12"/>
        <v>197959.8057</v>
      </c>
      <c r="AI16" s="15">
        <f t="shared" si="13"/>
        <v>149970.5148</v>
      </c>
      <c r="AJ16" s="15">
        <f t="shared" si="14"/>
        <v>140981.34359999999</v>
      </c>
      <c r="AK16" s="15">
        <f t="shared" si="15"/>
        <v>160817.47959999999</v>
      </c>
      <c r="AL16" s="15">
        <f t="shared" si="16"/>
        <v>5383666.8380000005</v>
      </c>
    </row>
    <row r="17" spans="6:38" outlineLevel="1" x14ac:dyDescent="0.25">
      <c r="F17" s="2" t="s">
        <v>4</v>
      </c>
      <c r="G17" s="1" t="s">
        <v>6</v>
      </c>
      <c r="H17" s="1" t="s">
        <v>13</v>
      </c>
      <c r="I17" s="1" t="s">
        <v>0</v>
      </c>
      <c r="J17" s="1" t="s">
        <v>22</v>
      </c>
      <c r="K17" s="2" t="s">
        <v>24</v>
      </c>
      <c r="L17" s="9">
        <v>-11.66</v>
      </c>
      <c r="M17" s="9">
        <v>228.03</v>
      </c>
      <c r="N17" s="9">
        <v>-2.5299999999999998</v>
      </c>
      <c r="O17" s="9">
        <v>222.09</v>
      </c>
      <c r="P17" s="9">
        <v>-6.71</v>
      </c>
      <c r="Q17" s="9">
        <v>-14.85</v>
      </c>
      <c r="R17" s="9">
        <v>-154.66</v>
      </c>
      <c r="S17" s="11"/>
      <c r="T17" s="11"/>
      <c r="U17" s="9">
        <v>-7.65</v>
      </c>
      <c r="V17" s="9"/>
      <c r="W17" s="6">
        <v>-120.34</v>
      </c>
      <c r="X17" s="14">
        <f t="shared" si="2"/>
        <v>131.72000000000003</v>
      </c>
      <c r="Y17" s="14" t="str">
        <f t="shared" si="3"/>
        <v>1</v>
      </c>
      <c r="Z17" s="15">
        <f t="shared" si="4"/>
        <v>-10.6</v>
      </c>
      <c r="AA17" s="15">
        <f t="shared" si="5"/>
        <v>207.3</v>
      </c>
      <c r="AB17" s="15">
        <f t="shared" si="6"/>
        <v>-2.2999999999999998</v>
      </c>
      <c r="AC17" s="15">
        <f t="shared" si="7"/>
        <v>201.9</v>
      </c>
      <c r="AD17" s="15">
        <f t="shared" si="8"/>
        <v>-6.1</v>
      </c>
      <c r="AE17" s="15">
        <f t="shared" si="9"/>
        <v>-13.5</v>
      </c>
      <c r="AF17" s="15">
        <f t="shared" si="10"/>
        <v>-140.6</v>
      </c>
      <c r="AG17" s="15">
        <f t="shared" si="11"/>
        <v>0</v>
      </c>
      <c r="AH17" s="15">
        <f t="shared" si="12"/>
        <v>0</v>
      </c>
      <c r="AI17" s="15">
        <f t="shared" si="13"/>
        <v>-6.954545454545455</v>
      </c>
      <c r="AJ17" s="15">
        <f t="shared" si="14"/>
        <v>0</v>
      </c>
      <c r="AK17" s="15">
        <f t="shared" si="15"/>
        <v>-109.4</v>
      </c>
      <c r="AL17" s="15">
        <f t="shared" si="16"/>
        <v>119.74545454545452</v>
      </c>
    </row>
    <row r="18" spans="6:38" outlineLevel="1" x14ac:dyDescent="0.25">
      <c r="F18" s="2" t="s">
        <v>4</v>
      </c>
      <c r="G18" s="1" t="s">
        <v>6</v>
      </c>
      <c r="H18" s="1" t="s">
        <v>13</v>
      </c>
      <c r="I18" s="1" t="s">
        <v>0</v>
      </c>
      <c r="J18" s="1" t="s">
        <v>22</v>
      </c>
      <c r="K18" s="2" t="s">
        <v>32</v>
      </c>
      <c r="L18" s="9">
        <v>190793.17</v>
      </c>
      <c r="M18" s="9">
        <v>218723.81</v>
      </c>
      <c r="N18" s="9">
        <v>462633.47</v>
      </c>
      <c r="O18" s="9">
        <v>822545.95</v>
      </c>
      <c r="P18" s="9">
        <v>1115596.05</v>
      </c>
      <c r="Q18" s="9">
        <v>971781.58</v>
      </c>
      <c r="R18" s="9">
        <v>1153269.4099999999</v>
      </c>
      <c r="S18" s="9">
        <v>467864.39</v>
      </c>
      <c r="T18" s="9">
        <v>228265.06</v>
      </c>
      <c r="U18" s="9">
        <v>181134.69</v>
      </c>
      <c r="V18" s="9">
        <v>170613.29</v>
      </c>
      <c r="W18" s="6">
        <v>184995.34</v>
      </c>
      <c r="X18" s="14">
        <f t="shared" si="2"/>
        <v>6168216.21</v>
      </c>
      <c r="Y18" s="14" t="str">
        <f t="shared" si="3"/>
        <v>1</v>
      </c>
      <c r="Z18" s="15">
        <f t="shared" si="4"/>
        <v>144759.61305007589</v>
      </c>
      <c r="AA18" s="15">
        <f t="shared" si="5"/>
        <v>165951.29742033384</v>
      </c>
      <c r="AB18" s="15">
        <f t="shared" si="6"/>
        <v>351011.73748103186</v>
      </c>
      <c r="AC18" s="15">
        <f t="shared" si="7"/>
        <v>624086.45675265545</v>
      </c>
      <c r="AD18" s="15">
        <f t="shared" si="8"/>
        <v>846430.99393019732</v>
      </c>
      <c r="AE18" s="15">
        <f t="shared" si="9"/>
        <v>737315.31107738998</v>
      </c>
      <c r="AF18" s="15">
        <f t="shared" si="10"/>
        <v>875014.72685887699</v>
      </c>
      <c r="AG18" s="15">
        <f t="shared" si="11"/>
        <v>354980.56904400606</v>
      </c>
      <c r="AH18" s="15">
        <f t="shared" si="12"/>
        <v>173190.48558421852</v>
      </c>
      <c r="AI18" s="15">
        <f t="shared" si="13"/>
        <v>137431.47951441578</v>
      </c>
      <c r="AJ18" s="15">
        <f t="shared" si="14"/>
        <v>129448.62670713202</v>
      </c>
      <c r="AK18" s="15">
        <f t="shared" si="15"/>
        <v>140360.65250379362</v>
      </c>
      <c r="AL18" s="15">
        <f t="shared" si="16"/>
        <v>4679981.9499241272</v>
      </c>
    </row>
    <row r="19" spans="6:38" outlineLevel="1" x14ac:dyDescent="0.25">
      <c r="F19" s="2" t="s">
        <v>4</v>
      </c>
      <c r="G19" s="1" t="s">
        <v>6</v>
      </c>
      <c r="H19" s="1" t="s">
        <v>13</v>
      </c>
      <c r="I19" s="1" t="s">
        <v>0</v>
      </c>
      <c r="J19" s="1" t="s">
        <v>22</v>
      </c>
      <c r="K19" s="2" t="s">
        <v>25</v>
      </c>
      <c r="L19" s="9">
        <v>64.599999999999994</v>
      </c>
      <c r="M19" s="9">
        <v>539.4</v>
      </c>
      <c r="N19" s="9">
        <v>-189.97</v>
      </c>
      <c r="O19" s="9">
        <v>421.39</v>
      </c>
      <c r="P19" s="9">
        <v>-13.88</v>
      </c>
      <c r="Q19" s="9">
        <v>19.43</v>
      </c>
      <c r="R19" s="9">
        <v>-166.95</v>
      </c>
      <c r="S19" s="11"/>
      <c r="T19" s="9">
        <v>-0.65</v>
      </c>
      <c r="U19" s="9">
        <v>-34.590000000000003</v>
      </c>
      <c r="V19" s="9"/>
      <c r="W19" s="6">
        <v>-112.78</v>
      </c>
      <c r="X19" s="14">
        <f t="shared" si="2"/>
        <v>526</v>
      </c>
      <c r="Y19" s="14" t="str">
        <f t="shared" si="3"/>
        <v>1</v>
      </c>
      <c r="Z19" s="15">
        <f t="shared" si="4"/>
        <v>39.583333333333329</v>
      </c>
      <c r="AA19" s="15">
        <f t="shared" si="5"/>
        <v>330.51470588235287</v>
      </c>
      <c r="AB19" s="15">
        <f t="shared" si="6"/>
        <v>-116.40318627450979</v>
      </c>
      <c r="AC19" s="15">
        <f t="shared" si="7"/>
        <v>258.20465686274508</v>
      </c>
      <c r="AD19" s="15">
        <f t="shared" si="8"/>
        <v>-8.5049019607843128</v>
      </c>
      <c r="AE19" s="15">
        <f t="shared" si="9"/>
        <v>11.90563725490196</v>
      </c>
      <c r="AF19" s="15">
        <f t="shared" si="10"/>
        <v>-102.29779411764704</v>
      </c>
      <c r="AG19" s="15">
        <f t="shared" si="11"/>
        <v>0</v>
      </c>
      <c r="AH19" s="15">
        <f t="shared" si="12"/>
        <v>-0.39828431372549022</v>
      </c>
      <c r="AI19" s="15">
        <f t="shared" si="13"/>
        <v>-21.194852941176471</v>
      </c>
      <c r="AJ19" s="15">
        <f t="shared" si="14"/>
        <v>0</v>
      </c>
      <c r="AK19" s="15">
        <f t="shared" si="15"/>
        <v>-69.105392156862735</v>
      </c>
      <c r="AL19" s="15">
        <f t="shared" si="16"/>
        <v>322.3039215686274</v>
      </c>
    </row>
    <row r="20" spans="6:38" outlineLevel="1" x14ac:dyDescent="0.25">
      <c r="F20" s="2" t="s">
        <v>4</v>
      </c>
      <c r="G20" s="1" t="s">
        <v>6</v>
      </c>
      <c r="H20" s="1" t="s">
        <v>13</v>
      </c>
      <c r="I20" s="1" t="s">
        <v>0</v>
      </c>
      <c r="J20" s="1" t="s">
        <v>23</v>
      </c>
      <c r="K20" s="2" t="s">
        <v>27</v>
      </c>
      <c r="L20" s="9">
        <v>33273.01</v>
      </c>
      <c r="M20" s="9">
        <v>64061.33</v>
      </c>
      <c r="N20" s="9">
        <v>34851.18</v>
      </c>
      <c r="O20" s="9">
        <v>68508.27</v>
      </c>
      <c r="P20" s="9">
        <v>111241.76</v>
      </c>
      <c r="Q20" s="9">
        <v>92179.71</v>
      </c>
      <c r="R20" s="9">
        <v>113856.04</v>
      </c>
      <c r="S20" s="9">
        <v>39725.1</v>
      </c>
      <c r="T20" s="9">
        <v>21797.55</v>
      </c>
      <c r="U20" s="9">
        <v>11058.97</v>
      </c>
      <c r="V20" s="9">
        <v>10149.16</v>
      </c>
      <c r="W20" s="6">
        <v>18159.36</v>
      </c>
      <c r="X20" s="14">
        <f t="shared" si="2"/>
        <v>618861.44000000006</v>
      </c>
      <c r="Y20" s="14" t="str">
        <f t="shared" si="3"/>
        <v>2</v>
      </c>
      <c r="Z20" s="15">
        <f t="shared" si="4"/>
        <v>37810.23863636364</v>
      </c>
      <c r="AA20" s="15">
        <f t="shared" si="5"/>
        <v>72796.965909090912</v>
      </c>
      <c r="AB20" s="15">
        <f t="shared" si="6"/>
        <v>39603.61363636364</v>
      </c>
      <c r="AC20" s="15">
        <f t="shared" si="7"/>
        <v>77850.306818181823</v>
      </c>
      <c r="AD20" s="15">
        <f t="shared" si="8"/>
        <v>126411.09090909091</v>
      </c>
      <c r="AE20" s="15">
        <f t="shared" si="9"/>
        <v>104749.67045454547</v>
      </c>
      <c r="AF20" s="15">
        <f t="shared" si="10"/>
        <v>129381.86363636365</v>
      </c>
      <c r="AG20" s="15">
        <f t="shared" si="11"/>
        <v>45142.159090909096</v>
      </c>
      <c r="AH20" s="15">
        <f t="shared" si="12"/>
        <v>24769.943181818184</v>
      </c>
      <c r="AI20" s="15">
        <f t="shared" si="13"/>
        <v>12567.011363636364</v>
      </c>
      <c r="AJ20" s="15">
        <f t="shared" si="14"/>
        <v>11533.136363636364</v>
      </c>
      <c r="AK20" s="15">
        <f t="shared" si="15"/>
        <v>20635.636363636364</v>
      </c>
      <c r="AL20" s="15">
        <f t="shared" si="16"/>
        <v>703251.63636363635</v>
      </c>
    </row>
    <row r="21" spans="6:38" outlineLevel="1" x14ac:dyDescent="0.25">
      <c r="F21" s="2" t="s">
        <v>4</v>
      </c>
      <c r="G21" s="1" t="s">
        <v>6</v>
      </c>
      <c r="H21" s="1" t="s">
        <v>13</v>
      </c>
      <c r="I21" s="1" t="s">
        <v>0</v>
      </c>
      <c r="J21" s="1" t="s">
        <v>7</v>
      </c>
      <c r="K21" s="2" t="s">
        <v>28</v>
      </c>
      <c r="L21" s="9">
        <v>-13.21</v>
      </c>
      <c r="M21" s="9">
        <v>-89.09</v>
      </c>
      <c r="N21" s="9">
        <v>7.09</v>
      </c>
      <c r="O21" s="9">
        <v>106.77</v>
      </c>
      <c r="P21" s="9">
        <v>34.76</v>
      </c>
      <c r="Q21" s="9"/>
      <c r="R21" s="9">
        <v>32.119999999999997</v>
      </c>
      <c r="S21" s="11"/>
      <c r="T21" s="9">
        <v>0.12</v>
      </c>
      <c r="U21" s="9">
        <v>6.65</v>
      </c>
      <c r="V21" s="9">
        <v>0.03</v>
      </c>
      <c r="W21" s="6">
        <v>21.7</v>
      </c>
      <c r="X21" s="14">
        <f t="shared" si="2"/>
        <v>106.94</v>
      </c>
      <c r="Y21" s="14" t="str">
        <f t="shared" si="3"/>
        <v>Total</v>
      </c>
      <c r="Z21" s="15">
        <f t="shared" si="4"/>
        <v>0</v>
      </c>
      <c r="AA21" s="15">
        <f t="shared" si="5"/>
        <v>0</v>
      </c>
      <c r="AB21" s="15">
        <f t="shared" si="6"/>
        <v>0</v>
      </c>
      <c r="AC21" s="15">
        <f t="shared" si="7"/>
        <v>0</v>
      </c>
      <c r="AD21" s="15">
        <f t="shared" si="8"/>
        <v>0</v>
      </c>
      <c r="AE21" s="15">
        <f t="shared" si="9"/>
        <v>0</v>
      </c>
      <c r="AF21" s="15">
        <f t="shared" si="10"/>
        <v>0</v>
      </c>
      <c r="AG21" s="15">
        <f t="shared" si="11"/>
        <v>0</v>
      </c>
      <c r="AH21" s="15">
        <f t="shared" si="12"/>
        <v>0</v>
      </c>
      <c r="AI21" s="15">
        <f t="shared" si="13"/>
        <v>0</v>
      </c>
      <c r="AJ21" s="15">
        <f t="shared" si="14"/>
        <v>0</v>
      </c>
      <c r="AK21" s="15">
        <f t="shared" si="15"/>
        <v>0</v>
      </c>
      <c r="AL21" s="15">
        <f t="shared" si="16"/>
        <v>0</v>
      </c>
    </row>
    <row r="22" spans="6:38" outlineLevel="1" x14ac:dyDescent="0.25">
      <c r="F22" s="2" t="s">
        <v>4</v>
      </c>
      <c r="G22" s="1" t="s">
        <v>6</v>
      </c>
      <c r="H22" s="1" t="s">
        <v>14</v>
      </c>
      <c r="I22" s="1" t="s">
        <v>2</v>
      </c>
      <c r="J22" s="1" t="s">
        <v>7</v>
      </c>
      <c r="K22" s="2" t="s">
        <v>28</v>
      </c>
      <c r="L22" s="8">
        <v>101.88460000000001</v>
      </c>
      <c r="M22" s="8">
        <v>685.99260000000004</v>
      </c>
      <c r="N22" s="8">
        <v>971.19010000000003</v>
      </c>
      <c r="O22" s="8">
        <v>2260.4708000000001</v>
      </c>
      <c r="P22" s="8">
        <v>3240.4041000000002</v>
      </c>
      <c r="Q22" s="8">
        <v>3111.9468000000002</v>
      </c>
      <c r="R22" s="8">
        <v>3539.9573</v>
      </c>
      <c r="S22" s="8">
        <v>1493.7717</v>
      </c>
      <c r="T22" s="8">
        <v>1882.6987999999999</v>
      </c>
      <c r="U22" s="8">
        <v>513.90179999999998</v>
      </c>
      <c r="V22" s="8">
        <v>374.06990000000002</v>
      </c>
      <c r="W22" s="4">
        <v>376.7593</v>
      </c>
      <c r="X22" s="14">
        <f t="shared" si="2"/>
        <v>18553.0478</v>
      </c>
      <c r="Y22" s="14" t="str">
        <f t="shared" si="3"/>
        <v>Total</v>
      </c>
      <c r="Z22" s="15">
        <f t="shared" si="4"/>
        <v>101.88460000000001</v>
      </c>
      <c r="AA22" s="15">
        <f t="shared" si="5"/>
        <v>685.99260000000004</v>
      </c>
      <c r="AB22" s="15">
        <f t="shared" si="6"/>
        <v>971.19010000000003</v>
      </c>
      <c r="AC22" s="15">
        <f t="shared" si="7"/>
        <v>2260.4708000000001</v>
      </c>
      <c r="AD22" s="15">
        <f t="shared" si="8"/>
        <v>3240.4041000000002</v>
      </c>
      <c r="AE22" s="15">
        <f t="shared" si="9"/>
        <v>3111.9468000000002</v>
      </c>
      <c r="AF22" s="15">
        <f t="shared" si="10"/>
        <v>3539.9573</v>
      </c>
      <c r="AG22" s="15">
        <f t="shared" si="11"/>
        <v>1493.7717</v>
      </c>
      <c r="AH22" s="15">
        <f t="shared" si="12"/>
        <v>1882.6987999999999</v>
      </c>
      <c r="AI22" s="15">
        <f t="shared" si="13"/>
        <v>513.90179999999998</v>
      </c>
      <c r="AJ22" s="15">
        <f t="shared" si="14"/>
        <v>374.06990000000002</v>
      </c>
      <c r="AK22" s="15">
        <f t="shared" si="15"/>
        <v>376.7593</v>
      </c>
      <c r="AL22" s="15">
        <f t="shared" si="16"/>
        <v>18553.0478</v>
      </c>
    </row>
    <row r="23" spans="6:38" outlineLevel="1" x14ac:dyDescent="0.25">
      <c r="F23" s="2" t="s">
        <v>4</v>
      </c>
      <c r="G23" s="1" t="s">
        <v>6</v>
      </c>
      <c r="H23" s="1" t="s">
        <v>15</v>
      </c>
      <c r="I23" s="1" t="s">
        <v>2</v>
      </c>
      <c r="J23" s="1" t="s">
        <v>7</v>
      </c>
      <c r="K23" s="2" t="s">
        <v>28</v>
      </c>
      <c r="L23" s="8">
        <v>-4315.4426999999996</v>
      </c>
      <c r="M23" s="8">
        <v>16795.9058</v>
      </c>
      <c r="N23" s="8">
        <v>1467.2396000000001</v>
      </c>
      <c r="O23" s="8">
        <v>7679.5164000000004</v>
      </c>
      <c r="P23" s="8">
        <v>12800.569600000001</v>
      </c>
      <c r="Q23" s="8">
        <v>6005.7464</v>
      </c>
      <c r="R23" s="8">
        <v>36839.320500000002</v>
      </c>
      <c r="S23" s="8">
        <v>9305.2031000000006</v>
      </c>
      <c r="T23" s="8">
        <v>22296.627</v>
      </c>
      <c r="U23" s="8">
        <v>19983.441999999999</v>
      </c>
      <c r="V23" s="8">
        <v>2218.9477999999999</v>
      </c>
      <c r="W23" s="4">
        <v>10222.6628</v>
      </c>
      <c r="X23" s="14">
        <f t="shared" si="2"/>
        <v>141299.7383</v>
      </c>
      <c r="Y23" s="14" t="str">
        <f t="shared" si="3"/>
        <v>Total</v>
      </c>
      <c r="Z23" s="15">
        <f t="shared" si="4"/>
        <v>-4315.4426999999996</v>
      </c>
      <c r="AA23" s="15">
        <f t="shared" si="5"/>
        <v>16795.9058</v>
      </c>
      <c r="AB23" s="15">
        <f t="shared" si="6"/>
        <v>1467.2396000000001</v>
      </c>
      <c r="AC23" s="15">
        <f t="shared" si="7"/>
        <v>7679.5164000000004</v>
      </c>
      <c r="AD23" s="15">
        <f t="shared" si="8"/>
        <v>12800.569600000001</v>
      </c>
      <c r="AE23" s="15">
        <f t="shared" si="9"/>
        <v>6005.7464</v>
      </c>
      <c r="AF23" s="15">
        <f t="shared" si="10"/>
        <v>36839.320500000002</v>
      </c>
      <c r="AG23" s="15">
        <f t="shared" si="11"/>
        <v>9305.2031000000006</v>
      </c>
      <c r="AH23" s="15">
        <f t="shared" si="12"/>
        <v>22296.627</v>
      </c>
      <c r="AI23" s="15">
        <f t="shared" si="13"/>
        <v>19983.441999999999</v>
      </c>
      <c r="AJ23" s="15">
        <f t="shared" si="14"/>
        <v>2218.9477999999999</v>
      </c>
      <c r="AK23" s="15">
        <f t="shared" si="15"/>
        <v>10222.6628</v>
      </c>
      <c r="AL23" s="15">
        <f t="shared" si="16"/>
        <v>141299.7383</v>
      </c>
    </row>
    <row r="24" spans="6:38" outlineLevel="1" x14ac:dyDescent="0.25">
      <c r="F24" s="2" t="s">
        <v>4</v>
      </c>
      <c r="G24" s="1" t="s">
        <v>6</v>
      </c>
      <c r="H24" s="1" t="s">
        <v>15</v>
      </c>
      <c r="I24" s="1" t="s">
        <v>0</v>
      </c>
      <c r="J24" s="1" t="s">
        <v>22</v>
      </c>
      <c r="K24" s="2" t="s">
        <v>598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6">
        <v>-155.30000000000001</v>
      </c>
      <c r="X24" s="14">
        <f t="shared" si="2"/>
        <v>-155.30000000000001</v>
      </c>
      <c r="Y24" s="14" t="str">
        <f t="shared" si="3"/>
        <v>1</v>
      </c>
      <c r="Z24" s="15">
        <f t="shared" si="4"/>
        <v>0</v>
      </c>
      <c r="AA24" s="15">
        <f t="shared" si="5"/>
        <v>0</v>
      </c>
      <c r="AB24" s="15">
        <f t="shared" si="6"/>
        <v>0</v>
      </c>
      <c r="AC24" s="15">
        <f t="shared" si="7"/>
        <v>0</v>
      </c>
      <c r="AD24" s="15">
        <f t="shared" si="8"/>
        <v>0</v>
      </c>
      <c r="AE24" s="15">
        <f t="shared" si="9"/>
        <v>0</v>
      </c>
      <c r="AF24" s="15">
        <f t="shared" si="10"/>
        <v>0</v>
      </c>
      <c r="AG24" s="15">
        <f t="shared" si="11"/>
        <v>0</v>
      </c>
      <c r="AH24" s="15">
        <f t="shared" si="12"/>
        <v>0</v>
      </c>
      <c r="AI24" s="15">
        <f t="shared" si="13"/>
        <v>0</v>
      </c>
      <c r="AJ24" s="15">
        <f t="shared" si="14"/>
        <v>0</v>
      </c>
      <c r="AK24" s="15">
        <f t="shared" si="15"/>
        <v>-246.50793650793653</v>
      </c>
      <c r="AL24" s="15">
        <f t="shared" si="16"/>
        <v>-246.50793650793653</v>
      </c>
    </row>
    <row r="25" spans="6:38" outlineLevel="1" x14ac:dyDescent="0.25">
      <c r="F25" s="2" t="s">
        <v>4</v>
      </c>
      <c r="G25" s="1" t="s">
        <v>6</v>
      </c>
      <c r="H25" s="1" t="s">
        <v>15</v>
      </c>
      <c r="I25" s="1" t="s">
        <v>0</v>
      </c>
      <c r="J25" s="1" t="s">
        <v>22</v>
      </c>
      <c r="K25" s="2" t="s">
        <v>33</v>
      </c>
      <c r="L25" s="9">
        <v>-3409.2</v>
      </c>
      <c r="M25" s="9">
        <v>13268.76</v>
      </c>
      <c r="N25" s="9">
        <v>1159.1199999999999</v>
      </c>
      <c r="O25" s="9">
        <v>6066.82</v>
      </c>
      <c r="P25" s="9">
        <v>10112.44</v>
      </c>
      <c r="Q25" s="9">
        <v>4744.54</v>
      </c>
      <c r="R25" s="9">
        <v>16771.96</v>
      </c>
      <c r="S25" s="9">
        <v>7351.11</v>
      </c>
      <c r="T25" s="9">
        <v>17167.2</v>
      </c>
      <c r="U25" s="9">
        <v>15786.92</v>
      </c>
      <c r="V25" s="9">
        <v>1752.97</v>
      </c>
      <c r="W25" s="6">
        <v>8496.83</v>
      </c>
      <c r="X25" s="14">
        <f t="shared" si="2"/>
        <v>99269.47</v>
      </c>
      <c r="Y25" s="14" t="str">
        <f t="shared" si="3"/>
        <v>1</v>
      </c>
      <c r="Z25" s="15">
        <f t="shared" si="4"/>
        <v>-4315.4430379746827</v>
      </c>
      <c r="AA25" s="15">
        <f t="shared" si="5"/>
        <v>16795.898734177215</v>
      </c>
      <c r="AB25" s="15">
        <f t="shared" si="6"/>
        <v>1467.2405063291139</v>
      </c>
      <c r="AC25" s="15">
        <f t="shared" si="7"/>
        <v>7679.5189873417721</v>
      </c>
      <c r="AD25" s="15">
        <f t="shared" si="8"/>
        <v>12800.556962025317</v>
      </c>
      <c r="AE25" s="15">
        <f t="shared" si="9"/>
        <v>6005.7468354430375</v>
      </c>
      <c r="AF25" s="15">
        <f t="shared" si="10"/>
        <v>21230.32911392405</v>
      </c>
      <c r="AG25" s="15">
        <f t="shared" si="11"/>
        <v>9305.2025316455693</v>
      </c>
      <c r="AH25" s="15">
        <f t="shared" si="12"/>
        <v>21730.632911392408</v>
      </c>
      <c r="AI25" s="15">
        <f t="shared" si="13"/>
        <v>19983.443037974685</v>
      </c>
      <c r="AJ25" s="15">
        <f t="shared" si="14"/>
        <v>2218.9493670886077</v>
      </c>
      <c r="AK25" s="15">
        <f t="shared" si="15"/>
        <v>10755.481012658227</v>
      </c>
      <c r="AL25" s="15">
        <f t="shared" si="16"/>
        <v>125657.55696202534</v>
      </c>
    </row>
    <row r="26" spans="6:38" outlineLevel="1" x14ac:dyDescent="0.25">
      <c r="F26" s="2" t="s">
        <v>4</v>
      </c>
      <c r="G26" s="1" t="s">
        <v>6</v>
      </c>
      <c r="H26" s="1" t="s">
        <v>15</v>
      </c>
      <c r="I26" s="1" t="s">
        <v>0</v>
      </c>
      <c r="J26" s="1" t="s">
        <v>22</v>
      </c>
      <c r="K26" s="2" t="s">
        <v>29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6">
        <v>-226.75</v>
      </c>
      <c r="X26" s="14">
        <f t="shared" si="2"/>
        <v>-226.75</v>
      </c>
      <c r="Y26" s="14" t="str">
        <f t="shared" si="3"/>
        <v>1</v>
      </c>
      <c r="Z26" s="15">
        <f t="shared" si="4"/>
        <v>0</v>
      </c>
      <c r="AA26" s="15">
        <f t="shared" si="5"/>
        <v>0</v>
      </c>
      <c r="AB26" s="15">
        <f t="shared" si="6"/>
        <v>0</v>
      </c>
      <c r="AC26" s="15">
        <f t="shared" si="7"/>
        <v>0</v>
      </c>
      <c r="AD26" s="15">
        <f t="shared" si="8"/>
        <v>0</v>
      </c>
      <c r="AE26" s="15">
        <f t="shared" si="9"/>
        <v>0</v>
      </c>
      <c r="AF26" s="15">
        <f t="shared" si="10"/>
        <v>0</v>
      </c>
      <c r="AG26" s="15">
        <f t="shared" si="11"/>
        <v>0</v>
      </c>
      <c r="AH26" s="15">
        <f t="shared" si="12"/>
        <v>0</v>
      </c>
      <c r="AI26" s="15">
        <f t="shared" si="13"/>
        <v>0</v>
      </c>
      <c r="AJ26" s="15">
        <f t="shared" si="14"/>
        <v>0</v>
      </c>
      <c r="AK26" s="15">
        <f t="shared" si="15"/>
        <v>-286.30050505050502</v>
      </c>
      <c r="AL26" s="15">
        <f t="shared" si="16"/>
        <v>-286.30050505050502</v>
      </c>
    </row>
    <row r="27" spans="6:38" outlineLevel="1" x14ac:dyDescent="0.25">
      <c r="F27" s="2" t="s">
        <v>4</v>
      </c>
      <c r="G27" s="1" t="s">
        <v>6</v>
      </c>
      <c r="H27" s="1" t="s">
        <v>15</v>
      </c>
      <c r="I27" s="1" t="s">
        <v>0</v>
      </c>
      <c r="J27" s="1" t="s">
        <v>23</v>
      </c>
      <c r="K27" s="2" t="s">
        <v>536</v>
      </c>
      <c r="L27" s="11"/>
      <c r="M27" s="11"/>
      <c r="N27" s="11"/>
      <c r="O27" s="11"/>
      <c r="P27" s="11"/>
      <c r="Q27" s="11"/>
      <c r="R27" s="9">
        <v>8272.77</v>
      </c>
      <c r="S27" s="11"/>
      <c r="T27" s="9">
        <v>299.98</v>
      </c>
      <c r="U27" s="11"/>
      <c r="V27" s="11"/>
      <c r="W27" s="5"/>
      <c r="X27" s="14">
        <f t="shared" si="2"/>
        <v>8572.75</v>
      </c>
      <c r="Y27" s="14" t="str">
        <f t="shared" si="3"/>
        <v>2</v>
      </c>
      <c r="Z27" s="15">
        <f t="shared" si="4"/>
        <v>0</v>
      </c>
      <c r="AA27" s="15">
        <f t="shared" si="5"/>
        <v>0</v>
      </c>
      <c r="AB27" s="15">
        <f t="shared" si="6"/>
        <v>0</v>
      </c>
      <c r="AC27" s="15">
        <f t="shared" si="7"/>
        <v>0</v>
      </c>
      <c r="AD27" s="15">
        <f t="shared" si="8"/>
        <v>0</v>
      </c>
      <c r="AE27" s="15">
        <f t="shared" si="9"/>
        <v>0</v>
      </c>
      <c r="AF27" s="15">
        <f t="shared" si="10"/>
        <v>15609</v>
      </c>
      <c r="AG27" s="15">
        <f t="shared" si="11"/>
        <v>0</v>
      </c>
      <c r="AH27" s="15">
        <f t="shared" si="12"/>
        <v>566.00000000000011</v>
      </c>
      <c r="AI27" s="15">
        <f t="shared" si="13"/>
        <v>0</v>
      </c>
      <c r="AJ27" s="15">
        <f t="shared" si="14"/>
        <v>0</v>
      </c>
      <c r="AK27" s="15">
        <f t="shared" si="15"/>
        <v>0</v>
      </c>
      <c r="AL27" s="15">
        <f t="shared" si="16"/>
        <v>16175</v>
      </c>
    </row>
    <row r="28" spans="6:38" outlineLevel="1" x14ac:dyDescent="0.25">
      <c r="F28" s="2" t="s">
        <v>4</v>
      </c>
      <c r="G28" s="1" t="s">
        <v>6</v>
      </c>
      <c r="H28" s="1" t="s">
        <v>15</v>
      </c>
      <c r="I28" s="1" t="s">
        <v>0</v>
      </c>
      <c r="J28" s="1" t="s">
        <v>7</v>
      </c>
      <c r="K28" s="2" t="s">
        <v>28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6">
        <v>5.69</v>
      </c>
      <c r="X28" s="14">
        <f t="shared" si="2"/>
        <v>5.69</v>
      </c>
      <c r="Y28" s="14" t="str">
        <f t="shared" si="3"/>
        <v>Total</v>
      </c>
      <c r="Z28" s="15">
        <f t="shared" si="4"/>
        <v>0</v>
      </c>
      <c r="AA28" s="15">
        <f t="shared" si="5"/>
        <v>0</v>
      </c>
      <c r="AB28" s="15">
        <f t="shared" si="6"/>
        <v>0</v>
      </c>
      <c r="AC28" s="15">
        <f t="shared" si="7"/>
        <v>0</v>
      </c>
      <c r="AD28" s="15">
        <f t="shared" si="8"/>
        <v>0</v>
      </c>
      <c r="AE28" s="15">
        <f t="shared" si="9"/>
        <v>0</v>
      </c>
      <c r="AF28" s="15">
        <f t="shared" si="10"/>
        <v>0</v>
      </c>
      <c r="AG28" s="15">
        <f t="shared" si="11"/>
        <v>0</v>
      </c>
      <c r="AH28" s="15">
        <f t="shared" si="12"/>
        <v>0</v>
      </c>
      <c r="AI28" s="15">
        <f t="shared" si="13"/>
        <v>0</v>
      </c>
      <c r="AJ28" s="15">
        <f t="shared" si="14"/>
        <v>0</v>
      </c>
      <c r="AK28" s="15">
        <f t="shared" si="15"/>
        <v>0</v>
      </c>
      <c r="AL28" s="15">
        <f t="shared" si="16"/>
        <v>0</v>
      </c>
    </row>
    <row r="29" spans="6:38" outlineLevel="1" x14ac:dyDescent="0.25">
      <c r="F29" s="2" t="s">
        <v>4</v>
      </c>
      <c r="G29" s="1" t="s">
        <v>6</v>
      </c>
      <c r="H29" s="1" t="s">
        <v>16</v>
      </c>
      <c r="I29" s="1" t="s">
        <v>2</v>
      </c>
      <c r="J29" s="1" t="s">
        <v>7</v>
      </c>
      <c r="K29" s="2" t="s">
        <v>28</v>
      </c>
      <c r="L29" s="8">
        <v>20311.283100000001</v>
      </c>
      <c r="M29" s="8">
        <v>18926.972099999999</v>
      </c>
      <c r="N29" s="8">
        <v>42338.036599999999</v>
      </c>
      <c r="O29" s="8">
        <v>82176.154399999999</v>
      </c>
      <c r="P29" s="8">
        <v>109080.83990000001</v>
      </c>
      <c r="Q29" s="8">
        <v>88900.575100000002</v>
      </c>
      <c r="R29" s="8">
        <v>132666.98860000001</v>
      </c>
      <c r="S29" s="8">
        <v>44291.265399999997</v>
      </c>
      <c r="T29" s="8">
        <v>18992.643</v>
      </c>
      <c r="U29" s="8">
        <v>15219.8799</v>
      </c>
      <c r="V29" s="8">
        <v>12621.678099999999</v>
      </c>
      <c r="W29" s="4">
        <v>21603.453300000001</v>
      </c>
      <c r="X29" s="14">
        <f t="shared" si="2"/>
        <v>607129.76950000017</v>
      </c>
      <c r="Y29" s="14" t="str">
        <f t="shared" si="3"/>
        <v>Total</v>
      </c>
      <c r="Z29" s="15">
        <f t="shared" si="4"/>
        <v>20311.283100000001</v>
      </c>
      <c r="AA29" s="15">
        <f t="shared" si="5"/>
        <v>18926.972099999999</v>
      </c>
      <c r="AB29" s="15">
        <f t="shared" si="6"/>
        <v>42338.036599999999</v>
      </c>
      <c r="AC29" s="15">
        <f t="shared" si="7"/>
        <v>82176.154399999999</v>
      </c>
      <c r="AD29" s="15">
        <f t="shared" si="8"/>
        <v>109080.83990000001</v>
      </c>
      <c r="AE29" s="15">
        <f t="shared" si="9"/>
        <v>88900.575100000002</v>
      </c>
      <c r="AF29" s="15">
        <f t="shared" si="10"/>
        <v>132666.98860000001</v>
      </c>
      <c r="AG29" s="15">
        <f t="shared" si="11"/>
        <v>44291.265399999997</v>
      </c>
      <c r="AH29" s="15">
        <f t="shared" si="12"/>
        <v>18992.643</v>
      </c>
      <c r="AI29" s="15">
        <f t="shared" si="13"/>
        <v>15219.8799</v>
      </c>
      <c r="AJ29" s="15">
        <f t="shared" si="14"/>
        <v>12621.678099999999</v>
      </c>
      <c r="AK29" s="15">
        <f t="shared" si="15"/>
        <v>21603.453300000001</v>
      </c>
      <c r="AL29" s="15">
        <f t="shared" si="16"/>
        <v>607129.76950000017</v>
      </c>
    </row>
    <row r="30" spans="6:38" outlineLevel="1" x14ac:dyDescent="0.25">
      <c r="F30" s="2" t="s">
        <v>4</v>
      </c>
      <c r="G30" s="1" t="s">
        <v>6</v>
      </c>
      <c r="H30" s="1" t="s">
        <v>16</v>
      </c>
      <c r="I30" s="1" t="s">
        <v>0</v>
      </c>
      <c r="J30" s="1" t="s">
        <v>22</v>
      </c>
      <c r="K30" s="2" t="s">
        <v>24</v>
      </c>
      <c r="L30" s="9">
        <v>330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6">
        <v>755.7</v>
      </c>
      <c r="X30" s="14">
        <f t="shared" si="2"/>
        <v>1085.7</v>
      </c>
      <c r="Y30" s="14" t="str">
        <f t="shared" si="3"/>
        <v>1</v>
      </c>
      <c r="Z30" s="15">
        <f t="shared" si="4"/>
        <v>300</v>
      </c>
      <c r="AA30" s="15">
        <f t="shared" si="5"/>
        <v>0</v>
      </c>
      <c r="AB30" s="15">
        <f t="shared" si="6"/>
        <v>0</v>
      </c>
      <c r="AC30" s="15">
        <f t="shared" si="7"/>
        <v>0</v>
      </c>
      <c r="AD30" s="15">
        <f t="shared" si="8"/>
        <v>0</v>
      </c>
      <c r="AE30" s="15">
        <f t="shared" si="9"/>
        <v>0</v>
      </c>
      <c r="AF30" s="15">
        <f t="shared" si="10"/>
        <v>0</v>
      </c>
      <c r="AG30" s="15">
        <f t="shared" si="11"/>
        <v>0</v>
      </c>
      <c r="AH30" s="15">
        <f t="shared" si="12"/>
        <v>0</v>
      </c>
      <c r="AI30" s="15">
        <f t="shared" si="13"/>
        <v>0</v>
      </c>
      <c r="AJ30" s="15">
        <f t="shared" si="14"/>
        <v>0</v>
      </c>
      <c r="AK30" s="15">
        <f t="shared" si="15"/>
        <v>687</v>
      </c>
      <c r="AL30" s="15">
        <f t="shared" si="16"/>
        <v>987</v>
      </c>
    </row>
    <row r="31" spans="6:38" outlineLevel="1" x14ac:dyDescent="0.25">
      <c r="F31" s="2" t="s">
        <v>4</v>
      </c>
      <c r="G31" s="1" t="s">
        <v>6</v>
      </c>
      <c r="H31" s="1" t="s">
        <v>16</v>
      </c>
      <c r="I31" s="1" t="s">
        <v>0</v>
      </c>
      <c r="J31" s="1" t="s">
        <v>22</v>
      </c>
      <c r="K31" s="2" t="s">
        <v>32</v>
      </c>
      <c r="L31" s="9">
        <v>12524.95</v>
      </c>
      <c r="M31" s="9">
        <v>15501.04</v>
      </c>
      <c r="N31" s="9">
        <v>29905.88</v>
      </c>
      <c r="O31" s="9">
        <v>47565.61</v>
      </c>
      <c r="P31" s="9">
        <v>56119.88</v>
      </c>
      <c r="Q31" s="9">
        <v>45264.86</v>
      </c>
      <c r="R31" s="9">
        <v>67503.05</v>
      </c>
      <c r="S31" s="9">
        <v>31847.32</v>
      </c>
      <c r="T31" s="9">
        <v>17146.16</v>
      </c>
      <c r="U31" s="9">
        <v>12639.03</v>
      </c>
      <c r="V31" s="9">
        <v>11310.59</v>
      </c>
      <c r="W31" s="6">
        <v>12805.53</v>
      </c>
      <c r="X31" s="14">
        <f t="shared" si="2"/>
        <v>360133.90000000008</v>
      </c>
      <c r="Y31" s="14" t="str">
        <f t="shared" si="3"/>
        <v>1</v>
      </c>
      <c r="Z31" s="15">
        <f t="shared" si="4"/>
        <v>9502.996965098635</v>
      </c>
      <c r="AA31" s="15">
        <f t="shared" si="5"/>
        <v>11761.03186646434</v>
      </c>
      <c r="AB31" s="15">
        <f t="shared" si="6"/>
        <v>22690.349013657054</v>
      </c>
      <c r="AC31" s="15">
        <f t="shared" si="7"/>
        <v>36089.233687405162</v>
      </c>
      <c r="AD31" s="15">
        <f t="shared" si="8"/>
        <v>42579.575113808802</v>
      </c>
      <c r="AE31" s="15">
        <f t="shared" si="9"/>
        <v>34343.596358118361</v>
      </c>
      <c r="AF31" s="15">
        <f t="shared" si="10"/>
        <v>51216.274658573602</v>
      </c>
      <c r="AG31" s="15">
        <f t="shared" si="11"/>
        <v>24163.368740515933</v>
      </c>
      <c r="AH31" s="15">
        <f t="shared" si="12"/>
        <v>13009.226100151744</v>
      </c>
      <c r="AI31" s="15">
        <f t="shared" si="13"/>
        <v>9589.5523520485585</v>
      </c>
      <c r="AJ31" s="15">
        <f t="shared" si="14"/>
        <v>8581.6312594840674</v>
      </c>
      <c r="AK31" s="15">
        <f t="shared" si="15"/>
        <v>9715.880121396056</v>
      </c>
      <c r="AL31" s="15">
        <f t="shared" si="16"/>
        <v>273242.71623672231</v>
      </c>
    </row>
    <row r="32" spans="6:38" outlineLevel="1" x14ac:dyDescent="0.25">
      <c r="F32" s="2" t="s">
        <v>4</v>
      </c>
      <c r="G32" s="1" t="s">
        <v>6</v>
      </c>
      <c r="H32" s="1" t="s">
        <v>16</v>
      </c>
      <c r="I32" s="1" t="s">
        <v>0</v>
      </c>
      <c r="J32" s="1" t="s">
        <v>22</v>
      </c>
      <c r="K32" s="2" t="s">
        <v>25</v>
      </c>
      <c r="L32" s="9">
        <v>977.25</v>
      </c>
      <c r="M32" s="9">
        <v>-182.7</v>
      </c>
      <c r="N32" s="11"/>
      <c r="O32" s="11"/>
      <c r="P32" s="11"/>
      <c r="Q32" s="11"/>
      <c r="R32" s="11"/>
      <c r="S32" s="11"/>
      <c r="T32" s="11"/>
      <c r="U32" s="11"/>
      <c r="V32" s="11"/>
      <c r="W32" s="6">
        <v>1468.8</v>
      </c>
      <c r="X32" s="14">
        <f t="shared" si="2"/>
        <v>2263.35</v>
      </c>
      <c r="Y32" s="14" t="str">
        <f t="shared" si="3"/>
        <v>1</v>
      </c>
      <c r="Z32" s="15">
        <f t="shared" si="4"/>
        <v>598.80514705882354</v>
      </c>
      <c r="AA32" s="15">
        <f t="shared" si="5"/>
        <v>-111.94852941176468</v>
      </c>
      <c r="AB32" s="15">
        <f t="shared" si="6"/>
        <v>0</v>
      </c>
      <c r="AC32" s="15">
        <f t="shared" si="7"/>
        <v>0</v>
      </c>
      <c r="AD32" s="15">
        <f t="shared" si="8"/>
        <v>0</v>
      </c>
      <c r="AE32" s="15">
        <f t="shared" si="9"/>
        <v>0</v>
      </c>
      <c r="AF32" s="15">
        <f t="shared" si="10"/>
        <v>0</v>
      </c>
      <c r="AG32" s="15">
        <f t="shared" si="11"/>
        <v>0</v>
      </c>
      <c r="AH32" s="15">
        <f t="shared" si="12"/>
        <v>0</v>
      </c>
      <c r="AI32" s="15">
        <f t="shared" si="13"/>
        <v>0</v>
      </c>
      <c r="AJ32" s="15">
        <f t="shared" si="14"/>
        <v>0</v>
      </c>
      <c r="AK32" s="15">
        <f t="shared" si="15"/>
        <v>899.99999999999977</v>
      </c>
      <c r="AL32" s="15">
        <f t="shared" si="16"/>
        <v>1386.8566176470586</v>
      </c>
    </row>
    <row r="33" spans="6:38" outlineLevel="1" x14ac:dyDescent="0.25">
      <c r="F33" s="2" t="s">
        <v>4</v>
      </c>
      <c r="G33" s="1" t="s">
        <v>6</v>
      </c>
      <c r="H33" s="1" t="s">
        <v>16</v>
      </c>
      <c r="I33" s="1" t="s">
        <v>0</v>
      </c>
      <c r="J33" s="1" t="s">
        <v>23</v>
      </c>
      <c r="K33" s="2" t="s">
        <v>26</v>
      </c>
      <c r="L33" s="9">
        <v>10.78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6">
        <v>1282.82</v>
      </c>
      <c r="X33" s="14">
        <f t="shared" si="2"/>
        <v>1293.5999999999999</v>
      </c>
      <c r="Y33" s="14" t="str">
        <f t="shared" si="3"/>
        <v>2</v>
      </c>
      <c r="Z33" s="15">
        <f t="shared" si="4"/>
        <v>14</v>
      </c>
      <c r="AA33" s="15">
        <f t="shared" si="5"/>
        <v>0</v>
      </c>
      <c r="AB33" s="15">
        <f t="shared" si="6"/>
        <v>0</v>
      </c>
      <c r="AC33" s="15">
        <f t="shared" si="7"/>
        <v>0</v>
      </c>
      <c r="AD33" s="15">
        <f t="shared" si="8"/>
        <v>0</v>
      </c>
      <c r="AE33" s="15">
        <f t="shared" si="9"/>
        <v>0</v>
      </c>
      <c r="AF33" s="15">
        <f t="shared" si="10"/>
        <v>0</v>
      </c>
      <c r="AG33" s="15">
        <f t="shared" si="11"/>
        <v>0</v>
      </c>
      <c r="AH33" s="15">
        <f t="shared" si="12"/>
        <v>0</v>
      </c>
      <c r="AI33" s="15">
        <f t="shared" si="13"/>
        <v>0</v>
      </c>
      <c r="AJ33" s="15">
        <f t="shared" si="14"/>
        <v>0</v>
      </c>
      <c r="AK33" s="15">
        <f t="shared" si="15"/>
        <v>1666</v>
      </c>
      <c r="AL33" s="15">
        <f t="shared" si="16"/>
        <v>1680</v>
      </c>
    </row>
    <row r="34" spans="6:38" outlineLevel="1" x14ac:dyDescent="0.25">
      <c r="F34" s="2" t="s">
        <v>4</v>
      </c>
      <c r="G34" s="1" t="s">
        <v>6</v>
      </c>
      <c r="H34" s="1" t="s">
        <v>16</v>
      </c>
      <c r="I34" s="1" t="s">
        <v>0</v>
      </c>
      <c r="J34" s="1" t="s">
        <v>23</v>
      </c>
      <c r="K34" s="2" t="s">
        <v>27</v>
      </c>
      <c r="L34" s="9">
        <v>8708.08</v>
      </c>
      <c r="M34" s="9">
        <v>6404.52</v>
      </c>
      <c r="N34" s="9">
        <v>17290.009999999998</v>
      </c>
      <c r="O34" s="9">
        <v>40556.47</v>
      </c>
      <c r="P34" s="9">
        <v>58521.07</v>
      </c>
      <c r="Q34" s="9">
        <v>48010.19</v>
      </c>
      <c r="R34" s="9">
        <v>71676.67</v>
      </c>
      <c r="S34" s="9">
        <v>17712.57</v>
      </c>
      <c r="T34" s="9">
        <v>5265.4</v>
      </c>
      <c r="U34" s="9">
        <v>4954.71</v>
      </c>
      <c r="V34" s="9">
        <v>3555.22</v>
      </c>
      <c r="W34" s="6">
        <v>7598.42</v>
      </c>
      <c r="X34" s="14">
        <f t="shared" si="2"/>
        <v>290253.33</v>
      </c>
      <c r="Y34" s="14" t="str">
        <f t="shared" si="3"/>
        <v>2</v>
      </c>
      <c r="Z34" s="15">
        <f t="shared" si="4"/>
        <v>9895.545454545454</v>
      </c>
      <c r="AA34" s="15">
        <f t="shared" si="5"/>
        <v>7277.8636363636369</v>
      </c>
      <c r="AB34" s="15">
        <f t="shared" si="6"/>
        <v>19647.738636363636</v>
      </c>
      <c r="AC34" s="15">
        <f t="shared" si="7"/>
        <v>46086.897727272728</v>
      </c>
      <c r="AD34" s="15">
        <f t="shared" si="8"/>
        <v>66501.215909090912</v>
      </c>
      <c r="AE34" s="15">
        <f t="shared" si="9"/>
        <v>54557.034090909096</v>
      </c>
      <c r="AF34" s="15">
        <f t="shared" si="10"/>
        <v>81450.761363636368</v>
      </c>
      <c r="AG34" s="15">
        <f t="shared" si="11"/>
        <v>20127.920454545456</v>
      </c>
      <c r="AH34" s="15">
        <f t="shared" si="12"/>
        <v>5983.409090909091</v>
      </c>
      <c r="AI34" s="15">
        <f t="shared" si="13"/>
        <v>5630.352272727273</v>
      </c>
      <c r="AJ34" s="15">
        <f t="shared" si="14"/>
        <v>4040.022727272727</v>
      </c>
      <c r="AK34" s="15">
        <f t="shared" si="15"/>
        <v>8634.568181818182</v>
      </c>
      <c r="AL34" s="15">
        <f t="shared" si="16"/>
        <v>329833.32954545459</v>
      </c>
    </row>
    <row r="35" spans="6:38" outlineLevel="1" x14ac:dyDescent="0.25">
      <c r="F35" s="2" t="s">
        <v>4</v>
      </c>
      <c r="G35" s="1" t="s">
        <v>6</v>
      </c>
      <c r="H35" s="1" t="s">
        <v>16</v>
      </c>
      <c r="I35" s="1" t="s">
        <v>0</v>
      </c>
      <c r="J35" s="1" t="s">
        <v>7</v>
      </c>
      <c r="K35" s="2" t="s">
        <v>28</v>
      </c>
      <c r="L35" s="9">
        <v>-188.02</v>
      </c>
      <c r="M35" s="9">
        <v>35.159999999999997</v>
      </c>
      <c r="N35" s="11"/>
      <c r="O35" s="11"/>
      <c r="P35" s="11"/>
      <c r="Q35" s="11"/>
      <c r="R35" s="11"/>
      <c r="S35" s="11"/>
      <c r="T35" s="11"/>
      <c r="U35" s="11"/>
      <c r="V35" s="11"/>
      <c r="W35" s="6">
        <v>626.25</v>
      </c>
      <c r="X35" s="14">
        <f t="shared" si="2"/>
        <v>473.39</v>
      </c>
      <c r="Y35" s="14" t="str">
        <f t="shared" si="3"/>
        <v>Total</v>
      </c>
      <c r="Z35" s="15">
        <f t="shared" si="4"/>
        <v>0</v>
      </c>
      <c r="AA35" s="15">
        <f t="shared" si="5"/>
        <v>0</v>
      </c>
      <c r="AB35" s="15">
        <f t="shared" si="6"/>
        <v>0</v>
      </c>
      <c r="AC35" s="15">
        <f t="shared" si="7"/>
        <v>0</v>
      </c>
      <c r="AD35" s="15">
        <f t="shared" si="8"/>
        <v>0</v>
      </c>
      <c r="AE35" s="15">
        <f t="shared" si="9"/>
        <v>0</v>
      </c>
      <c r="AF35" s="15">
        <f t="shared" si="10"/>
        <v>0</v>
      </c>
      <c r="AG35" s="15">
        <f t="shared" si="11"/>
        <v>0</v>
      </c>
      <c r="AH35" s="15">
        <f t="shared" si="12"/>
        <v>0</v>
      </c>
      <c r="AI35" s="15">
        <f t="shared" si="13"/>
        <v>0</v>
      </c>
      <c r="AJ35" s="15">
        <f t="shared" si="14"/>
        <v>0</v>
      </c>
      <c r="AK35" s="15">
        <f t="shared" si="15"/>
        <v>0</v>
      </c>
      <c r="AL35" s="15">
        <f t="shared" si="16"/>
        <v>0</v>
      </c>
    </row>
    <row r="36" spans="6:38" outlineLevel="1" x14ac:dyDescent="0.25">
      <c r="F36" s="2" t="s">
        <v>4</v>
      </c>
      <c r="G36" s="1" t="s">
        <v>6</v>
      </c>
      <c r="H36" s="1" t="s">
        <v>17</v>
      </c>
      <c r="I36" s="1" t="s">
        <v>2</v>
      </c>
      <c r="J36" s="1" t="s">
        <v>7</v>
      </c>
      <c r="K36" s="2" t="s">
        <v>28</v>
      </c>
      <c r="L36" s="8">
        <v>171336.40460000001</v>
      </c>
      <c r="M36" s="8">
        <v>236412.09239999999</v>
      </c>
      <c r="N36" s="8">
        <v>867231.55799999996</v>
      </c>
      <c r="O36" s="8">
        <v>1624473.7586000001</v>
      </c>
      <c r="P36" s="8">
        <v>2202595.3741000001</v>
      </c>
      <c r="Q36" s="8">
        <v>1807697.8485999999</v>
      </c>
      <c r="R36" s="8">
        <v>2400151.4141000002</v>
      </c>
      <c r="S36" s="8">
        <v>837126.9166</v>
      </c>
      <c r="T36" s="8">
        <v>326920.36680000002</v>
      </c>
      <c r="U36" s="8">
        <v>194865.39660000001</v>
      </c>
      <c r="V36" s="8">
        <v>156472.16190000001</v>
      </c>
      <c r="W36" s="4">
        <v>173271.57579999999</v>
      </c>
      <c r="X36" s="14">
        <f t="shared" si="2"/>
        <v>10998554.868100002</v>
      </c>
      <c r="Y36" s="14" t="str">
        <f t="shared" si="3"/>
        <v>Total</v>
      </c>
      <c r="Z36" s="15">
        <f t="shared" si="4"/>
        <v>171336.40460000001</v>
      </c>
      <c r="AA36" s="15">
        <f t="shared" si="5"/>
        <v>236412.09239999999</v>
      </c>
      <c r="AB36" s="15">
        <f t="shared" si="6"/>
        <v>867231.55799999996</v>
      </c>
      <c r="AC36" s="15">
        <f t="shared" si="7"/>
        <v>1624473.7586000001</v>
      </c>
      <c r="AD36" s="15">
        <f t="shared" si="8"/>
        <v>2202595.3741000001</v>
      </c>
      <c r="AE36" s="15">
        <f t="shared" si="9"/>
        <v>1807697.8485999999</v>
      </c>
      <c r="AF36" s="15">
        <f t="shared" si="10"/>
        <v>2400151.4141000002</v>
      </c>
      <c r="AG36" s="15">
        <f t="shared" si="11"/>
        <v>837126.9166</v>
      </c>
      <c r="AH36" s="15">
        <f t="shared" si="12"/>
        <v>326920.36680000002</v>
      </c>
      <c r="AI36" s="15">
        <f t="shared" si="13"/>
        <v>194865.39660000001</v>
      </c>
      <c r="AJ36" s="15">
        <f t="shared" si="14"/>
        <v>156472.16190000001</v>
      </c>
      <c r="AK36" s="15">
        <f t="shared" si="15"/>
        <v>173271.57579999999</v>
      </c>
      <c r="AL36" s="15">
        <f t="shared" si="16"/>
        <v>10998554.868100002</v>
      </c>
    </row>
    <row r="37" spans="6:38" outlineLevel="1" x14ac:dyDescent="0.25">
      <c r="F37" s="2" t="s">
        <v>4</v>
      </c>
      <c r="G37" s="1" t="s">
        <v>6</v>
      </c>
      <c r="H37" s="1" t="s">
        <v>17</v>
      </c>
      <c r="I37" s="1" t="s">
        <v>0</v>
      </c>
      <c r="J37" s="1" t="s">
        <v>22</v>
      </c>
      <c r="K37" s="2" t="s">
        <v>24</v>
      </c>
      <c r="L37" s="9">
        <v>123.31</v>
      </c>
      <c r="M37" s="9">
        <v>138.34</v>
      </c>
      <c r="N37" s="9">
        <v>57.75</v>
      </c>
      <c r="O37" s="9">
        <v>56.98</v>
      </c>
      <c r="P37" s="9">
        <v>-30.03</v>
      </c>
      <c r="Q37" s="9">
        <v>-108.57</v>
      </c>
      <c r="R37" s="9">
        <v>71.94</v>
      </c>
      <c r="S37" s="9">
        <v>-7.04</v>
      </c>
      <c r="T37" s="9">
        <v>-32.119999999999997</v>
      </c>
      <c r="U37" s="9">
        <v>8.14</v>
      </c>
      <c r="V37" s="9">
        <v>-0.33</v>
      </c>
      <c r="W37" s="6">
        <v>95.48</v>
      </c>
      <c r="X37" s="14">
        <f t="shared" si="2"/>
        <v>373.85</v>
      </c>
      <c r="Y37" s="14" t="str">
        <f t="shared" si="3"/>
        <v>1</v>
      </c>
      <c r="Z37" s="15">
        <f t="shared" si="4"/>
        <v>112.1</v>
      </c>
      <c r="AA37" s="15">
        <f t="shared" si="5"/>
        <v>125.76363636363638</v>
      </c>
      <c r="AB37" s="15">
        <f t="shared" si="6"/>
        <v>52.5</v>
      </c>
      <c r="AC37" s="15">
        <f t="shared" si="7"/>
        <v>51.8</v>
      </c>
      <c r="AD37" s="15">
        <f t="shared" si="8"/>
        <v>-27.3</v>
      </c>
      <c r="AE37" s="15">
        <f t="shared" si="9"/>
        <v>-98.699999999999989</v>
      </c>
      <c r="AF37" s="15">
        <f t="shared" si="10"/>
        <v>65.400000000000006</v>
      </c>
      <c r="AG37" s="15">
        <f t="shared" si="11"/>
        <v>-6.4</v>
      </c>
      <c r="AH37" s="15">
        <f t="shared" si="12"/>
        <v>-29.2</v>
      </c>
      <c r="AI37" s="15">
        <f t="shared" si="13"/>
        <v>7.4</v>
      </c>
      <c r="AJ37" s="15">
        <f t="shared" si="14"/>
        <v>-0.3</v>
      </c>
      <c r="AK37" s="15">
        <f t="shared" si="15"/>
        <v>86.8</v>
      </c>
      <c r="AL37" s="15">
        <f t="shared" si="16"/>
        <v>339.86363636363643</v>
      </c>
    </row>
    <row r="38" spans="6:38" outlineLevel="1" x14ac:dyDescent="0.25">
      <c r="F38" s="2" t="s">
        <v>4</v>
      </c>
      <c r="G38" s="1" t="s">
        <v>6</v>
      </c>
      <c r="H38" s="1" t="s">
        <v>17</v>
      </c>
      <c r="I38" s="1" t="s">
        <v>0</v>
      </c>
      <c r="J38" s="1" t="s">
        <v>22</v>
      </c>
      <c r="K38" s="2" t="s">
        <v>32</v>
      </c>
      <c r="L38" s="9">
        <v>225608.06</v>
      </c>
      <c r="M38" s="9">
        <v>309574.68</v>
      </c>
      <c r="N38" s="9">
        <v>1142464.46</v>
      </c>
      <c r="O38" s="9">
        <v>2140918.7799999998</v>
      </c>
      <c r="P38" s="9">
        <v>2903048.75</v>
      </c>
      <c r="Q38" s="9">
        <v>2382598.73</v>
      </c>
      <c r="R38" s="9">
        <v>3163184.26</v>
      </c>
      <c r="S38" s="9">
        <v>1103206.47</v>
      </c>
      <c r="T38" s="9">
        <v>430911</v>
      </c>
      <c r="U38" s="9">
        <v>256795.41</v>
      </c>
      <c r="V38" s="9">
        <v>205882.54</v>
      </c>
      <c r="W38" s="6">
        <v>228149.93</v>
      </c>
      <c r="X38" s="14">
        <f t="shared" si="2"/>
        <v>14492343.069999998</v>
      </c>
      <c r="Y38" s="14" t="str">
        <f t="shared" si="3"/>
        <v>1</v>
      </c>
      <c r="Z38" s="15">
        <f t="shared" si="4"/>
        <v>171174.55235204854</v>
      </c>
      <c r="AA38" s="15">
        <f t="shared" si="5"/>
        <v>234882.15477996966</v>
      </c>
      <c r="AB38" s="15">
        <f t="shared" si="6"/>
        <v>866816.7374810318</v>
      </c>
      <c r="AC38" s="15">
        <f t="shared" si="7"/>
        <v>1624369.3323216992</v>
      </c>
      <c r="AD38" s="15">
        <f t="shared" si="8"/>
        <v>2202616.654021244</v>
      </c>
      <c r="AE38" s="15">
        <f t="shared" si="9"/>
        <v>1807738.0349013656</v>
      </c>
      <c r="AF38" s="15">
        <f t="shared" si="10"/>
        <v>2399988.0576631259</v>
      </c>
      <c r="AG38" s="15">
        <f t="shared" si="11"/>
        <v>837030.7056145675</v>
      </c>
      <c r="AH38" s="15">
        <f t="shared" si="12"/>
        <v>326943.09559939301</v>
      </c>
      <c r="AI38" s="15">
        <f t="shared" si="13"/>
        <v>194837.18512898331</v>
      </c>
      <c r="AJ38" s="15">
        <f t="shared" si="14"/>
        <v>156208.30045523521</v>
      </c>
      <c r="AK38" s="15">
        <f t="shared" si="15"/>
        <v>173103.13353566008</v>
      </c>
      <c r="AL38" s="15">
        <f t="shared" si="16"/>
        <v>10995707.943854323</v>
      </c>
    </row>
    <row r="39" spans="6:38" outlineLevel="1" x14ac:dyDescent="0.25">
      <c r="F39" s="2" t="s">
        <v>4</v>
      </c>
      <c r="G39" s="1" t="s">
        <v>6</v>
      </c>
      <c r="H39" s="1" t="s">
        <v>17</v>
      </c>
      <c r="I39" s="1" t="s">
        <v>0</v>
      </c>
      <c r="J39" s="1" t="s">
        <v>22</v>
      </c>
      <c r="K39" s="2" t="s">
        <v>25</v>
      </c>
      <c r="L39" s="9">
        <v>16.32</v>
      </c>
      <c r="M39" s="9">
        <v>163.25</v>
      </c>
      <c r="N39" s="9">
        <v>101.04</v>
      </c>
      <c r="O39" s="9">
        <v>64.95</v>
      </c>
      <c r="P39" s="9">
        <v>29.86</v>
      </c>
      <c r="Q39" s="9">
        <v>83.42</v>
      </c>
      <c r="R39" s="9">
        <v>197.97</v>
      </c>
      <c r="S39" s="9">
        <v>7.68</v>
      </c>
      <c r="T39" s="9">
        <v>40.630000000000003</v>
      </c>
      <c r="U39" s="9">
        <v>53.86</v>
      </c>
      <c r="V39" s="9">
        <v>0.49</v>
      </c>
      <c r="W39" s="6">
        <v>149.66</v>
      </c>
      <c r="X39" s="14">
        <f t="shared" si="2"/>
        <v>909.13</v>
      </c>
      <c r="Y39" s="14" t="str">
        <f t="shared" si="3"/>
        <v>1</v>
      </c>
      <c r="Z39" s="15">
        <f t="shared" si="4"/>
        <v>10</v>
      </c>
      <c r="AA39" s="15">
        <f t="shared" si="5"/>
        <v>100.03063725490196</v>
      </c>
      <c r="AB39" s="15">
        <f t="shared" si="6"/>
        <v>61.911764705882355</v>
      </c>
      <c r="AC39" s="15">
        <f t="shared" si="7"/>
        <v>39.797794117647058</v>
      </c>
      <c r="AD39" s="15">
        <f t="shared" si="8"/>
        <v>18.296568627450977</v>
      </c>
      <c r="AE39" s="15">
        <f t="shared" si="9"/>
        <v>51.115196078431367</v>
      </c>
      <c r="AF39" s="15">
        <f t="shared" si="10"/>
        <v>121.30514705882351</v>
      </c>
      <c r="AG39" s="15">
        <f t="shared" si="11"/>
        <v>4.7058823529411757</v>
      </c>
      <c r="AH39" s="15">
        <f t="shared" si="12"/>
        <v>24.895833333333336</v>
      </c>
      <c r="AI39" s="15">
        <f t="shared" si="13"/>
        <v>33.002450980392155</v>
      </c>
      <c r="AJ39" s="15">
        <f t="shared" si="14"/>
        <v>0.30024509803921562</v>
      </c>
      <c r="AK39" s="15">
        <f t="shared" si="15"/>
        <v>91.703431372549019</v>
      </c>
      <c r="AL39" s="15">
        <f t="shared" si="16"/>
        <v>557.06495098039215</v>
      </c>
    </row>
    <row r="40" spans="6:38" outlineLevel="1" x14ac:dyDescent="0.25">
      <c r="F40" s="2" t="s">
        <v>4</v>
      </c>
      <c r="G40" s="1" t="s">
        <v>6</v>
      </c>
      <c r="H40" s="1" t="s">
        <v>17</v>
      </c>
      <c r="I40" s="1" t="s">
        <v>0</v>
      </c>
      <c r="J40" s="1" t="s">
        <v>23</v>
      </c>
      <c r="K40" s="2" t="s">
        <v>27</v>
      </c>
      <c r="L40" s="9">
        <v>45.4</v>
      </c>
      <c r="M40" s="9">
        <v>1162.9000000000001</v>
      </c>
      <c r="N40" s="9">
        <v>275.36</v>
      </c>
      <c r="O40" s="9">
        <v>21.3</v>
      </c>
      <c r="P40" s="11"/>
      <c r="Q40" s="9">
        <v>15.84</v>
      </c>
      <c r="R40" s="9">
        <v>-7.27</v>
      </c>
      <c r="S40" s="9">
        <v>96.66</v>
      </c>
      <c r="T40" s="11"/>
      <c r="U40" s="11"/>
      <c r="V40" s="9">
        <v>238.43</v>
      </c>
      <c r="W40" s="5"/>
      <c r="X40" s="14">
        <f t="shared" si="2"/>
        <v>1848.6200000000003</v>
      </c>
      <c r="Y40" s="14" t="str">
        <f t="shared" si="3"/>
        <v>2</v>
      </c>
      <c r="Z40" s="15">
        <f t="shared" si="4"/>
        <v>51.590909090909086</v>
      </c>
      <c r="AA40" s="15">
        <f t="shared" si="5"/>
        <v>1321.477272727273</v>
      </c>
      <c r="AB40" s="15">
        <f t="shared" si="6"/>
        <v>312.90909090909093</v>
      </c>
      <c r="AC40" s="15">
        <f t="shared" si="7"/>
        <v>24.204545454545457</v>
      </c>
      <c r="AD40" s="15">
        <f t="shared" si="8"/>
        <v>0</v>
      </c>
      <c r="AE40" s="15">
        <f t="shared" si="9"/>
        <v>18</v>
      </c>
      <c r="AF40" s="15">
        <f t="shared" si="10"/>
        <v>-8.2613636363636367</v>
      </c>
      <c r="AG40" s="15">
        <f t="shared" si="11"/>
        <v>109.84090909090909</v>
      </c>
      <c r="AH40" s="15">
        <f t="shared" si="12"/>
        <v>0</v>
      </c>
      <c r="AI40" s="15">
        <f t="shared" si="13"/>
        <v>0</v>
      </c>
      <c r="AJ40" s="15">
        <f t="shared" si="14"/>
        <v>270.94318181818187</v>
      </c>
      <c r="AK40" s="15">
        <f t="shared" si="15"/>
        <v>0</v>
      </c>
      <c r="AL40" s="15">
        <f t="shared" si="16"/>
        <v>2100.7045454545455</v>
      </c>
    </row>
    <row r="41" spans="6:38" outlineLevel="1" x14ac:dyDescent="0.25">
      <c r="F41" s="2" t="s">
        <v>4</v>
      </c>
      <c r="G41" s="1" t="s">
        <v>6</v>
      </c>
      <c r="H41" s="1" t="s">
        <v>17</v>
      </c>
      <c r="I41" s="1" t="s">
        <v>0</v>
      </c>
      <c r="J41" s="1" t="s">
        <v>7</v>
      </c>
      <c r="K41" s="2" t="s">
        <v>28</v>
      </c>
      <c r="L41" s="9">
        <v>73.239999999999995</v>
      </c>
      <c r="M41" s="9">
        <v>-466.71</v>
      </c>
      <c r="N41" s="9">
        <v>-93.02</v>
      </c>
      <c r="O41" s="9">
        <v>-714.95</v>
      </c>
      <c r="P41" s="9">
        <v>-289.95</v>
      </c>
      <c r="Q41" s="9">
        <v>-23.54</v>
      </c>
      <c r="R41" s="9">
        <v>-213.43</v>
      </c>
      <c r="S41" s="9">
        <v>0.35</v>
      </c>
      <c r="T41" s="9">
        <v>-3.51</v>
      </c>
      <c r="U41" s="9">
        <v>-22.49</v>
      </c>
      <c r="V41" s="9">
        <v>-0.35</v>
      </c>
      <c r="W41" s="6">
        <v>-27.01</v>
      </c>
      <c r="X41" s="14">
        <f t="shared" si="2"/>
        <v>-1781.3700000000001</v>
      </c>
      <c r="Y41" s="14" t="str">
        <f t="shared" si="3"/>
        <v>Total</v>
      </c>
      <c r="Z41" s="15">
        <f t="shared" si="4"/>
        <v>0</v>
      </c>
      <c r="AA41" s="15">
        <f t="shared" si="5"/>
        <v>0</v>
      </c>
      <c r="AB41" s="15">
        <f t="shared" si="6"/>
        <v>0</v>
      </c>
      <c r="AC41" s="15">
        <f t="shared" si="7"/>
        <v>0</v>
      </c>
      <c r="AD41" s="15">
        <f t="shared" si="8"/>
        <v>0</v>
      </c>
      <c r="AE41" s="15">
        <f t="shared" si="9"/>
        <v>0</v>
      </c>
      <c r="AF41" s="15">
        <f t="shared" si="10"/>
        <v>0</v>
      </c>
      <c r="AG41" s="15">
        <f t="shared" si="11"/>
        <v>0</v>
      </c>
      <c r="AH41" s="15">
        <f t="shared" si="12"/>
        <v>0</v>
      </c>
      <c r="AI41" s="15">
        <f t="shared" si="13"/>
        <v>0</v>
      </c>
      <c r="AJ41" s="15">
        <f t="shared" si="14"/>
        <v>0</v>
      </c>
      <c r="AK41" s="15">
        <f t="shared" si="15"/>
        <v>0</v>
      </c>
      <c r="AL41" s="15">
        <f t="shared" si="16"/>
        <v>0</v>
      </c>
    </row>
    <row r="42" spans="6:38" outlineLevel="1" x14ac:dyDescent="0.25">
      <c r="F42" s="2" t="s">
        <v>4</v>
      </c>
      <c r="G42" s="1" t="s">
        <v>6</v>
      </c>
      <c r="H42" s="1" t="s">
        <v>18</v>
      </c>
      <c r="I42" s="1" t="s">
        <v>2</v>
      </c>
      <c r="J42" s="1" t="s">
        <v>7</v>
      </c>
      <c r="K42" s="2" t="s">
        <v>28</v>
      </c>
      <c r="L42" s="8">
        <v>1667.6859999999999</v>
      </c>
      <c r="M42" s="8">
        <v>2079.6102000000001</v>
      </c>
      <c r="N42" s="8">
        <v>5410.6873999999998</v>
      </c>
      <c r="O42" s="8">
        <v>7994.6094999999996</v>
      </c>
      <c r="P42" s="8">
        <v>11116.2744</v>
      </c>
      <c r="Q42" s="8">
        <v>9806.4549000000006</v>
      </c>
      <c r="R42" s="8">
        <v>9616.1003000000001</v>
      </c>
      <c r="S42" s="8">
        <v>3777.1341000000002</v>
      </c>
      <c r="T42" s="8">
        <v>2155.5767999999998</v>
      </c>
      <c r="U42" s="8">
        <v>1651.5440000000001</v>
      </c>
      <c r="V42" s="8">
        <v>1711.127</v>
      </c>
      <c r="W42" s="4">
        <v>1707.4570000000001</v>
      </c>
      <c r="X42" s="14">
        <f t="shared" si="2"/>
        <v>58694.261600000013</v>
      </c>
      <c r="Y42" s="14" t="str">
        <f t="shared" si="3"/>
        <v>Total</v>
      </c>
      <c r="Z42" s="15">
        <f t="shared" si="4"/>
        <v>1667.6859999999999</v>
      </c>
      <c r="AA42" s="15">
        <f t="shared" si="5"/>
        <v>2079.6102000000001</v>
      </c>
      <c r="AB42" s="15">
        <f t="shared" si="6"/>
        <v>5410.6873999999998</v>
      </c>
      <c r="AC42" s="15">
        <f t="shared" si="7"/>
        <v>7994.6094999999996</v>
      </c>
      <c r="AD42" s="15">
        <f t="shared" si="8"/>
        <v>11116.2744</v>
      </c>
      <c r="AE42" s="15">
        <f t="shared" si="9"/>
        <v>9806.4549000000006</v>
      </c>
      <c r="AF42" s="15">
        <f t="shared" si="10"/>
        <v>9616.1003000000001</v>
      </c>
      <c r="AG42" s="15">
        <f t="shared" si="11"/>
        <v>3777.1341000000002</v>
      </c>
      <c r="AH42" s="15">
        <f t="shared" si="12"/>
        <v>2155.5767999999998</v>
      </c>
      <c r="AI42" s="15">
        <f t="shared" si="13"/>
        <v>1651.5440000000001</v>
      </c>
      <c r="AJ42" s="15">
        <f t="shared" si="14"/>
        <v>1711.127</v>
      </c>
      <c r="AK42" s="15">
        <f t="shared" si="15"/>
        <v>1707.4570000000001</v>
      </c>
      <c r="AL42" s="15">
        <f t="shared" si="16"/>
        <v>58694.261600000013</v>
      </c>
    </row>
    <row r="43" spans="6:38" outlineLevel="1" x14ac:dyDescent="0.25">
      <c r="F43" s="2" t="s">
        <v>4</v>
      </c>
      <c r="G43" s="1" t="s">
        <v>6</v>
      </c>
      <c r="H43" s="1" t="s">
        <v>18</v>
      </c>
      <c r="I43" s="1" t="s">
        <v>0</v>
      </c>
      <c r="J43" s="1" t="s">
        <v>22</v>
      </c>
      <c r="K43" s="2" t="s">
        <v>24</v>
      </c>
      <c r="L43" s="11"/>
      <c r="M43" s="9">
        <v>4.51</v>
      </c>
      <c r="N43" s="11"/>
      <c r="O43" s="11"/>
      <c r="P43" s="11"/>
      <c r="Q43" s="11"/>
      <c r="R43" s="11"/>
      <c r="S43" s="11"/>
      <c r="T43" s="11"/>
      <c r="U43" s="11"/>
      <c r="V43" s="11"/>
      <c r="W43" s="5"/>
      <c r="X43" s="14">
        <f t="shared" si="2"/>
        <v>4.51</v>
      </c>
      <c r="Y43" s="14" t="str">
        <f t="shared" si="3"/>
        <v>1</v>
      </c>
      <c r="Z43" s="15">
        <f t="shared" si="4"/>
        <v>0</v>
      </c>
      <c r="AA43" s="15">
        <f t="shared" si="5"/>
        <v>4.0999999999999996</v>
      </c>
      <c r="AB43" s="15">
        <f t="shared" si="6"/>
        <v>0</v>
      </c>
      <c r="AC43" s="15">
        <f t="shared" si="7"/>
        <v>0</v>
      </c>
      <c r="AD43" s="15">
        <f t="shared" si="8"/>
        <v>0</v>
      </c>
      <c r="AE43" s="15">
        <f t="shared" si="9"/>
        <v>0</v>
      </c>
      <c r="AF43" s="15">
        <f t="shared" si="10"/>
        <v>0</v>
      </c>
      <c r="AG43" s="15">
        <f t="shared" si="11"/>
        <v>0</v>
      </c>
      <c r="AH43" s="15">
        <f t="shared" si="12"/>
        <v>0</v>
      </c>
      <c r="AI43" s="15">
        <f t="shared" si="13"/>
        <v>0</v>
      </c>
      <c r="AJ43" s="15">
        <f t="shared" si="14"/>
        <v>0</v>
      </c>
      <c r="AK43" s="15">
        <f t="shared" si="15"/>
        <v>0</v>
      </c>
      <c r="AL43" s="15">
        <f t="shared" si="16"/>
        <v>4.0999999999999996</v>
      </c>
    </row>
    <row r="44" spans="6:38" outlineLevel="1" x14ac:dyDescent="0.25">
      <c r="F44" s="2" t="s">
        <v>4</v>
      </c>
      <c r="G44" s="1" t="s">
        <v>6</v>
      </c>
      <c r="H44" s="1" t="s">
        <v>18</v>
      </c>
      <c r="I44" s="1" t="s">
        <v>0</v>
      </c>
      <c r="J44" s="1" t="s">
        <v>22</v>
      </c>
      <c r="K44" s="2" t="s">
        <v>32</v>
      </c>
      <c r="L44" s="9">
        <v>2198.17</v>
      </c>
      <c r="M44" s="9">
        <v>2712.11</v>
      </c>
      <c r="N44" s="9">
        <v>7131.52</v>
      </c>
      <c r="O44" s="9">
        <v>10448.26</v>
      </c>
      <c r="P44" s="9">
        <v>14357.91</v>
      </c>
      <c r="Q44" s="9">
        <v>12672.62</v>
      </c>
      <c r="R44" s="9">
        <v>12462.4</v>
      </c>
      <c r="S44" s="9">
        <v>4978.38</v>
      </c>
      <c r="T44" s="9">
        <v>2841.51</v>
      </c>
      <c r="U44" s="9">
        <v>2177.2199999999998</v>
      </c>
      <c r="V44" s="9">
        <v>2255.66</v>
      </c>
      <c r="W44" s="6">
        <v>2250.73</v>
      </c>
      <c r="X44" s="14">
        <f t="shared" si="2"/>
        <v>76486.490000000005</v>
      </c>
      <c r="Y44" s="14" t="str">
        <f t="shared" si="3"/>
        <v>1</v>
      </c>
      <c r="Z44" s="15">
        <f t="shared" si="4"/>
        <v>1667.8072837632778</v>
      </c>
      <c r="AA44" s="15">
        <f t="shared" si="5"/>
        <v>2057.7465857359634</v>
      </c>
      <c r="AB44" s="15">
        <f t="shared" si="6"/>
        <v>5410.8649468892263</v>
      </c>
      <c r="AC44" s="15">
        <f t="shared" si="7"/>
        <v>7927.3596358118357</v>
      </c>
      <c r="AD44" s="15">
        <f t="shared" si="8"/>
        <v>10893.710166919574</v>
      </c>
      <c r="AE44" s="15">
        <f t="shared" si="9"/>
        <v>9615.0379362670719</v>
      </c>
      <c r="AF44" s="15">
        <f t="shared" si="10"/>
        <v>9455.5386949924123</v>
      </c>
      <c r="AG44" s="15">
        <f t="shared" si="11"/>
        <v>3777.2230652503795</v>
      </c>
      <c r="AH44" s="15">
        <f t="shared" si="12"/>
        <v>2155.9256449165405</v>
      </c>
      <c r="AI44" s="15">
        <f t="shared" si="13"/>
        <v>1651.9119878603942</v>
      </c>
      <c r="AJ44" s="15">
        <f t="shared" si="14"/>
        <v>1711.4264036418815</v>
      </c>
      <c r="AK44" s="15">
        <f t="shared" si="15"/>
        <v>1707.6858877086495</v>
      </c>
      <c r="AL44" s="15">
        <f t="shared" si="16"/>
        <v>58032.238239757215</v>
      </c>
    </row>
    <row r="45" spans="6:38" outlineLevel="1" x14ac:dyDescent="0.25">
      <c r="F45" s="2" t="s">
        <v>4</v>
      </c>
      <c r="G45" s="1" t="s">
        <v>6</v>
      </c>
      <c r="H45" s="1" t="s">
        <v>18</v>
      </c>
      <c r="I45" s="1" t="s">
        <v>0</v>
      </c>
      <c r="J45" s="1" t="s">
        <v>22</v>
      </c>
      <c r="K45" s="2" t="s">
        <v>25</v>
      </c>
      <c r="L45" s="11"/>
      <c r="M45" s="9">
        <v>29.39</v>
      </c>
      <c r="N45" s="11"/>
      <c r="O45" s="11"/>
      <c r="P45" s="11"/>
      <c r="Q45" s="11"/>
      <c r="R45" s="11"/>
      <c r="S45" s="11"/>
      <c r="T45" s="11"/>
      <c r="U45" s="11"/>
      <c r="V45" s="11"/>
      <c r="W45" s="5"/>
      <c r="X45" s="14">
        <f t="shared" si="2"/>
        <v>29.39</v>
      </c>
      <c r="Y45" s="14" t="str">
        <f t="shared" si="3"/>
        <v>1</v>
      </c>
      <c r="Z45" s="15">
        <f t="shared" si="4"/>
        <v>0</v>
      </c>
      <c r="AA45" s="15">
        <f t="shared" si="5"/>
        <v>18.008578431372548</v>
      </c>
      <c r="AB45" s="15">
        <f t="shared" si="6"/>
        <v>0</v>
      </c>
      <c r="AC45" s="15">
        <f t="shared" si="7"/>
        <v>0</v>
      </c>
      <c r="AD45" s="15">
        <f t="shared" si="8"/>
        <v>0</v>
      </c>
      <c r="AE45" s="15">
        <f t="shared" si="9"/>
        <v>0</v>
      </c>
      <c r="AF45" s="15">
        <f t="shared" si="10"/>
        <v>0</v>
      </c>
      <c r="AG45" s="15">
        <f t="shared" si="11"/>
        <v>0</v>
      </c>
      <c r="AH45" s="15">
        <f t="shared" si="12"/>
        <v>0</v>
      </c>
      <c r="AI45" s="15">
        <f t="shared" si="13"/>
        <v>0</v>
      </c>
      <c r="AJ45" s="15">
        <f t="shared" si="14"/>
        <v>0</v>
      </c>
      <c r="AK45" s="15">
        <f t="shared" si="15"/>
        <v>0</v>
      </c>
      <c r="AL45" s="15">
        <f t="shared" si="16"/>
        <v>18.008578431372548</v>
      </c>
    </row>
    <row r="46" spans="6:38" outlineLevel="1" x14ac:dyDescent="0.25">
      <c r="F46" s="2" t="s">
        <v>4</v>
      </c>
      <c r="G46" s="1" t="s">
        <v>6</v>
      </c>
      <c r="H46" s="1" t="s">
        <v>18</v>
      </c>
      <c r="I46" s="1" t="s">
        <v>0</v>
      </c>
      <c r="J46" s="1" t="s">
        <v>23</v>
      </c>
      <c r="K46" s="2" t="s">
        <v>27</v>
      </c>
      <c r="L46" s="11"/>
      <c r="M46" s="11"/>
      <c r="N46" s="11"/>
      <c r="O46" s="9">
        <v>59.14</v>
      </c>
      <c r="P46" s="9">
        <v>195.95</v>
      </c>
      <c r="Q46" s="9">
        <v>168.57</v>
      </c>
      <c r="R46" s="9">
        <v>141.41999999999999</v>
      </c>
      <c r="S46" s="11"/>
      <c r="T46" s="11"/>
      <c r="U46" s="11"/>
      <c r="V46" s="11"/>
      <c r="W46" s="5"/>
      <c r="X46" s="14">
        <f t="shared" si="2"/>
        <v>565.07999999999993</v>
      </c>
      <c r="Y46" s="14" t="str">
        <f t="shared" si="3"/>
        <v>2</v>
      </c>
      <c r="Z46" s="15">
        <f t="shared" si="4"/>
        <v>0</v>
      </c>
      <c r="AA46" s="15">
        <f t="shared" si="5"/>
        <v>0</v>
      </c>
      <c r="AB46" s="15">
        <f t="shared" si="6"/>
        <v>0</v>
      </c>
      <c r="AC46" s="15">
        <f t="shared" si="7"/>
        <v>67.204545454545467</v>
      </c>
      <c r="AD46" s="15">
        <f t="shared" si="8"/>
        <v>222.67045454545456</v>
      </c>
      <c r="AE46" s="15">
        <f t="shared" si="9"/>
        <v>191.55681818181819</v>
      </c>
      <c r="AF46" s="15">
        <f t="shared" si="10"/>
        <v>160.70454545454544</v>
      </c>
      <c r="AG46" s="15">
        <f t="shared" si="11"/>
        <v>0</v>
      </c>
      <c r="AH46" s="15">
        <f t="shared" si="12"/>
        <v>0</v>
      </c>
      <c r="AI46" s="15">
        <f t="shared" si="13"/>
        <v>0</v>
      </c>
      <c r="AJ46" s="15">
        <f t="shared" si="14"/>
        <v>0</v>
      </c>
      <c r="AK46" s="15">
        <f t="shared" si="15"/>
        <v>0</v>
      </c>
      <c r="AL46" s="15">
        <f t="shared" si="16"/>
        <v>642.13636363636363</v>
      </c>
    </row>
    <row r="47" spans="6:38" outlineLevel="1" x14ac:dyDescent="0.25">
      <c r="F47" s="2" t="s">
        <v>4</v>
      </c>
      <c r="G47" s="1" t="s">
        <v>6</v>
      </c>
      <c r="H47" s="1" t="s">
        <v>18</v>
      </c>
      <c r="I47" s="1" t="s">
        <v>0</v>
      </c>
      <c r="J47" s="1" t="s">
        <v>7</v>
      </c>
      <c r="K47" s="2" t="s">
        <v>28</v>
      </c>
      <c r="L47" s="9"/>
      <c r="M47" s="9">
        <v>-5.67</v>
      </c>
      <c r="N47" s="11"/>
      <c r="O47" s="11"/>
      <c r="P47" s="11"/>
      <c r="Q47" s="11"/>
      <c r="R47" s="11"/>
      <c r="S47" s="11"/>
      <c r="T47" s="11"/>
      <c r="U47" s="11"/>
      <c r="V47" s="11"/>
      <c r="W47" s="5"/>
      <c r="X47" s="14">
        <f t="shared" si="2"/>
        <v>-5.67</v>
      </c>
      <c r="Y47" s="14" t="str">
        <f t="shared" si="3"/>
        <v>Total</v>
      </c>
      <c r="Z47" s="15">
        <f t="shared" si="4"/>
        <v>0</v>
      </c>
      <c r="AA47" s="15">
        <f t="shared" si="5"/>
        <v>0</v>
      </c>
      <c r="AB47" s="15">
        <f t="shared" si="6"/>
        <v>0</v>
      </c>
      <c r="AC47" s="15">
        <f t="shared" si="7"/>
        <v>0</v>
      </c>
      <c r="AD47" s="15">
        <f t="shared" si="8"/>
        <v>0</v>
      </c>
      <c r="AE47" s="15">
        <f t="shared" si="9"/>
        <v>0</v>
      </c>
      <c r="AF47" s="15">
        <f t="shared" si="10"/>
        <v>0</v>
      </c>
      <c r="AG47" s="15">
        <f t="shared" si="11"/>
        <v>0</v>
      </c>
      <c r="AH47" s="15">
        <f t="shared" si="12"/>
        <v>0</v>
      </c>
      <c r="AI47" s="15">
        <f t="shared" si="13"/>
        <v>0</v>
      </c>
      <c r="AJ47" s="15">
        <f t="shared" si="14"/>
        <v>0</v>
      </c>
      <c r="AK47" s="15">
        <f t="shared" si="15"/>
        <v>0</v>
      </c>
      <c r="AL47" s="15">
        <f t="shared" si="16"/>
        <v>0</v>
      </c>
    </row>
    <row r="48" spans="6:38" outlineLevel="1" x14ac:dyDescent="0.25">
      <c r="F48" s="2" t="s">
        <v>4</v>
      </c>
      <c r="G48" s="1" t="s">
        <v>6</v>
      </c>
      <c r="H48" s="1" t="s">
        <v>19</v>
      </c>
      <c r="I48" s="1" t="s">
        <v>2</v>
      </c>
      <c r="J48" s="1" t="s">
        <v>7</v>
      </c>
      <c r="K48" s="2" t="s">
        <v>28</v>
      </c>
      <c r="L48" s="8"/>
      <c r="M48" s="8"/>
      <c r="N48" s="8"/>
      <c r="O48" s="8">
        <v>0.1</v>
      </c>
      <c r="P48" s="8">
        <v>0.4</v>
      </c>
      <c r="Q48" s="8">
        <v>2.1</v>
      </c>
      <c r="R48" s="8"/>
      <c r="S48" s="8"/>
      <c r="T48" s="8"/>
      <c r="U48" s="8"/>
      <c r="V48" s="8"/>
      <c r="W48" s="4"/>
      <c r="X48" s="14">
        <f t="shared" si="2"/>
        <v>2.6</v>
      </c>
      <c r="Y48" s="14" t="str">
        <f t="shared" si="3"/>
        <v>Total</v>
      </c>
      <c r="Z48" s="15">
        <f t="shared" si="4"/>
        <v>0</v>
      </c>
      <c r="AA48" s="15">
        <f t="shared" si="5"/>
        <v>0</v>
      </c>
      <c r="AB48" s="15">
        <f t="shared" si="6"/>
        <v>0</v>
      </c>
      <c r="AC48" s="15">
        <f t="shared" si="7"/>
        <v>0.1</v>
      </c>
      <c r="AD48" s="15">
        <f t="shared" si="8"/>
        <v>0.4</v>
      </c>
      <c r="AE48" s="15">
        <f t="shared" si="9"/>
        <v>2.1</v>
      </c>
      <c r="AF48" s="15">
        <f t="shared" si="10"/>
        <v>0</v>
      </c>
      <c r="AG48" s="15">
        <f t="shared" si="11"/>
        <v>0</v>
      </c>
      <c r="AH48" s="15">
        <f t="shared" si="12"/>
        <v>0</v>
      </c>
      <c r="AI48" s="15">
        <f t="shared" si="13"/>
        <v>0</v>
      </c>
      <c r="AJ48" s="15">
        <f t="shared" si="14"/>
        <v>0</v>
      </c>
      <c r="AK48" s="15">
        <f t="shared" si="15"/>
        <v>0</v>
      </c>
      <c r="AL48" s="15">
        <f t="shared" si="16"/>
        <v>2.6</v>
      </c>
    </row>
    <row r="49" spans="6:38" outlineLevel="1" x14ac:dyDescent="0.25">
      <c r="F49" s="2" t="s">
        <v>4</v>
      </c>
      <c r="G49" s="1" t="s">
        <v>6</v>
      </c>
      <c r="H49" s="1" t="s">
        <v>19</v>
      </c>
      <c r="I49" s="1" t="s">
        <v>0</v>
      </c>
      <c r="J49" s="1" t="s">
        <v>22</v>
      </c>
      <c r="K49" s="2" t="s">
        <v>30</v>
      </c>
      <c r="L49" s="9"/>
      <c r="M49" s="9"/>
      <c r="N49" s="9"/>
      <c r="O49" s="9">
        <v>0.23</v>
      </c>
      <c r="P49" s="9">
        <v>0.93</v>
      </c>
      <c r="Q49" s="9">
        <v>4.9000000000000004</v>
      </c>
      <c r="R49" s="11"/>
      <c r="S49" s="11"/>
      <c r="T49" s="11"/>
      <c r="U49" s="11"/>
      <c r="V49" s="11"/>
      <c r="W49" s="5"/>
      <c r="X49" s="14">
        <f t="shared" si="2"/>
        <v>6.0600000000000005</v>
      </c>
      <c r="Y49" s="14" t="str">
        <f t="shared" si="3"/>
        <v>1</v>
      </c>
      <c r="Z49" s="15">
        <f t="shared" si="4"/>
        <v>0</v>
      </c>
      <c r="AA49" s="15">
        <f t="shared" si="5"/>
        <v>0</v>
      </c>
      <c r="AB49" s="15">
        <f t="shared" si="6"/>
        <v>0</v>
      </c>
      <c r="AC49" s="15">
        <f t="shared" si="7"/>
        <v>9.8627787307032602E-2</v>
      </c>
      <c r="AD49" s="15">
        <f t="shared" si="8"/>
        <v>0.39879931389365353</v>
      </c>
      <c r="AE49" s="15">
        <f t="shared" si="9"/>
        <v>2.1012006861063468</v>
      </c>
      <c r="AF49" s="15">
        <f t="shared" si="10"/>
        <v>0</v>
      </c>
      <c r="AG49" s="15">
        <f t="shared" si="11"/>
        <v>0</v>
      </c>
      <c r="AH49" s="15">
        <f t="shared" si="12"/>
        <v>0</v>
      </c>
      <c r="AI49" s="15">
        <f t="shared" si="13"/>
        <v>0</v>
      </c>
      <c r="AJ49" s="15">
        <f t="shared" si="14"/>
        <v>0</v>
      </c>
      <c r="AK49" s="15">
        <f t="shared" si="15"/>
        <v>0</v>
      </c>
      <c r="AL49" s="15">
        <f t="shared" si="16"/>
        <v>2.5986277873070329</v>
      </c>
    </row>
    <row r="50" spans="6:38" outlineLevel="1" x14ac:dyDescent="0.25">
      <c r="F50" s="2" t="s">
        <v>4</v>
      </c>
      <c r="G50" s="1" t="s">
        <v>6</v>
      </c>
      <c r="H50" s="1" t="s">
        <v>594</v>
      </c>
      <c r="I50" s="1" t="s">
        <v>2</v>
      </c>
      <c r="J50" s="1" t="s">
        <v>7</v>
      </c>
      <c r="K50" s="2" t="s">
        <v>28</v>
      </c>
      <c r="L50" s="8"/>
      <c r="M50" s="8"/>
      <c r="N50" s="8"/>
      <c r="O50" s="8"/>
      <c r="P50" s="8"/>
      <c r="Q50" s="8"/>
      <c r="R50" s="8"/>
      <c r="S50" s="8">
        <v>4.5999999999999996</v>
      </c>
      <c r="T50" s="8"/>
      <c r="U50" s="8"/>
      <c r="V50" s="8"/>
      <c r="W50" s="4"/>
      <c r="X50" s="14">
        <f t="shared" si="2"/>
        <v>4.5999999999999996</v>
      </c>
      <c r="Y50" s="14" t="str">
        <f t="shared" si="3"/>
        <v>Total</v>
      </c>
      <c r="Z50" s="15">
        <f t="shared" si="4"/>
        <v>0</v>
      </c>
      <c r="AA50" s="15">
        <f t="shared" si="5"/>
        <v>0</v>
      </c>
      <c r="AB50" s="15">
        <f t="shared" si="6"/>
        <v>0</v>
      </c>
      <c r="AC50" s="15">
        <f t="shared" si="7"/>
        <v>0</v>
      </c>
      <c r="AD50" s="15">
        <f t="shared" si="8"/>
        <v>0</v>
      </c>
      <c r="AE50" s="15">
        <f t="shared" si="9"/>
        <v>0</v>
      </c>
      <c r="AF50" s="15">
        <f t="shared" si="10"/>
        <v>0</v>
      </c>
      <c r="AG50" s="15">
        <f t="shared" si="11"/>
        <v>4.5999999999999996</v>
      </c>
      <c r="AH50" s="15">
        <f t="shared" si="12"/>
        <v>0</v>
      </c>
      <c r="AI50" s="15">
        <f t="shared" si="13"/>
        <v>0</v>
      </c>
      <c r="AJ50" s="15">
        <f t="shared" si="14"/>
        <v>0</v>
      </c>
      <c r="AK50" s="15">
        <f t="shared" si="15"/>
        <v>0</v>
      </c>
      <c r="AL50" s="15">
        <f t="shared" si="16"/>
        <v>4.5999999999999996</v>
      </c>
    </row>
    <row r="51" spans="6:38" outlineLevel="1" x14ac:dyDescent="0.25">
      <c r="F51" s="2" t="s">
        <v>4</v>
      </c>
      <c r="G51" s="1" t="s">
        <v>6</v>
      </c>
      <c r="H51" s="1" t="s">
        <v>594</v>
      </c>
      <c r="I51" s="1" t="s">
        <v>0</v>
      </c>
      <c r="J51" s="1" t="s">
        <v>22</v>
      </c>
      <c r="K51" s="2" t="s">
        <v>30</v>
      </c>
      <c r="L51" s="11"/>
      <c r="M51" s="11"/>
      <c r="N51" s="11"/>
      <c r="O51" s="11"/>
      <c r="P51" s="11"/>
      <c r="Q51" s="11"/>
      <c r="R51" s="11"/>
      <c r="S51" s="9">
        <v>10.73</v>
      </c>
      <c r="T51" s="11"/>
      <c r="U51" s="11"/>
      <c r="V51" s="11"/>
      <c r="W51" s="5"/>
      <c r="X51" s="14">
        <f t="shared" si="2"/>
        <v>10.73</v>
      </c>
      <c r="Y51" s="14" t="str">
        <f t="shared" si="3"/>
        <v>1</v>
      </c>
      <c r="Z51" s="15">
        <f t="shared" si="4"/>
        <v>0</v>
      </c>
      <c r="AA51" s="15">
        <f t="shared" si="5"/>
        <v>0</v>
      </c>
      <c r="AB51" s="15">
        <f t="shared" si="6"/>
        <v>0</v>
      </c>
      <c r="AC51" s="15">
        <f t="shared" si="7"/>
        <v>0</v>
      </c>
      <c r="AD51" s="15">
        <f t="shared" si="8"/>
        <v>0</v>
      </c>
      <c r="AE51" s="15">
        <f t="shared" si="9"/>
        <v>0</v>
      </c>
      <c r="AF51" s="15">
        <f t="shared" si="10"/>
        <v>0</v>
      </c>
      <c r="AG51" s="15">
        <f t="shared" si="11"/>
        <v>4.6012006861063472</v>
      </c>
      <c r="AH51" s="15">
        <f t="shared" si="12"/>
        <v>0</v>
      </c>
      <c r="AI51" s="15">
        <f t="shared" si="13"/>
        <v>0</v>
      </c>
      <c r="AJ51" s="15">
        <f t="shared" si="14"/>
        <v>0</v>
      </c>
      <c r="AK51" s="15">
        <f t="shared" si="15"/>
        <v>0</v>
      </c>
      <c r="AL51" s="15">
        <f t="shared" si="16"/>
        <v>4.6012006861063472</v>
      </c>
    </row>
    <row r="52" spans="6:38" outlineLevel="1" x14ac:dyDescent="0.25">
      <c r="F52" s="2" t="s">
        <v>4</v>
      </c>
      <c r="G52" s="1" t="s">
        <v>6</v>
      </c>
      <c r="H52" s="1" t="s">
        <v>8</v>
      </c>
      <c r="I52" s="1" t="s">
        <v>2</v>
      </c>
      <c r="J52" s="1" t="s">
        <v>7</v>
      </c>
      <c r="K52" s="2" t="s">
        <v>7</v>
      </c>
      <c r="L52" s="8">
        <v>-1204190</v>
      </c>
      <c r="M52" s="8">
        <v>56005.599999999999</v>
      </c>
      <c r="N52" s="8">
        <v>-440076</v>
      </c>
      <c r="O52" s="8">
        <v>-406060</v>
      </c>
      <c r="P52" s="8">
        <v>126315</v>
      </c>
      <c r="Q52" s="8">
        <v>1639797.9539999999</v>
      </c>
      <c r="R52" s="8">
        <v>-392180.95400000003</v>
      </c>
      <c r="S52" s="8">
        <v>-196039</v>
      </c>
      <c r="T52" s="8">
        <v>-11442.66</v>
      </c>
      <c r="U52" s="8">
        <v>-363437.36</v>
      </c>
      <c r="V52" s="8">
        <v>-60623.01</v>
      </c>
      <c r="W52" s="4">
        <v>148458.35999999999</v>
      </c>
      <c r="X52" s="14">
        <f t="shared" si="2"/>
        <v>-1103472.0699999998</v>
      </c>
      <c r="Y52" s="14" t="str">
        <f t="shared" si="3"/>
        <v>Total</v>
      </c>
      <c r="Z52" s="15">
        <f t="shared" si="4"/>
        <v>-1204190</v>
      </c>
      <c r="AA52" s="15">
        <f t="shared" si="5"/>
        <v>56005.599999999999</v>
      </c>
      <c r="AB52" s="15">
        <f t="shared" si="6"/>
        <v>-440076</v>
      </c>
      <c r="AC52" s="15">
        <f t="shared" si="7"/>
        <v>-406060</v>
      </c>
      <c r="AD52" s="15">
        <f t="shared" si="8"/>
        <v>126315</v>
      </c>
      <c r="AE52" s="15">
        <f t="shared" si="9"/>
        <v>1639797.9539999999</v>
      </c>
      <c r="AF52" s="15">
        <f t="shared" si="10"/>
        <v>-392180.95400000003</v>
      </c>
      <c r="AG52" s="15">
        <f t="shared" si="11"/>
        <v>-196039</v>
      </c>
      <c r="AH52" s="15">
        <f t="shared" si="12"/>
        <v>-11442.66</v>
      </c>
      <c r="AI52" s="15">
        <f t="shared" si="13"/>
        <v>-363437.36</v>
      </c>
      <c r="AJ52" s="15">
        <f t="shared" si="14"/>
        <v>-60623.01</v>
      </c>
      <c r="AK52" s="15">
        <f t="shared" si="15"/>
        <v>148458.35999999999</v>
      </c>
      <c r="AL52" s="15">
        <f t="shared" si="16"/>
        <v>-1103472.0699999998</v>
      </c>
    </row>
    <row r="53" spans="6:38" outlineLevel="1" x14ac:dyDescent="0.25">
      <c r="F53" s="2" t="s">
        <v>4</v>
      </c>
      <c r="G53" s="2" t="s">
        <v>6</v>
      </c>
      <c r="H53" s="2" t="s">
        <v>8</v>
      </c>
      <c r="I53" s="2" t="s">
        <v>0</v>
      </c>
      <c r="J53" s="2" t="s">
        <v>7</v>
      </c>
      <c r="K53" s="2" t="s">
        <v>7</v>
      </c>
      <c r="L53" s="10">
        <v>23826.74</v>
      </c>
      <c r="M53" s="10">
        <v>663242.26</v>
      </c>
      <c r="N53" s="10">
        <v>110677.58</v>
      </c>
      <c r="O53" s="10">
        <v>10220.98</v>
      </c>
      <c r="P53" s="10">
        <v>159480.17000000001</v>
      </c>
      <c r="Q53" s="10">
        <v>356785.58</v>
      </c>
      <c r="R53" s="10">
        <v>-567762.03</v>
      </c>
      <c r="S53" s="10">
        <v>-196139.42</v>
      </c>
      <c r="T53" s="10">
        <v>-45519.76</v>
      </c>
      <c r="U53" s="10">
        <v>-50075.77</v>
      </c>
      <c r="V53" s="10">
        <v>-29349.63</v>
      </c>
      <c r="W53" s="7">
        <v>64741.08</v>
      </c>
      <c r="X53" s="14">
        <f t="shared" si="2"/>
        <v>500127.77999999997</v>
      </c>
      <c r="Y53" s="14" t="str">
        <f t="shared" si="3"/>
        <v>Total</v>
      </c>
      <c r="Z53" s="15">
        <f t="shared" si="4"/>
        <v>0</v>
      </c>
      <c r="AA53" s="15">
        <f t="shared" si="5"/>
        <v>0</v>
      </c>
      <c r="AB53" s="15">
        <f t="shared" si="6"/>
        <v>0</v>
      </c>
      <c r="AC53" s="15">
        <f t="shared" si="7"/>
        <v>0</v>
      </c>
      <c r="AD53" s="15">
        <f t="shared" si="8"/>
        <v>0</v>
      </c>
      <c r="AE53" s="15">
        <f t="shared" si="9"/>
        <v>0</v>
      </c>
      <c r="AF53" s="15">
        <f t="shared" si="10"/>
        <v>0</v>
      </c>
      <c r="AG53" s="15">
        <f t="shared" si="11"/>
        <v>0</v>
      </c>
      <c r="AH53" s="15">
        <f t="shared" si="12"/>
        <v>0</v>
      </c>
      <c r="AI53" s="15">
        <f t="shared" si="13"/>
        <v>0</v>
      </c>
      <c r="AJ53" s="15">
        <f t="shared" si="14"/>
        <v>0</v>
      </c>
      <c r="AK53" s="15">
        <f t="shared" si="15"/>
        <v>0</v>
      </c>
      <c r="AL53" s="15">
        <f t="shared" si="16"/>
        <v>0</v>
      </c>
    </row>
    <row r="54" spans="6:38" outlineLevel="1" x14ac:dyDescent="0.25">
      <c r="X54" s="14"/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6:38" outlineLevel="1" x14ac:dyDescent="0.25">
      <c r="X55" s="14"/>
      <c r="Y55" s="1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6:38" outlineLevel="1" x14ac:dyDescent="0.25">
      <c r="X56" s="14"/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6:38" outlineLevel="1" x14ac:dyDescent="0.25">
      <c r="X57" s="14"/>
      <c r="Y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6:38" outlineLevel="1" x14ac:dyDescent="0.25">
      <c r="X58" s="14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6:38" outlineLevel="1" x14ac:dyDescent="0.25">
      <c r="X59" s="14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6:38" outlineLevel="1" x14ac:dyDescent="0.25"/>
    <row r="61" spans="6:38" outlineLevel="1" x14ac:dyDescent="0.25"/>
    <row r="62" spans="6:38" outlineLevel="1" x14ac:dyDescent="0.25"/>
    <row r="63" spans="6:38" outlineLevel="1" x14ac:dyDescent="0.25"/>
    <row r="64" spans="6:38" outlineLevel="1" x14ac:dyDescent="0.25"/>
    <row r="65" outlineLevel="1" x14ac:dyDescent="0.25"/>
    <row r="66" outlineLevel="1" x14ac:dyDescent="0.25"/>
    <row r="67" outlineLevel="1" x14ac:dyDescent="0.25"/>
    <row r="68" outlineLevel="1" x14ac:dyDescent="0.25"/>
    <row r="69" outlineLevel="1" x14ac:dyDescent="0.25"/>
    <row r="70" outlineLevel="1" x14ac:dyDescent="0.25"/>
    <row r="71" outlineLevel="1" x14ac:dyDescent="0.25"/>
    <row r="72" outlineLevel="1" x14ac:dyDescent="0.25"/>
    <row r="73" outlineLevel="1" x14ac:dyDescent="0.25"/>
    <row r="74" outlineLevel="1" x14ac:dyDescent="0.25"/>
    <row r="75" outlineLevel="1" x14ac:dyDescent="0.25"/>
    <row r="76" outlineLevel="1" x14ac:dyDescent="0.25"/>
    <row r="77" outlineLevel="1" x14ac:dyDescent="0.25"/>
    <row r="78" outlineLevel="1" x14ac:dyDescent="0.25"/>
    <row r="79" outlineLevel="1" x14ac:dyDescent="0.25"/>
    <row r="80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spans="25:52" outlineLevel="1" x14ac:dyDescent="0.25"/>
    <row r="146" spans="25:52" outlineLevel="1" x14ac:dyDescent="0.25"/>
    <row r="147" spans="25:52" outlineLevel="1" x14ac:dyDescent="0.25"/>
    <row r="148" spans="25:52" outlineLevel="1" x14ac:dyDescent="0.25"/>
    <row r="149" spans="25:52" outlineLevel="1" x14ac:dyDescent="0.25"/>
    <row r="150" spans="25:52" outlineLevel="1" x14ac:dyDescent="0.25"/>
    <row r="151" spans="25:52" outlineLevel="1" x14ac:dyDescent="0.25"/>
    <row r="152" spans="25:52" outlineLevel="1" x14ac:dyDescent="0.25"/>
    <row r="153" spans="25:52" outlineLevel="1" x14ac:dyDescent="0.25"/>
    <row r="154" spans="25:52" outlineLevel="1" x14ac:dyDescent="0.25"/>
    <row r="155" spans="25:52" outlineLevel="1" x14ac:dyDescent="0.25"/>
    <row r="156" spans="25:52" outlineLevel="1" x14ac:dyDescent="0.25"/>
    <row r="158" spans="25:52" x14ac:dyDescent="0.25">
      <c r="Z158" s="46" t="s">
        <v>531</v>
      </c>
      <c r="AA158" s="46" t="s">
        <v>532</v>
      </c>
      <c r="AB158" s="46" t="s">
        <v>533</v>
      </c>
      <c r="AC158" s="46" t="s">
        <v>534</v>
      </c>
      <c r="AD158" s="46" t="s">
        <v>523</v>
      </c>
      <c r="AE158" s="46" t="s">
        <v>524</v>
      </c>
      <c r="AF158" s="46" t="s">
        <v>525</v>
      </c>
      <c r="AG158" s="46" t="s">
        <v>526</v>
      </c>
      <c r="AH158" s="46" t="s">
        <v>527</v>
      </c>
      <c r="AI158" s="46" t="s">
        <v>528</v>
      </c>
      <c r="AJ158" s="46" t="s">
        <v>529</v>
      </c>
      <c r="AK158" s="46" t="s">
        <v>530</v>
      </c>
      <c r="AL158" s="46" t="s">
        <v>35</v>
      </c>
      <c r="AN158" s="47" t="s">
        <v>611</v>
      </c>
    </row>
    <row r="159" spans="25:52" x14ac:dyDescent="0.25"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</row>
    <row r="160" spans="25:52" x14ac:dyDescent="0.25">
      <c r="Y160" s="42" t="s">
        <v>18</v>
      </c>
      <c r="AZ160" t="s">
        <v>35</v>
      </c>
    </row>
    <row r="161" spans="24:53" x14ac:dyDescent="0.25">
      <c r="Y161">
        <v>1</v>
      </c>
      <c r="Z161" s="15">
        <f>SUMIFS(Z$7:Z$59,$H$7:$H$59,$Y160,$Y$7:$Y$59,$Y161)-AN161</f>
        <v>1667.6859999999999</v>
      </c>
      <c r="AA161" s="45">
        <f t="shared" ref="AA161:AK161" si="17">SUMIFS(AA$7:AA$59,$H$7:$H$59,$Y160,$Y$7:$Y$59,$Y161)-AO161</f>
        <v>2079.6102000000001</v>
      </c>
      <c r="AB161" s="45">
        <f t="shared" si="17"/>
        <v>5410.6873999999998</v>
      </c>
      <c r="AC161" s="45">
        <f t="shared" si="17"/>
        <v>7927.4049545454545</v>
      </c>
      <c r="AD161" s="45">
        <f t="shared" si="17"/>
        <v>10893.603945454546</v>
      </c>
      <c r="AE161" s="45">
        <f t="shared" si="17"/>
        <v>9614.8980818181826</v>
      </c>
      <c r="AF161" s="45">
        <f t="shared" si="17"/>
        <v>9455.3957545454541</v>
      </c>
      <c r="AG161" s="45">
        <f t="shared" si="17"/>
        <v>3777.1341000000002</v>
      </c>
      <c r="AH161" s="45">
        <f t="shared" si="17"/>
        <v>2155.5767999999998</v>
      </c>
      <c r="AI161" s="45">
        <f t="shared" si="17"/>
        <v>1651.5440000000001</v>
      </c>
      <c r="AJ161" s="45">
        <f t="shared" si="17"/>
        <v>1711.127</v>
      </c>
      <c r="AK161" s="45">
        <f t="shared" si="17"/>
        <v>1707.4570000000001</v>
      </c>
      <c r="AL161" s="17">
        <f>SUM(Z161:AK161)</f>
        <v>58052.125236363645</v>
      </c>
      <c r="AN161" s="99">
        <v>0.12128376327791557</v>
      </c>
      <c r="AO161" s="99">
        <v>0.24496416733563819</v>
      </c>
      <c r="AP161" s="99">
        <v>0.1775468892265053</v>
      </c>
      <c r="AQ161" s="99">
        <v>-4.5318733618842089E-2</v>
      </c>
      <c r="AR161" s="99">
        <v>0.106221465028284</v>
      </c>
      <c r="AS161" s="99">
        <v>0.13985444888930942</v>
      </c>
      <c r="AT161" s="99">
        <v>0.1429404469581641</v>
      </c>
      <c r="AU161" s="99">
        <v>8.8965250379260397E-2</v>
      </c>
      <c r="AV161" s="99">
        <v>0.34884491654065641</v>
      </c>
      <c r="AW161" s="99">
        <v>0.36798786039412335</v>
      </c>
      <c r="AX161" s="99">
        <v>0.29940364188155399</v>
      </c>
      <c r="AY161" s="99">
        <v>0.22888770864938124</v>
      </c>
      <c r="AZ161" s="96">
        <f>SUM(AN161:AY161)</f>
        <v>2.2215818249419499</v>
      </c>
      <c r="BA161" s="96"/>
    </row>
    <row r="162" spans="24:53" x14ac:dyDescent="0.25">
      <c r="X162" s="18"/>
      <c r="Y162">
        <v>2</v>
      </c>
      <c r="Z162" s="15">
        <f t="shared" ref="Z162:AK162" si="18">SUMIFS(Z$7:Z$59,$H$7:$H$59,$Y160,$Y$7:$Y$59,$Y162)</f>
        <v>0</v>
      </c>
      <c r="AA162" s="15">
        <f t="shared" si="18"/>
        <v>0</v>
      </c>
      <c r="AB162" s="15">
        <f t="shared" si="18"/>
        <v>0</v>
      </c>
      <c r="AC162" s="15">
        <f t="shared" si="18"/>
        <v>67.204545454545467</v>
      </c>
      <c r="AD162" s="15">
        <f t="shared" si="18"/>
        <v>222.67045454545456</v>
      </c>
      <c r="AE162" s="15">
        <f t="shared" si="18"/>
        <v>191.55681818181819</v>
      </c>
      <c r="AF162" s="15">
        <f t="shared" si="18"/>
        <v>160.70454545454544</v>
      </c>
      <c r="AG162" s="15">
        <f t="shared" si="18"/>
        <v>0</v>
      </c>
      <c r="AH162" s="15">
        <f t="shared" si="18"/>
        <v>0</v>
      </c>
      <c r="AI162" s="15">
        <f t="shared" si="18"/>
        <v>0</v>
      </c>
      <c r="AJ162" s="15">
        <f t="shared" si="18"/>
        <v>0</v>
      </c>
      <c r="AK162" s="15">
        <f t="shared" si="18"/>
        <v>0</v>
      </c>
      <c r="AL162" s="17">
        <f t="shared" ref="AL162:AL164" si="19">SUM(Z162:AK162)</f>
        <v>642.13636363636363</v>
      </c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</row>
    <row r="163" spans="24:53" x14ac:dyDescent="0.25">
      <c r="X163" s="18"/>
      <c r="Y163" s="18" t="s">
        <v>35</v>
      </c>
      <c r="Z163" s="20">
        <f t="shared" ref="Z163:AK163" si="20">SUMIFS(Z$7:Z$59,$H$7:$H$59,$Y160,$Y$7:$Y$59,$Y163)</f>
        <v>1667.6859999999999</v>
      </c>
      <c r="AA163" s="20">
        <f t="shared" si="20"/>
        <v>2079.6102000000001</v>
      </c>
      <c r="AB163" s="20">
        <f t="shared" si="20"/>
        <v>5410.6873999999998</v>
      </c>
      <c r="AC163" s="20">
        <f t="shared" si="20"/>
        <v>7994.6094999999996</v>
      </c>
      <c r="AD163" s="20">
        <f t="shared" si="20"/>
        <v>11116.2744</v>
      </c>
      <c r="AE163" s="20">
        <f t="shared" si="20"/>
        <v>9806.4549000000006</v>
      </c>
      <c r="AF163" s="20">
        <f t="shared" si="20"/>
        <v>9616.1003000000001</v>
      </c>
      <c r="AG163" s="20">
        <f t="shared" si="20"/>
        <v>3777.1341000000002</v>
      </c>
      <c r="AH163" s="20">
        <f t="shared" si="20"/>
        <v>2155.5767999999998</v>
      </c>
      <c r="AI163" s="20">
        <f t="shared" si="20"/>
        <v>1651.5440000000001</v>
      </c>
      <c r="AJ163" s="20">
        <f t="shared" si="20"/>
        <v>1711.127</v>
      </c>
      <c r="AK163" s="20">
        <f t="shared" si="20"/>
        <v>1707.4570000000001</v>
      </c>
      <c r="AL163" s="20">
        <f t="shared" si="19"/>
        <v>58694.261600000013</v>
      </c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</row>
    <row r="164" spans="24:53" x14ac:dyDescent="0.25">
      <c r="X164" s="18"/>
      <c r="Y164" s="12" t="s">
        <v>37</v>
      </c>
      <c r="Z164" s="17">
        <f>SUM(Z161:Z162)-Z163</f>
        <v>0</v>
      </c>
      <c r="AA164" s="17">
        <f t="shared" ref="AA164:AK164" si="21">SUM(AA161:AA162)-AA163</f>
        <v>0</v>
      </c>
      <c r="AB164" s="17">
        <f t="shared" si="21"/>
        <v>0</v>
      </c>
      <c r="AC164" s="17">
        <f t="shared" si="21"/>
        <v>0</v>
      </c>
      <c r="AD164" s="17">
        <f t="shared" si="21"/>
        <v>0</v>
      </c>
      <c r="AE164" s="17">
        <f t="shared" si="21"/>
        <v>0</v>
      </c>
      <c r="AF164" s="17">
        <f t="shared" si="21"/>
        <v>0</v>
      </c>
      <c r="AG164" s="17">
        <f t="shared" si="21"/>
        <v>0</v>
      </c>
      <c r="AH164" s="17">
        <f t="shared" si="21"/>
        <v>0</v>
      </c>
      <c r="AI164" s="17">
        <f t="shared" si="21"/>
        <v>0</v>
      </c>
      <c r="AJ164" s="17">
        <f t="shared" si="21"/>
        <v>0</v>
      </c>
      <c r="AK164" s="17">
        <f t="shared" si="21"/>
        <v>0</v>
      </c>
      <c r="AL164" s="17">
        <f t="shared" si="19"/>
        <v>0</v>
      </c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</row>
    <row r="165" spans="24:53" x14ac:dyDescent="0.25">
      <c r="X165" s="18"/>
      <c r="Y165" s="12"/>
      <c r="Z165" s="9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</row>
    <row r="166" spans="24:53" x14ac:dyDescent="0.25">
      <c r="X166" s="18"/>
      <c r="Y166" s="42" t="s">
        <v>17</v>
      </c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</row>
    <row r="167" spans="24:53" x14ac:dyDescent="0.25">
      <c r="Y167">
        <v>1</v>
      </c>
      <c r="Z167" s="15">
        <f>SUMIFS(Z$7:Z$59,$H$7:$H$59,$Y166,$Y$7:$Y$59,$Y167)-AN167</f>
        <v>171284.8136909091</v>
      </c>
      <c r="AA167" s="45">
        <f t="shared" ref="AA167:AK167" si="22">SUMIFS(AA$7:AA$59,$H$7:$H$59,$Y166,$Y$7:$Y$59,$Y167)-AO167</f>
        <v>235090.61512727273</v>
      </c>
      <c r="AB167" s="45">
        <f t="shared" si="22"/>
        <v>866918.6489090909</v>
      </c>
      <c r="AC167" s="45">
        <f t="shared" si="22"/>
        <v>1624449.5540545455</v>
      </c>
      <c r="AD167" s="45">
        <f t="shared" si="22"/>
        <v>2202595.3741000001</v>
      </c>
      <c r="AE167" s="45">
        <f t="shared" si="22"/>
        <v>1807679.8485999999</v>
      </c>
      <c r="AF167" s="45">
        <f t="shared" si="22"/>
        <v>2400159.6754636364</v>
      </c>
      <c r="AG167" s="45">
        <f t="shared" si="22"/>
        <v>837017.07569090906</v>
      </c>
      <c r="AH167" s="45">
        <f t="shared" si="22"/>
        <v>326920.36680000002</v>
      </c>
      <c r="AI167" s="45">
        <f t="shared" si="22"/>
        <v>194865.39660000001</v>
      </c>
      <c r="AJ167" s="45">
        <f t="shared" si="22"/>
        <v>156201.21871818183</v>
      </c>
      <c r="AK167" s="45">
        <f t="shared" si="22"/>
        <v>173271.57579999999</v>
      </c>
      <c r="AL167" s="17">
        <f>SUM(Z167:AK167)</f>
        <v>10996454.163554547</v>
      </c>
      <c r="AN167" s="99">
        <v>11.838661139452597</v>
      </c>
      <c r="AO167" s="99">
        <v>17.333926315477584</v>
      </c>
      <c r="AP167" s="99">
        <v>12.500336646800861</v>
      </c>
      <c r="AQ167" s="99">
        <v>11.376061271410435</v>
      </c>
      <c r="AR167" s="99">
        <v>12.276489871554077</v>
      </c>
      <c r="AS167" s="99">
        <v>10.601497444091365</v>
      </c>
      <c r="AT167" s="99">
        <v>15.087346548214555</v>
      </c>
      <c r="AU167" s="99">
        <v>11.935806011315435</v>
      </c>
      <c r="AV167" s="99">
        <v>18.424632726295386</v>
      </c>
      <c r="AW167" s="99">
        <v>12.190979963692371</v>
      </c>
      <c r="AX167" s="99">
        <v>7.0819821514305659</v>
      </c>
      <c r="AY167" s="99">
        <v>10.061167032632511</v>
      </c>
      <c r="AZ167" s="96">
        <f>SUM(AN167:AY167)</f>
        <v>150.70888712236774</v>
      </c>
      <c r="BA167" s="96"/>
    </row>
    <row r="168" spans="24:53" x14ac:dyDescent="0.25">
      <c r="X168" s="18"/>
      <c r="Y168">
        <v>2</v>
      </c>
      <c r="Z168" s="15">
        <f t="shared" ref="Z168:AK168" si="23">SUMIFS(Z$7:Z$59,$H$7:$H$59,$Y166,$Y$7:$Y$59,$Y168)</f>
        <v>51.590909090909086</v>
      </c>
      <c r="AA168" s="15">
        <f t="shared" si="23"/>
        <v>1321.477272727273</v>
      </c>
      <c r="AB168" s="15">
        <f t="shared" si="23"/>
        <v>312.90909090909093</v>
      </c>
      <c r="AC168" s="15">
        <f t="shared" si="23"/>
        <v>24.204545454545457</v>
      </c>
      <c r="AD168" s="15">
        <f t="shared" si="23"/>
        <v>0</v>
      </c>
      <c r="AE168" s="15">
        <f t="shared" si="23"/>
        <v>18</v>
      </c>
      <c r="AF168" s="15">
        <f t="shared" si="23"/>
        <v>-8.2613636363636367</v>
      </c>
      <c r="AG168" s="15">
        <f t="shared" si="23"/>
        <v>109.84090909090909</v>
      </c>
      <c r="AH168" s="15">
        <f t="shared" si="23"/>
        <v>0</v>
      </c>
      <c r="AI168" s="15">
        <f t="shared" si="23"/>
        <v>0</v>
      </c>
      <c r="AJ168" s="15">
        <f t="shared" si="23"/>
        <v>270.94318181818187</v>
      </c>
      <c r="AK168" s="15">
        <f t="shared" si="23"/>
        <v>0</v>
      </c>
      <c r="AL168" s="17">
        <f t="shared" ref="AL168:AL170" si="24">SUM(Z168:AK168)</f>
        <v>2100.7045454545455</v>
      </c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</row>
    <row r="169" spans="24:53" x14ac:dyDescent="0.25">
      <c r="X169" s="18"/>
      <c r="Y169" s="18" t="s">
        <v>35</v>
      </c>
      <c r="Z169" s="20">
        <f t="shared" ref="Z169:AK169" si="25">SUMIFS(Z$7:Z$59,$H$7:$H$59,$Y166,$Y$7:$Y$59,$Y169)</f>
        <v>171336.40460000001</v>
      </c>
      <c r="AA169" s="20">
        <f t="shared" si="25"/>
        <v>236412.09239999999</v>
      </c>
      <c r="AB169" s="20">
        <f t="shared" si="25"/>
        <v>867231.55799999996</v>
      </c>
      <c r="AC169" s="20">
        <f t="shared" si="25"/>
        <v>1624473.7586000001</v>
      </c>
      <c r="AD169" s="20">
        <f t="shared" si="25"/>
        <v>2202595.3741000001</v>
      </c>
      <c r="AE169" s="20">
        <f t="shared" si="25"/>
        <v>1807697.8485999999</v>
      </c>
      <c r="AF169" s="20">
        <f t="shared" si="25"/>
        <v>2400151.4141000002</v>
      </c>
      <c r="AG169" s="20">
        <f t="shared" si="25"/>
        <v>837126.9166</v>
      </c>
      <c r="AH169" s="20">
        <f t="shared" si="25"/>
        <v>326920.36680000002</v>
      </c>
      <c r="AI169" s="20">
        <f t="shared" si="25"/>
        <v>194865.39660000001</v>
      </c>
      <c r="AJ169" s="20">
        <f t="shared" si="25"/>
        <v>156472.16190000001</v>
      </c>
      <c r="AK169" s="20">
        <f t="shared" si="25"/>
        <v>173271.57579999999</v>
      </c>
      <c r="AL169" s="20">
        <f t="shared" si="24"/>
        <v>10998554.868100002</v>
      </c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</row>
    <row r="170" spans="24:53" x14ac:dyDescent="0.25">
      <c r="X170" s="18"/>
      <c r="Y170" s="12" t="s">
        <v>37</v>
      </c>
      <c r="Z170" s="17">
        <f>SUM(Z167:Z168)-Z169</f>
        <v>0</v>
      </c>
      <c r="AA170" s="17">
        <f t="shared" ref="AA170" si="26">SUM(AA167:AA168)-AA169</f>
        <v>0</v>
      </c>
      <c r="AB170" s="17">
        <f t="shared" ref="AB170" si="27">SUM(AB167:AB168)-AB169</f>
        <v>0</v>
      </c>
      <c r="AC170" s="17">
        <f t="shared" ref="AC170" si="28">SUM(AC167:AC168)-AC169</f>
        <v>0</v>
      </c>
      <c r="AD170" s="17">
        <f t="shared" ref="AD170" si="29">SUM(AD167:AD168)-AD169</f>
        <v>0</v>
      </c>
      <c r="AE170" s="17">
        <f t="shared" ref="AE170" si="30">SUM(AE167:AE168)-AE169</f>
        <v>0</v>
      </c>
      <c r="AF170" s="17">
        <f t="shared" ref="AF170" si="31">SUM(AF167:AF168)-AF169</f>
        <v>0</v>
      </c>
      <c r="AG170" s="17">
        <f t="shared" ref="AG170" si="32">SUM(AG167:AG168)-AG169</f>
        <v>0</v>
      </c>
      <c r="AH170" s="17">
        <f t="shared" ref="AH170" si="33">SUM(AH167:AH168)-AH169</f>
        <v>0</v>
      </c>
      <c r="AI170" s="17">
        <f t="shared" ref="AI170" si="34">SUM(AI167:AI168)-AI169</f>
        <v>0</v>
      </c>
      <c r="AJ170" s="17">
        <f t="shared" ref="AJ170" si="35">SUM(AJ167:AJ168)-AJ169</f>
        <v>0</v>
      </c>
      <c r="AK170" s="17">
        <f t="shared" ref="AK170" si="36">SUM(AK167:AK168)-AK169</f>
        <v>0</v>
      </c>
      <c r="AL170" s="17">
        <f t="shared" si="24"/>
        <v>0</v>
      </c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</row>
    <row r="171" spans="24:53" x14ac:dyDescent="0.25">
      <c r="X171" s="18"/>
      <c r="Y171" s="12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</row>
    <row r="172" spans="24:53" x14ac:dyDescent="0.25">
      <c r="X172" s="18"/>
      <c r="Y172" s="43" t="s">
        <v>38</v>
      </c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</row>
    <row r="173" spans="24:53" s="27" customFormat="1" x14ac:dyDescent="0.25">
      <c r="Y173" s="21">
        <v>1</v>
      </c>
      <c r="Z173" s="23">
        <f>SUM(Z161,Z167)</f>
        <v>172952.49969090908</v>
      </c>
      <c r="AA173" s="23">
        <f t="shared" ref="AA173:AK173" si="37">SUM(AA161,AA167)</f>
        <v>237170.22532727272</v>
      </c>
      <c r="AB173" s="23">
        <f t="shared" si="37"/>
        <v>872329.33630909096</v>
      </c>
      <c r="AC173" s="23">
        <f t="shared" si="37"/>
        <v>1632376.9590090909</v>
      </c>
      <c r="AD173" s="23">
        <f t="shared" si="37"/>
        <v>2213488.9780454547</v>
      </c>
      <c r="AE173" s="23">
        <f t="shared" si="37"/>
        <v>1817294.746681818</v>
      </c>
      <c r="AF173" s="23">
        <f t="shared" si="37"/>
        <v>2409615.0712181819</v>
      </c>
      <c r="AG173" s="23">
        <f t="shared" si="37"/>
        <v>840794.20979090908</v>
      </c>
      <c r="AH173" s="23">
        <f t="shared" si="37"/>
        <v>329075.9436</v>
      </c>
      <c r="AI173" s="23">
        <f t="shared" si="37"/>
        <v>196516.9406</v>
      </c>
      <c r="AJ173" s="23">
        <f t="shared" si="37"/>
        <v>157912.34571818184</v>
      </c>
      <c r="AK173" s="23">
        <f t="shared" si="37"/>
        <v>174979.03279999999</v>
      </c>
      <c r="AL173" s="24">
        <f>SUM(Z173:AK173)</f>
        <v>11054506.288790911</v>
      </c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/>
    </row>
    <row r="174" spans="24:53" s="27" customFormat="1" x14ac:dyDescent="0.25">
      <c r="X174" s="107"/>
      <c r="Y174" s="21">
        <v>2</v>
      </c>
      <c r="Z174" s="23">
        <f>SUM(Z162,Z168)</f>
        <v>51.590909090909086</v>
      </c>
      <c r="AA174" s="23">
        <f t="shared" ref="AA174:AK174" si="38">SUM(AA162,AA168)</f>
        <v>1321.477272727273</v>
      </c>
      <c r="AB174" s="23">
        <f t="shared" si="38"/>
        <v>312.90909090909093</v>
      </c>
      <c r="AC174" s="23">
        <f t="shared" si="38"/>
        <v>91.409090909090921</v>
      </c>
      <c r="AD174" s="23">
        <f t="shared" si="38"/>
        <v>222.67045454545456</v>
      </c>
      <c r="AE174" s="23">
        <f t="shared" si="38"/>
        <v>209.55681818181819</v>
      </c>
      <c r="AF174" s="23">
        <f t="shared" si="38"/>
        <v>152.44318181818181</v>
      </c>
      <c r="AG174" s="23">
        <f t="shared" si="38"/>
        <v>109.84090909090909</v>
      </c>
      <c r="AH174" s="23">
        <f t="shared" si="38"/>
        <v>0</v>
      </c>
      <c r="AI174" s="23">
        <f t="shared" si="38"/>
        <v>0</v>
      </c>
      <c r="AJ174" s="23">
        <f t="shared" si="38"/>
        <v>270.94318181818187</v>
      </c>
      <c r="AK174" s="23">
        <f t="shared" si="38"/>
        <v>0</v>
      </c>
      <c r="AL174" s="24">
        <f t="shared" ref="AL174:AL176" si="39">SUM(Z174:AK174)</f>
        <v>2742.8409090909095</v>
      </c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/>
    </row>
    <row r="175" spans="24:53" s="27" customFormat="1" x14ac:dyDescent="0.25">
      <c r="X175" s="107"/>
      <c r="Y175" s="22" t="s">
        <v>35</v>
      </c>
      <c r="Z175" s="25">
        <f>SUM(Z163,Z169)</f>
        <v>173004.0906</v>
      </c>
      <c r="AA175" s="25">
        <f t="shared" ref="AA175:AK175" si="40">SUM(AA163,AA169)</f>
        <v>238491.70259999999</v>
      </c>
      <c r="AB175" s="25">
        <f t="shared" si="40"/>
        <v>872642.24540000001</v>
      </c>
      <c r="AC175" s="25">
        <f t="shared" si="40"/>
        <v>1632468.3681000001</v>
      </c>
      <c r="AD175" s="25">
        <f t="shared" si="40"/>
        <v>2213711.6485000001</v>
      </c>
      <c r="AE175" s="25">
        <f t="shared" si="40"/>
        <v>1817504.3034999999</v>
      </c>
      <c r="AF175" s="25">
        <f t="shared" si="40"/>
        <v>2409767.5144000002</v>
      </c>
      <c r="AG175" s="25">
        <f t="shared" si="40"/>
        <v>840904.05070000002</v>
      </c>
      <c r="AH175" s="25">
        <f t="shared" si="40"/>
        <v>329075.9436</v>
      </c>
      <c r="AI175" s="25">
        <f t="shared" si="40"/>
        <v>196516.9406</v>
      </c>
      <c r="AJ175" s="25">
        <f t="shared" si="40"/>
        <v>158183.28890000001</v>
      </c>
      <c r="AK175" s="25">
        <f t="shared" si="40"/>
        <v>174979.03279999999</v>
      </c>
      <c r="AL175" s="25">
        <f t="shared" si="39"/>
        <v>11057249.129699999</v>
      </c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/>
    </row>
    <row r="176" spans="24:53" s="27" customFormat="1" x14ac:dyDescent="0.25">
      <c r="X176" s="107"/>
      <c r="Y176" s="26" t="s">
        <v>37</v>
      </c>
      <c r="Z176" s="24">
        <f>SUM(Z173:Z174)-Z175</f>
        <v>0</v>
      </c>
      <c r="AA176" s="24">
        <f t="shared" ref="AA176:AK176" si="41">SUM(AA173:AA174)-AA175</f>
        <v>0</v>
      </c>
      <c r="AB176" s="24">
        <f t="shared" si="41"/>
        <v>0</v>
      </c>
      <c r="AC176" s="24">
        <f t="shared" si="41"/>
        <v>0</v>
      </c>
      <c r="AD176" s="24">
        <f t="shared" si="41"/>
        <v>0</v>
      </c>
      <c r="AE176" s="24">
        <f t="shared" si="41"/>
        <v>0</v>
      </c>
      <c r="AF176" s="24">
        <f t="shared" si="41"/>
        <v>0</v>
      </c>
      <c r="AG176" s="24">
        <f t="shared" si="41"/>
        <v>0</v>
      </c>
      <c r="AH176" s="24">
        <f t="shared" si="41"/>
        <v>0</v>
      </c>
      <c r="AI176" s="24">
        <f t="shared" si="41"/>
        <v>0</v>
      </c>
      <c r="AJ176" s="24">
        <f t="shared" si="41"/>
        <v>0</v>
      </c>
      <c r="AK176" s="24">
        <f t="shared" si="41"/>
        <v>0</v>
      </c>
      <c r="AL176" s="24">
        <f t="shared" si="39"/>
        <v>0</v>
      </c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/>
    </row>
    <row r="177" spans="24:53" x14ac:dyDescent="0.25">
      <c r="X177" s="18"/>
      <c r="Y177" s="12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</row>
    <row r="178" spans="24:53" x14ac:dyDescent="0.25">
      <c r="X178" s="18"/>
      <c r="Y178" s="42" t="s">
        <v>13</v>
      </c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</row>
    <row r="179" spans="24:53" x14ac:dyDescent="0.25">
      <c r="Y179">
        <v>1</v>
      </c>
      <c r="Z179" s="45">
        <f>SUMIFS(Z$7:Z$59,$H$7:$H$59,$Y178,$Y$7:$Y$59,$Y179)-AN179</f>
        <v>144788.39386363636</v>
      </c>
      <c r="AA179" s="45">
        <f t="shared" ref="AA179:AK179" si="42">SUMIFS(AA$7:AA$59,$H$7:$H$59,$Y178,$Y$7:$Y$59,$Y179)-AO179</f>
        <v>166488.77769090908</v>
      </c>
      <c r="AB179" s="45">
        <f t="shared" si="42"/>
        <v>350892.11766363634</v>
      </c>
      <c r="AC179" s="45">
        <f t="shared" si="42"/>
        <v>624545.05058181821</v>
      </c>
      <c r="AD179" s="45">
        <f t="shared" si="42"/>
        <v>846415.72839090903</v>
      </c>
      <c r="AE179" s="45">
        <f t="shared" si="42"/>
        <v>737311.99094545445</v>
      </c>
      <c r="AF179" s="45">
        <f t="shared" si="42"/>
        <v>874770.2786636363</v>
      </c>
      <c r="AG179" s="45">
        <f t="shared" si="42"/>
        <v>354979.44740909088</v>
      </c>
      <c r="AH179" s="45">
        <f t="shared" si="42"/>
        <v>173189.86251818182</v>
      </c>
      <c r="AI179" s="45">
        <f t="shared" si="42"/>
        <v>137403.50343636365</v>
      </c>
      <c r="AJ179" s="45">
        <f t="shared" si="42"/>
        <v>129448.20723636363</v>
      </c>
      <c r="AK179" s="45">
        <f t="shared" si="42"/>
        <v>140181.84323636364</v>
      </c>
      <c r="AL179" s="17">
        <f>SUM(Z179:AK179)</f>
        <v>4680415.2016363628</v>
      </c>
      <c r="AN179" s="99">
        <v>0.20251977286534384</v>
      </c>
      <c r="AO179" s="99">
        <v>0.33443530710064806</v>
      </c>
      <c r="AP179" s="99">
        <v>0.91663112101377919</v>
      </c>
      <c r="AQ179" s="99">
        <v>1.510827700025402</v>
      </c>
      <c r="AR179" s="99">
        <v>0.66063732746988535</v>
      </c>
      <c r="AS179" s="99">
        <v>1.7257691904669628</v>
      </c>
      <c r="AT179" s="99">
        <v>1.5504011231241748</v>
      </c>
      <c r="AU179" s="99">
        <v>1.1216349151800387</v>
      </c>
      <c r="AV179" s="99">
        <v>0.22478172296541743</v>
      </c>
      <c r="AW179" s="99">
        <v>-0.17332034360151738</v>
      </c>
      <c r="AX179" s="99">
        <v>0.41947076839278452</v>
      </c>
      <c r="AY179" s="99">
        <v>0.30387527312268503</v>
      </c>
      <c r="AZ179" s="96">
        <f>SUM(AN179:AY179)</f>
        <v>8.7976638781256042</v>
      </c>
      <c r="BA179" s="96"/>
    </row>
    <row r="180" spans="24:53" x14ac:dyDescent="0.25">
      <c r="X180" s="18"/>
      <c r="Y180">
        <v>2</v>
      </c>
      <c r="Z180" s="15">
        <f t="shared" ref="Z180:AK180" si="43">SUMIFS(Z$7:Z$59,$H$7:$H$59,$Y178,$Y$7:$Y$59,$Y180)</f>
        <v>37810.23863636364</v>
      </c>
      <c r="AA180" s="15">
        <f t="shared" si="43"/>
        <v>72796.965909090912</v>
      </c>
      <c r="AB180" s="15">
        <f t="shared" si="43"/>
        <v>39603.61363636364</v>
      </c>
      <c r="AC180" s="15">
        <f t="shared" si="43"/>
        <v>77850.306818181823</v>
      </c>
      <c r="AD180" s="15">
        <f t="shared" si="43"/>
        <v>126411.09090909091</v>
      </c>
      <c r="AE180" s="15">
        <f t="shared" si="43"/>
        <v>104749.67045454547</v>
      </c>
      <c r="AF180" s="15">
        <f t="shared" si="43"/>
        <v>129381.86363636365</v>
      </c>
      <c r="AG180" s="15">
        <f t="shared" si="43"/>
        <v>45142.159090909096</v>
      </c>
      <c r="AH180" s="15">
        <f t="shared" si="43"/>
        <v>24769.943181818184</v>
      </c>
      <c r="AI180" s="15">
        <f t="shared" si="43"/>
        <v>12567.011363636364</v>
      </c>
      <c r="AJ180" s="15">
        <f t="shared" si="43"/>
        <v>11533.136363636364</v>
      </c>
      <c r="AK180" s="15">
        <f t="shared" si="43"/>
        <v>20635.636363636364</v>
      </c>
      <c r="AL180" s="17">
        <f t="shared" ref="AL180:AL182" si="44">SUM(Z180:AK180)</f>
        <v>703251.63636363635</v>
      </c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</row>
    <row r="181" spans="24:53" x14ac:dyDescent="0.25">
      <c r="X181" s="18"/>
      <c r="Y181" s="18" t="s">
        <v>35</v>
      </c>
      <c r="Z181" s="20">
        <f t="shared" ref="Z181:AK181" si="45">SUMIFS(Z$7:Z$59,$H$7:$H$59,$Y178,$Y$7:$Y$59,$Y181)</f>
        <v>182598.63250000001</v>
      </c>
      <c r="AA181" s="20">
        <f t="shared" si="45"/>
        <v>239285.74359999999</v>
      </c>
      <c r="AB181" s="20">
        <f t="shared" si="45"/>
        <v>390495.73129999998</v>
      </c>
      <c r="AC181" s="20">
        <f t="shared" si="45"/>
        <v>702395.35739999998</v>
      </c>
      <c r="AD181" s="20">
        <f t="shared" si="45"/>
        <v>972826.81929999997</v>
      </c>
      <c r="AE181" s="20">
        <f t="shared" si="45"/>
        <v>842061.66139999998</v>
      </c>
      <c r="AF181" s="20">
        <f t="shared" si="45"/>
        <v>1004152.1422999999</v>
      </c>
      <c r="AG181" s="20">
        <f t="shared" si="45"/>
        <v>400121.60649999999</v>
      </c>
      <c r="AH181" s="20">
        <f t="shared" si="45"/>
        <v>197959.8057</v>
      </c>
      <c r="AI181" s="20">
        <f t="shared" si="45"/>
        <v>149970.5148</v>
      </c>
      <c r="AJ181" s="20">
        <f t="shared" si="45"/>
        <v>140981.34359999999</v>
      </c>
      <c r="AK181" s="20">
        <f t="shared" si="45"/>
        <v>160817.47959999999</v>
      </c>
      <c r="AL181" s="20">
        <f t="shared" si="44"/>
        <v>5383666.8380000005</v>
      </c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</row>
    <row r="182" spans="24:53" x14ac:dyDescent="0.25">
      <c r="X182" s="18"/>
      <c r="Y182" s="12" t="s">
        <v>37</v>
      </c>
      <c r="Z182" s="17">
        <f>SUM(Z179:Z180)-Z181</f>
        <v>0</v>
      </c>
      <c r="AA182" s="17">
        <f t="shared" ref="AA182" si="46">SUM(AA179:AA180)-AA181</f>
        <v>0</v>
      </c>
      <c r="AB182" s="17">
        <f t="shared" ref="AB182" si="47">SUM(AB179:AB180)-AB181</f>
        <v>0</v>
      </c>
      <c r="AC182" s="17">
        <f t="shared" ref="AC182" si="48">SUM(AC179:AC180)-AC181</f>
        <v>0</v>
      </c>
      <c r="AD182" s="17">
        <f t="shared" ref="AD182" si="49">SUM(AD179:AD180)-AD181</f>
        <v>0</v>
      </c>
      <c r="AE182" s="17">
        <f t="shared" ref="AE182" si="50">SUM(AE179:AE180)-AE181</f>
        <v>0</v>
      </c>
      <c r="AF182" s="17">
        <f t="shared" ref="AF182" si="51">SUM(AF179:AF180)-AF181</f>
        <v>0</v>
      </c>
      <c r="AG182" s="17">
        <f t="shared" ref="AG182" si="52">SUM(AG179:AG180)-AG181</f>
        <v>0</v>
      </c>
      <c r="AH182" s="17">
        <f t="shared" ref="AH182" si="53">SUM(AH179:AH180)-AH181</f>
        <v>0</v>
      </c>
      <c r="AI182" s="17">
        <f t="shared" ref="AI182" si="54">SUM(AI179:AI180)-AI181</f>
        <v>0</v>
      </c>
      <c r="AJ182" s="17">
        <f t="shared" ref="AJ182" si="55">SUM(AJ179:AJ180)-AJ181</f>
        <v>0</v>
      </c>
      <c r="AK182" s="17">
        <f t="shared" ref="AK182" si="56">SUM(AK179:AK180)-AK181</f>
        <v>0</v>
      </c>
      <c r="AL182" s="17">
        <f t="shared" si="44"/>
        <v>0</v>
      </c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</row>
    <row r="183" spans="24:53" x14ac:dyDescent="0.25">
      <c r="X183" s="18"/>
      <c r="Y183" s="12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</row>
    <row r="184" spans="24:53" x14ac:dyDescent="0.25">
      <c r="X184" s="18"/>
      <c r="Y184" s="42" t="s">
        <v>16</v>
      </c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</row>
    <row r="185" spans="24:53" x14ac:dyDescent="0.25">
      <c r="Y185">
        <v>1</v>
      </c>
      <c r="Z185" s="45">
        <f>SUMIFS(Z$7:Z$59,$H$7:$H$59,$Y184,$Y$7:$Y$59,$Y185)-AN185</f>
        <v>10401.737645454547</v>
      </c>
      <c r="AA185" s="45">
        <f t="shared" ref="AA185:AK185" si="57">SUMIFS(AA$7:AA$59,$H$7:$H$59,$Y184,$Y$7:$Y$59,$Y185)-AO185</f>
        <v>11649.108463636363</v>
      </c>
      <c r="AB185" s="45">
        <f t="shared" si="57"/>
        <v>22690.29796363636</v>
      </c>
      <c r="AC185" s="45">
        <f t="shared" si="57"/>
        <v>36089.256672727272</v>
      </c>
      <c r="AD185" s="45">
        <f t="shared" si="57"/>
        <v>42579.623990909102</v>
      </c>
      <c r="AE185" s="45">
        <f t="shared" si="57"/>
        <v>34343.541009090899</v>
      </c>
      <c r="AF185" s="45">
        <f t="shared" si="57"/>
        <v>51216.227236363644</v>
      </c>
      <c r="AG185" s="45">
        <f t="shared" si="57"/>
        <v>24163.344945454544</v>
      </c>
      <c r="AH185" s="45">
        <f t="shared" si="57"/>
        <v>13009.233909090908</v>
      </c>
      <c r="AI185" s="45">
        <f t="shared" si="57"/>
        <v>9589.5276272727278</v>
      </c>
      <c r="AJ185" s="45">
        <f t="shared" si="57"/>
        <v>8581.6553727272712</v>
      </c>
      <c r="AK185" s="45">
        <f t="shared" si="57"/>
        <v>11302.885118181819</v>
      </c>
      <c r="AL185" s="17">
        <f>SUM(Z185:AK185)</f>
        <v>275616.43995454547</v>
      </c>
      <c r="AN185" s="99">
        <v>6.4466702911886387E-2</v>
      </c>
      <c r="AO185" s="99">
        <v>-2.5126583786914125E-2</v>
      </c>
      <c r="AP185" s="99">
        <v>5.1050020694674458E-2</v>
      </c>
      <c r="AQ185" s="99">
        <v>-2.2985322109889239E-2</v>
      </c>
      <c r="AR185" s="99">
        <v>-4.8877100300160237E-2</v>
      </c>
      <c r="AS185" s="99">
        <v>5.5349027461488731E-2</v>
      </c>
      <c r="AT185" s="99">
        <v>4.7422209958313033E-2</v>
      </c>
      <c r="AU185" s="99">
        <v>2.3795061388227623E-2</v>
      </c>
      <c r="AV185" s="99">
        <v>-7.8089391645335127E-3</v>
      </c>
      <c r="AW185" s="99">
        <v>2.4724775830691215E-2</v>
      </c>
      <c r="AX185" s="99">
        <v>-2.4113243203828461E-2</v>
      </c>
      <c r="AY185" s="99">
        <v>-4.996785763069056E-3</v>
      </c>
      <c r="AZ185" s="96">
        <f>SUM(AN185:AY185)</f>
        <v>0.13289982391688682</v>
      </c>
    </row>
    <row r="186" spans="24:53" x14ac:dyDescent="0.25">
      <c r="Y186">
        <v>2</v>
      </c>
      <c r="Z186" s="15">
        <f t="shared" ref="Z186:AK186" si="58">SUMIFS(Z$7:Z$59,$H$7:$H$59,$Y184,$Y$7:$Y$59,$Y186)</f>
        <v>9909.545454545454</v>
      </c>
      <c r="AA186" s="15">
        <f t="shared" si="58"/>
        <v>7277.8636363636369</v>
      </c>
      <c r="AB186" s="15">
        <f t="shared" si="58"/>
        <v>19647.738636363636</v>
      </c>
      <c r="AC186" s="15">
        <f t="shared" si="58"/>
        <v>46086.897727272728</v>
      </c>
      <c r="AD186" s="15">
        <f t="shared" si="58"/>
        <v>66501.215909090912</v>
      </c>
      <c r="AE186" s="15">
        <f t="shared" si="58"/>
        <v>54557.034090909096</v>
      </c>
      <c r="AF186" s="15">
        <f t="shared" si="58"/>
        <v>81450.761363636368</v>
      </c>
      <c r="AG186" s="15">
        <f t="shared" si="58"/>
        <v>20127.920454545456</v>
      </c>
      <c r="AH186" s="15">
        <f t="shared" si="58"/>
        <v>5983.409090909091</v>
      </c>
      <c r="AI186" s="15">
        <f t="shared" si="58"/>
        <v>5630.352272727273</v>
      </c>
      <c r="AJ186" s="15">
        <f t="shared" si="58"/>
        <v>4040.022727272727</v>
      </c>
      <c r="AK186" s="15">
        <f t="shared" si="58"/>
        <v>10300.568181818182</v>
      </c>
      <c r="AL186" s="17">
        <f t="shared" ref="AL186:AL188" si="59">SUM(Z186:AK186)</f>
        <v>331513.32954545459</v>
      </c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</row>
    <row r="187" spans="24:53" x14ac:dyDescent="0.25">
      <c r="Y187" s="18" t="s">
        <v>35</v>
      </c>
      <c r="Z187" s="20">
        <f t="shared" ref="Z187:AK187" si="60">SUMIFS(Z$7:Z$59,$H$7:$H$59,$Y184,$Y$7:$Y$59,$Y187)</f>
        <v>20311.283100000001</v>
      </c>
      <c r="AA187" s="20">
        <f t="shared" si="60"/>
        <v>18926.972099999999</v>
      </c>
      <c r="AB187" s="20">
        <f t="shared" si="60"/>
        <v>42338.036599999999</v>
      </c>
      <c r="AC187" s="20">
        <f t="shared" si="60"/>
        <v>82176.154399999999</v>
      </c>
      <c r="AD187" s="20">
        <f t="shared" si="60"/>
        <v>109080.83990000001</v>
      </c>
      <c r="AE187" s="20">
        <f t="shared" si="60"/>
        <v>88900.575100000002</v>
      </c>
      <c r="AF187" s="20">
        <f t="shared" si="60"/>
        <v>132666.98860000001</v>
      </c>
      <c r="AG187" s="20">
        <f t="shared" si="60"/>
        <v>44291.265399999997</v>
      </c>
      <c r="AH187" s="20">
        <f t="shared" si="60"/>
        <v>18992.643</v>
      </c>
      <c r="AI187" s="20">
        <f t="shared" si="60"/>
        <v>15219.8799</v>
      </c>
      <c r="AJ187" s="20">
        <f t="shared" si="60"/>
        <v>12621.678099999999</v>
      </c>
      <c r="AK187" s="20">
        <f t="shared" si="60"/>
        <v>21603.453300000001</v>
      </c>
      <c r="AL187" s="20">
        <f t="shared" si="59"/>
        <v>607129.76950000017</v>
      </c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</row>
    <row r="188" spans="24:53" x14ac:dyDescent="0.25">
      <c r="Y188" s="12" t="s">
        <v>37</v>
      </c>
      <c r="Z188" s="17">
        <f>SUM(Z185:Z186)-Z187</f>
        <v>0</v>
      </c>
      <c r="AA188" s="17">
        <f t="shared" ref="AA188" si="61">SUM(AA185:AA186)-AA187</f>
        <v>0</v>
      </c>
      <c r="AB188" s="17">
        <f t="shared" ref="AB188" si="62">SUM(AB185:AB186)-AB187</f>
        <v>0</v>
      </c>
      <c r="AC188" s="17">
        <f t="shared" ref="AC188" si="63">SUM(AC185:AC186)-AC187</f>
        <v>0</v>
      </c>
      <c r="AD188" s="17">
        <f t="shared" ref="AD188" si="64">SUM(AD185:AD186)-AD187</f>
        <v>0</v>
      </c>
      <c r="AE188" s="17">
        <f t="shared" ref="AE188" si="65">SUM(AE185:AE186)-AE187</f>
        <v>0</v>
      </c>
      <c r="AF188" s="17">
        <f t="shared" ref="AF188" si="66">SUM(AF185:AF186)-AF187</f>
        <v>0</v>
      </c>
      <c r="AG188" s="17">
        <f t="shared" ref="AG188" si="67">SUM(AG185:AG186)-AG187</f>
        <v>0</v>
      </c>
      <c r="AH188" s="17">
        <f t="shared" ref="AH188" si="68">SUM(AH185:AH186)-AH187</f>
        <v>0</v>
      </c>
      <c r="AI188" s="17">
        <f t="shared" ref="AI188" si="69">SUM(AI185:AI186)-AI187</f>
        <v>0</v>
      </c>
      <c r="AJ188" s="17">
        <f t="shared" ref="AJ188" si="70">SUM(AJ185:AJ186)-AJ187</f>
        <v>0</v>
      </c>
      <c r="AK188" s="17">
        <f t="shared" ref="AK188" si="71">SUM(AK185:AK186)-AK187</f>
        <v>0</v>
      </c>
      <c r="AL188" s="17">
        <f t="shared" si="59"/>
        <v>0</v>
      </c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</row>
    <row r="189" spans="24:53" x14ac:dyDescent="0.25">
      <c r="Y189" s="12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</row>
    <row r="190" spans="24:53" x14ac:dyDescent="0.25">
      <c r="Y190" s="42" t="s">
        <v>10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</row>
    <row r="191" spans="24:53" x14ac:dyDescent="0.25">
      <c r="Y191">
        <v>1</v>
      </c>
      <c r="Z191" s="45">
        <f>SUMIFS(Z$7:Z$59,$H$7:$H$59,$Y190,$Y$7:$Y$59,$Y191)-AN191</f>
        <v>28080.809172727269</v>
      </c>
      <c r="AA191" s="45">
        <f t="shared" ref="AA191:AK191" si="72">SUMIFS(AA$7:AA$59,$H$7:$H$59,$Y190,$Y$7:$Y$59,$Y191)-AO191</f>
        <v>34565.38807272727</v>
      </c>
      <c r="AB191" s="45">
        <f t="shared" si="72"/>
        <v>73108.57448181817</v>
      </c>
      <c r="AC191" s="45">
        <f t="shared" si="72"/>
        <v>123432.64351818182</v>
      </c>
      <c r="AD191" s="45">
        <f t="shared" si="72"/>
        <v>153799.58748181819</v>
      </c>
      <c r="AE191" s="45">
        <f t="shared" si="72"/>
        <v>130233.90233636365</v>
      </c>
      <c r="AF191" s="45">
        <f t="shared" si="72"/>
        <v>166998.41279999999</v>
      </c>
      <c r="AG191" s="45">
        <f t="shared" si="72"/>
        <v>74351.570927272725</v>
      </c>
      <c r="AH191" s="45">
        <f t="shared" si="72"/>
        <v>39502.724163636369</v>
      </c>
      <c r="AI191" s="45">
        <f t="shared" si="72"/>
        <v>25577.022127272725</v>
      </c>
      <c r="AJ191" s="45">
        <f t="shared" si="72"/>
        <v>21534.330381818181</v>
      </c>
      <c r="AK191" s="45">
        <f t="shared" si="72"/>
        <v>22692.712881818181</v>
      </c>
      <c r="AL191" s="17">
        <f>SUM(Z191:AK191)</f>
        <v>893877.67834545462</v>
      </c>
      <c r="AN191" s="99">
        <v>2.5425148298381828E-2</v>
      </c>
      <c r="AO191" s="99">
        <v>0.13750263945257757</v>
      </c>
      <c r="AP191" s="99">
        <v>9.0161580927087925E-2</v>
      </c>
      <c r="AQ191" s="99">
        <v>4.995678024715744E-2</v>
      </c>
      <c r="AR191" s="99">
        <v>-2.7542516210814938E-2</v>
      </c>
      <c r="AS191" s="99">
        <v>4.303541177068837E-2</v>
      </c>
      <c r="AT191" s="99">
        <v>0.10768558422569185</v>
      </c>
      <c r="AU191" s="99">
        <v>0.12103023866075091</v>
      </c>
      <c r="AV191" s="99">
        <v>0.1589926610540715</v>
      </c>
      <c r="AW191" s="99">
        <v>9.4716429855907336E-2</v>
      </c>
      <c r="AX191" s="99">
        <v>3.2288895021338249E-2</v>
      </c>
      <c r="AY191" s="99">
        <v>0.10198919851245591</v>
      </c>
      <c r="AZ191" s="96">
        <f>SUM(AN191:AY191)</f>
        <v>0.93524205181529396</v>
      </c>
    </row>
    <row r="192" spans="24:53" x14ac:dyDescent="0.25">
      <c r="X192" s="18"/>
      <c r="Y192">
        <v>2</v>
      </c>
      <c r="Z192" s="15">
        <f t="shared" ref="Z192:AK192" si="73">SUMIFS(Z$7:Z$59,$H$7:$H$59,$Y190,$Y$7:$Y$59,$Y192)</f>
        <v>6163.6477272727279</v>
      </c>
      <c r="AA192" s="15">
        <f t="shared" si="73"/>
        <v>9209.7727272727279</v>
      </c>
      <c r="AB192" s="15">
        <f t="shared" si="73"/>
        <v>12694.05681818182</v>
      </c>
      <c r="AC192" s="15">
        <f t="shared" si="73"/>
        <v>30471.068181818184</v>
      </c>
      <c r="AD192" s="15">
        <f t="shared" si="73"/>
        <v>55794.181818181823</v>
      </c>
      <c r="AE192" s="15">
        <f t="shared" si="73"/>
        <v>46472.136363636368</v>
      </c>
      <c r="AF192" s="15">
        <f t="shared" si="73"/>
        <v>59830.375000000015</v>
      </c>
      <c r="AG192" s="15">
        <f t="shared" si="73"/>
        <v>13557.727272727274</v>
      </c>
      <c r="AH192" s="15">
        <f t="shared" si="73"/>
        <v>10527.988636363636</v>
      </c>
      <c r="AI192" s="15">
        <f t="shared" si="73"/>
        <v>5195.8522727272739</v>
      </c>
      <c r="AJ192" s="15">
        <f t="shared" si="73"/>
        <v>4329.931818181818</v>
      </c>
      <c r="AK192" s="15">
        <f t="shared" si="73"/>
        <v>6312.8068181818189</v>
      </c>
      <c r="AL192" s="17">
        <f t="shared" ref="AL192:AL194" si="74">SUM(Z192:AK192)</f>
        <v>260559.54545454547</v>
      </c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</row>
    <row r="193" spans="24:52" x14ac:dyDescent="0.25">
      <c r="X193" s="18"/>
      <c r="Y193" s="18" t="s">
        <v>35</v>
      </c>
      <c r="Z193" s="20">
        <f t="shared" ref="Z193:AK193" si="75">SUMIFS(Z$7:Z$59,$H$7:$H$59,$Y190,$Y$7:$Y$59,$Y193)</f>
        <v>34244.456899999997</v>
      </c>
      <c r="AA193" s="20">
        <f t="shared" si="75"/>
        <v>43775.160799999998</v>
      </c>
      <c r="AB193" s="20">
        <f t="shared" si="75"/>
        <v>85802.631299999994</v>
      </c>
      <c r="AC193" s="20">
        <f t="shared" si="75"/>
        <v>153903.71170000001</v>
      </c>
      <c r="AD193" s="20">
        <f t="shared" si="75"/>
        <v>209593.76930000001</v>
      </c>
      <c r="AE193" s="20">
        <f t="shared" si="75"/>
        <v>176706.0387</v>
      </c>
      <c r="AF193" s="20">
        <f t="shared" si="75"/>
        <v>226828.78779999999</v>
      </c>
      <c r="AG193" s="20">
        <f t="shared" si="75"/>
        <v>87909.298200000005</v>
      </c>
      <c r="AH193" s="20">
        <f t="shared" si="75"/>
        <v>50030.712800000001</v>
      </c>
      <c r="AI193" s="20">
        <f t="shared" si="75"/>
        <v>30772.874400000001</v>
      </c>
      <c r="AJ193" s="20">
        <f t="shared" si="75"/>
        <v>25864.262200000001</v>
      </c>
      <c r="AK193" s="20">
        <f t="shared" si="75"/>
        <v>29005.519700000001</v>
      </c>
      <c r="AL193" s="20">
        <f t="shared" si="74"/>
        <v>1154437.2238000003</v>
      </c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</row>
    <row r="194" spans="24:52" x14ac:dyDescent="0.25">
      <c r="X194" s="18"/>
      <c r="Y194" s="12" t="s">
        <v>37</v>
      </c>
      <c r="Z194" s="17">
        <f>SUM(Z191:Z192)-Z193</f>
        <v>0</v>
      </c>
      <c r="AA194" s="17">
        <f t="shared" ref="AA194" si="76">SUM(AA191:AA192)-AA193</f>
        <v>0</v>
      </c>
      <c r="AB194" s="17">
        <f t="shared" ref="AB194" si="77">SUM(AB191:AB192)-AB193</f>
        <v>0</v>
      </c>
      <c r="AC194" s="17">
        <f t="shared" ref="AC194" si="78">SUM(AC191:AC192)-AC193</f>
        <v>0</v>
      </c>
      <c r="AD194" s="17">
        <f t="shared" ref="AD194" si="79">SUM(AD191:AD192)-AD193</f>
        <v>0</v>
      </c>
      <c r="AE194" s="17">
        <f t="shared" ref="AE194" si="80">SUM(AE191:AE192)-AE193</f>
        <v>0</v>
      </c>
      <c r="AF194" s="17">
        <f t="shared" ref="AF194" si="81">SUM(AF191:AF192)-AF193</f>
        <v>0</v>
      </c>
      <c r="AG194" s="17">
        <f t="shared" ref="AG194" si="82">SUM(AG191:AG192)-AG193</f>
        <v>0</v>
      </c>
      <c r="AH194" s="17">
        <f t="shared" ref="AH194" si="83">SUM(AH191:AH192)-AH193</f>
        <v>0</v>
      </c>
      <c r="AI194" s="17">
        <f t="shared" ref="AI194" si="84">SUM(AI191:AI192)-AI193</f>
        <v>0</v>
      </c>
      <c r="AJ194" s="17">
        <f t="shared" ref="AJ194" si="85">SUM(AJ191:AJ192)-AJ193</f>
        <v>0</v>
      </c>
      <c r="AK194" s="17">
        <f t="shared" ref="AK194" si="86">SUM(AK191:AK192)-AK193</f>
        <v>0</v>
      </c>
      <c r="AL194" s="17">
        <f t="shared" si="74"/>
        <v>0</v>
      </c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</row>
    <row r="195" spans="24:52" x14ac:dyDescent="0.25">
      <c r="X195" s="18"/>
      <c r="Y195" s="12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</row>
    <row r="196" spans="24:52" x14ac:dyDescent="0.25">
      <c r="X196" s="18"/>
      <c r="Y196" s="42" t="s">
        <v>12</v>
      </c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</row>
    <row r="197" spans="24:52" x14ac:dyDescent="0.25">
      <c r="Y197">
        <v>1</v>
      </c>
      <c r="Z197" s="45">
        <f>SUMIFS(Z$7:Z$59,$H$7:$H$59,$Y196,$Y$7:$Y$59,$Y197)-AN197</f>
        <v>29.400300000000001</v>
      </c>
      <c r="AA197" s="45">
        <f t="shared" ref="AA197:AK197" si="87">SUMIFS(AA$7:AA$59,$H$7:$H$59,$Y196,$Y$7:$Y$59,$Y197)-AO197</f>
        <v>69.720500000000001</v>
      </c>
      <c r="AB197" s="45">
        <f t="shared" si="87"/>
        <v>230.327</v>
      </c>
      <c r="AC197" s="45">
        <f t="shared" si="87"/>
        <v>2682.4531000000002</v>
      </c>
      <c r="AD197" s="45">
        <f t="shared" si="87"/>
        <v>2690.6185999999998</v>
      </c>
      <c r="AE197" s="45">
        <f t="shared" si="87"/>
        <v>2484.3530999999998</v>
      </c>
      <c r="AF197" s="45">
        <f t="shared" si="87"/>
        <v>3118.0165999999999</v>
      </c>
      <c r="AG197" s="45">
        <f t="shared" si="87"/>
        <v>1728.9152999999999</v>
      </c>
      <c r="AH197" s="45">
        <f t="shared" si="87"/>
        <v>52.122199999999999</v>
      </c>
      <c r="AI197" s="45">
        <f t="shared" si="87"/>
        <v>20.756</v>
      </c>
      <c r="AJ197" s="45">
        <f t="shared" si="87"/>
        <v>8.1245999999999992</v>
      </c>
      <c r="AK197" s="45">
        <f t="shared" si="87"/>
        <v>25.572399999999998</v>
      </c>
      <c r="AL197" s="17">
        <f>SUM(Z197:AK197)</f>
        <v>13140.3797</v>
      </c>
      <c r="AN197" s="99">
        <v>4.7632911392412325E-3</v>
      </c>
      <c r="AO197" s="99">
        <v>1.0189873417658646E-3</v>
      </c>
      <c r="AP197" s="99">
        <v>-1.0544303797502153E-2</v>
      </c>
      <c r="AQ197" s="99">
        <v>2.596202531549352E-3</v>
      </c>
      <c r="AR197" s="99">
        <v>1.6531645574104914E-3</v>
      </c>
      <c r="AS197" s="99">
        <v>1.3303797472872247E-3</v>
      </c>
      <c r="AT197" s="99">
        <v>-3.9417721518475446E-3</v>
      </c>
      <c r="AU197" s="99">
        <v>8.7506329111874948E-3</v>
      </c>
      <c r="AV197" s="99">
        <v>4.3822784810103599E-3</v>
      </c>
      <c r="AW197" s="99">
        <v>3.493670886072664E-3</v>
      </c>
      <c r="AX197" s="99">
        <v>1.9822784810141769E-3</v>
      </c>
      <c r="AY197" s="99">
        <v>9.8784810126595346E-3</v>
      </c>
      <c r="AZ197" s="96">
        <f>SUM(AN197:AY197)</f>
        <v>2.5363291139848698E-2</v>
      </c>
    </row>
    <row r="198" spans="24:52" x14ac:dyDescent="0.25">
      <c r="X198" s="18"/>
      <c r="Y198">
        <v>2</v>
      </c>
      <c r="Z198" s="15">
        <f t="shared" ref="Z198:AK198" si="88">SUMIFS(Z$7:Z$59,$H$7:$H$59,$Y196,$Y$7:$Y$59,$Y198)</f>
        <v>0</v>
      </c>
      <c r="AA198" s="15">
        <f t="shared" si="88"/>
        <v>0</v>
      </c>
      <c r="AB198" s="15">
        <f t="shared" si="88"/>
        <v>0</v>
      </c>
      <c r="AC198" s="15">
        <f t="shared" si="88"/>
        <v>0</v>
      </c>
      <c r="AD198" s="15">
        <f t="shared" si="88"/>
        <v>0</v>
      </c>
      <c r="AE198" s="15">
        <f t="shared" si="88"/>
        <v>0</v>
      </c>
      <c r="AF198" s="15">
        <f t="shared" si="88"/>
        <v>0</v>
      </c>
      <c r="AG198" s="15">
        <f t="shared" si="88"/>
        <v>0</v>
      </c>
      <c r="AH198" s="15">
        <f t="shared" si="88"/>
        <v>0</v>
      </c>
      <c r="AI198" s="15">
        <f t="shared" si="88"/>
        <v>0</v>
      </c>
      <c r="AJ198" s="15">
        <f t="shared" si="88"/>
        <v>0</v>
      </c>
      <c r="AK198" s="15">
        <f t="shared" si="88"/>
        <v>0</v>
      </c>
      <c r="AL198" s="17">
        <f t="shared" ref="AL198:AL200" si="89">SUM(Z198:AK198)</f>
        <v>0</v>
      </c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</row>
    <row r="199" spans="24:52" x14ac:dyDescent="0.25">
      <c r="X199" s="18"/>
      <c r="Y199" s="18" t="s">
        <v>35</v>
      </c>
      <c r="Z199" s="20">
        <f t="shared" ref="Z199:AK199" si="90">SUMIFS(Z$7:Z$59,$H$7:$H$59,$Y196,$Y$7:$Y$59,$Y199)</f>
        <v>29.400300000000001</v>
      </c>
      <c r="AA199" s="20">
        <f t="shared" si="90"/>
        <v>69.720500000000001</v>
      </c>
      <c r="AB199" s="20">
        <f t="shared" si="90"/>
        <v>230.327</v>
      </c>
      <c r="AC199" s="20">
        <f t="shared" si="90"/>
        <v>2682.4531000000002</v>
      </c>
      <c r="AD199" s="20">
        <f t="shared" si="90"/>
        <v>2690.6185999999998</v>
      </c>
      <c r="AE199" s="20">
        <f t="shared" si="90"/>
        <v>2484.3530999999998</v>
      </c>
      <c r="AF199" s="20">
        <f t="shared" si="90"/>
        <v>3118.0165999999999</v>
      </c>
      <c r="AG199" s="20">
        <f t="shared" si="90"/>
        <v>1728.9152999999999</v>
      </c>
      <c r="AH199" s="20">
        <f t="shared" si="90"/>
        <v>52.122199999999999</v>
      </c>
      <c r="AI199" s="20">
        <f t="shared" si="90"/>
        <v>20.756</v>
      </c>
      <c r="AJ199" s="20">
        <f t="shared" si="90"/>
        <v>8.1245999999999992</v>
      </c>
      <c r="AK199" s="20">
        <f t="shared" si="90"/>
        <v>25.572399999999998</v>
      </c>
      <c r="AL199" s="20">
        <f t="shared" si="89"/>
        <v>13140.3797</v>
      </c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</row>
    <row r="200" spans="24:52" x14ac:dyDescent="0.25">
      <c r="X200" s="18"/>
      <c r="Y200" s="12" t="s">
        <v>37</v>
      </c>
      <c r="Z200" s="17">
        <f>SUM(Z197:Z198)-Z199</f>
        <v>0</v>
      </c>
      <c r="AA200" s="17">
        <f t="shared" ref="AA200" si="91">SUM(AA197:AA198)-AA199</f>
        <v>0</v>
      </c>
      <c r="AB200" s="17">
        <f t="shared" ref="AB200" si="92">SUM(AB197:AB198)-AB199</f>
        <v>0</v>
      </c>
      <c r="AC200" s="17">
        <f t="shared" ref="AC200" si="93">SUM(AC197:AC198)-AC199</f>
        <v>0</v>
      </c>
      <c r="AD200" s="17">
        <f t="shared" ref="AD200" si="94">SUM(AD197:AD198)-AD199</f>
        <v>0</v>
      </c>
      <c r="AE200" s="17">
        <f t="shared" ref="AE200" si="95">SUM(AE197:AE198)-AE199</f>
        <v>0</v>
      </c>
      <c r="AF200" s="17">
        <f t="shared" ref="AF200" si="96">SUM(AF197:AF198)-AF199</f>
        <v>0</v>
      </c>
      <c r="AG200" s="17">
        <f t="shared" ref="AG200" si="97">SUM(AG197:AG198)-AG199</f>
        <v>0</v>
      </c>
      <c r="AH200" s="17">
        <f t="shared" ref="AH200" si="98">SUM(AH197:AH198)-AH199</f>
        <v>0</v>
      </c>
      <c r="AI200" s="17">
        <f t="shared" ref="AI200" si="99">SUM(AI197:AI198)-AI199</f>
        <v>0</v>
      </c>
      <c r="AJ200" s="17">
        <f t="shared" ref="AJ200" si="100">SUM(AJ197:AJ198)-AJ199</f>
        <v>0</v>
      </c>
      <c r="AK200" s="17">
        <f t="shared" ref="AK200" si="101">SUM(AK197:AK198)-AK199</f>
        <v>0</v>
      </c>
      <c r="AL200" s="17">
        <f t="shared" si="89"/>
        <v>0</v>
      </c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</row>
    <row r="201" spans="24:52" x14ac:dyDescent="0.25">
      <c r="X201" s="18"/>
      <c r="Y201" s="12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</row>
    <row r="202" spans="24:52" x14ac:dyDescent="0.25">
      <c r="X202" s="18"/>
      <c r="Y202" s="42" t="s">
        <v>15</v>
      </c>
      <c r="AA202" s="44"/>
      <c r="AB202" s="44"/>
      <c r="AC202" s="44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</row>
    <row r="203" spans="24:52" x14ac:dyDescent="0.25">
      <c r="Y203">
        <v>1</v>
      </c>
      <c r="Z203" s="108">
        <f>SUMIFS(Z$7:Z$59,$H$7:$H$59,$Y202,$Y$7:$Y$59,$Y203)-AN203+'IND-Inter Adj'!Q54</f>
        <v>16.857300000000578</v>
      </c>
      <c r="AA203" s="108">
        <f>SUMIFS(AA$7:AA$59,$H$7:$H$59,$Y202,$Y$7:$Y$59,$Y203)-AO203+'IND-Inter Adj'!R54</f>
        <v>16794.505799999999</v>
      </c>
      <c r="AB203" s="108">
        <f>SUMIFS(AB$7:AB$59,$H$7:$H$59,$Y202,$Y$7:$Y$59,$Y203)-AP203+'IND-Inter Adj'!S54</f>
        <v>1456.6396000000002</v>
      </c>
      <c r="AC203" s="108">
        <f>SUMIFS(AC$7:AC$59,$H$7:$H$59,$Y202,$Y$7:$Y$59,$Y203)-AQ203+'IND-Inter Adj'!T54</f>
        <v>7604.7164000000002</v>
      </c>
      <c r="AD203" s="108">
        <f>SUMIFS(AD$7:AD$59,$H$7:$H$59,$Y202,$Y$7:$Y$59,$Y203)-AR203+'IND-Inter Adj'!U54</f>
        <v>12710.8696</v>
      </c>
      <c r="AE203" s="108">
        <f>SUMIFS(AE$7:AE$59,$H$7:$H$59,$Y202,$Y$7:$Y$59,$Y203)-AS203+'IND-Inter Adj'!V54</f>
        <v>5932.3464000000004</v>
      </c>
      <c r="AF203" s="108">
        <f>SUMIFS(AF$7:AF$59,$H$7:$H$59,$Y202,$Y$7:$Y$59,$Y203)-AT203+'IND-Inter Adj'!W54</f>
        <v>21094.220500000007</v>
      </c>
      <c r="AG203" s="108">
        <f>SUMIFS(AG$7:AG$59,$H$7:$H$59,$Y202,$Y$7:$Y$59,$Y203)-AU203+'IND-Inter Adj'!X54</f>
        <v>9262.6031000000003</v>
      </c>
      <c r="AH203" s="108">
        <f>SUMIFS(AH$7:AH$59,$H$7:$H$59,$Y202,$Y$7:$Y$59,$Y203)-AV203+'IND-Inter Adj'!Y54</f>
        <v>21729.427</v>
      </c>
      <c r="AI203" s="108">
        <f>SUMIFS(AI$7:AI$59,$H$7:$H$59,$Y202,$Y$7:$Y$59,$Y203)-AW203+'IND-Inter Adj'!Z54</f>
        <v>19981.842000000001</v>
      </c>
      <c r="AJ203" s="108">
        <f>SUMIFS(AJ$7:AJ$59,$H$7:$H$59,$Y202,$Y$7:$Y$59,$Y203)-AX203+'IND-Inter Adj'!AA54</f>
        <v>2218.7478000000001</v>
      </c>
      <c r="AK203" s="108">
        <f>SUMIFS(AK$7:AK$59,$H$7:$H$59,$Y202,$Y$7:$Y$59,$Y203)-AY203+'IND-Inter Adj'!AB54</f>
        <v>11207.862800000001</v>
      </c>
      <c r="AL203" s="17">
        <f>SUM(Z203:AK203)</f>
        <v>130010.63830000001</v>
      </c>
      <c r="AN203" s="99">
        <v>-3.3797468313423451E-4</v>
      </c>
      <c r="AO203" s="99">
        <v>-7.0658227850799449E-3</v>
      </c>
      <c r="AP203" s="99">
        <v>9.0632911383181636E-4</v>
      </c>
      <c r="AQ203" s="99">
        <v>2.5873417716866243E-3</v>
      </c>
      <c r="AR203" s="99">
        <v>-1.2637974683457287E-2</v>
      </c>
      <c r="AS203" s="99">
        <v>4.3544303753151326E-4</v>
      </c>
      <c r="AT203" s="99">
        <v>8.6139240447664633E-3</v>
      </c>
      <c r="AU203" s="99">
        <v>-5.6835443137970287E-4</v>
      </c>
      <c r="AV203" s="99">
        <v>5.9113924071425572E-3</v>
      </c>
      <c r="AW203" s="99">
        <v>1.0379746854596306E-3</v>
      </c>
      <c r="AX203" s="99">
        <v>1.5670886077714385E-3</v>
      </c>
      <c r="AY203" s="99">
        <v>9.7710997852118453E-3</v>
      </c>
      <c r="AZ203" s="96">
        <f>SUM(AN203:AY203)</f>
        <v>1.022046687035072E-2</v>
      </c>
    </row>
    <row r="204" spans="24:52" x14ac:dyDescent="0.25">
      <c r="X204" s="18"/>
      <c r="Y204">
        <v>2</v>
      </c>
      <c r="Z204" s="95">
        <f>SUMIFS(Z$7:Z$59,$H$7:$H$59,$Y202,$Y$7:$Y$59,$Y204)</f>
        <v>0</v>
      </c>
      <c r="AA204" s="95">
        <f t="shared" ref="AA204:AK204" si="102">SUMIFS(AA$7:AA$59,$H$7:$H$59,$Y202,$Y$7:$Y$59,$Y204)</f>
        <v>0</v>
      </c>
      <c r="AB204" s="95">
        <f t="shared" si="102"/>
        <v>0</v>
      </c>
      <c r="AC204" s="95">
        <f t="shared" si="102"/>
        <v>0</v>
      </c>
      <c r="AD204" s="95">
        <f t="shared" si="102"/>
        <v>0</v>
      </c>
      <c r="AE204" s="95">
        <f t="shared" si="102"/>
        <v>0</v>
      </c>
      <c r="AF204" s="95">
        <f t="shared" si="102"/>
        <v>15609</v>
      </c>
      <c r="AG204" s="95">
        <f t="shared" si="102"/>
        <v>0</v>
      </c>
      <c r="AH204" s="95">
        <f t="shared" si="102"/>
        <v>566.00000000000011</v>
      </c>
      <c r="AI204" s="95">
        <f t="shared" si="102"/>
        <v>0</v>
      </c>
      <c r="AJ204" s="95">
        <f t="shared" si="102"/>
        <v>0</v>
      </c>
      <c r="AK204" s="95">
        <f t="shared" si="102"/>
        <v>0</v>
      </c>
      <c r="AL204" s="17">
        <f t="shared" ref="AL204:AL206" si="103">SUM(Z204:AK204)</f>
        <v>16175</v>
      </c>
    </row>
    <row r="205" spans="24:52" x14ac:dyDescent="0.25">
      <c r="X205" s="18"/>
      <c r="Y205" s="18" t="s">
        <v>35</v>
      </c>
      <c r="Z205" s="20">
        <f t="shared" ref="Z205:AK205" si="104">SUMIFS(Z$7:Z$59,$H$7:$H$59,$Y202,$Y$7:$Y$59,$Y205)</f>
        <v>-4315.4426999999996</v>
      </c>
      <c r="AA205" s="20">
        <f t="shared" si="104"/>
        <v>16795.9058</v>
      </c>
      <c r="AB205" s="20">
        <f t="shared" si="104"/>
        <v>1467.2396000000001</v>
      </c>
      <c r="AC205" s="20">
        <f t="shared" si="104"/>
        <v>7679.5164000000004</v>
      </c>
      <c r="AD205" s="20">
        <f t="shared" si="104"/>
        <v>12800.569600000001</v>
      </c>
      <c r="AE205" s="20">
        <f t="shared" si="104"/>
        <v>6005.7464</v>
      </c>
      <c r="AF205" s="20">
        <f t="shared" si="104"/>
        <v>36839.320500000002</v>
      </c>
      <c r="AG205" s="20">
        <f t="shared" si="104"/>
        <v>9305.2031000000006</v>
      </c>
      <c r="AH205" s="20">
        <f t="shared" si="104"/>
        <v>22296.627</v>
      </c>
      <c r="AI205" s="20">
        <f t="shared" si="104"/>
        <v>19983.441999999999</v>
      </c>
      <c r="AJ205" s="20">
        <f t="shared" si="104"/>
        <v>2218.9477999999999</v>
      </c>
      <c r="AK205" s="20">
        <f t="shared" si="104"/>
        <v>10222.6628</v>
      </c>
      <c r="AL205" s="20">
        <f t="shared" si="103"/>
        <v>141299.7383</v>
      </c>
    </row>
    <row r="206" spans="24:52" x14ac:dyDescent="0.25">
      <c r="X206" s="18"/>
      <c r="Y206" s="12" t="s">
        <v>37</v>
      </c>
      <c r="Z206" s="17">
        <f>SUM(Z203:Z204)-Z205</f>
        <v>4332.3</v>
      </c>
      <c r="AA206" s="17">
        <f t="shared" ref="AA206" si="105">SUM(AA203:AA204)-AA205</f>
        <v>-1.4000000000014552</v>
      </c>
      <c r="AB206" s="17">
        <f t="shared" ref="AB206" si="106">SUM(AB203:AB204)-AB205</f>
        <v>-10.599999999999909</v>
      </c>
      <c r="AC206" s="17">
        <f t="shared" ref="AC206" si="107">SUM(AC203:AC204)-AC205</f>
        <v>-74.800000000000182</v>
      </c>
      <c r="AD206" s="17">
        <f t="shared" ref="AD206" si="108">SUM(AD203:AD204)-AD205</f>
        <v>-89.700000000000728</v>
      </c>
      <c r="AE206" s="17">
        <f t="shared" ref="AE206" si="109">SUM(AE203:AE204)-AE205</f>
        <v>-73.399999999999636</v>
      </c>
      <c r="AF206" s="17">
        <f t="shared" ref="AF206" si="110">SUM(AF203:AF204)-AF205</f>
        <v>-136.09999999999127</v>
      </c>
      <c r="AG206" s="17">
        <f t="shared" ref="AG206" si="111">SUM(AG203:AG204)-AG205</f>
        <v>-42.600000000000364</v>
      </c>
      <c r="AH206" s="17">
        <f t="shared" ref="AH206" si="112">SUM(AH203:AH204)-AH205</f>
        <v>-1.2000000000007276</v>
      </c>
      <c r="AI206" s="17">
        <f t="shared" ref="AI206" si="113">SUM(AI203:AI204)-AI205</f>
        <v>-1.5999999999985448</v>
      </c>
      <c r="AJ206" s="17">
        <f t="shared" ref="AJ206" si="114">SUM(AJ203:AJ204)-AJ205</f>
        <v>-0.1999999999998181</v>
      </c>
      <c r="AK206" s="17">
        <f t="shared" ref="AK206" si="115">SUM(AK203:AK204)-AK205</f>
        <v>985.20000000000073</v>
      </c>
      <c r="AL206" s="17">
        <f t="shared" si="103"/>
        <v>4885.9000000000087</v>
      </c>
      <c r="AM206" t="s">
        <v>641</v>
      </c>
    </row>
    <row r="207" spans="24:52" x14ac:dyDescent="0.25">
      <c r="X207" s="18"/>
      <c r="Y207" s="12"/>
    </row>
    <row r="208" spans="24:52" x14ac:dyDescent="0.25">
      <c r="X208" s="18"/>
      <c r="Y208" s="12"/>
    </row>
    <row r="209" spans="24:38" x14ac:dyDescent="0.25">
      <c r="X209" s="18" t="s">
        <v>11</v>
      </c>
      <c r="Y209" s="18" t="s">
        <v>35</v>
      </c>
      <c r="Z209" s="15">
        <f>SUMIFS(Z$7:Z$59,$H$7:$H$59,$X209,$Y$7:$Y$59,$Y209)</f>
        <v>2136071</v>
      </c>
      <c r="AA209" s="15">
        <f t="shared" ref="AA209:AK213" si="116">SUMIFS(AA$7:AA$59,$H$7:$H$59,$X209,$Y$7:$Y$59,$Y209)</f>
        <v>2217812</v>
      </c>
      <c r="AB209" s="15">
        <f t="shared" si="116"/>
        <v>2485079</v>
      </c>
      <c r="AC209" s="15">
        <f t="shared" si="116"/>
        <v>2678255</v>
      </c>
      <c r="AD209" s="15">
        <f t="shared" si="116"/>
        <v>2719108</v>
      </c>
      <c r="AE209" s="15">
        <f t="shared" si="116"/>
        <v>2959639</v>
      </c>
      <c r="AF209" s="15">
        <f t="shared" si="116"/>
        <v>2795099</v>
      </c>
      <c r="AG209" s="15">
        <f t="shared" si="116"/>
        <v>2779491</v>
      </c>
      <c r="AH209" s="15">
        <f t="shared" si="116"/>
        <v>2460994</v>
      </c>
      <c r="AI209" s="15">
        <f t="shared" si="116"/>
        <v>2405187</v>
      </c>
      <c r="AJ209" s="15">
        <f t="shared" si="116"/>
        <v>2215558</v>
      </c>
      <c r="AK209" s="15">
        <f t="shared" si="116"/>
        <v>2281874</v>
      </c>
      <c r="AL209" s="17">
        <f>SUM(Z209:AK209)</f>
        <v>30134167</v>
      </c>
    </row>
    <row r="210" spans="24:38" x14ac:dyDescent="0.25">
      <c r="X210" s="18" t="s">
        <v>8</v>
      </c>
      <c r="Y210" s="18" t="s">
        <v>35</v>
      </c>
      <c r="Z210" s="15">
        <f>SUMIFS(Z$7:Z$59,$H$7:$H$59,$X210,$Y$7:$Y$59,$Y210)</f>
        <v>-1204190</v>
      </c>
      <c r="AA210" s="15">
        <f t="shared" si="116"/>
        <v>56005.599999999999</v>
      </c>
      <c r="AB210" s="15">
        <f t="shared" si="116"/>
        <v>-440076</v>
      </c>
      <c r="AC210" s="15">
        <f t="shared" si="116"/>
        <v>-406060</v>
      </c>
      <c r="AD210" s="15">
        <f t="shared" si="116"/>
        <v>126315</v>
      </c>
      <c r="AE210" s="15">
        <f t="shared" si="116"/>
        <v>1639797.9539999999</v>
      </c>
      <c r="AF210" s="15">
        <f t="shared" si="116"/>
        <v>-392180.95400000003</v>
      </c>
      <c r="AG210" s="15">
        <f t="shared" si="116"/>
        <v>-196039</v>
      </c>
      <c r="AH210" s="15">
        <f t="shared" si="116"/>
        <v>-11442.66</v>
      </c>
      <c r="AI210" s="15">
        <f t="shared" si="116"/>
        <v>-363437.36</v>
      </c>
      <c r="AJ210" s="15">
        <f t="shared" si="116"/>
        <v>-60623.01</v>
      </c>
      <c r="AK210" s="15">
        <f t="shared" si="116"/>
        <v>148458.35999999999</v>
      </c>
      <c r="AL210" s="17">
        <f>SUM(Z210:AK210)</f>
        <v>-1103472.0699999998</v>
      </c>
    </row>
    <row r="211" spans="24:38" x14ac:dyDescent="0.25">
      <c r="X211" s="18" t="s">
        <v>19</v>
      </c>
      <c r="Y211" s="18" t="s">
        <v>35</v>
      </c>
      <c r="Z211" s="15">
        <f t="shared" ref="Z211:Z213" si="117">SUMIFS(Z$7:Z$59,$H$7:$H$59,$X211,$Y$7:$Y$59,$Y211)</f>
        <v>0</v>
      </c>
      <c r="AA211" s="15">
        <f t="shared" si="116"/>
        <v>0</v>
      </c>
      <c r="AB211" s="15">
        <f t="shared" si="116"/>
        <v>0</v>
      </c>
      <c r="AC211" s="15">
        <f t="shared" si="116"/>
        <v>0.1</v>
      </c>
      <c r="AD211" s="15">
        <f t="shared" si="116"/>
        <v>0.4</v>
      </c>
      <c r="AE211" s="15">
        <f t="shared" si="116"/>
        <v>2.1</v>
      </c>
      <c r="AF211" s="15">
        <f t="shared" si="116"/>
        <v>0</v>
      </c>
      <c r="AG211" s="15">
        <f t="shared" si="116"/>
        <v>0</v>
      </c>
      <c r="AH211" s="15">
        <f t="shared" si="116"/>
        <v>0</v>
      </c>
      <c r="AI211" s="15">
        <f t="shared" si="116"/>
        <v>0</v>
      </c>
      <c r="AJ211" s="15">
        <f t="shared" si="116"/>
        <v>0</v>
      </c>
      <c r="AK211" s="15">
        <f t="shared" si="116"/>
        <v>0</v>
      </c>
      <c r="AL211" s="17">
        <f t="shared" ref="AL211:AL213" si="118">SUM(Z211:AK211)</f>
        <v>2.6</v>
      </c>
    </row>
    <row r="212" spans="24:38" x14ac:dyDescent="0.25">
      <c r="X212" s="18" t="s">
        <v>594</v>
      </c>
      <c r="Y212" s="18" t="s">
        <v>35</v>
      </c>
      <c r="Z212" s="15">
        <f t="shared" si="117"/>
        <v>0</v>
      </c>
      <c r="AA212" s="15">
        <f t="shared" si="116"/>
        <v>0</v>
      </c>
      <c r="AB212" s="15">
        <f t="shared" si="116"/>
        <v>0</v>
      </c>
      <c r="AC212" s="15">
        <f t="shared" si="116"/>
        <v>0</v>
      </c>
      <c r="AD212" s="15">
        <f t="shared" si="116"/>
        <v>0</v>
      </c>
      <c r="AE212" s="15">
        <f t="shared" si="116"/>
        <v>0</v>
      </c>
      <c r="AF212" s="15">
        <f t="shared" si="116"/>
        <v>0</v>
      </c>
      <c r="AG212" s="15">
        <f t="shared" si="116"/>
        <v>4.5999999999999996</v>
      </c>
      <c r="AH212" s="15">
        <f t="shared" si="116"/>
        <v>0</v>
      </c>
      <c r="AI212" s="15">
        <f t="shared" si="116"/>
        <v>0</v>
      </c>
      <c r="AJ212" s="15">
        <f t="shared" si="116"/>
        <v>0</v>
      </c>
      <c r="AK212" s="15">
        <f t="shared" si="116"/>
        <v>0</v>
      </c>
      <c r="AL212" s="17">
        <f t="shared" ref="AL212" si="119">SUM(Z212:AK212)</f>
        <v>4.5999999999999996</v>
      </c>
    </row>
    <row r="213" spans="24:38" x14ac:dyDescent="0.25">
      <c r="X213" s="18" t="s">
        <v>14</v>
      </c>
      <c r="Y213" s="18" t="s">
        <v>35</v>
      </c>
      <c r="Z213" s="15">
        <f t="shared" si="117"/>
        <v>101.88460000000001</v>
      </c>
      <c r="AA213" s="15">
        <f t="shared" si="116"/>
        <v>685.99260000000004</v>
      </c>
      <c r="AB213" s="15">
        <f t="shared" si="116"/>
        <v>971.19010000000003</v>
      </c>
      <c r="AC213" s="15">
        <f t="shared" si="116"/>
        <v>2260.4708000000001</v>
      </c>
      <c r="AD213" s="15">
        <f t="shared" si="116"/>
        <v>3240.4041000000002</v>
      </c>
      <c r="AE213" s="15">
        <f t="shared" si="116"/>
        <v>3111.9468000000002</v>
      </c>
      <c r="AF213" s="15">
        <f t="shared" si="116"/>
        <v>3539.9573</v>
      </c>
      <c r="AG213" s="15">
        <f t="shared" si="116"/>
        <v>1493.7717</v>
      </c>
      <c r="AH213" s="15">
        <f t="shared" si="116"/>
        <v>1882.6987999999999</v>
      </c>
      <c r="AI213" s="15">
        <f t="shared" si="116"/>
        <v>513.90179999999998</v>
      </c>
      <c r="AJ213" s="15">
        <f t="shared" si="116"/>
        <v>374.06990000000002</v>
      </c>
      <c r="AK213" s="15">
        <f t="shared" si="116"/>
        <v>376.7593</v>
      </c>
      <c r="AL213" s="17">
        <f t="shared" si="118"/>
        <v>18553.0478</v>
      </c>
    </row>
    <row r="215" spans="24:38" x14ac:dyDescent="0.25">
      <c r="Y215" s="18" t="s">
        <v>35</v>
      </c>
      <c r="Z215" s="15">
        <f>SUMIF($Y$173:$Y$213,$Y215,Z$173:Z$213)</f>
        <v>1337855.3053000001</v>
      </c>
      <c r="AA215" s="15">
        <f t="shared" ref="AA215:AL215" si="120">SUMIF($Y$173:$Y$213,$Y215,AA$173:AA$213)</f>
        <v>2831848.798</v>
      </c>
      <c r="AB215" s="15">
        <f t="shared" si="120"/>
        <v>3438950.4012999996</v>
      </c>
      <c r="AC215" s="15">
        <f t="shared" si="120"/>
        <v>4855761.1319000004</v>
      </c>
      <c r="AD215" s="15">
        <f t="shared" si="120"/>
        <v>6369368.0693000006</v>
      </c>
      <c r="AE215" s="15">
        <f t="shared" si="120"/>
        <v>7536213.6789999995</v>
      </c>
      <c r="AF215" s="15">
        <f t="shared" si="120"/>
        <v>6219830.7735000001</v>
      </c>
      <c r="AG215" s="15">
        <f t="shared" si="120"/>
        <v>3969210.7109000003</v>
      </c>
      <c r="AH215" s="15">
        <f t="shared" si="120"/>
        <v>3069841.8930999995</v>
      </c>
      <c r="AI215" s="15">
        <f t="shared" si="120"/>
        <v>2454747.9495000001</v>
      </c>
      <c r="AJ215" s="15">
        <f t="shared" si="120"/>
        <v>2495186.7051000004</v>
      </c>
      <c r="AK215" s="15">
        <f t="shared" si="120"/>
        <v>2827362.8399</v>
      </c>
      <c r="AL215" s="15">
        <f t="shared" si="120"/>
        <v>47406178.256799996</v>
      </c>
    </row>
    <row r="216" spans="24:38" x14ac:dyDescent="0.25">
      <c r="Y216" t="s">
        <v>2</v>
      </c>
      <c r="Z216" s="15">
        <f>SUMIF($I$7:$I$59,$Y216,L$7:L$59)</f>
        <v>1337855.3053000001</v>
      </c>
      <c r="AA216" s="15">
        <f t="shared" ref="AA216:AL216" si="121">SUMIF($I$7:$I$59,$Y216,M$7:M$59)</f>
        <v>2831848.798</v>
      </c>
      <c r="AB216" s="15">
        <f t="shared" si="121"/>
        <v>3438950.4013</v>
      </c>
      <c r="AC216" s="15">
        <f t="shared" si="121"/>
        <v>4855761.1318999995</v>
      </c>
      <c r="AD216" s="15">
        <f t="shared" si="121"/>
        <v>6369368.0693000006</v>
      </c>
      <c r="AE216" s="15">
        <f t="shared" si="121"/>
        <v>7536213.6789999995</v>
      </c>
      <c r="AF216" s="15">
        <f t="shared" si="121"/>
        <v>6219830.7735000001</v>
      </c>
      <c r="AG216" s="15">
        <f t="shared" si="121"/>
        <v>3969210.7109000003</v>
      </c>
      <c r="AH216" s="15">
        <f t="shared" si="121"/>
        <v>3069841.8930999995</v>
      </c>
      <c r="AI216" s="15">
        <f t="shared" si="121"/>
        <v>2454747.9495000006</v>
      </c>
      <c r="AJ216" s="15">
        <f t="shared" si="121"/>
        <v>2495186.7051000008</v>
      </c>
      <c r="AK216" s="15">
        <f t="shared" si="121"/>
        <v>2827362.8399</v>
      </c>
      <c r="AL216" s="15">
        <f t="shared" si="121"/>
        <v>47406178.256800011</v>
      </c>
    </row>
    <row r="217" spans="24:38" x14ac:dyDescent="0.25">
      <c r="Y217" s="12" t="s">
        <v>37</v>
      </c>
      <c r="Z217" s="17">
        <f>Z215-Z216</f>
        <v>0</v>
      </c>
      <c r="AA217" s="17">
        <f t="shared" ref="AA217:AL217" si="122">AA215-AA216</f>
        <v>0</v>
      </c>
      <c r="AB217" s="17">
        <f t="shared" si="122"/>
        <v>0</v>
      </c>
      <c r="AC217" s="17">
        <f t="shared" si="122"/>
        <v>0</v>
      </c>
      <c r="AD217" s="17">
        <f t="shared" si="122"/>
        <v>0</v>
      </c>
      <c r="AE217" s="17">
        <f t="shared" si="122"/>
        <v>0</v>
      </c>
      <c r="AF217" s="17">
        <f t="shared" si="122"/>
        <v>0</v>
      </c>
      <c r="AG217" s="17">
        <f t="shared" si="122"/>
        <v>0</v>
      </c>
      <c r="AH217" s="17">
        <f t="shared" si="122"/>
        <v>0</v>
      </c>
      <c r="AI217" s="17">
        <f t="shared" si="122"/>
        <v>0</v>
      </c>
      <c r="AJ217" s="17">
        <f t="shared" si="122"/>
        <v>0</v>
      </c>
      <c r="AK217" s="17">
        <f t="shared" si="122"/>
        <v>0</v>
      </c>
      <c r="AL217" s="17">
        <f t="shared" si="122"/>
        <v>0</v>
      </c>
    </row>
  </sheetData>
  <pageMargins left="0.7" right="0.7" top="0.75" bottom="0.75" header="0.3" footer="0.3"/>
  <pageSetup scale="40" orientation="landscape" r:id="rId1"/>
  <headerFooter>
    <oddHeader xml:space="preserve">&amp;R&amp;14CASE NO. 2015-00343
ATTACHMENT 42
TO STAFF DR NO. 1-59
</oddHead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7"/>
  <sheetViews>
    <sheetView zoomScaleNormal="100" workbookViewId="0"/>
  </sheetViews>
  <sheetFormatPr defaultRowHeight="15" outlineLevelRow="1" x14ac:dyDescent="0.25"/>
  <cols>
    <col min="6" max="6" width="17" bestFit="1" customWidth="1"/>
    <col min="7" max="7" width="16.42578125" bestFit="1" customWidth="1"/>
    <col min="8" max="8" width="34.140625" customWidth="1"/>
    <col min="9" max="9" width="19.140625" bestFit="1" customWidth="1"/>
    <col min="10" max="10" width="21.140625" bestFit="1" customWidth="1"/>
    <col min="11" max="11" width="17.28515625" bestFit="1" customWidth="1"/>
    <col min="12" max="12" width="22" customWidth="1"/>
    <col min="13" max="13" width="26.7109375" bestFit="1" customWidth="1"/>
    <col min="14" max="23" width="13.85546875" customWidth="1"/>
    <col min="24" max="24" width="13.85546875" bestFit="1" customWidth="1"/>
    <col min="25" max="28" width="13.85546875" customWidth="1"/>
    <col min="29" max="36" width="11.42578125" bestFit="1" customWidth="1"/>
  </cols>
  <sheetData>
    <row r="1" spans="1:28" ht="36" x14ac:dyDescent="0.55000000000000004">
      <c r="A1" s="117"/>
    </row>
    <row r="6" spans="1:28" x14ac:dyDescent="0.25">
      <c r="F6" s="3" t="s">
        <v>3</v>
      </c>
      <c r="G6" s="3" t="s">
        <v>5</v>
      </c>
      <c r="H6" s="3" t="s">
        <v>9</v>
      </c>
      <c r="I6" s="3" t="s">
        <v>43</v>
      </c>
      <c r="J6" s="31"/>
      <c r="K6" s="3" t="s">
        <v>40</v>
      </c>
      <c r="L6" s="3" t="s">
        <v>21</v>
      </c>
      <c r="M6" s="3" t="s">
        <v>31</v>
      </c>
      <c r="N6" s="2" t="s">
        <v>612</v>
      </c>
      <c r="O6" s="2" t="s">
        <v>613</v>
      </c>
      <c r="P6" s="2" t="s">
        <v>614</v>
      </c>
      <c r="Q6" s="2" t="s">
        <v>582</v>
      </c>
      <c r="R6" s="2" t="s">
        <v>583</v>
      </c>
      <c r="S6" s="2" t="s">
        <v>584</v>
      </c>
      <c r="T6" s="2" t="s">
        <v>585</v>
      </c>
      <c r="U6" s="2" t="s">
        <v>586</v>
      </c>
      <c r="V6" s="2" t="s">
        <v>587</v>
      </c>
      <c r="W6" s="2" t="s">
        <v>588</v>
      </c>
      <c r="X6" s="2" t="s">
        <v>589</v>
      </c>
      <c r="Y6" s="2" t="s">
        <v>590</v>
      </c>
      <c r="Z6" s="2" t="s">
        <v>591</v>
      </c>
      <c r="AA6" s="2" t="s">
        <v>592</v>
      </c>
      <c r="AB6" s="2" t="s">
        <v>593</v>
      </c>
    </row>
    <row r="7" spans="1:28" outlineLevel="1" x14ac:dyDescent="0.25">
      <c r="F7" s="2" t="s">
        <v>4</v>
      </c>
      <c r="G7" s="1" t="s">
        <v>6</v>
      </c>
      <c r="H7" s="1" t="s">
        <v>15</v>
      </c>
      <c r="I7" s="1" t="s">
        <v>46</v>
      </c>
      <c r="J7" s="1" t="s">
        <v>47</v>
      </c>
      <c r="K7" s="1" t="s">
        <v>2</v>
      </c>
      <c r="L7" s="1" t="s">
        <v>7</v>
      </c>
      <c r="M7" s="2" t="s">
        <v>28</v>
      </c>
      <c r="N7" s="8">
        <v>378.3</v>
      </c>
      <c r="O7" s="8">
        <v>3545.1</v>
      </c>
      <c r="P7" s="8">
        <v>1660.4</v>
      </c>
      <c r="Q7" s="8"/>
      <c r="R7" s="8">
        <v>4827.3999999999996</v>
      </c>
      <c r="S7" s="8">
        <v>1386.2</v>
      </c>
      <c r="T7" s="8"/>
      <c r="U7" s="8">
        <v>2451.6999999999998</v>
      </c>
      <c r="V7" s="8">
        <v>1292.9000000000001</v>
      </c>
      <c r="W7" s="8">
        <v>1659.5</v>
      </c>
      <c r="X7" s="8">
        <v>1877.8</v>
      </c>
      <c r="Y7" s="8">
        <v>2080.1</v>
      </c>
      <c r="Z7" s="8">
        <v>2242.1</v>
      </c>
      <c r="AA7" s="8">
        <v>1149.7</v>
      </c>
      <c r="AB7" s="4">
        <v>3419.4</v>
      </c>
    </row>
    <row r="8" spans="1:28" outlineLevel="1" x14ac:dyDescent="0.25">
      <c r="F8" s="2" t="s">
        <v>4</v>
      </c>
      <c r="G8" s="1" t="s">
        <v>6</v>
      </c>
      <c r="H8" s="1" t="s">
        <v>15</v>
      </c>
      <c r="I8" s="1" t="s">
        <v>46</v>
      </c>
      <c r="J8" s="1" t="s">
        <v>47</v>
      </c>
      <c r="K8" s="1" t="s">
        <v>0</v>
      </c>
      <c r="L8" s="1" t="s">
        <v>22</v>
      </c>
      <c r="M8" s="2" t="s">
        <v>33</v>
      </c>
      <c r="N8" s="9">
        <v>298.86</v>
      </c>
      <c r="O8" s="9">
        <v>2800.63</v>
      </c>
      <c r="P8" s="9">
        <v>1311.72</v>
      </c>
      <c r="Q8" s="11"/>
      <c r="R8" s="9">
        <v>3813.64</v>
      </c>
      <c r="S8" s="9">
        <v>1095.0999999999999</v>
      </c>
      <c r="T8" s="11"/>
      <c r="U8" s="9">
        <v>1936.84</v>
      </c>
      <c r="V8" s="9">
        <v>1021.39</v>
      </c>
      <c r="W8" s="9">
        <v>1311.01</v>
      </c>
      <c r="X8" s="9">
        <v>1483.46</v>
      </c>
      <c r="Y8" s="9">
        <v>1643.28</v>
      </c>
      <c r="Z8" s="9">
        <v>1771.26</v>
      </c>
      <c r="AA8" s="9">
        <v>908.26</v>
      </c>
      <c r="AB8" s="6">
        <v>2701.33</v>
      </c>
    </row>
    <row r="9" spans="1:28" outlineLevel="1" x14ac:dyDescent="0.25">
      <c r="F9" s="2" t="s">
        <v>4</v>
      </c>
      <c r="G9" s="1" t="s">
        <v>6</v>
      </c>
      <c r="H9" s="1" t="s">
        <v>15</v>
      </c>
      <c r="I9" s="1" t="s">
        <v>46</v>
      </c>
      <c r="J9" s="1" t="s">
        <v>47</v>
      </c>
      <c r="K9" s="1" t="s">
        <v>41</v>
      </c>
      <c r="L9" s="1" t="s">
        <v>22</v>
      </c>
      <c r="M9" s="2" t="s">
        <v>42</v>
      </c>
      <c r="N9" s="29">
        <v>1</v>
      </c>
      <c r="O9" s="29">
        <v>1</v>
      </c>
      <c r="P9" s="29">
        <v>1</v>
      </c>
      <c r="Q9" s="11"/>
      <c r="R9" s="29">
        <v>2</v>
      </c>
      <c r="S9" s="29">
        <v>1</v>
      </c>
      <c r="T9" s="11"/>
      <c r="U9" s="29">
        <v>2</v>
      </c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29">
        <v>1</v>
      </c>
      <c r="AB9" s="32">
        <v>1</v>
      </c>
    </row>
    <row r="10" spans="1:28" outlineLevel="1" x14ac:dyDescent="0.25">
      <c r="F10" s="2" t="s">
        <v>4</v>
      </c>
      <c r="G10" s="1" t="s">
        <v>6</v>
      </c>
      <c r="H10" s="1" t="s">
        <v>15</v>
      </c>
      <c r="I10" s="1" t="s">
        <v>48</v>
      </c>
      <c r="J10" s="1" t="s">
        <v>49</v>
      </c>
      <c r="K10" s="1" t="s">
        <v>2</v>
      </c>
      <c r="L10" s="1" t="s">
        <v>7</v>
      </c>
      <c r="M10" s="2" t="s">
        <v>28</v>
      </c>
      <c r="N10" s="8">
        <v>19.466200000000001</v>
      </c>
      <c r="O10" s="8">
        <v>30.503799999999998</v>
      </c>
      <c r="P10" s="8">
        <v>11.840299999999999</v>
      </c>
      <c r="Q10" s="8">
        <v>16.857299999999999</v>
      </c>
      <c r="R10" s="8">
        <v>31.105799999999999</v>
      </c>
      <c r="S10" s="8">
        <v>70.439599999999999</v>
      </c>
      <c r="T10" s="8">
        <v>63.616399999999999</v>
      </c>
      <c r="U10" s="8">
        <v>79.269599999999997</v>
      </c>
      <c r="V10" s="8">
        <v>72.446399999999997</v>
      </c>
      <c r="W10" s="8">
        <v>64.820499999999996</v>
      </c>
      <c r="X10" s="8">
        <v>30.303100000000001</v>
      </c>
      <c r="Y10" s="8">
        <v>37.326999999999998</v>
      </c>
      <c r="Z10" s="8">
        <v>41.741999999999997</v>
      </c>
      <c r="AA10" s="8">
        <v>14.047800000000001</v>
      </c>
      <c r="AB10" s="4">
        <v>18.462800000000001</v>
      </c>
    </row>
    <row r="11" spans="1:28" outlineLevel="1" x14ac:dyDescent="0.25">
      <c r="F11" s="2" t="s">
        <v>4</v>
      </c>
      <c r="G11" s="1" t="s">
        <v>6</v>
      </c>
      <c r="H11" s="1" t="s">
        <v>15</v>
      </c>
      <c r="I11" s="1" t="s">
        <v>48</v>
      </c>
      <c r="J11" s="1" t="s">
        <v>49</v>
      </c>
      <c r="K11" s="1" t="s">
        <v>0</v>
      </c>
      <c r="L11" s="1" t="s">
        <v>22</v>
      </c>
      <c r="M11" s="2" t="s">
        <v>33</v>
      </c>
      <c r="N11" s="9">
        <v>15.38</v>
      </c>
      <c r="O11" s="9">
        <v>24.1</v>
      </c>
      <c r="P11" s="9">
        <v>9.35</v>
      </c>
      <c r="Q11" s="9">
        <v>13.32</v>
      </c>
      <c r="R11" s="9">
        <v>24.57</v>
      </c>
      <c r="S11" s="9">
        <v>55.65</v>
      </c>
      <c r="T11" s="9">
        <v>50.26</v>
      </c>
      <c r="U11" s="9">
        <v>62.62</v>
      </c>
      <c r="V11" s="9">
        <v>57.23</v>
      </c>
      <c r="W11" s="9">
        <v>51.21</v>
      </c>
      <c r="X11" s="9">
        <v>23.94</v>
      </c>
      <c r="Y11" s="9">
        <v>29.49</v>
      </c>
      <c r="Z11" s="9">
        <v>32.979999999999997</v>
      </c>
      <c r="AA11" s="9">
        <v>11.1</v>
      </c>
      <c r="AB11" s="6">
        <v>14.59</v>
      </c>
    </row>
    <row r="12" spans="1:28" outlineLevel="1" x14ac:dyDescent="0.25">
      <c r="F12" s="2" t="s">
        <v>4</v>
      </c>
      <c r="G12" s="1" t="s">
        <v>6</v>
      </c>
      <c r="H12" s="1" t="s">
        <v>15</v>
      </c>
      <c r="I12" s="1" t="s">
        <v>48</v>
      </c>
      <c r="J12" s="1" t="s">
        <v>49</v>
      </c>
      <c r="K12" s="1" t="s">
        <v>0</v>
      </c>
      <c r="L12" s="1" t="s">
        <v>7</v>
      </c>
      <c r="M12" s="2" t="s">
        <v>28</v>
      </c>
      <c r="N12" s="9">
        <v>-0.32</v>
      </c>
      <c r="O12" s="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5"/>
    </row>
    <row r="13" spans="1:28" outlineLevel="1" x14ac:dyDescent="0.25">
      <c r="F13" s="2" t="s">
        <v>4</v>
      </c>
      <c r="G13" s="1" t="s">
        <v>6</v>
      </c>
      <c r="H13" s="1" t="s">
        <v>15</v>
      </c>
      <c r="I13" s="1" t="s">
        <v>48</v>
      </c>
      <c r="J13" s="1" t="s">
        <v>49</v>
      </c>
      <c r="K13" s="1" t="s">
        <v>41</v>
      </c>
      <c r="L13" s="1" t="s">
        <v>22</v>
      </c>
      <c r="M13" s="2" t="s">
        <v>42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X13" s="29">
        <v>1</v>
      </c>
      <c r="Y13" s="29">
        <v>1</v>
      </c>
      <c r="Z13" s="29">
        <v>1</v>
      </c>
      <c r="AA13" s="29">
        <v>1</v>
      </c>
      <c r="AB13" s="32">
        <v>1</v>
      </c>
    </row>
    <row r="14" spans="1:28" outlineLevel="1" x14ac:dyDescent="0.25">
      <c r="F14" s="2" t="s">
        <v>4</v>
      </c>
      <c r="G14" s="1" t="s">
        <v>6</v>
      </c>
      <c r="H14" s="1" t="s">
        <v>15</v>
      </c>
      <c r="I14" s="1" t="s">
        <v>615</v>
      </c>
      <c r="J14" s="1" t="s">
        <v>616</v>
      </c>
      <c r="K14" s="1" t="s">
        <v>41</v>
      </c>
      <c r="L14" s="1" t="s">
        <v>22</v>
      </c>
      <c r="M14" s="2" t="s">
        <v>42</v>
      </c>
      <c r="N14" s="29">
        <v>1</v>
      </c>
      <c r="O14" s="29">
        <v>-1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/>
    </row>
    <row r="15" spans="1:28" outlineLevel="1" x14ac:dyDescent="0.25">
      <c r="F15" s="2" t="s">
        <v>4</v>
      </c>
      <c r="G15" s="1" t="s">
        <v>6</v>
      </c>
      <c r="H15" s="1" t="s">
        <v>15</v>
      </c>
      <c r="I15" s="1" t="s">
        <v>617</v>
      </c>
      <c r="J15" s="1" t="s">
        <v>618</v>
      </c>
      <c r="K15" s="1" t="s">
        <v>41</v>
      </c>
      <c r="L15" s="1" t="s">
        <v>22</v>
      </c>
      <c r="M15" s="2" t="s">
        <v>42</v>
      </c>
      <c r="N15" s="29">
        <v>1</v>
      </c>
      <c r="O15" s="29">
        <v>-1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</row>
    <row r="16" spans="1:28" outlineLevel="1" x14ac:dyDescent="0.25">
      <c r="F16" s="2" t="s">
        <v>4</v>
      </c>
      <c r="G16" s="1" t="s">
        <v>6</v>
      </c>
      <c r="H16" s="1" t="s">
        <v>15</v>
      </c>
      <c r="I16" s="1" t="s">
        <v>50</v>
      </c>
      <c r="J16" s="1" t="s">
        <v>51</v>
      </c>
      <c r="K16" s="1" t="s">
        <v>2</v>
      </c>
      <c r="L16" s="1" t="s">
        <v>7</v>
      </c>
      <c r="M16" s="2" t="s">
        <v>28</v>
      </c>
      <c r="N16" s="8">
        <v>6372</v>
      </c>
      <c r="O16" s="8">
        <v>996</v>
      </c>
      <c r="P16" s="8">
        <v>969</v>
      </c>
      <c r="Q16" s="8"/>
      <c r="R16" s="8">
        <v>11936</v>
      </c>
      <c r="S16" s="8"/>
      <c r="T16" s="8">
        <v>7508</v>
      </c>
      <c r="U16" s="8">
        <v>10157</v>
      </c>
      <c r="V16" s="8">
        <v>404</v>
      </c>
      <c r="W16" s="8">
        <v>4354</v>
      </c>
      <c r="X16" s="8">
        <v>1035</v>
      </c>
      <c r="Y16" s="8">
        <v>4612</v>
      </c>
      <c r="Z16" s="8">
        <v>3498</v>
      </c>
      <c r="AA16" s="8">
        <v>1055</v>
      </c>
      <c r="AB16" s="4">
        <v>7770</v>
      </c>
    </row>
    <row r="17" spans="6:28" outlineLevel="1" x14ac:dyDescent="0.25">
      <c r="F17" s="2" t="s">
        <v>4</v>
      </c>
      <c r="G17" s="1" t="s">
        <v>6</v>
      </c>
      <c r="H17" s="1" t="s">
        <v>15</v>
      </c>
      <c r="I17" s="1" t="s">
        <v>50</v>
      </c>
      <c r="J17" s="1" t="s">
        <v>51</v>
      </c>
      <c r="K17" s="1" t="s">
        <v>0</v>
      </c>
      <c r="L17" s="1" t="s">
        <v>22</v>
      </c>
      <c r="M17" s="2" t="s">
        <v>33</v>
      </c>
      <c r="N17" s="9">
        <v>5481.81</v>
      </c>
      <c r="O17" s="9">
        <v>786.84</v>
      </c>
      <c r="P17" s="9">
        <v>765.51</v>
      </c>
      <c r="Q17" s="11"/>
      <c r="R17" s="9">
        <v>9429.44</v>
      </c>
      <c r="S17" s="11"/>
      <c r="T17" s="9">
        <v>5931.32</v>
      </c>
      <c r="U17" s="9">
        <v>8024.03</v>
      </c>
      <c r="V17" s="9">
        <v>319.16000000000003</v>
      </c>
      <c r="W17" s="9">
        <v>3439.66</v>
      </c>
      <c r="X17" s="9">
        <v>817.65</v>
      </c>
      <c r="Y17" s="9">
        <v>3643.48</v>
      </c>
      <c r="Z17" s="9">
        <v>2763.42</v>
      </c>
      <c r="AA17" s="9">
        <v>833.45</v>
      </c>
      <c r="AB17" s="6">
        <v>6138.3</v>
      </c>
    </row>
    <row r="18" spans="6:28" outlineLevel="1" x14ac:dyDescent="0.25">
      <c r="F18" s="2" t="s">
        <v>4</v>
      </c>
      <c r="G18" s="1" t="s">
        <v>6</v>
      </c>
      <c r="H18" s="1" t="s">
        <v>15</v>
      </c>
      <c r="I18" s="1" t="s">
        <v>50</v>
      </c>
      <c r="J18" s="1" t="s">
        <v>51</v>
      </c>
      <c r="K18" s="1" t="s">
        <v>0</v>
      </c>
      <c r="L18" s="1" t="s">
        <v>22</v>
      </c>
      <c r="M18" s="2" t="s">
        <v>29</v>
      </c>
      <c r="N18" s="9">
        <v>-449.06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5"/>
    </row>
    <row r="19" spans="6:28" outlineLevel="1" x14ac:dyDescent="0.25">
      <c r="F19" s="2" t="s">
        <v>4</v>
      </c>
      <c r="G19" s="1" t="s">
        <v>6</v>
      </c>
      <c r="H19" s="1" t="s">
        <v>15</v>
      </c>
      <c r="I19" s="1" t="s">
        <v>50</v>
      </c>
      <c r="J19" s="1" t="s">
        <v>51</v>
      </c>
      <c r="K19" s="1" t="s">
        <v>0</v>
      </c>
      <c r="L19" s="1" t="s">
        <v>7</v>
      </c>
      <c r="M19" s="2" t="s">
        <v>28</v>
      </c>
      <c r="N19" s="9">
        <v>-3.73</v>
      </c>
      <c r="O19" s="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5"/>
    </row>
    <row r="20" spans="6:28" outlineLevel="1" x14ac:dyDescent="0.25">
      <c r="F20" s="2" t="s">
        <v>4</v>
      </c>
      <c r="G20" s="1" t="s">
        <v>6</v>
      </c>
      <c r="H20" s="1" t="s">
        <v>15</v>
      </c>
      <c r="I20" s="1" t="s">
        <v>50</v>
      </c>
      <c r="J20" s="1" t="s">
        <v>51</v>
      </c>
      <c r="K20" s="1" t="s">
        <v>41</v>
      </c>
      <c r="L20" s="1" t="s">
        <v>22</v>
      </c>
      <c r="M20" s="2" t="s">
        <v>42</v>
      </c>
      <c r="N20" s="29">
        <v>2</v>
      </c>
      <c r="O20" s="29">
        <v>1</v>
      </c>
      <c r="P20" s="29">
        <v>1</v>
      </c>
      <c r="Q20" s="11"/>
      <c r="R20" s="29">
        <v>2</v>
      </c>
      <c r="S20" s="11"/>
      <c r="T20" s="29">
        <v>1</v>
      </c>
      <c r="U20" s="29">
        <v>2</v>
      </c>
      <c r="V20" s="29">
        <v>1</v>
      </c>
      <c r="W20" s="29">
        <v>1</v>
      </c>
      <c r="X20" s="29">
        <v>1</v>
      </c>
      <c r="Y20" s="29">
        <v>1</v>
      </c>
      <c r="Z20" s="29">
        <v>1</v>
      </c>
      <c r="AA20" s="29">
        <v>1</v>
      </c>
      <c r="AB20" s="32">
        <v>1</v>
      </c>
    </row>
    <row r="21" spans="6:28" outlineLevel="1" x14ac:dyDescent="0.25">
      <c r="F21" s="2" t="s">
        <v>4</v>
      </c>
      <c r="G21" s="1" t="s">
        <v>6</v>
      </c>
      <c r="H21" s="1" t="s">
        <v>15</v>
      </c>
      <c r="I21" s="1" t="s">
        <v>52</v>
      </c>
      <c r="J21" s="1" t="s">
        <v>53</v>
      </c>
      <c r="K21" s="1" t="s">
        <v>2</v>
      </c>
      <c r="L21" s="1" t="s">
        <v>7</v>
      </c>
      <c r="M21" s="2" t="s">
        <v>28</v>
      </c>
      <c r="N21" s="8">
        <v>1</v>
      </c>
      <c r="O21" s="8">
        <v>0.2</v>
      </c>
      <c r="P21" s="8">
        <v>0.8</v>
      </c>
      <c r="Q21" s="8"/>
      <c r="R21" s="8">
        <v>1.4</v>
      </c>
      <c r="S21" s="8">
        <v>10.6</v>
      </c>
      <c r="T21" s="8">
        <v>74.8</v>
      </c>
      <c r="U21" s="8">
        <v>89.7</v>
      </c>
      <c r="V21" s="8">
        <v>73.400000000000006</v>
      </c>
      <c r="W21" s="8">
        <v>136.1</v>
      </c>
      <c r="X21" s="8">
        <v>42.6</v>
      </c>
      <c r="Y21" s="8">
        <v>1.2</v>
      </c>
      <c r="Z21" s="8">
        <v>1.6</v>
      </c>
      <c r="AA21" s="8">
        <v>0.2</v>
      </c>
      <c r="AB21" s="112">
        <v>-985.2</v>
      </c>
    </row>
    <row r="22" spans="6:28" outlineLevel="1" x14ac:dyDescent="0.25">
      <c r="F22" s="2" t="s">
        <v>4</v>
      </c>
      <c r="G22" s="1" t="s">
        <v>6</v>
      </c>
      <c r="H22" s="1" t="s">
        <v>15</v>
      </c>
      <c r="I22" s="1" t="s">
        <v>52</v>
      </c>
      <c r="J22" s="1" t="s">
        <v>53</v>
      </c>
      <c r="K22" s="1" t="s">
        <v>0</v>
      </c>
      <c r="L22" s="1" t="s">
        <v>22</v>
      </c>
      <c r="M22" s="2" t="s">
        <v>598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3">
        <v>-155.30000000000001</v>
      </c>
    </row>
    <row r="23" spans="6:28" outlineLevel="1" x14ac:dyDescent="0.25">
      <c r="F23" s="2" t="s">
        <v>4</v>
      </c>
      <c r="G23" s="1" t="s">
        <v>6</v>
      </c>
      <c r="H23" s="1" t="s">
        <v>15</v>
      </c>
      <c r="I23" s="1" t="s">
        <v>52</v>
      </c>
      <c r="J23" s="1" t="s">
        <v>53</v>
      </c>
      <c r="K23" s="1" t="s">
        <v>0</v>
      </c>
      <c r="L23" s="1" t="s">
        <v>22</v>
      </c>
      <c r="M23" s="2" t="s">
        <v>33</v>
      </c>
      <c r="N23" s="9">
        <v>0.79</v>
      </c>
      <c r="O23" s="9">
        <v>0.16</v>
      </c>
      <c r="P23" s="9">
        <v>0.63</v>
      </c>
      <c r="Q23" s="9"/>
      <c r="R23" s="9">
        <v>1.1100000000000001</v>
      </c>
      <c r="S23" s="9">
        <v>8.3699999999999992</v>
      </c>
      <c r="T23" s="9">
        <v>59.09</v>
      </c>
      <c r="U23" s="9">
        <v>70.86</v>
      </c>
      <c r="V23" s="9">
        <v>57.99</v>
      </c>
      <c r="W23" s="9">
        <v>107.52</v>
      </c>
      <c r="X23" s="9">
        <v>33.65</v>
      </c>
      <c r="Y23" s="9">
        <v>0.95</v>
      </c>
      <c r="Z23" s="9">
        <v>1.26</v>
      </c>
      <c r="AA23" s="9">
        <v>0.16</v>
      </c>
      <c r="AB23" s="113">
        <v>-357.39</v>
      </c>
    </row>
    <row r="24" spans="6:28" outlineLevel="1" x14ac:dyDescent="0.25">
      <c r="F24" s="2" t="s">
        <v>4</v>
      </c>
      <c r="G24" s="1" t="s">
        <v>6</v>
      </c>
      <c r="H24" s="1" t="s">
        <v>15</v>
      </c>
      <c r="I24" s="1" t="s">
        <v>52</v>
      </c>
      <c r="J24" s="1" t="s">
        <v>53</v>
      </c>
      <c r="K24" s="1" t="s">
        <v>0</v>
      </c>
      <c r="L24" s="1" t="s">
        <v>22</v>
      </c>
      <c r="M24" s="2" t="s">
        <v>29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3">
        <v>-226.75</v>
      </c>
    </row>
    <row r="25" spans="6:28" outlineLevel="1" x14ac:dyDescent="0.25">
      <c r="F25" s="2" t="s">
        <v>4</v>
      </c>
      <c r="G25" s="1" t="s">
        <v>6</v>
      </c>
      <c r="H25" s="1" t="s">
        <v>15</v>
      </c>
      <c r="I25" s="1" t="s">
        <v>52</v>
      </c>
      <c r="J25" s="1" t="s">
        <v>53</v>
      </c>
      <c r="K25" s="1" t="s">
        <v>0</v>
      </c>
      <c r="L25" s="1" t="s">
        <v>7</v>
      </c>
      <c r="M25" s="2" t="s">
        <v>28</v>
      </c>
      <c r="N25" s="9">
        <v>-5.69</v>
      </c>
      <c r="O25" s="9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3">
        <v>5.69</v>
      </c>
    </row>
    <row r="26" spans="6:28" outlineLevel="1" x14ac:dyDescent="0.25">
      <c r="F26" s="2" t="s">
        <v>4</v>
      </c>
      <c r="G26" s="1" t="s">
        <v>6</v>
      </c>
      <c r="H26" s="1" t="s">
        <v>15</v>
      </c>
      <c r="I26" s="1" t="s">
        <v>52</v>
      </c>
      <c r="J26" s="1" t="s">
        <v>53</v>
      </c>
      <c r="K26" s="1" t="s">
        <v>41</v>
      </c>
      <c r="L26" s="1" t="s">
        <v>22</v>
      </c>
      <c r="M26" s="2" t="s">
        <v>599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1">
        <v>-4</v>
      </c>
    </row>
    <row r="27" spans="6:28" outlineLevel="1" x14ac:dyDescent="0.25">
      <c r="F27" s="2" t="s">
        <v>4</v>
      </c>
      <c r="G27" s="1" t="s">
        <v>6</v>
      </c>
      <c r="H27" s="1" t="s">
        <v>15</v>
      </c>
      <c r="I27" s="1" t="s">
        <v>52</v>
      </c>
      <c r="J27" s="1" t="s">
        <v>53</v>
      </c>
      <c r="K27" s="1" t="s">
        <v>41</v>
      </c>
      <c r="L27" s="1" t="s">
        <v>22</v>
      </c>
      <c r="M27" s="2" t="s">
        <v>42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X27" s="29">
        <v>1</v>
      </c>
      <c r="Y27" s="29">
        <v>1</v>
      </c>
      <c r="Z27" s="29">
        <v>1</v>
      </c>
      <c r="AA27" s="29">
        <v>1</v>
      </c>
      <c r="AB27" s="111">
        <v>-17</v>
      </c>
    </row>
    <row r="28" spans="6:28" outlineLevel="1" x14ac:dyDescent="0.25">
      <c r="F28" s="2" t="s">
        <v>4</v>
      </c>
      <c r="G28" s="1" t="s">
        <v>6</v>
      </c>
      <c r="H28" s="1" t="s">
        <v>15</v>
      </c>
      <c r="I28" s="1" t="s">
        <v>54</v>
      </c>
      <c r="J28" s="1" t="s">
        <v>55</v>
      </c>
      <c r="K28" s="1" t="s">
        <v>41</v>
      </c>
      <c r="L28" s="1" t="s">
        <v>22</v>
      </c>
      <c r="M28" s="2" t="s">
        <v>42</v>
      </c>
      <c r="N28" s="29">
        <v>1</v>
      </c>
      <c r="O28" s="29">
        <v>1</v>
      </c>
      <c r="P28" s="29">
        <v>1</v>
      </c>
      <c r="Q28" s="29">
        <v>1</v>
      </c>
      <c r="R28" s="29"/>
      <c r="S28" s="29">
        <v>1</v>
      </c>
      <c r="T28" s="11"/>
      <c r="U28" s="11"/>
      <c r="V28" s="11"/>
      <c r="W28" s="11"/>
      <c r="X28" s="11"/>
      <c r="Y28" s="11"/>
      <c r="Z28" s="11"/>
      <c r="AA28" s="11"/>
      <c r="AB28" s="5"/>
    </row>
    <row r="29" spans="6:28" outlineLevel="1" x14ac:dyDescent="0.25">
      <c r="F29" s="2" t="s">
        <v>4</v>
      </c>
      <c r="G29" s="1" t="s">
        <v>6</v>
      </c>
      <c r="H29" s="1" t="s">
        <v>15</v>
      </c>
      <c r="I29" s="1" t="s">
        <v>56</v>
      </c>
      <c r="J29" s="1" t="s">
        <v>57</v>
      </c>
      <c r="K29" s="1" t="s">
        <v>2</v>
      </c>
      <c r="L29" s="1" t="s">
        <v>7</v>
      </c>
      <c r="M29" s="2" t="s">
        <v>28</v>
      </c>
      <c r="N29" s="8">
        <v>2504</v>
      </c>
      <c r="O29" s="8"/>
      <c r="P29" s="109">
        <v>4332.3</v>
      </c>
      <c r="Q29" s="109">
        <v>-4332.3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4"/>
    </row>
    <row r="30" spans="6:28" outlineLevel="1" x14ac:dyDescent="0.25">
      <c r="F30" s="2" t="s">
        <v>4</v>
      </c>
      <c r="G30" s="1" t="s">
        <v>6</v>
      </c>
      <c r="H30" s="1" t="s">
        <v>15</v>
      </c>
      <c r="I30" s="1" t="s">
        <v>56</v>
      </c>
      <c r="J30" s="1" t="s">
        <v>57</v>
      </c>
      <c r="K30" s="1" t="s">
        <v>0</v>
      </c>
      <c r="L30" s="1" t="s">
        <v>22</v>
      </c>
      <c r="M30" s="2" t="s">
        <v>33</v>
      </c>
      <c r="N30" s="9">
        <v>1978.16</v>
      </c>
      <c r="O30" s="9"/>
      <c r="P30" s="110">
        <v>3422.52</v>
      </c>
      <c r="Q30" s="110">
        <v>-3422.52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6"/>
    </row>
    <row r="31" spans="6:28" outlineLevel="1" x14ac:dyDescent="0.25">
      <c r="F31" s="2" t="s">
        <v>4</v>
      </c>
      <c r="G31" s="1" t="s">
        <v>6</v>
      </c>
      <c r="H31" s="1" t="s">
        <v>15</v>
      </c>
      <c r="I31" s="1" t="s">
        <v>56</v>
      </c>
      <c r="J31" s="1" t="s">
        <v>57</v>
      </c>
      <c r="K31" s="1" t="s">
        <v>0</v>
      </c>
      <c r="L31" s="1" t="s">
        <v>7</v>
      </c>
      <c r="M31" s="2" t="s">
        <v>28</v>
      </c>
      <c r="N31" s="9">
        <v>-34.869999999999997</v>
      </c>
      <c r="O31" s="9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5"/>
    </row>
    <row r="32" spans="6:28" outlineLevel="1" x14ac:dyDescent="0.25">
      <c r="F32" s="2" t="s">
        <v>4</v>
      </c>
      <c r="G32" s="1" t="s">
        <v>6</v>
      </c>
      <c r="H32" s="1" t="s">
        <v>15</v>
      </c>
      <c r="I32" s="1" t="s">
        <v>56</v>
      </c>
      <c r="J32" s="1" t="s">
        <v>57</v>
      </c>
      <c r="K32" s="1" t="s">
        <v>41</v>
      </c>
      <c r="L32" s="1" t="s">
        <v>22</v>
      </c>
      <c r="M32" s="2" t="s">
        <v>42</v>
      </c>
      <c r="N32" s="29">
        <v>1</v>
      </c>
      <c r="O32" s="29">
        <v>1</v>
      </c>
      <c r="P32" s="29">
        <v>1</v>
      </c>
      <c r="Q32" s="29">
        <v>1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X32" s="29">
        <v>1</v>
      </c>
      <c r="Y32" s="29">
        <v>1</v>
      </c>
      <c r="Z32" s="29">
        <v>1</v>
      </c>
      <c r="AA32" s="29">
        <v>1</v>
      </c>
      <c r="AB32" s="32">
        <v>1</v>
      </c>
    </row>
    <row r="33" spans="6:28" outlineLevel="1" x14ac:dyDescent="0.25">
      <c r="F33" s="2" t="s">
        <v>4</v>
      </c>
      <c r="G33" s="1" t="s">
        <v>6</v>
      </c>
      <c r="H33" s="1" t="s">
        <v>15</v>
      </c>
      <c r="I33" s="1" t="s">
        <v>58</v>
      </c>
      <c r="J33" s="1" t="s">
        <v>59</v>
      </c>
      <c r="K33" s="1" t="s">
        <v>41</v>
      </c>
      <c r="L33" s="1" t="s">
        <v>22</v>
      </c>
      <c r="M33" s="2" t="s">
        <v>42</v>
      </c>
      <c r="N33" s="11"/>
      <c r="O33" s="11"/>
      <c r="P33" s="11"/>
      <c r="Q33" s="11"/>
      <c r="R33" s="11"/>
      <c r="S33" s="29">
        <v>1</v>
      </c>
      <c r="T33" s="11"/>
      <c r="U33" s="11"/>
      <c r="V33" s="11"/>
      <c r="W33" s="11"/>
      <c r="X33" s="11"/>
      <c r="Y33" s="11"/>
      <c r="Z33" s="11"/>
      <c r="AA33" s="11"/>
      <c r="AB33" s="5"/>
    </row>
    <row r="34" spans="6:28" outlineLevel="1" x14ac:dyDescent="0.25">
      <c r="F34" s="2" t="s">
        <v>4</v>
      </c>
      <c r="G34" s="1" t="s">
        <v>6</v>
      </c>
      <c r="H34" s="1" t="s">
        <v>15</v>
      </c>
      <c r="I34" s="1" t="s">
        <v>60</v>
      </c>
      <c r="J34" s="1" t="s">
        <v>61</v>
      </c>
      <c r="K34" s="1" t="s">
        <v>2</v>
      </c>
      <c r="L34" s="1" t="s">
        <v>7</v>
      </c>
      <c r="M34" s="2" t="s">
        <v>28</v>
      </c>
      <c r="N34" s="8"/>
      <c r="O34" s="8"/>
      <c r="P34" s="8"/>
      <c r="Q34" s="8"/>
      <c r="R34" s="8"/>
      <c r="S34" s="8"/>
      <c r="T34" s="8"/>
      <c r="U34" s="8">
        <v>4</v>
      </c>
      <c r="V34" s="8">
        <v>4084</v>
      </c>
      <c r="W34" s="8">
        <v>30609</v>
      </c>
      <c r="X34" s="8">
        <v>6245</v>
      </c>
      <c r="Y34" s="8">
        <v>15566</v>
      </c>
      <c r="Z34" s="8">
        <v>14200</v>
      </c>
      <c r="AA34" s="8"/>
      <c r="AB34" s="4"/>
    </row>
    <row r="35" spans="6:28" outlineLevel="1" x14ac:dyDescent="0.25">
      <c r="F35" s="2" t="s">
        <v>4</v>
      </c>
      <c r="G35" s="1" t="s">
        <v>6</v>
      </c>
      <c r="H35" s="1" t="s">
        <v>15</v>
      </c>
      <c r="I35" s="1" t="s">
        <v>60</v>
      </c>
      <c r="J35" s="1" t="s">
        <v>61</v>
      </c>
      <c r="K35" s="1" t="s">
        <v>0</v>
      </c>
      <c r="L35" s="1" t="s">
        <v>22</v>
      </c>
      <c r="M35" s="2" t="s">
        <v>33</v>
      </c>
      <c r="N35" s="11"/>
      <c r="O35" s="11"/>
      <c r="P35" s="11"/>
      <c r="Q35" s="11"/>
      <c r="R35" s="11"/>
      <c r="S35" s="9"/>
      <c r="T35" s="9"/>
      <c r="U35" s="9">
        <v>3.16</v>
      </c>
      <c r="V35" s="9">
        <v>3226.36</v>
      </c>
      <c r="W35" s="9">
        <v>11850</v>
      </c>
      <c r="X35" s="9">
        <v>4933.55</v>
      </c>
      <c r="Y35" s="9">
        <v>11850</v>
      </c>
      <c r="Z35" s="9">
        <v>11218</v>
      </c>
      <c r="AA35" s="9"/>
      <c r="AB35" s="6"/>
    </row>
    <row r="36" spans="6:28" outlineLevel="1" x14ac:dyDescent="0.25">
      <c r="F36" s="2" t="s">
        <v>4</v>
      </c>
      <c r="G36" s="1" t="s">
        <v>6</v>
      </c>
      <c r="H36" s="1" t="s">
        <v>15</v>
      </c>
      <c r="I36" s="1" t="s">
        <v>60</v>
      </c>
      <c r="J36" s="1" t="s">
        <v>61</v>
      </c>
      <c r="K36" s="1" t="s">
        <v>0</v>
      </c>
      <c r="L36" s="1" t="s">
        <v>23</v>
      </c>
      <c r="M36" s="2" t="s">
        <v>536</v>
      </c>
      <c r="N36" s="11"/>
      <c r="O36" s="11"/>
      <c r="P36" s="11"/>
      <c r="Q36" s="11"/>
      <c r="R36" s="11"/>
      <c r="S36" s="11"/>
      <c r="T36" s="11"/>
      <c r="U36" s="11"/>
      <c r="V36" s="11"/>
      <c r="W36" s="9">
        <v>8272.77</v>
      </c>
      <c r="X36" s="11"/>
      <c r="Y36" s="9">
        <v>299.98</v>
      </c>
      <c r="Z36" s="11"/>
      <c r="AA36" s="11"/>
      <c r="AB36" s="5"/>
    </row>
    <row r="37" spans="6:28" outlineLevel="1" x14ac:dyDescent="0.25">
      <c r="F37" s="2" t="s">
        <v>4</v>
      </c>
      <c r="G37" s="1" t="s">
        <v>6</v>
      </c>
      <c r="H37" s="1" t="s">
        <v>15</v>
      </c>
      <c r="I37" s="1" t="s">
        <v>60</v>
      </c>
      <c r="J37" s="1" t="s">
        <v>61</v>
      </c>
      <c r="K37" s="1" t="s">
        <v>41</v>
      </c>
      <c r="L37" s="1" t="s">
        <v>22</v>
      </c>
      <c r="M37" s="2" t="s">
        <v>42</v>
      </c>
      <c r="N37" s="11"/>
      <c r="O37" s="11"/>
      <c r="P37" s="11"/>
      <c r="Q37" s="11"/>
      <c r="R37" s="11"/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>
        <v>1</v>
      </c>
      <c r="Y37" s="29">
        <v>1</v>
      </c>
      <c r="Z37" s="29">
        <v>1</v>
      </c>
      <c r="AA37" s="29">
        <v>1</v>
      </c>
      <c r="AB37" s="32">
        <v>1</v>
      </c>
    </row>
    <row r="38" spans="6:28" outlineLevel="1" x14ac:dyDescent="0.25">
      <c r="F38" s="2" t="s">
        <v>4</v>
      </c>
      <c r="G38" s="1" t="s">
        <v>6</v>
      </c>
      <c r="H38" s="1" t="s">
        <v>15</v>
      </c>
      <c r="I38" s="1" t="s">
        <v>44</v>
      </c>
      <c r="J38" s="1" t="s">
        <v>45</v>
      </c>
      <c r="K38" s="1" t="s">
        <v>2</v>
      </c>
      <c r="L38" s="1" t="s">
        <v>7</v>
      </c>
      <c r="M38" s="2" t="s">
        <v>28</v>
      </c>
      <c r="N38" s="8"/>
      <c r="O38" s="8"/>
      <c r="P38" s="8"/>
      <c r="Q38" s="8"/>
      <c r="R38" s="8"/>
      <c r="S38" s="8"/>
      <c r="T38" s="8">
        <v>33.1</v>
      </c>
      <c r="U38" s="8">
        <v>18.899999999999999</v>
      </c>
      <c r="V38" s="8">
        <v>79</v>
      </c>
      <c r="W38" s="8">
        <v>15.9</v>
      </c>
      <c r="X38" s="8">
        <v>74.5</v>
      </c>
      <c r="Y38" s="8"/>
      <c r="Z38" s="8"/>
      <c r="AA38" s="8"/>
      <c r="AB38" s="4"/>
    </row>
    <row r="39" spans="6:28" outlineLevel="1" x14ac:dyDescent="0.25">
      <c r="F39" s="2" t="s">
        <v>4</v>
      </c>
      <c r="G39" s="1" t="s">
        <v>6</v>
      </c>
      <c r="H39" s="1" t="s">
        <v>15</v>
      </c>
      <c r="I39" s="1" t="s">
        <v>44</v>
      </c>
      <c r="J39" s="1" t="s">
        <v>45</v>
      </c>
      <c r="K39" s="1" t="s">
        <v>0</v>
      </c>
      <c r="L39" s="1" t="s">
        <v>22</v>
      </c>
      <c r="M39" s="2" t="s">
        <v>33</v>
      </c>
      <c r="N39" s="9"/>
      <c r="O39" s="9"/>
      <c r="P39" s="9"/>
      <c r="Q39" s="9"/>
      <c r="R39" s="9"/>
      <c r="S39" s="9"/>
      <c r="T39" s="9">
        <v>26.15</v>
      </c>
      <c r="U39" s="9">
        <v>14.93</v>
      </c>
      <c r="V39" s="9">
        <v>62.41</v>
      </c>
      <c r="W39" s="9">
        <v>12.56</v>
      </c>
      <c r="X39" s="9">
        <v>58.86</v>
      </c>
      <c r="Y39" s="11"/>
      <c r="Z39" s="11"/>
      <c r="AA39" s="11"/>
      <c r="AB39" s="5"/>
    </row>
    <row r="40" spans="6:28" outlineLevel="1" x14ac:dyDescent="0.25">
      <c r="F40" s="2" t="s">
        <v>4</v>
      </c>
      <c r="G40" s="2" t="s">
        <v>6</v>
      </c>
      <c r="H40" s="2" t="s">
        <v>15</v>
      </c>
      <c r="I40" s="2" t="s">
        <v>44</v>
      </c>
      <c r="J40" s="2" t="s">
        <v>45</v>
      </c>
      <c r="K40" s="2" t="s">
        <v>41</v>
      </c>
      <c r="L40" s="2" t="s">
        <v>22</v>
      </c>
      <c r="M40" s="2" t="s">
        <v>42</v>
      </c>
      <c r="N40" s="30">
        <v>1</v>
      </c>
      <c r="O40" s="30">
        <v>1</v>
      </c>
      <c r="P40" s="30">
        <v>1</v>
      </c>
      <c r="Q40" s="30">
        <v>1</v>
      </c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>
        <v>1</v>
      </c>
      <c r="X40" s="30">
        <v>2</v>
      </c>
      <c r="Y40" s="105"/>
      <c r="Z40" s="105"/>
      <c r="AA40" s="105"/>
      <c r="AB40" s="106"/>
    </row>
    <row r="41" spans="6:28" outlineLevel="1" x14ac:dyDescent="0.25"/>
    <row r="42" spans="6:28" outlineLevel="1" x14ac:dyDescent="0.25"/>
    <row r="43" spans="6:28" outlineLevel="1" x14ac:dyDescent="0.25"/>
    <row r="44" spans="6:28" outlineLevel="1" x14ac:dyDescent="0.25"/>
    <row r="45" spans="6:28" outlineLevel="1" x14ac:dyDescent="0.25">
      <c r="N45" s="15"/>
      <c r="O45" s="15"/>
      <c r="P45" s="15"/>
      <c r="Q45" s="15"/>
      <c r="R45" s="15"/>
    </row>
    <row r="46" spans="6:28" outlineLevel="1" x14ac:dyDescent="0.25"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6:28" outlineLevel="1" x14ac:dyDescent="0.25"/>
    <row r="48" spans="6:28" outlineLevel="1" x14ac:dyDescent="0.25">
      <c r="K48" t="s">
        <v>638</v>
      </c>
      <c r="L48" s="1" t="s">
        <v>53</v>
      </c>
      <c r="M48" s="1" t="s">
        <v>2</v>
      </c>
      <c r="N48" s="14"/>
      <c r="O48" s="14"/>
      <c r="P48" s="14"/>
      <c r="Q48" s="14">
        <f t="shared" ref="Q48:AB48" si="0">-SUM(Q21)</f>
        <v>0</v>
      </c>
      <c r="R48" s="14">
        <f t="shared" si="0"/>
        <v>-1.4</v>
      </c>
      <c r="S48" s="14">
        <f t="shared" si="0"/>
        <v>-10.6</v>
      </c>
      <c r="T48" s="14">
        <f t="shared" si="0"/>
        <v>-74.8</v>
      </c>
      <c r="U48" s="14">
        <f t="shared" si="0"/>
        <v>-89.7</v>
      </c>
      <c r="V48" s="14">
        <f t="shared" si="0"/>
        <v>-73.400000000000006</v>
      </c>
      <c r="W48" s="14">
        <f t="shared" si="0"/>
        <v>-136.1</v>
      </c>
      <c r="X48" s="14">
        <f t="shared" si="0"/>
        <v>-42.6</v>
      </c>
      <c r="Y48" s="14">
        <f t="shared" si="0"/>
        <v>-1.2</v>
      </c>
      <c r="Z48" s="14">
        <f t="shared" si="0"/>
        <v>-1.6</v>
      </c>
      <c r="AA48" s="14">
        <f t="shared" si="0"/>
        <v>-0.2</v>
      </c>
      <c r="AB48" s="14">
        <f t="shared" si="0"/>
        <v>985.2</v>
      </c>
    </row>
    <row r="49" spans="11:28" outlineLevel="1" x14ac:dyDescent="0.25">
      <c r="M49" s="1" t="s">
        <v>41</v>
      </c>
      <c r="N49" s="114"/>
      <c r="O49" s="114"/>
      <c r="P49" s="114"/>
      <c r="Q49" s="114">
        <f t="shared" ref="Q49:AB49" si="1">-SUM(Q26:Q27)</f>
        <v>-1</v>
      </c>
      <c r="R49" s="114">
        <f t="shared" si="1"/>
        <v>-1</v>
      </c>
      <c r="S49" s="114">
        <f t="shared" si="1"/>
        <v>-1</v>
      </c>
      <c r="T49" s="114">
        <f t="shared" si="1"/>
        <v>-1</v>
      </c>
      <c r="U49" s="114">
        <f t="shared" si="1"/>
        <v>-1</v>
      </c>
      <c r="V49" s="114">
        <f t="shared" si="1"/>
        <v>-1</v>
      </c>
      <c r="W49" s="114">
        <f t="shared" si="1"/>
        <v>-1</v>
      </c>
      <c r="X49" s="114">
        <f t="shared" si="1"/>
        <v>-1</v>
      </c>
      <c r="Y49" s="114">
        <f t="shared" si="1"/>
        <v>-1</v>
      </c>
      <c r="Z49" s="114">
        <f t="shared" si="1"/>
        <v>-1</v>
      </c>
      <c r="AA49" s="114">
        <f t="shared" si="1"/>
        <v>-1</v>
      </c>
      <c r="AB49" s="114">
        <f t="shared" si="1"/>
        <v>21</v>
      </c>
    </row>
    <row r="50" spans="11:28" outlineLevel="1" x14ac:dyDescent="0.25"/>
    <row r="51" spans="11:28" outlineLevel="1" x14ac:dyDescent="0.25">
      <c r="K51" t="s">
        <v>639</v>
      </c>
      <c r="L51" s="1" t="s">
        <v>57</v>
      </c>
      <c r="M51" s="1" t="s">
        <v>2</v>
      </c>
      <c r="Q51" s="14">
        <f>-Q29</f>
        <v>4332.3</v>
      </c>
    </row>
    <row r="52" spans="11:28" outlineLevel="1" x14ac:dyDescent="0.25"/>
    <row r="54" spans="11:28" x14ac:dyDescent="0.25">
      <c r="K54" t="s">
        <v>640</v>
      </c>
      <c r="M54" s="1" t="s">
        <v>2</v>
      </c>
      <c r="Q54" s="14">
        <f>Q48+Q51</f>
        <v>4332.3</v>
      </c>
      <c r="R54" s="14">
        <f t="shared" ref="R54:AB54" si="2">R48+R51</f>
        <v>-1.4</v>
      </c>
      <c r="S54" s="14">
        <f t="shared" si="2"/>
        <v>-10.6</v>
      </c>
      <c r="T54" s="14">
        <f t="shared" si="2"/>
        <v>-74.8</v>
      </c>
      <c r="U54" s="14">
        <f t="shared" si="2"/>
        <v>-89.7</v>
      </c>
      <c r="V54" s="14">
        <f t="shared" si="2"/>
        <v>-73.400000000000006</v>
      </c>
      <c r="W54" s="14">
        <f t="shared" si="2"/>
        <v>-136.1</v>
      </c>
      <c r="X54" s="14">
        <f t="shared" si="2"/>
        <v>-42.6</v>
      </c>
      <c r="Y54" s="14">
        <f t="shared" si="2"/>
        <v>-1.2</v>
      </c>
      <c r="Z54" s="14">
        <f t="shared" si="2"/>
        <v>-1.6</v>
      </c>
      <c r="AA54" s="14">
        <f t="shared" si="2"/>
        <v>-0.2</v>
      </c>
      <c r="AB54" s="14">
        <f t="shared" si="2"/>
        <v>985.2</v>
      </c>
    </row>
    <row r="55" spans="11:28" x14ac:dyDescent="0.25">
      <c r="M55" s="1" t="s">
        <v>41</v>
      </c>
      <c r="Q55" s="114">
        <f>Q49</f>
        <v>-1</v>
      </c>
      <c r="R55" s="114">
        <f t="shared" ref="R55:AB55" si="3">R49</f>
        <v>-1</v>
      </c>
      <c r="S55" s="114">
        <f t="shared" si="3"/>
        <v>-1</v>
      </c>
      <c r="T55" s="114">
        <f t="shared" si="3"/>
        <v>-1</v>
      </c>
      <c r="U55" s="114">
        <f t="shared" si="3"/>
        <v>-1</v>
      </c>
      <c r="V55" s="114">
        <f t="shared" si="3"/>
        <v>-1</v>
      </c>
      <c r="W55" s="114">
        <f t="shared" si="3"/>
        <v>-1</v>
      </c>
      <c r="X55" s="114">
        <f t="shared" si="3"/>
        <v>-1</v>
      </c>
      <c r="Y55" s="114">
        <f t="shared" si="3"/>
        <v>-1</v>
      </c>
      <c r="Z55" s="114">
        <f t="shared" si="3"/>
        <v>-1</v>
      </c>
      <c r="AA55" s="114">
        <f t="shared" si="3"/>
        <v>-1</v>
      </c>
      <c r="AB55" s="114">
        <f t="shared" si="3"/>
        <v>21</v>
      </c>
    </row>
    <row r="65" spans="21:22" x14ac:dyDescent="0.25">
      <c r="V65" s="15"/>
    </row>
    <row r="67" spans="21:22" x14ac:dyDescent="0.25">
      <c r="U67" s="18"/>
      <c r="V67" s="17"/>
    </row>
  </sheetData>
  <autoFilter ref="F6:AB40"/>
  <pageMargins left="0.7" right="0.7" top="0.75" bottom="0.75" header="0.3" footer="0.3"/>
  <pageSetup scale="40" orientation="landscape" r:id="rId1"/>
  <headerFooter>
    <oddHeader xml:space="preserve">&amp;R&amp;14CASE NO. 2015-00343
ATTACHMENT 42
TO STAFF DR NO. 1-59
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1"/>
  <sheetViews>
    <sheetView zoomScaleNormal="100" workbookViewId="0"/>
  </sheetViews>
  <sheetFormatPr defaultRowHeight="15" x14ac:dyDescent="0.25"/>
  <cols>
    <col min="6" max="6" width="28.28515625" bestFit="1" customWidth="1"/>
    <col min="7" max="7" width="18.85546875" bestFit="1" customWidth="1"/>
    <col min="8" max="8" width="56.28515625" bestFit="1" customWidth="1"/>
    <col min="9" max="9" width="14.7109375" bestFit="1" customWidth="1"/>
    <col min="10" max="10" width="14.140625" bestFit="1" customWidth="1"/>
    <col min="11" max="11" width="14.28515625" bestFit="1" customWidth="1"/>
    <col min="12" max="12" width="18.7109375" bestFit="1" customWidth="1"/>
    <col min="13" max="16" width="11.5703125" customWidth="1"/>
    <col min="17" max="17" width="11.5703125" bestFit="1" customWidth="1"/>
    <col min="18" max="23" width="11.5703125" customWidth="1"/>
    <col min="24" max="24" width="11.5703125" bestFit="1" customWidth="1"/>
  </cols>
  <sheetData>
    <row r="1" spans="1:24" ht="36" x14ac:dyDescent="0.55000000000000004">
      <c r="A1" s="117"/>
    </row>
    <row r="3" spans="1:24" x14ac:dyDescent="0.25">
      <c r="F3" t="s">
        <v>581</v>
      </c>
    </row>
    <row r="6" spans="1:24" x14ac:dyDescent="0.25">
      <c r="F6" s="3" t="s">
        <v>551</v>
      </c>
      <c r="G6" s="31"/>
      <c r="H6" s="3" t="s">
        <v>562</v>
      </c>
      <c r="I6" s="3" t="s">
        <v>3</v>
      </c>
      <c r="J6" s="3" t="s">
        <v>5</v>
      </c>
      <c r="K6" s="3" t="s">
        <v>9</v>
      </c>
      <c r="L6" s="3" t="s">
        <v>20</v>
      </c>
      <c r="M6" s="2" t="s">
        <v>582</v>
      </c>
      <c r="N6" s="2" t="s">
        <v>583</v>
      </c>
      <c r="O6" s="2" t="s">
        <v>584</v>
      </c>
      <c r="P6" s="2" t="s">
        <v>585</v>
      </c>
      <c r="Q6" s="2" t="s">
        <v>586</v>
      </c>
      <c r="R6" s="2" t="s">
        <v>587</v>
      </c>
      <c r="S6" s="2" t="s">
        <v>588</v>
      </c>
      <c r="T6" s="2" t="s">
        <v>589</v>
      </c>
      <c r="U6" s="2" t="s">
        <v>590</v>
      </c>
      <c r="V6" s="2" t="s">
        <v>591</v>
      </c>
      <c r="W6" s="2" t="s">
        <v>592</v>
      </c>
      <c r="X6" s="2" t="s">
        <v>593</v>
      </c>
    </row>
    <row r="7" spans="1:24" x14ac:dyDescent="0.25">
      <c r="F7" s="101" t="s">
        <v>552</v>
      </c>
      <c r="G7" s="100" t="s">
        <v>553</v>
      </c>
      <c r="H7" s="1" t="s">
        <v>573</v>
      </c>
      <c r="I7" s="1" t="s">
        <v>4</v>
      </c>
      <c r="J7" s="1" t="s">
        <v>6</v>
      </c>
      <c r="K7" s="1" t="s">
        <v>8</v>
      </c>
      <c r="L7" s="2" t="s">
        <v>2</v>
      </c>
      <c r="M7" s="8"/>
      <c r="N7" s="8"/>
      <c r="O7" s="8"/>
      <c r="P7" s="8"/>
      <c r="Q7" s="8"/>
      <c r="R7" s="8">
        <v>260268.26199999999</v>
      </c>
      <c r="S7" s="8"/>
      <c r="T7" s="8"/>
      <c r="U7" s="8"/>
      <c r="V7" s="8"/>
      <c r="W7" s="8"/>
      <c r="X7" s="4"/>
    </row>
    <row r="8" spans="1:24" x14ac:dyDescent="0.25">
      <c r="F8" s="101" t="s">
        <v>552</v>
      </c>
      <c r="G8" s="100" t="s">
        <v>553</v>
      </c>
      <c r="H8" s="1" t="s">
        <v>574</v>
      </c>
      <c r="I8" s="1" t="s">
        <v>4</v>
      </c>
      <c r="J8" s="1" t="s">
        <v>6</v>
      </c>
      <c r="K8" s="1" t="s">
        <v>8</v>
      </c>
      <c r="L8" s="2" t="s">
        <v>2</v>
      </c>
      <c r="M8" s="8"/>
      <c r="N8" s="8"/>
      <c r="O8" s="8"/>
      <c r="P8" s="8"/>
      <c r="Q8" s="8"/>
      <c r="R8" s="8"/>
      <c r="S8" s="8">
        <v>-260268.26199999999</v>
      </c>
      <c r="T8" s="8"/>
      <c r="U8" s="8"/>
      <c r="V8" s="8"/>
      <c r="W8" s="8"/>
      <c r="X8" s="4"/>
    </row>
    <row r="9" spans="1:24" x14ac:dyDescent="0.25">
      <c r="F9" s="101" t="s">
        <v>554</v>
      </c>
      <c r="G9" s="100" t="s">
        <v>555</v>
      </c>
      <c r="H9" s="1" t="s">
        <v>573</v>
      </c>
      <c r="I9" s="1" t="s">
        <v>4</v>
      </c>
      <c r="J9" s="1" t="s">
        <v>6</v>
      </c>
      <c r="K9" s="1" t="s">
        <v>8</v>
      </c>
      <c r="L9" s="2" t="s">
        <v>2</v>
      </c>
      <c r="M9" s="8"/>
      <c r="N9" s="8"/>
      <c r="O9" s="8"/>
      <c r="P9" s="8"/>
      <c r="Q9" s="8"/>
      <c r="R9" s="8">
        <v>73601.410999999993</v>
      </c>
      <c r="S9" s="8"/>
      <c r="T9" s="8"/>
      <c r="U9" s="8"/>
      <c r="V9" s="8"/>
      <c r="W9" s="8"/>
      <c r="X9" s="4"/>
    </row>
    <row r="10" spans="1:24" x14ac:dyDescent="0.25">
      <c r="F10" s="101" t="s">
        <v>554</v>
      </c>
      <c r="G10" s="100" t="s">
        <v>555</v>
      </c>
      <c r="H10" s="1" t="s">
        <v>574</v>
      </c>
      <c r="I10" s="1" t="s">
        <v>4</v>
      </c>
      <c r="J10" s="1" t="s">
        <v>6</v>
      </c>
      <c r="K10" s="1" t="s">
        <v>8</v>
      </c>
      <c r="L10" s="2" t="s">
        <v>2</v>
      </c>
      <c r="M10" s="8"/>
      <c r="N10" s="8"/>
      <c r="O10" s="8"/>
      <c r="P10" s="8"/>
      <c r="Q10" s="8"/>
      <c r="R10" s="8"/>
      <c r="S10" s="8">
        <v>-73601.410999999993</v>
      </c>
      <c r="T10" s="8"/>
      <c r="U10" s="8"/>
      <c r="V10" s="8"/>
      <c r="W10" s="8"/>
      <c r="X10" s="4"/>
    </row>
    <row r="11" spans="1:24" x14ac:dyDescent="0.25">
      <c r="F11" s="101" t="s">
        <v>556</v>
      </c>
      <c r="G11" s="100" t="s">
        <v>557</v>
      </c>
      <c r="H11" s="1" t="s">
        <v>573</v>
      </c>
      <c r="I11" s="1" t="s">
        <v>4</v>
      </c>
      <c r="J11" s="1" t="s">
        <v>6</v>
      </c>
      <c r="K11" s="1" t="s">
        <v>8</v>
      </c>
      <c r="L11" s="2" t="s">
        <v>2</v>
      </c>
      <c r="M11" s="8"/>
      <c r="N11" s="8"/>
      <c r="O11" s="8"/>
      <c r="P11" s="8"/>
      <c r="Q11" s="8"/>
      <c r="R11" s="8">
        <v>13332.777</v>
      </c>
      <c r="S11" s="8"/>
      <c r="T11" s="8"/>
      <c r="U11" s="8"/>
      <c r="V11" s="8"/>
      <c r="W11" s="8"/>
      <c r="X11" s="4"/>
    </row>
    <row r="12" spans="1:24" x14ac:dyDescent="0.25">
      <c r="F12" s="101" t="s">
        <v>556</v>
      </c>
      <c r="G12" s="100" t="s">
        <v>557</v>
      </c>
      <c r="H12" s="1" t="s">
        <v>574</v>
      </c>
      <c r="I12" s="1" t="s">
        <v>4</v>
      </c>
      <c r="J12" s="1" t="s">
        <v>6</v>
      </c>
      <c r="K12" s="1" t="s">
        <v>8</v>
      </c>
      <c r="L12" s="2" t="s">
        <v>2</v>
      </c>
      <c r="M12" s="8"/>
      <c r="N12" s="8"/>
      <c r="O12" s="8"/>
      <c r="P12" s="8"/>
      <c r="Q12" s="8"/>
      <c r="R12" s="8"/>
      <c r="S12" s="8">
        <v>-13332.777</v>
      </c>
      <c r="T12" s="8"/>
      <c r="U12" s="8"/>
      <c r="V12" s="8"/>
      <c r="W12" s="8"/>
      <c r="X12" s="4"/>
    </row>
    <row r="13" spans="1:24" x14ac:dyDescent="0.25">
      <c r="F13" s="101" t="s">
        <v>558</v>
      </c>
      <c r="G13" s="100" t="s">
        <v>559</v>
      </c>
      <c r="H13" s="1" t="s">
        <v>573</v>
      </c>
      <c r="I13" s="1" t="s">
        <v>4</v>
      </c>
      <c r="J13" s="1" t="s">
        <v>6</v>
      </c>
      <c r="K13" s="1" t="s">
        <v>8</v>
      </c>
      <c r="L13" s="2" t="s">
        <v>2</v>
      </c>
      <c r="M13" s="8"/>
      <c r="N13" s="8"/>
      <c r="O13" s="8"/>
      <c r="P13" s="8"/>
      <c r="Q13" s="8"/>
      <c r="R13" s="8">
        <v>24322.504000000001</v>
      </c>
      <c r="S13" s="8"/>
      <c r="T13" s="8"/>
      <c r="U13" s="8"/>
      <c r="V13" s="8"/>
      <c r="W13" s="8"/>
      <c r="X13" s="4"/>
    </row>
    <row r="14" spans="1:24" x14ac:dyDescent="0.25">
      <c r="F14" s="101" t="s">
        <v>558</v>
      </c>
      <c r="G14" s="100" t="s">
        <v>559</v>
      </c>
      <c r="H14" s="1" t="s">
        <v>574</v>
      </c>
      <c r="I14" s="1" t="s">
        <v>4</v>
      </c>
      <c r="J14" s="1" t="s">
        <v>6</v>
      </c>
      <c r="K14" s="1" t="s">
        <v>8</v>
      </c>
      <c r="L14" s="2" t="s">
        <v>2</v>
      </c>
      <c r="M14" s="8"/>
      <c r="N14" s="8"/>
      <c r="O14" s="8"/>
      <c r="P14" s="8"/>
      <c r="Q14" s="8"/>
      <c r="R14" s="8"/>
      <c r="S14" s="8">
        <v>-24322.504000000001</v>
      </c>
      <c r="T14" s="8"/>
      <c r="U14" s="8"/>
      <c r="V14" s="8"/>
      <c r="W14" s="8"/>
      <c r="X14" s="4"/>
    </row>
    <row r="15" spans="1:24" x14ac:dyDescent="0.25">
      <c r="F15" s="101" t="s">
        <v>560</v>
      </c>
      <c r="G15" s="100" t="s">
        <v>561</v>
      </c>
      <c r="H15" s="1" t="s">
        <v>563</v>
      </c>
      <c r="I15" s="1" t="s">
        <v>4</v>
      </c>
      <c r="J15" s="1" t="s">
        <v>6</v>
      </c>
      <c r="K15" s="1" t="s">
        <v>8</v>
      </c>
      <c r="L15" s="2" t="s">
        <v>2</v>
      </c>
      <c r="M15" s="8">
        <v>2203436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</row>
    <row r="16" spans="1:24" x14ac:dyDescent="0.25">
      <c r="F16" s="101" t="s">
        <v>560</v>
      </c>
      <c r="G16" s="100" t="s">
        <v>561</v>
      </c>
      <c r="H16" s="1" t="s">
        <v>600</v>
      </c>
      <c r="I16" s="1" t="s">
        <v>4</v>
      </c>
      <c r="J16" s="1" t="s">
        <v>6</v>
      </c>
      <c r="K16" s="1" t="s">
        <v>8</v>
      </c>
      <c r="L16" s="2" t="s">
        <v>2</v>
      </c>
      <c r="M16" s="8"/>
      <c r="N16" s="8"/>
      <c r="O16" s="8"/>
      <c r="P16" s="8"/>
      <c r="Q16" s="8"/>
      <c r="R16" s="8"/>
      <c r="S16" s="8"/>
      <c r="T16" s="8">
        <v>2443912</v>
      </c>
      <c r="U16" s="8"/>
      <c r="V16" s="8"/>
      <c r="W16" s="8"/>
      <c r="X16" s="4"/>
    </row>
    <row r="17" spans="6:24" x14ac:dyDescent="0.25">
      <c r="F17" s="101" t="s">
        <v>560</v>
      </c>
      <c r="G17" s="100" t="s">
        <v>561</v>
      </c>
      <c r="H17" s="1" t="s">
        <v>601</v>
      </c>
      <c r="I17" s="1" t="s">
        <v>4</v>
      </c>
      <c r="J17" s="1" t="s">
        <v>6</v>
      </c>
      <c r="K17" s="1" t="s">
        <v>8</v>
      </c>
      <c r="L17" s="2" t="s">
        <v>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">
        <v>-2417458</v>
      </c>
    </row>
    <row r="18" spans="6:24" x14ac:dyDescent="0.25">
      <c r="F18" s="101" t="s">
        <v>560</v>
      </c>
      <c r="G18" s="100" t="s">
        <v>561</v>
      </c>
      <c r="H18" s="1" t="s">
        <v>602</v>
      </c>
      <c r="I18" s="1" t="s">
        <v>4</v>
      </c>
      <c r="J18" s="1" t="s">
        <v>6</v>
      </c>
      <c r="K18" s="1" t="s">
        <v>8</v>
      </c>
      <c r="L18" s="2" t="s">
        <v>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4">
        <v>4834916</v>
      </c>
    </row>
    <row r="19" spans="6:24" x14ac:dyDescent="0.25">
      <c r="F19" s="101" t="s">
        <v>560</v>
      </c>
      <c r="G19" s="100" t="s">
        <v>561</v>
      </c>
      <c r="H19" s="1" t="s">
        <v>564</v>
      </c>
      <c r="I19" s="1" t="s">
        <v>4</v>
      </c>
      <c r="J19" s="1" t="s">
        <v>6</v>
      </c>
      <c r="K19" s="1" t="s">
        <v>8</v>
      </c>
      <c r="L19" s="2" t="s">
        <v>2</v>
      </c>
      <c r="M19" s="8"/>
      <c r="N19" s="8"/>
      <c r="O19" s="8"/>
      <c r="P19" s="8">
        <v>2563520</v>
      </c>
      <c r="Q19" s="8"/>
      <c r="R19" s="8"/>
      <c r="S19" s="8"/>
      <c r="T19" s="8"/>
      <c r="U19" s="8"/>
      <c r="V19" s="8"/>
      <c r="W19" s="8"/>
      <c r="X19" s="4"/>
    </row>
    <row r="20" spans="6:24" x14ac:dyDescent="0.25">
      <c r="F20" s="101" t="s">
        <v>560</v>
      </c>
      <c r="G20" s="100" t="s">
        <v>561</v>
      </c>
      <c r="H20" s="1" t="s">
        <v>565</v>
      </c>
      <c r="I20" s="1" t="s">
        <v>4</v>
      </c>
      <c r="J20" s="1" t="s">
        <v>6</v>
      </c>
      <c r="K20" s="1" t="s">
        <v>8</v>
      </c>
      <c r="L20" s="2" t="s">
        <v>2</v>
      </c>
      <c r="M20" s="8"/>
      <c r="N20" s="8"/>
      <c r="O20" s="8"/>
      <c r="P20" s="8"/>
      <c r="Q20" s="8"/>
      <c r="R20" s="8">
        <v>5293839</v>
      </c>
      <c r="S20" s="8"/>
      <c r="T20" s="8"/>
      <c r="U20" s="8"/>
      <c r="V20" s="8"/>
      <c r="W20" s="8"/>
      <c r="X20" s="4"/>
    </row>
    <row r="21" spans="6:24" x14ac:dyDescent="0.25">
      <c r="F21" s="101" t="s">
        <v>560</v>
      </c>
      <c r="G21" s="100" t="s">
        <v>561</v>
      </c>
      <c r="H21" s="1" t="s">
        <v>566</v>
      </c>
      <c r="I21" s="1" t="s">
        <v>4</v>
      </c>
      <c r="J21" s="1" t="s">
        <v>6</v>
      </c>
      <c r="K21" s="1" t="s">
        <v>8</v>
      </c>
      <c r="L21" s="2" t="s">
        <v>2</v>
      </c>
      <c r="M21" s="8"/>
      <c r="N21" s="8"/>
      <c r="O21" s="8"/>
      <c r="P21" s="8"/>
      <c r="Q21" s="8"/>
      <c r="R21" s="8">
        <v>-2637238</v>
      </c>
      <c r="S21" s="8"/>
      <c r="T21" s="8"/>
      <c r="U21" s="8"/>
      <c r="V21" s="8"/>
      <c r="W21" s="8"/>
      <c r="X21" s="4"/>
    </row>
    <row r="22" spans="6:24" x14ac:dyDescent="0.25">
      <c r="F22" s="101" t="s">
        <v>560</v>
      </c>
      <c r="G22" s="100" t="s">
        <v>561</v>
      </c>
      <c r="H22" s="1" t="s">
        <v>567</v>
      </c>
      <c r="I22" s="1" t="s">
        <v>4</v>
      </c>
      <c r="J22" s="1" t="s">
        <v>6</v>
      </c>
      <c r="K22" s="1" t="s">
        <v>8</v>
      </c>
      <c r="L22" s="2" t="s">
        <v>2</v>
      </c>
      <c r="M22" s="8"/>
      <c r="N22" s="8"/>
      <c r="O22" s="8"/>
      <c r="P22" s="8"/>
      <c r="Q22" s="8">
        <v>2941958</v>
      </c>
      <c r="R22" s="8"/>
      <c r="S22" s="8"/>
      <c r="T22" s="8"/>
      <c r="U22" s="8"/>
      <c r="V22" s="8"/>
      <c r="W22" s="8"/>
      <c r="X22" s="4"/>
    </row>
    <row r="23" spans="6:24" x14ac:dyDescent="0.25">
      <c r="F23" s="101" t="s">
        <v>560</v>
      </c>
      <c r="G23" s="100" t="s">
        <v>561</v>
      </c>
      <c r="H23" s="1" t="s">
        <v>603</v>
      </c>
      <c r="I23" s="1" t="s">
        <v>4</v>
      </c>
      <c r="J23" s="1" t="s">
        <v>6</v>
      </c>
      <c r="K23" s="1" t="s">
        <v>8</v>
      </c>
      <c r="L23" s="2" t="s">
        <v>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2267561</v>
      </c>
      <c r="X23" s="4"/>
    </row>
    <row r="24" spans="6:24" x14ac:dyDescent="0.25">
      <c r="F24" s="101" t="s">
        <v>560</v>
      </c>
      <c r="G24" s="100" t="s">
        <v>561</v>
      </c>
      <c r="H24" s="1" t="s">
        <v>604</v>
      </c>
      <c r="I24" s="1" t="s">
        <v>4</v>
      </c>
      <c r="J24" s="1" t="s">
        <v>6</v>
      </c>
      <c r="K24" s="1" t="s">
        <v>8</v>
      </c>
      <c r="L24" s="2" t="s">
        <v>2</v>
      </c>
      <c r="M24" s="8"/>
      <c r="N24" s="8"/>
      <c r="O24" s="8"/>
      <c r="P24" s="8"/>
      <c r="Q24" s="8"/>
      <c r="R24" s="8"/>
      <c r="S24" s="8"/>
      <c r="T24" s="8"/>
      <c r="U24" s="8"/>
      <c r="V24" s="8">
        <v>2201531</v>
      </c>
      <c r="W24" s="8"/>
      <c r="X24" s="4"/>
    </row>
    <row r="25" spans="6:24" x14ac:dyDescent="0.25">
      <c r="F25" s="101" t="s">
        <v>560</v>
      </c>
      <c r="G25" s="100" t="s">
        <v>561</v>
      </c>
      <c r="H25" s="1" t="s">
        <v>568</v>
      </c>
      <c r="I25" s="1" t="s">
        <v>4</v>
      </c>
      <c r="J25" s="1" t="s">
        <v>6</v>
      </c>
      <c r="K25" s="1" t="s">
        <v>8</v>
      </c>
      <c r="L25" s="2" t="s">
        <v>2</v>
      </c>
      <c r="M25" s="8"/>
      <c r="N25" s="8"/>
      <c r="O25" s="8"/>
      <c r="P25" s="8"/>
      <c r="Q25" s="8"/>
      <c r="R25" s="8"/>
      <c r="S25" s="8">
        <v>2637238</v>
      </c>
      <c r="T25" s="8"/>
      <c r="U25" s="8"/>
      <c r="V25" s="8"/>
      <c r="W25" s="8"/>
      <c r="X25" s="4"/>
    </row>
    <row r="26" spans="6:24" x14ac:dyDescent="0.25">
      <c r="F26" s="101" t="s">
        <v>560</v>
      </c>
      <c r="G26" s="100" t="s">
        <v>561</v>
      </c>
      <c r="H26" s="1" t="s">
        <v>605</v>
      </c>
      <c r="I26" s="1" t="s">
        <v>4</v>
      </c>
      <c r="J26" s="1" t="s">
        <v>6</v>
      </c>
      <c r="K26" s="1" t="s">
        <v>8</v>
      </c>
      <c r="L26" s="2" t="s">
        <v>2</v>
      </c>
      <c r="M26" s="8"/>
      <c r="N26" s="8"/>
      <c r="O26" s="8"/>
      <c r="P26" s="8"/>
      <c r="Q26" s="8"/>
      <c r="R26" s="8"/>
      <c r="S26" s="8"/>
      <c r="T26" s="8"/>
      <c r="U26" s="8">
        <v>2443912</v>
      </c>
      <c r="V26" s="8"/>
      <c r="W26" s="8"/>
      <c r="X26" s="4"/>
    </row>
    <row r="27" spans="6:24" x14ac:dyDescent="0.25">
      <c r="F27" s="101" t="s">
        <v>560</v>
      </c>
      <c r="G27" s="100" t="s">
        <v>561</v>
      </c>
      <c r="H27" s="1" t="s">
        <v>569</v>
      </c>
      <c r="I27" s="1" t="s">
        <v>4</v>
      </c>
      <c r="J27" s="1" t="s">
        <v>6</v>
      </c>
      <c r="K27" s="1" t="s">
        <v>8</v>
      </c>
      <c r="L27" s="2" t="s">
        <v>2</v>
      </c>
      <c r="M27" s="8"/>
      <c r="N27" s="8"/>
      <c r="O27" s="8">
        <v>2655708</v>
      </c>
      <c r="P27" s="8">
        <v>2655708</v>
      </c>
      <c r="Q27" s="8"/>
      <c r="R27" s="8"/>
      <c r="S27" s="8"/>
      <c r="T27" s="8"/>
      <c r="U27" s="8"/>
      <c r="V27" s="8"/>
      <c r="W27" s="8"/>
      <c r="X27" s="4"/>
    </row>
    <row r="28" spans="6:24" x14ac:dyDescent="0.25">
      <c r="F28" s="101" t="s">
        <v>560</v>
      </c>
      <c r="G28" s="100" t="s">
        <v>561</v>
      </c>
      <c r="H28" s="1" t="s">
        <v>570</v>
      </c>
      <c r="I28" s="1" t="s">
        <v>4</v>
      </c>
      <c r="J28" s="1" t="s">
        <v>6</v>
      </c>
      <c r="K28" s="1" t="s">
        <v>8</v>
      </c>
      <c r="L28" s="2" t="s">
        <v>2</v>
      </c>
      <c r="M28" s="8"/>
      <c r="N28" s="8">
        <v>2472513</v>
      </c>
      <c r="O28" s="8"/>
      <c r="P28" s="8"/>
      <c r="Q28" s="8"/>
      <c r="R28" s="8"/>
      <c r="S28" s="8"/>
      <c r="T28" s="8"/>
      <c r="U28" s="8"/>
      <c r="V28" s="8"/>
      <c r="W28" s="8"/>
      <c r="X28" s="4"/>
    </row>
    <row r="29" spans="6:24" x14ac:dyDescent="0.25">
      <c r="F29" s="101" t="s">
        <v>560</v>
      </c>
      <c r="G29" s="100" t="s">
        <v>561</v>
      </c>
      <c r="H29" s="1" t="s">
        <v>571</v>
      </c>
      <c r="I29" s="1" t="s">
        <v>4</v>
      </c>
      <c r="J29" s="1" t="s">
        <v>6</v>
      </c>
      <c r="K29" s="1" t="s">
        <v>8</v>
      </c>
      <c r="L29" s="2" t="s">
        <v>2</v>
      </c>
      <c r="M29" s="8"/>
      <c r="N29" s="8">
        <v>-2203436</v>
      </c>
      <c r="O29" s="8"/>
      <c r="P29" s="8"/>
      <c r="Q29" s="8"/>
      <c r="R29" s="8"/>
      <c r="S29" s="8"/>
      <c r="T29" s="8"/>
      <c r="U29" s="8"/>
      <c r="V29" s="8"/>
      <c r="W29" s="8"/>
      <c r="X29" s="4"/>
    </row>
    <row r="30" spans="6:24" x14ac:dyDescent="0.25">
      <c r="F30" s="101" t="s">
        <v>560</v>
      </c>
      <c r="G30" s="100" t="s">
        <v>561</v>
      </c>
      <c r="H30" s="1" t="s">
        <v>572</v>
      </c>
      <c r="I30" s="1" t="s">
        <v>4</v>
      </c>
      <c r="J30" s="1" t="s">
        <v>6</v>
      </c>
      <c r="K30" s="1" t="s">
        <v>8</v>
      </c>
      <c r="L30" s="2" t="s">
        <v>2</v>
      </c>
      <c r="M30" s="8"/>
      <c r="N30" s="8"/>
      <c r="O30" s="8">
        <v>-4462</v>
      </c>
      <c r="P30" s="8">
        <v>-2259</v>
      </c>
      <c r="Q30" s="8"/>
      <c r="R30" s="8"/>
      <c r="S30" s="8"/>
      <c r="T30" s="8"/>
      <c r="U30" s="8"/>
      <c r="V30" s="8"/>
      <c r="W30" s="8"/>
      <c r="X30" s="4"/>
    </row>
    <row r="31" spans="6:24" x14ac:dyDescent="0.25">
      <c r="F31" s="101" t="s">
        <v>560</v>
      </c>
      <c r="G31" s="100" t="s">
        <v>561</v>
      </c>
      <c r="H31" s="1" t="s">
        <v>575</v>
      </c>
      <c r="I31" s="1" t="s">
        <v>4</v>
      </c>
      <c r="J31" s="1" t="s">
        <v>6</v>
      </c>
      <c r="K31" s="1" t="s">
        <v>8</v>
      </c>
      <c r="L31" s="2" t="s">
        <v>2</v>
      </c>
      <c r="M31" s="8">
        <v>-2093667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4"/>
    </row>
    <row r="32" spans="6:24" x14ac:dyDescent="0.25">
      <c r="F32" s="101" t="s">
        <v>560</v>
      </c>
      <c r="G32" s="100" t="s">
        <v>561</v>
      </c>
      <c r="H32" s="1" t="s">
        <v>576</v>
      </c>
      <c r="I32" s="1" t="s">
        <v>4</v>
      </c>
      <c r="J32" s="1" t="s">
        <v>6</v>
      </c>
      <c r="K32" s="1" t="s">
        <v>8</v>
      </c>
      <c r="L32" s="2" t="s">
        <v>2</v>
      </c>
      <c r="M32" s="8"/>
      <c r="N32" s="8"/>
      <c r="O32" s="8">
        <v>-2472513</v>
      </c>
      <c r="P32" s="8"/>
      <c r="Q32" s="8"/>
      <c r="R32" s="8"/>
      <c r="S32" s="8"/>
      <c r="T32" s="8"/>
      <c r="U32" s="8"/>
      <c r="V32" s="8"/>
      <c r="W32" s="8"/>
      <c r="X32" s="4"/>
    </row>
    <row r="33" spans="6:24" x14ac:dyDescent="0.25">
      <c r="F33" s="101" t="s">
        <v>560</v>
      </c>
      <c r="G33" s="100" t="s">
        <v>561</v>
      </c>
      <c r="H33" s="1" t="s">
        <v>577</v>
      </c>
      <c r="I33" s="1" t="s">
        <v>4</v>
      </c>
      <c r="J33" s="1" t="s">
        <v>6</v>
      </c>
      <c r="K33" s="1" t="s">
        <v>8</v>
      </c>
      <c r="L33" s="2" t="s">
        <v>2</v>
      </c>
      <c r="M33" s="8"/>
      <c r="N33" s="8"/>
      <c r="O33" s="8"/>
      <c r="P33" s="8">
        <v>-5311416</v>
      </c>
      <c r="Q33" s="8"/>
      <c r="R33" s="8"/>
      <c r="S33" s="8"/>
      <c r="T33" s="8"/>
      <c r="U33" s="8"/>
      <c r="V33" s="8"/>
      <c r="W33" s="8"/>
      <c r="X33" s="4"/>
    </row>
    <row r="34" spans="6:24" x14ac:dyDescent="0.25">
      <c r="F34" s="101" t="s">
        <v>560</v>
      </c>
      <c r="G34" s="100" t="s">
        <v>561</v>
      </c>
      <c r="H34" s="1" t="s">
        <v>578</v>
      </c>
      <c r="I34" s="1" t="s">
        <v>4</v>
      </c>
      <c r="J34" s="1" t="s">
        <v>6</v>
      </c>
      <c r="K34" s="1" t="s">
        <v>8</v>
      </c>
      <c r="L34" s="2" t="s">
        <v>2</v>
      </c>
      <c r="M34" s="8"/>
      <c r="N34" s="8"/>
      <c r="O34" s="8"/>
      <c r="P34" s="8"/>
      <c r="Q34" s="8">
        <v>-2563520</v>
      </c>
      <c r="R34" s="8"/>
      <c r="S34" s="8"/>
      <c r="T34" s="8"/>
      <c r="U34" s="8"/>
      <c r="V34" s="8"/>
      <c r="W34" s="8"/>
      <c r="X34" s="4"/>
    </row>
    <row r="35" spans="6:24" x14ac:dyDescent="0.25">
      <c r="F35" s="101" t="s">
        <v>560</v>
      </c>
      <c r="G35" s="100" t="s">
        <v>561</v>
      </c>
      <c r="H35" s="1" t="s">
        <v>579</v>
      </c>
      <c r="I35" s="1" t="s">
        <v>4</v>
      </c>
      <c r="J35" s="1" t="s">
        <v>6</v>
      </c>
      <c r="K35" s="1" t="s">
        <v>8</v>
      </c>
      <c r="L35" s="2" t="s">
        <v>2</v>
      </c>
      <c r="M35" s="8"/>
      <c r="N35" s="8"/>
      <c r="O35" s="8"/>
      <c r="P35" s="8"/>
      <c r="Q35" s="8"/>
      <c r="R35" s="8">
        <v>-2941958</v>
      </c>
      <c r="S35" s="8"/>
      <c r="T35" s="8"/>
      <c r="U35" s="8"/>
      <c r="V35" s="8"/>
      <c r="W35" s="8"/>
      <c r="X35" s="4"/>
    </row>
    <row r="36" spans="6:24" x14ac:dyDescent="0.25">
      <c r="F36" s="101" t="s">
        <v>560</v>
      </c>
      <c r="G36" s="100" t="s">
        <v>561</v>
      </c>
      <c r="H36" s="1" t="s">
        <v>580</v>
      </c>
      <c r="I36" s="1" t="s">
        <v>4</v>
      </c>
      <c r="J36" s="1" t="s">
        <v>6</v>
      </c>
      <c r="K36" s="1" t="s">
        <v>8</v>
      </c>
      <c r="L36" s="2" t="s">
        <v>2</v>
      </c>
      <c r="M36" s="8"/>
      <c r="N36" s="8"/>
      <c r="O36" s="8"/>
      <c r="P36" s="8"/>
      <c r="Q36" s="8"/>
      <c r="R36" s="8"/>
      <c r="S36" s="8">
        <v>-2656601</v>
      </c>
      <c r="T36" s="8"/>
      <c r="U36" s="8"/>
      <c r="V36" s="8"/>
      <c r="W36" s="8"/>
      <c r="X36" s="4"/>
    </row>
    <row r="37" spans="6:24" x14ac:dyDescent="0.25">
      <c r="F37" s="101" t="s">
        <v>560</v>
      </c>
      <c r="G37" s="100" t="s">
        <v>561</v>
      </c>
      <c r="H37" s="1" t="s">
        <v>606</v>
      </c>
      <c r="I37" s="1" t="s">
        <v>4</v>
      </c>
      <c r="J37" s="1" t="s">
        <v>6</v>
      </c>
      <c r="K37" s="1" t="s">
        <v>8</v>
      </c>
      <c r="L37" s="2" t="s">
        <v>2</v>
      </c>
      <c r="M37" s="8"/>
      <c r="N37" s="8"/>
      <c r="O37" s="8"/>
      <c r="P37" s="8"/>
      <c r="Q37" s="8"/>
      <c r="R37" s="8"/>
      <c r="S37" s="8"/>
      <c r="T37" s="8">
        <v>-2637238</v>
      </c>
      <c r="U37" s="8"/>
      <c r="V37" s="8"/>
      <c r="W37" s="8"/>
      <c r="X37" s="4"/>
    </row>
    <row r="38" spans="6:24" x14ac:dyDescent="0.25">
      <c r="F38" s="101" t="s">
        <v>560</v>
      </c>
      <c r="G38" s="100" t="s">
        <v>561</v>
      </c>
      <c r="H38" s="1" t="s">
        <v>607</v>
      </c>
      <c r="I38" s="1" t="s">
        <v>4</v>
      </c>
      <c r="J38" s="1" t="s">
        <v>6</v>
      </c>
      <c r="K38" s="1" t="s">
        <v>8</v>
      </c>
      <c r="L38" s="2" t="s">
        <v>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-2201531</v>
      </c>
      <c r="X38" s="4"/>
    </row>
    <row r="39" spans="6:24" x14ac:dyDescent="0.25">
      <c r="F39" s="101" t="s">
        <v>560</v>
      </c>
      <c r="G39" s="100" t="s">
        <v>561</v>
      </c>
      <c r="H39" s="1" t="s">
        <v>608</v>
      </c>
      <c r="I39" s="1" t="s">
        <v>4</v>
      </c>
      <c r="J39" s="1" t="s">
        <v>6</v>
      </c>
      <c r="K39" s="1" t="s">
        <v>8</v>
      </c>
      <c r="L39" s="2" t="s">
        <v>2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">
        <v>-2267561</v>
      </c>
    </row>
    <row r="40" spans="6:24" x14ac:dyDescent="0.25">
      <c r="F40" s="101" t="s">
        <v>560</v>
      </c>
      <c r="G40" s="100" t="s">
        <v>561</v>
      </c>
      <c r="H40" s="1" t="s">
        <v>609</v>
      </c>
      <c r="I40" s="1" t="s">
        <v>4</v>
      </c>
      <c r="J40" s="1" t="s">
        <v>6</v>
      </c>
      <c r="K40" s="1" t="s">
        <v>8</v>
      </c>
      <c r="L40" s="2" t="s">
        <v>2</v>
      </c>
      <c r="M40" s="8"/>
      <c r="N40" s="8"/>
      <c r="O40" s="8"/>
      <c r="P40" s="8"/>
      <c r="Q40" s="8"/>
      <c r="R40" s="8"/>
      <c r="S40" s="8"/>
      <c r="T40" s="8"/>
      <c r="U40" s="8">
        <v>-2443912</v>
      </c>
      <c r="V40" s="8"/>
      <c r="W40" s="8"/>
      <c r="X40" s="4"/>
    </row>
    <row r="41" spans="6:24" x14ac:dyDescent="0.25">
      <c r="F41" s="101" t="s">
        <v>560</v>
      </c>
      <c r="G41" s="104" t="s">
        <v>561</v>
      </c>
      <c r="H41" s="2" t="s">
        <v>610</v>
      </c>
      <c r="I41" s="2" t="s">
        <v>4</v>
      </c>
      <c r="J41" s="2" t="s">
        <v>6</v>
      </c>
      <c r="K41" s="2" t="s">
        <v>8</v>
      </c>
      <c r="L41" s="2" t="s">
        <v>2</v>
      </c>
      <c r="M41" s="102"/>
      <c r="N41" s="102"/>
      <c r="O41" s="102"/>
      <c r="P41" s="102"/>
      <c r="Q41" s="102"/>
      <c r="R41" s="102"/>
      <c r="S41" s="102"/>
      <c r="T41" s="102"/>
      <c r="U41" s="102"/>
      <c r="V41" s="102">
        <v>-2443912</v>
      </c>
      <c r="W41" s="102"/>
      <c r="X41" s="103"/>
    </row>
  </sheetData>
  <pageMargins left="0.7" right="0.7" top="0.75" bottom="0.75" header="0.3" footer="0.3"/>
  <pageSetup scale="40" orientation="landscape" r:id="rId1"/>
  <headerFooter>
    <oddHeader xml:space="preserve">&amp;R&amp;14CASE NO. 2015-00343
ATTACHMENT 42
TO STAFF DR NO. 1-59
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81"/>
  <sheetViews>
    <sheetView workbookViewId="0"/>
  </sheetViews>
  <sheetFormatPr defaultRowHeight="12.75" x14ac:dyDescent="0.2"/>
  <cols>
    <col min="1" max="1" width="16.140625" style="36" bestFit="1" customWidth="1"/>
    <col min="2" max="2" width="31.85546875" style="36" bestFit="1" customWidth="1"/>
    <col min="3" max="3" width="45.140625" style="36" bestFit="1" customWidth="1"/>
    <col min="4" max="4" width="73.7109375" style="36" bestFit="1" customWidth="1"/>
    <col min="5" max="5" width="12.42578125" style="36" bestFit="1" customWidth="1"/>
    <col min="6" max="8" width="9.140625" style="33"/>
    <col min="9" max="9" width="10.140625" style="33" bestFit="1" customWidth="1"/>
    <col min="10" max="256" width="9.140625" style="33"/>
    <col min="257" max="258" width="26.7109375" style="33" customWidth="1"/>
    <col min="259" max="259" width="26.28515625" style="33" bestFit="1" customWidth="1"/>
    <col min="260" max="260" width="14.5703125" style="33" bestFit="1" customWidth="1"/>
    <col min="261" max="264" width="9.140625" style="33"/>
    <col min="265" max="265" width="10.140625" style="33" bestFit="1" customWidth="1"/>
    <col min="266" max="512" width="9.140625" style="33"/>
    <col min="513" max="514" width="26.7109375" style="33" customWidth="1"/>
    <col min="515" max="515" width="26.28515625" style="33" bestFit="1" customWidth="1"/>
    <col min="516" max="516" width="14.5703125" style="33" bestFit="1" customWidth="1"/>
    <col min="517" max="520" width="9.140625" style="33"/>
    <col min="521" max="521" width="10.140625" style="33" bestFit="1" customWidth="1"/>
    <col min="522" max="768" width="9.140625" style="33"/>
    <col min="769" max="770" width="26.7109375" style="33" customWidth="1"/>
    <col min="771" max="771" width="26.28515625" style="33" bestFit="1" customWidth="1"/>
    <col min="772" max="772" width="14.5703125" style="33" bestFit="1" customWidth="1"/>
    <col min="773" max="776" width="9.140625" style="33"/>
    <col min="777" max="777" width="10.140625" style="33" bestFit="1" customWidth="1"/>
    <col min="778" max="1024" width="9.140625" style="33"/>
    <col min="1025" max="1026" width="26.7109375" style="33" customWidth="1"/>
    <col min="1027" max="1027" width="26.28515625" style="33" bestFit="1" customWidth="1"/>
    <col min="1028" max="1028" width="14.5703125" style="33" bestFit="1" customWidth="1"/>
    <col min="1029" max="1032" width="9.140625" style="33"/>
    <col min="1033" max="1033" width="10.140625" style="33" bestFit="1" customWidth="1"/>
    <col min="1034" max="1280" width="9.140625" style="33"/>
    <col min="1281" max="1282" width="26.7109375" style="33" customWidth="1"/>
    <col min="1283" max="1283" width="26.28515625" style="33" bestFit="1" customWidth="1"/>
    <col min="1284" max="1284" width="14.5703125" style="33" bestFit="1" customWidth="1"/>
    <col min="1285" max="1288" width="9.140625" style="33"/>
    <col min="1289" max="1289" width="10.140625" style="33" bestFit="1" customWidth="1"/>
    <col min="1290" max="1536" width="9.140625" style="33"/>
    <col min="1537" max="1538" width="26.7109375" style="33" customWidth="1"/>
    <col min="1539" max="1539" width="26.28515625" style="33" bestFit="1" customWidth="1"/>
    <col min="1540" max="1540" width="14.5703125" style="33" bestFit="1" customWidth="1"/>
    <col min="1541" max="1544" width="9.140625" style="33"/>
    <col min="1545" max="1545" width="10.140625" style="33" bestFit="1" customWidth="1"/>
    <col min="1546" max="1792" width="9.140625" style="33"/>
    <col min="1793" max="1794" width="26.7109375" style="33" customWidth="1"/>
    <col min="1795" max="1795" width="26.28515625" style="33" bestFit="1" customWidth="1"/>
    <col min="1796" max="1796" width="14.5703125" style="33" bestFit="1" customWidth="1"/>
    <col min="1797" max="1800" width="9.140625" style="33"/>
    <col min="1801" max="1801" width="10.140625" style="33" bestFit="1" customWidth="1"/>
    <col min="1802" max="2048" width="9.140625" style="33"/>
    <col min="2049" max="2050" width="26.7109375" style="33" customWidth="1"/>
    <col min="2051" max="2051" width="26.28515625" style="33" bestFit="1" customWidth="1"/>
    <col min="2052" max="2052" width="14.5703125" style="33" bestFit="1" customWidth="1"/>
    <col min="2053" max="2056" width="9.140625" style="33"/>
    <col min="2057" max="2057" width="10.140625" style="33" bestFit="1" customWidth="1"/>
    <col min="2058" max="2304" width="9.140625" style="33"/>
    <col min="2305" max="2306" width="26.7109375" style="33" customWidth="1"/>
    <col min="2307" max="2307" width="26.28515625" style="33" bestFit="1" customWidth="1"/>
    <col min="2308" max="2308" width="14.5703125" style="33" bestFit="1" customWidth="1"/>
    <col min="2309" max="2312" width="9.140625" style="33"/>
    <col min="2313" max="2313" width="10.140625" style="33" bestFit="1" customWidth="1"/>
    <col min="2314" max="2560" width="9.140625" style="33"/>
    <col min="2561" max="2562" width="26.7109375" style="33" customWidth="1"/>
    <col min="2563" max="2563" width="26.28515625" style="33" bestFit="1" customWidth="1"/>
    <col min="2564" max="2564" width="14.5703125" style="33" bestFit="1" customWidth="1"/>
    <col min="2565" max="2568" width="9.140625" style="33"/>
    <col min="2569" max="2569" width="10.140625" style="33" bestFit="1" customWidth="1"/>
    <col min="2570" max="2816" width="9.140625" style="33"/>
    <col min="2817" max="2818" width="26.7109375" style="33" customWidth="1"/>
    <col min="2819" max="2819" width="26.28515625" style="33" bestFit="1" customWidth="1"/>
    <col min="2820" max="2820" width="14.5703125" style="33" bestFit="1" customWidth="1"/>
    <col min="2821" max="2824" width="9.140625" style="33"/>
    <col min="2825" max="2825" width="10.140625" style="33" bestFit="1" customWidth="1"/>
    <col min="2826" max="3072" width="9.140625" style="33"/>
    <col min="3073" max="3074" width="26.7109375" style="33" customWidth="1"/>
    <col min="3075" max="3075" width="26.28515625" style="33" bestFit="1" customWidth="1"/>
    <col min="3076" max="3076" width="14.5703125" style="33" bestFit="1" customWidth="1"/>
    <col min="3077" max="3080" width="9.140625" style="33"/>
    <col min="3081" max="3081" width="10.140625" style="33" bestFit="1" customWidth="1"/>
    <col min="3082" max="3328" width="9.140625" style="33"/>
    <col min="3329" max="3330" width="26.7109375" style="33" customWidth="1"/>
    <col min="3331" max="3331" width="26.28515625" style="33" bestFit="1" customWidth="1"/>
    <col min="3332" max="3332" width="14.5703125" style="33" bestFit="1" customWidth="1"/>
    <col min="3333" max="3336" width="9.140625" style="33"/>
    <col min="3337" max="3337" width="10.140625" style="33" bestFit="1" customWidth="1"/>
    <col min="3338" max="3584" width="9.140625" style="33"/>
    <col min="3585" max="3586" width="26.7109375" style="33" customWidth="1"/>
    <col min="3587" max="3587" width="26.28515625" style="33" bestFit="1" customWidth="1"/>
    <col min="3588" max="3588" width="14.5703125" style="33" bestFit="1" customWidth="1"/>
    <col min="3589" max="3592" width="9.140625" style="33"/>
    <col min="3593" max="3593" width="10.140625" style="33" bestFit="1" customWidth="1"/>
    <col min="3594" max="3840" width="9.140625" style="33"/>
    <col min="3841" max="3842" width="26.7109375" style="33" customWidth="1"/>
    <col min="3843" max="3843" width="26.28515625" style="33" bestFit="1" customWidth="1"/>
    <col min="3844" max="3844" width="14.5703125" style="33" bestFit="1" customWidth="1"/>
    <col min="3845" max="3848" width="9.140625" style="33"/>
    <col min="3849" max="3849" width="10.140625" style="33" bestFit="1" customWidth="1"/>
    <col min="3850" max="4096" width="9.140625" style="33"/>
    <col min="4097" max="4098" width="26.7109375" style="33" customWidth="1"/>
    <col min="4099" max="4099" width="26.28515625" style="33" bestFit="1" customWidth="1"/>
    <col min="4100" max="4100" width="14.5703125" style="33" bestFit="1" customWidth="1"/>
    <col min="4101" max="4104" width="9.140625" style="33"/>
    <col min="4105" max="4105" width="10.140625" style="33" bestFit="1" customWidth="1"/>
    <col min="4106" max="4352" width="9.140625" style="33"/>
    <col min="4353" max="4354" width="26.7109375" style="33" customWidth="1"/>
    <col min="4355" max="4355" width="26.28515625" style="33" bestFit="1" customWidth="1"/>
    <col min="4356" max="4356" width="14.5703125" style="33" bestFit="1" customWidth="1"/>
    <col min="4357" max="4360" width="9.140625" style="33"/>
    <col min="4361" max="4361" width="10.140625" style="33" bestFit="1" customWidth="1"/>
    <col min="4362" max="4608" width="9.140625" style="33"/>
    <col min="4609" max="4610" width="26.7109375" style="33" customWidth="1"/>
    <col min="4611" max="4611" width="26.28515625" style="33" bestFit="1" customWidth="1"/>
    <col min="4612" max="4612" width="14.5703125" style="33" bestFit="1" customWidth="1"/>
    <col min="4613" max="4616" width="9.140625" style="33"/>
    <col min="4617" max="4617" width="10.140625" style="33" bestFit="1" customWidth="1"/>
    <col min="4618" max="4864" width="9.140625" style="33"/>
    <col min="4865" max="4866" width="26.7109375" style="33" customWidth="1"/>
    <col min="4867" max="4867" width="26.28515625" style="33" bestFit="1" customWidth="1"/>
    <col min="4868" max="4868" width="14.5703125" style="33" bestFit="1" customWidth="1"/>
    <col min="4869" max="4872" width="9.140625" style="33"/>
    <col min="4873" max="4873" width="10.140625" style="33" bestFit="1" customWidth="1"/>
    <col min="4874" max="5120" width="9.140625" style="33"/>
    <col min="5121" max="5122" width="26.7109375" style="33" customWidth="1"/>
    <col min="5123" max="5123" width="26.28515625" style="33" bestFit="1" customWidth="1"/>
    <col min="5124" max="5124" width="14.5703125" style="33" bestFit="1" customWidth="1"/>
    <col min="5125" max="5128" width="9.140625" style="33"/>
    <col min="5129" max="5129" width="10.140625" style="33" bestFit="1" customWidth="1"/>
    <col min="5130" max="5376" width="9.140625" style="33"/>
    <col min="5377" max="5378" width="26.7109375" style="33" customWidth="1"/>
    <col min="5379" max="5379" width="26.28515625" style="33" bestFit="1" customWidth="1"/>
    <col min="5380" max="5380" width="14.5703125" style="33" bestFit="1" customWidth="1"/>
    <col min="5381" max="5384" width="9.140625" style="33"/>
    <col min="5385" max="5385" width="10.140625" style="33" bestFit="1" customWidth="1"/>
    <col min="5386" max="5632" width="9.140625" style="33"/>
    <col min="5633" max="5634" width="26.7109375" style="33" customWidth="1"/>
    <col min="5635" max="5635" width="26.28515625" style="33" bestFit="1" customWidth="1"/>
    <col min="5636" max="5636" width="14.5703125" style="33" bestFit="1" customWidth="1"/>
    <col min="5637" max="5640" width="9.140625" style="33"/>
    <col min="5641" max="5641" width="10.140625" style="33" bestFit="1" customWidth="1"/>
    <col min="5642" max="5888" width="9.140625" style="33"/>
    <col min="5889" max="5890" width="26.7109375" style="33" customWidth="1"/>
    <col min="5891" max="5891" width="26.28515625" style="33" bestFit="1" customWidth="1"/>
    <col min="5892" max="5892" width="14.5703125" style="33" bestFit="1" customWidth="1"/>
    <col min="5893" max="5896" width="9.140625" style="33"/>
    <col min="5897" max="5897" width="10.140625" style="33" bestFit="1" customWidth="1"/>
    <col min="5898" max="6144" width="9.140625" style="33"/>
    <col min="6145" max="6146" width="26.7109375" style="33" customWidth="1"/>
    <col min="6147" max="6147" width="26.28515625" style="33" bestFit="1" customWidth="1"/>
    <col min="6148" max="6148" width="14.5703125" style="33" bestFit="1" customWidth="1"/>
    <col min="6149" max="6152" width="9.140625" style="33"/>
    <col min="6153" max="6153" width="10.140625" style="33" bestFit="1" customWidth="1"/>
    <col min="6154" max="6400" width="9.140625" style="33"/>
    <col min="6401" max="6402" width="26.7109375" style="33" customWidth="1"/>
    <col min="6403" max="6403" width="26.28515625" style="33" bestFit="1" customWidth="1"/>
    <col min="6404" max="6404" width="14.5703125" style="33" bestFit="1" customWidth="1"/>
    <col min="6405" max="6408" width="9.140625" style="33"/>
    <col min="6409" max="6409" width="10.140625" style="33" bestFit="1" customWidth="1"/>
    <col min="6410" max="6656" width="9.140625" style="33"/>
    <col min="6657" max="6658" width="26.7109375" style="33" customWidth="1"/>
    <col min="6659" max="6659" width="26.28515625" style="33" bestFit="1" customWidth="1"/>
    <col min="6660" max="6660" width="14.5703125" style="33" bestFit="1" customWidth="1"/>
    <col min="6661" max="6664" width="9.140625" style="33"/>
    <col min="6665" max="6665" width="10.140625" style="33" bestFit="1" customWidth="1"/>
    <col min="6666" max="6912" width="9.140625" style="33"/>
    <col min="6913" max="6914" width="26.7109375" style="33" customWidth="1"/>
    <col min="6915" max="6915" width="26.28515625" style="33" bestFit="1" customWidth="1"/>
    <col min="6916" max="6916" width="14.5703125" style="33" bestFit="1" customWidth="1"/>
    <col min="6917" max="6920" width="9.140625" style="33"/>
    <col min="6921" max="6921" width="10.140625" style="33" bestFit="1" customWidth="1"/>
    <col min="6922" max="7168" width="9.140625" style="33"/>
    <col min="7169" max="7170" width="26.7109375" style="33" customWidth="1"/>
    <col min="7171" max="7171" width="26.28515625" style="33" bestFit="1" customWidth="1"/>
    <col min="7172" max="7172" width="14.5703125" style="33" bestFit="1" customWidth="1"/>
    <col min="7173" max="7176" width="9.140625" style="33"/>
    <col min="7177" max="7177" width="10.140625" style="33" bestFit="1" customWidth="1"/>
    <col min="7178" max="7424" width="9.140625" style="33"/>
    <col min="7425" max="7426" width="26.7109375" style="33" customWidth="1"/>
    <col min="7427" max="7427" width="26.28515625" style="33" bestFit="1" customWidth="1"/>
    <col min="7428" max="7428" width="14.5703125" style="33" bestFit="1" customWidth="1"/>
    <col min="7429" max="7432" width="9.140625" style="33"/>
    <col min="7433" max="7433" width="10.140625" style="33" bestFit="1" customWidth="1"/>
    <col min="7434" max="7680" width="9.140625" style="33"/>
    <col min="7681" max="7682" width="26.7109375" style="33" customWidth="1"/>
    <col min="7683" max="7683" width="26.28515625" style="33" bestFit="1" customWidth="1"/>
    <col min="7684" max="7684" width="14.5703125" style="33" bestFit="1" customWidth="1"/>
    <col min="7685" max="7688" width="9.140625" style="33"/>
    <col min="7689" max="7689" width="10.140625" style="33" bestFit="1" customWidth="1"/>
    <col min="7690" max="7936" width="9.140625" style="33"/>
    <col min="7937" max="7938" width="26.7109375" style="33" customWidth="1"/>
    <col min="7939" max="7939" width="26.28515625" style="33" bestFit="1" customWidth="1"/>
    <col min="7940" max="7940" width="14.5703125" style="33" bestFit="1" customWidth="1"/>
    <col min="7941" max="7944" width="9.140625" style="33"/>
    <col min="7945" max="7945" width="10.140625" style="33" bestFit="1" customWidth="1"/>
    <col min="7946" max="8192" width="9.140625" style="33"/>
    <col min="8193" max="8194" width="26.7109375" style="33" customWidth="1"/>
    <col min="8195" max="8195" width="26.28515625" style="33" bestFit="1" customWidth="1"/>
    <col min="8196" max="8196" width="14.5703125" style="33" bestFit="1" customWidth="1"/>
    <col min="8197" max="8200" width="9.140625" style="33"/>
    <col min="8201" max="8201" width="10.140625" style="33" bestFit="1" customWidth="1"/>
    <col min="8202" max="8448" width="9.140625" style="33"/>
    <col min="8449" max="8450" width="26.7109375" style="33" customWidth="1"/>
    <col min="8451" max="8451" width="26.28515625" style="33" bestFit="1" customWidth="1"/>
    <col min="8452" max="8452" width="14.5703125" style="33" bestFit="1" customWidth="1"/>
    <col min="8453" max="8456" width="9.140625" style="33"/>
    <col min="8457" max="8457" width="10.140625" style="33" bestFit="1" customWidth="1"/>
    <col min="8458" max="8704" width="9.140625" style="33"/>
    <col min="8705" max="8706" width="26.7109375" style="33" customWidth="1"/>
    <col min="8707" max="8707" width="26.28515625" style="33" bestFit="1" customWidth="1"/>
    <col min="8708" max="8708" width="14.5703125" style="33" bestFit="1" customWidth="1"/>
    <col min="8709" max="8712" width="9.140625" style="33"/>
    <col min="8713" max="8713" width="10.140625" style="33" bestFit="1" customWidth="1"/>
    <col min="8714" max="8960" width="9.140625" style="33"/>
    <col min="8961" max="8962" width="26.7109375" style="33" customWidth="1"/>
    <col min="8963" max="8963" width="26.28515625" style="33" bestFit="1" customWidth="1"/>
    <col min="8964" max="8964" width="14.5703125" style="33" bestFit="1" customWidth="1"/>
    <col min="8965" max="8968" width="9.140625" style="33"/>
    <col min="8969" max="8969" width="10.140625" style="33" bestFit="1" customWidth="1"/>
    <col min="8970" max="9216" width="9.140625" style="33"/>
    <col min="9217" max="9218" width="26.7109375" style="33" customWidth="1"/>
    <col min="9219" max="9219" width="26.28515625" style="33" bestFit="1" customWidth="1"/>
    <col min="9220" max="9220" width="14.5703125" style="33" bestFit="1" customWidth="1"/>
    <col min="9221" max="9224" width="9.140625" style="33"/>
    <col min="9225" max="9225" width="10.140625" style="33" bestFit="1" customWidth="1"/>
    <col min="9226" max="9472" width="9.140625" style="33"/>
    <col min="9473" max="9474" width="26.7109375" style="33" customWidth="1"/>
    <col min="9475" max="9475" width="26.28515625" style="33" bestFit="1" customWidth="1"/>
    <col min="9476" max="9476" width="14.5703125" style="33" bestFit="1" customWidth="1"/>
    <col min="9477" max="9480" width="9.140625" style="33"/>
    <col min="9481" max="9481" width="10.140625" style="33" bestFit="1" customWidth="1"/>
    <col min="9482" max="9728" width="9.140625" style="33"/>
    <col min="9729" max="9730" width="26.7109375" style="33" customWidth="1"/>
    <col min="9731" max="9731" width="26.28515625" style="33" bestFit="1" customWidth="1"/>
    <col min="9732" max="9732" width="14.5703125" style="33" bestFit="1" customWidth="1"/>
    <col min="9733" max="9736" width="9.140625" style="33"/>
    <col min="9737" max="9737" width="10.140625" style="33" bestFit="1" customWidth="1"/>
    <col min="9738" max="9984" width="9.140625" style="33"/>
    <col min="9985" max="9986" width="26.7109375" style="33" customWidth="1"/>
    <col min="9987" max="9987" width="26.28515625" style="33" bestFit="1" customWidth="1"/>
    <col min="9988" max="9988" width="14.5703125" style="33" bestFit="1" customWidth="1"/>
    <col min="9989" max="9992" width="9.140625" style="33"/>
    <col min="9993" max="9993" width="10.140625" style="33" bestFit="1" customWidth="1"/>
    <col min="9994" max="10240" width="9.140625" style="33"/>
    <col min="10241" max="10242" width="26.7109375" style="33" customWidth="1"/>
    <col min="10243" max="10243" width="26.28515625" style="33" bestFit="1" customWidth="1"/>
    <col min="10244" max="10244" width="14.5703125" style="33" bestFit="1" customWidth="1"/>
    <col min="10245" max="10248" width="9.140625" style="33"/>
    <col min="10249" max="10249" width="10.140625" style="33" bestFit="1" customWidth="1"/>
    <col min="10250" max="10496" width="9.140625" style="33"/>
    <col min="10497" max="10498" width="26.7109375" style="33" customWidth="1"/>
    <col min="10499" max="10499" width="26.28515625" style="33" bestFit="1" customWidth="1"/>
    <col min="10500" max="10500" width="14.5703125" style="33" bestFit="1" customWidth="1"/>
    <col min="10501" max="10504" width="9.140625" style="33"/>
    <col min="10505" max="10505" width="10.140625" style="33" bestFit="1" customWidth="1"/>
    <col min="10506" max="10752" width="9.140625" style="33"/>
    <col min="10753" max="10754" width="26.7109375" style="33" customWidth="1"/>
    <col min="10755" max="10755" width="26.28515625" style="33" bestFit="1" customWidth="1"/>
    <col min="10756" max="10756" width="14.5703125" style="33" bestFit="1" customWidth="1"/>
    <col min="10757" max="10760" width="9.140625" style="33"/>
    <col min="10761" max="10761" width="10.140625" style="33" bestFit="1" customWidth="1"/>
    <col min="10762" max="11008" width="9.140625" style="33"/>
    <col min="11009" max="11010" width="26.7109375" style="33" customWidth="1"/>
    <col min="11011" max="11011" width="26.28515625" style="33" bestFit="1" customWidth="1"/>
    <col min="11012" max="11012" width="14.5703125" style="33" bestFit="1" customWidth="1"/>
    <col min="11013" max="11016" width="9.140625" style="33"/>
    <col min="11017" max="11017" width="10.140625" style="33" bestFit="1" customWidth="1"/>
    <col min="11018" max="11264" width="9.140625" style="33"/>
    <col min="11265" max="11266" width="26.7109375" style="33" customWidth="1"/>
    <col min="11267" max="11267" width="26.28515625" style="33" bestFit="1" customWidth="1"/>
    <col min="11268" max="11268" width="14.5703125" style="33" bestFit="1" customWidth="1"/>
    <col min="11269" max="11272" width="9.140625" style="33"/>
    <col min="11273" max="11273" width="10.140625" style="33" bestFit="1" customWidth="1"/>
    <col min="11274" max="11520" width="9.140625" style="33"/>
    <col min="11521" max="11522" width="26.7109375" style="33" customWidth="1"/>
    <col min="11523" max="11523" width="26.28515625" style="33" bestFit="1" customWidth="1"/>
    <col min="11524" max="11524" width="14.5703125" style="33" bestFit="1" customWidth="1"/>
    <col min="11525" max="11528" width="9.140625" style="33"/>
    <col min="11529" max="11529" width="10.140625" style="33" bestFit="1" customWidth="1"/>
    <col min="11530" max="11776" width="9.140625" style="33"/>
    <col min="11777" max="11778" width="26.7109375" style="33" customWidth="1"/>
    <col min="11779" max="11779" width="26.28515625" style="33" bestFit="1" customWidth="1"/>
    <col min="11780" max="11780" width="14.5703125" style="33" bestFit="1" customWidth="1"/>
    <col min="11781" max="11784" width="9.140625" style="33"/>
    <col min="11785" max="11785" width="10.140625" style="33" bestFit="1" customWidth="1"/>
    <col min="11786" max="12032" width="9.140625" style="33"/>
    <col min="12033" max="12034" width="26.7109375" style="33" customWidth="1"/>
    <col min="12035" max="12035" width="26.28515625" style="33" bestFit="1" customWidth="1"/>
    <col min="12036" max="12036" width="14.5703125" style="33" bestFit="1" customWidth="1"/>
    <col min="12037" max="12040" width="9.140625" style="33"/>
    <col min="12041" max="12041" width="10.140625" style="33" bestFit="1" customWidth="1"/>
    <col min="12042" max="12288" width="9.140625" style="33"/>
    <col min="12289" max="12290" width="26.7109375" style="33" customWidth="1"/>
    <col min="12291" max="12291" width="26.28515625" style="33" bestFit="1" customWidth="1"/>
    <col min="12292" max="12292" width="14.5703125" style="33" bestFit="1" customWidth="1"/>
    <col min="12293" max="12296" width="9.140625" style="33"/>
    <col min="12297" max="12297" width="10.140625" style="33" bestFit="1" customWidth="1"/>
    <col min="12298" max="12544" width="9.140625" style="33"/>
    <col min="12545" max="12546" width="26.7109375" style="33" customWidth="1"/>
    <col min="12547" max="12547" width="26.28515625" style="33" bestFit="1" customWidth="1"/>
    <col min="12548" max="12548" width="14.5703125" style="33" bestFit="1" customWidth="1"/>
    <col min="12549" max="12552" width="9.140625" style="33"/>
    <col min="12553" max="12553" width="10.140625" style="33" bestFit="1" customWidth="1"/>
    <col min="12554" max="12800" width="9.140625" style="33"/>
    <col min="12801" max="12802" width="26.7109375" style="33" customWidth="1"/>
    <col min="12803" max="12803" width="26.28515625" style="33" bestFit="1" customWidth="1"/>
    <col min="12804" max="12804" width="14.5703125" style="33" bestFit="1" customWidth="1"/>
    <col min="12805" max="12808" width="9.140625" style="33"/>
    <col min="12809" max="12809" width="10.140625" style="33" bestFit="1" customWidth="1"/>
    <col min="12810" max="13056" width="9.140625" style="33"/>
    <col min="13057" max="13058" width="26.7109375" style="33" customWidth="1"/>
    <col min="13059" max="13059" width="26.28515625" style="33" bestFit="1" customWidth="1"/>
    <col min="13060" max="13060" width="14.5703125" style="33" bestFit="1" customWidth="1"/>
    <col min="13061" max="13064" width="9.140625" style="33"/>
    <col min="13065" max="13065" width="10.140625" style="33" bestFit="1" customWidth="1"/>
    <col min="13066" max="13312" width="9.140625" style="33"/>
    <col min="13313" max="13314" width="26.7109375" style="33" customWidth="1"/>
    <col min="13315" max="13315" width="26.28515625" style="33" bestFit="1" customWidth="1"/>
    <col min="13316" max="13316" width="14.5703125" style="33" bestFit="1" customWidth="1"/>
    <col min="13317" max="13320" width="9.140625" style="33"/>
    <col min="13321" max="13321" width="10.140625" style="33" bestFit="1" customWidth="1"/>
    <col min="13322" max="13568" width="9.140625" style="33"/>
    <col min="13569" max="13570" width="26.7109375" style="33" customWidth="1"/>
    <col min="13571" max="13571" width="26.28515625" style="33" bestFit="1" customWidth="1"/>
    <col min="13572" max="13572" width="14.5703125" style="33" bestFit="1" customWidth="1"/>
    <col min="13573" max="13576" width="9.140625" style="33"/>
    <col min="13577" max="13577" width="10.140625" style="33" bestFit="1" customWidth="1"/>
    <col min="13578" max="13824" width="9.140625" style="33"/>
    <col min="13825" max="13826" width="26.7109375" style="33" customWidth="1"/>
    <col min="13827" max="13827" width="26.28515625" style="33" bestFit="1" customWidth="1"/>
    <col min="13828" max="13828" width="14.5703125" style="33" bestFit="1" customWidth="1"/>
    <col min="13829" max="13832" width="9.140625" style="33"/>
    <col min="13833" max="13833" width="10.140625" style="33" bestFit="1" customWidth="1"/>
    <col min="13834" max="14080" width="9.140625" style="33"/>
    <col min="14081" max="14082" width="26.7109375" style="33" customWidth="1"/>
    <col min="14083" max="14083" width="26.28515625" style="33" bestFit="1" customWidth="1"/>
    <col min="14084" max="14084" width="14.5703125" style="33" bestFit="1" customWidth="1"/>
    <col min="14085" max="14088" width="9.140625" style="33"/>
    <col min="14089" max="14089" width="10.140625" style="33" bestFit="1" customWidth="1"/>
    <col min="14090" max="14336" width="9.140625" style="33"/>
    <col min="14337" max="14338" width="26.7109375" style="33" customWidth="1"/>
    <col min="14339" max="14339" width="26.28515625" style="33" bestFit="1" customWidth="1"/>
    <col min="14340" max="14340" width="14.5703125" style="33" bestFit="1" customWidth="1"/>
    <col min="14341" max="14344" width="9.140625" style="33"/>
    <col min="14345" max="14345" width="10.140625" style="33" bestFit="1" customWidth="1"/>
    <col min="14346" max="14592" width="9.140625" style="33"/>
    <col min="14593" max="14594" width="26.7109375" style="33" customWidth="1"/>
    <col min="14595" max="14595" width="26.28515625" style="33" bestFit="1" customWidth="1"/>
    <col min="14596" max="14596" width="14.5703125" style="33" bestFit="1" customWidth="1"/>
    <col min="14597" max="14600" width="9.140625" style="33"/>
    <col min="14601" max="14601" width="10.140625" style="33" bestFit="1" customWidth="1"/>
    <col min="14602" max="14848" width="9.140625" style="33"/>
    <col min="14849" max="14850" width="26.7109375" style="33" customWidth="1"/>
    <col min="14851" max="14851" width="26.28515625" style="33" bestFit="1" customWidth="1"/>
    <col min="14852" max="14852" width="14.5703125" style="33" bestFit="1" customWidth="1"/>
    <col min="14853" max="14856" width="9.140625" style="33"/>
    <col min="14857" max="14857" width="10.140625" style="33" bestFit="1" customWidth="1"/>
    <col min="14858" max="15104" width="9.140625" style="33"/>
    <col min="15105" max="15106" width="26.7109375" style="33" customWidth="1"/>
    <col min="15107" max="15107" width="26.28515625" style="33" bestFit="1" customWidth="1"/>
    <col min="15108" max="15108" width="14.5703125" style="33" bestFit="1" customWidth="1"/>
    <col min="15109" max="15112" width="9.140625" style="33"/>
    <col min="15113" max="15113" width="10.140625" style="33" bestFit="1" customWidth="1"/>
    <col min="15114" max="15360" width="9.140625" style="33"/>
    <col min="15361" max="15362" width="26.7109375" style="33" customWidth="1"/>
    <col min="15363" max="15363" width="26.28515625" style="33" bestFit="1" customWidth="1"/>
    <col min="15364" max="15364" width="14.5703125" style="33" bestFit="1" customWidth="1"/>
    <col min="15365" max="15368" width="9.140625" style="33"/>
    <col min="15369" max="15369" width="10.140625" style="33" bestFit="1" customWidth="1"/>
    <col min="15370" max="15616" width="9.140625" style="33"/>
    <col min="15617" max="15618" width="26.7109375" style="33" customWidth="1"/>
    <col min="15619" max="15619" width="26.28515625" style="33" bestFit="1" customWidth="1"/>
    <col min="15620" max="15620" width="14.5703125" style="33" bestFit="1" customWidth="1"/>
    <col min="15621" max="15624" width="9.140625" style="33"/>
    <col min="15625" max="15625" width="10.140625" style="33" bestFit="1" customWidth="1"/>
    <col min="15626" max="15872" width="9.140625" style="33"/>
    <col min="15873" max="15874" width="26.7109375" style="33" customWidth="1"/>
    <col min="15875" max="15875" width="26.28515625" style="33" bestFit="1" customWidth="1"/>
    <col min="15876" max="15876" width="14.5703125" style="33" bestFit="1" customWidth="1"/>
    <col min="15877" max="15880" width="9.140625" style="33"/>
    <col min="15881" max="15881" width="10.140625" style="33" bestFit="1" customWidth="1"/>
    <col min="15882" max="16128" width="9.140625" style="33"/>
    <col min="16129" max="16130" width="26.7109375" style="33" customWidth="1"/>
    <col min="16131" max="16131" width="26.28515625" style="33" bestFit="1" customWidth="1"/>
    <col min="16132" max="16132" width="14.5703125" style="33" bestFit="1" customWidth="1"/>
    <col min="16133" max="16136" width="9.140625" style="33"/>
    <col min="16137" max="16137" width="10.140625" style="33" bestFit="1" customWidth="1"/>
    <col min="16138" max="16384" width="9.140625" style="33"/>
  </cols>
  <sheetData>
    <row r="1" spans="1:9" ht="15" x14ac:dyDescent="0.25">
      <c r="A1" s="37"/>
      <c r="B1" s="37"/>
      <c r="C1" s="37"/>
      <c r="D1" s="37"/>
      <c r="E1" s="37"/>
      <c r="F1"/>
      <c r="G1"/>
    </row>
    <row r="2" spans="1:9" ht="15" x14ac:dyDescent="0.25">
      <c r="A2" s="37"/>
      <c r="B2" s="37"/>
      <c r="C2" s="37"/>
      <c r="D2" s="37"/>
      <c r="E2" s="37"/>
      <c r="F2"/>
      <c r="G2"/>
    </row>
    <row r="3" spans="1:9" ht="15" x14ac:dyDescent="0.25">
      <c r="A3" s="36" t="s">
        <v>520</v>
      </c>
      <c r="B3" s="36" t="s">
        <v>226</v>
      </c>
      <c r="C3" s="36" t="s">
        <v>245</v>
      </c>
      <c r="D3" s="36" t="s">
        <v>519</v>
      </c>
      <c r="E3" s="36" t="s">
        <v>227</v>
      </c>
      <c r="F3"/>
      <c r="G3"/>
      <c r="H3" s="33" t="s">
        <v>209</v>
      </c>
      <c r="I3" s="33" t="s">
        <v>210</v>
      </c>
    </row>
    <row r="4" spans="1:9" ht="15" x14ac:dyDescent="0.25">
      <c r="A4" s="36" t="s">
        <v>374</v>
      </c>
      <c r="B4" s="36" t="s">
        <v>247</v>
      </c>
      <c r="C4" s="36" t="s">
        <v>246</v>
      </c>
      <c r="D4" s="36" t="s">
        <v>63</v>
      </c>
      <c r="E4" s="36" t="s">
        <v>224</v>
      </c>
      <c r="F4"/>
      <c r="G4"/>
      <c r="H4" s="33" t="s">
        <v>211</v>
      </c>
      <c r="I4" s="33" t="s">
        <v>210</v>
      </c>
    </row>
    <row r="5" spans="1:9" ht="15" x14ac:dyDescent="0.25">
      <c r="A5" s="36" t="s">
        <v>375</v>
      </c>
      <c r="B5" s="36" t="s">
        <v>244</v>
      </c>
      <c r="C5" s="36" t="s">
        <v>246</v>
      </c>
      <c r="D5" s="36" t="s">
        <v>64</v>
      </c>
      <c r="E5" s="36" t="s">
        <v>224</v>
      </c>
      <c r="F5"/>
      <c r="G5"/>
      <c r="H5" s="33" t="s">
        <v>212</v>
      </c>
      <c r="I5" s="33" t="s">
        <v>213</v>
      </c>
    </row>
    <row r="6" spans="1:9" ht="15" x14ac:dyDescent="0.25">
      <c r="A6" s="36" t="s">
        <v>376</v>
      </c>
      <c r="B6" s="36" t="s">
        <v>249</v>
      </c>
      <c r="C6" s="36" t="s">
        <v>248</v>
      </c>
      <c r="D6" s="36" t="s">
        <v>65</v>
      </c>
      <c r="E6" s="36" t="s">
        <v>223</v>
      </c>
      <c r="F6"/>
      <c r="G6"/>
      <c r="H6" s="33" t="s">
        <v>214</v>
      </c>
      <c r="I6" s="33" t="s">
        <v>215</v>
      </c>
    </row>
    <row r="7" spans="1:9" ht="15" x14ac:dyDescent="0.25">
      <c r="A7" s="36" t="s">
        <v>377</v>
      </c>
      <c r="B7" s="36" t="s">
        <v>251</v>
      </c>
      <c r="C7" s="36" t="s">
        <v>250</v>
      </c>
      <c r="D7" s="36" t="s">
        <v>66</v>
      </c>
      <c r="E7" s="36" t="s">
        <v>223</v>
      </c>
      <c r="F7"/>
      <c r="G7"/>
      <c r="H7" s="33" t="s">
        <v>216</v>
      </c>
      <c r="I7" s="33" t="s">
        <v>217</v>
      </c>
    </row>
    <row r="8" spans="1:9" ht="15" x14ac:dyDescent="0.25">
      <c r="A8" s="36" t="s">
        <v>378</v>
      </c>
      <c r="B8" s="36" t="s">
        <v>251</v>
      </c>
      <c r="C8" s="36" t="s">
        <v>252</v>
      </c>
      <c r="D8" s="36" t="s">
        <v>67</v>
      </c>
      <c r="E8" s="36" t="s">
        <v>223</v>
      </c>
      <c r="F8"/>
      <c r="G8"/>
      <c r="H8" s="33" t="s">
        <v>218</v>
      </c>
      <c r="I8" s="33" t="s">
        <v>219</v>
      </c>
    </row>
    <row r="9" spans="1:9" ht="15" x14ac:dyDescent="0.25">
      <c r="A9" s="36" t="s">
        <v>379</v>
      </c>
      <c r="B9" s="36" t="s">
        <v>253</v>
      </c>
      <c r="C9" s="36" t="s">
        <v>250</v>
      </c>
      <c r="D9" s="36" t="s">
        <v>68</v>
      </c>
      <c r="E9" s="36" t="s">
        <v>223</v>
      </c>
      <c r="F9"/>
      <c r="G9"/>
      <c r="H9" s="33" t="s">
        <v>220</v>
      </c>
      <c r="I9" s="33" t="s">
        <v>221</v>
      </c>
    </row>
    <row r="10" spans="1:9" ht="15" x14ac:dyDescent="0.25">
      <c r="A10" s="36" t="s">
        <v>380</v>
      </c>
      <c r="B10" s="36" t="s">
        <v>244</v>
      </c>
      <c r="C10" s="36" t="s">
        <v>250</v>
      </c>
      <c r="D10" s="36" t="s">
        <v>69</v>
      </c>
      <c r="E10" s="36" t="s">
        <v>223</v>
      </c>
      <c r="F10"/>
      <c r="G10"/>
    </row>
    <row r="11" spans="1:9" ht="15" x14ac:dyDescent="0.25">
      <c r="A11" s="36" t="s">
        <v>381</v>
      </c>
      <c r="B11" s="36" t="s">
        <v>255</v>
      </c>
      <c r="C11" s="36" t="s">
        <v>254</v>
      </c>
      <c r="D11" s="36" t="s">
        <v>70</v>
      </c>
      <c r="E11" s="36" t="s">
        <v>224</v>
      </c>
      <c r="F11"/>
      <c r="G11"/>
    </row>
    <row r="12" spans="1:9" ht="15" x14ac:dyDescent="0.25">
      <c r="A12" s="36" t="s">
        <v>382</v>
      </c>
      <c r="B12" s="36" t="s">
        <v>255</v>
      </c>
      <c r="C12" s="36" t="s">
        <v>256</v>
      </c>
      <c r="D12" s="36" t="s">
        <v>71</v>
      </c>
      <c r="E12" s="36" t="s">
        <v>224</v>
      </c>
      <c r="F12"/>
      <c r="G12"/>
    </row>
    <row r="13" spans="1:9" ht="15" x14ac:dyDescent="0.25">
      <c r="A13" s="36" t="s">
        <v>383</v>
      </c>
      <c r="B13" s="36" t="s">
        <v>257</v>
      </c>
      <c r="C13" s="36" t="s">
        <v>254</v>
      </c>
      <c r="D13" s="36" t="s">
        <v>72</v>
      </c>
      <c r="E13" s="36" t="s">
        <v>224</v>
      </c>
      <c r="F13"/>
      <c r="G13"/>
    </row>
    <row r="14" spans="1:9" ht="15" x14ac:dyDescent="0.25">
      <c r="A14" s="36" t="s">
        <v>384</v>
      </c>
      <c r="B14" s="36" t="s">
        <v>258</v>
      </c>
      <c r="C14" s="36" t="s">
        <v>254</v>
      </c>
      <c r="D14" s="36" t="s">
        <v>73</v>
      </c>
      <c r="E14" s="36" t="s">
        <v>224</v>
      </c>
      <c r="F14"/>
      <c r="G14"/>
    </row>
    <row r="15" spans="1:9" ht="15" x14ac:dyDescent="0.25">
      <c r="A15" s="36" t="s">
        <v>385</v>
      </c>
      <c r="B15" s="36" t="s">
        <v>244</v>
      </c>
      <c r="C15" s="36" t="s">
        <v>254</v>
      </c>
      <c r="D15" s="36" t="s">
        <v>74</v>
      </c>
      <c r="E15" s="36" t="s">
        <v>224</v>
      </c>
      <c r="F15"/>
      <c r="G15"/>
    </row>
    <row r="16" spans="1:9" ht="15" x14ac:dyDescent="0.25">
      <c r="A16" s="36" t="s">
        <v>386</v>
      </c>
      <c r="B16" s="36" t="s">
        <v>260</v>
      </c>
      <c r="C16" s="36" t="s">
        <v>259</v>
      </c>
      <c r="D16" s="36" t="s">
        <v>75</v>
      </c>
      <c r="E16" s="36" t="s">
        <v>208</v>
      </c>
      <c r="F16"/>
      <c r="G16"/>
    </row>
    <row r="17" spans="1:9" ht="15" x14ac:dyDescent="0.25">
      <c r="A17" s="36" t="s">
        <v>387</v>
      </c>
      <c r="B17" s="36" t="s">
        <v>262</v>
      </c>
      <c r="C17" s="36" t="s">
        <v>261</v>
      </c>
      <c r="D17" s="36" t="s">
        <v>76</v>
      </c>
      <c r="E17" s="36" t="s">
        <v>208</v>
      </c>
      <c r="F17"/>
      <c r="G17"/>
    </row>
    <row r="18" spans="1:9" ht="15" x14ac:dyDescent="0.25">
      <c r="A18" s="36" t="s">
        <v>388</v>
      </c>
      <c r="B18" s="36" t="s">
        <v>244</v>
      </c>
      <c r="C18" s="36" t="s">
        <v>263</v>
      </c>
      <c r="D18" s="36" t="s">
        <v>77</v>
      </c>
      <c r="E18" s="36" t="s">
        <v>208</v>
      </c>
      <c r="F18"/>
      <c r="G18"/>
    </row>
    <row r="19" spans="1:9" ht="15" x14ac:dyDescent="0.25">
      <c r="A19" s="36" t="s">
        <v>389</v>
      </c>
      <c r="B19" s="36" t="s">
        <v>265</v>
      </c>
      <c r="C19" s="36" t="s">
        <v>264</v>
      </c>
      <c r="D19" s="36" t="s">
        <v>78</v>
      </c>
      <c r="E19" s="36" t="s">
        <v>222</v>
      </c>
      <c r="F19"/>
      <c r="G19"/>
      <c r="I19"/>
    </row>
    <row r="20" spans="1:9" ht="15" x14ac:dyDescent="0.25">
      <c r="A20" s="36" t="s">
        <v>390</v>
      </c>
      <c r="B20" s="36" t="s">
        <v>266</v>
      </c>
      <c r="C20" s="36" t="s">
        <v>264</v>
      </c>
      <c r="D20" s="36" t="s">
        <v>79</v>
      </c>
      <c r="E20" s="36" t="s">
        <v>222</v>
      </c>
      <c r="F20"/>
      <c r="G20"/>
      <c r="I20"/>
    </row>
    <row r="21" spans="1:9" ht="15" x14ac:dyDescent="0.25">
      <c r="A21" s="36" t="s">
        <v>391</v>
      </c>
      <c r="B21" s="36" t="s">
        <v>244</v>
      </c>
      <c r="C21" s="36" t="s">
        <v>264</v>
      </c>
      <c r="D21" s="36" t="s">
        <v>80</v>
      </c>
      <c r="E21" s="36" t="s">
        <v>222</v>
      </c>
      <c r="F21"/>
      <c r="G21"/>
      <c r="I21"/>
    </row>
    <row r="22" spans="1:9" ht="15" x14ac:dyDescent="0.25">
      <c r="A22" s="36" t="s">
        <v>392</v>
      </c>
      <c r="B22" s="36" t="s">
        <v>268</v>
      </c>
      <c r="C22" s="36" t="s">
        <v>267</v>
      </c>
      <c r="D22" s="36" t="s">
        <v>81</v>
      </c>
      <c r="E22" s="36" t="s">
        <v>222</v>
      </c>
      <c r="F22"/>
      <c r="G22"/>
      <c r="I22"/>
    </row>
    <row r="23" spans="1:9" ht="15" x14ac:dyDescent="0.25">
      <c r="A23" s="36" t="s">
        <v>393</v>
      </c>
      <c r="B23" s="36" t="s">
        <v>270</v>
      </c>
      <c r="C23" s="36" t="s">
        <v>269</v>
      </c>
      <c r="D23" s="36" t="s">
        <v>82</v>
      </c>
      <c r="E23" s="36" t="s">
        <v>222</v>
      </c>
      <c r="F23"/>
      <c r="G23"/>
      <c r="I23"/>
    </row>
    <row r="24" spans="1:9" ht="15" x14ac:dyDescent="0.25">
      <c r="A24" s="36" t="s">
        <v>394</v>
      </c>
      <c r="B24" s="36" t="s">
        <v>244</v>
      </c>
      <c r="C24" s="36" t="s">
        <v>267</v>
      </c>
      <c r="D24" s="36" t="s">
        <v>83</v>
      </c>
      <c r="E24" s="36" t="s">
        <v>222</v>
      </c>
      <c r="F24"/>
      <c r="G24"/>
      <c r="I24"/>
    </row>
    <row r="25" spans="1:9" ht="15" x14ac:dyDescent="0.25">
      <c r="A25" s="36" t="s">
        <v>395</v>
      </c>
      <c r="B25" s="36" t="s">
        <v>272</v>
      </c>
      <c r="C25" s="36" t="s">
        <v>271</v>
      </c>
      <c r="D25" s="36" t="s">
        <v>84</v>
      </c>
      <c r="E25" s="36" t="s">
        <v>222</v>
      </c>
      <c r="F25"/>
      <c r="G25"/>
      <c r="I25"/>
    </row>
    <row r="26" spans="1:9" ht="15" x14ac:dyDescent="0.25">
      <c r="A26" s="36" t="s">
        <v>396</v>
      </c>
      <c r="B26" s="36" t="s">
        <v>244</v>
      </c>
      <c r="C26" s="36" t="s">
        <v>271</v>
      </c>
      <c r="D26" s="36" t="s">
        <v>85</v>
      </c>
      <c r="E26" s="36" t="s">
        <v>222</v>
      </c>
      <c r="F26"/>
      <c r="G26"/>
      <c r="I26"/>
    </row>
    <row r="27" spans="1:9" ht="15" x14ac:dyDescent="0.25">
      <c r="A27" s="36" t="s">
        <v>397</v>
      </c>
      <c r="B27" s="36" t="s">
        <v>231</v>
      </c>
      <c r="C27" s="36" t="s">
        <v>273</v>
      </c>
      <c r="D27" s="36" t="s">
        <v>86</v>
      </c>
      <c r="E27" s="36" t="s">
        <v>208</v>
      </c>
      <c r="F27"/>
      <c r="G27"/>
      <c r="I27"/>
    </row>
    <row r="28" spans="1:9" ht="15" x14ac:dyDescent="0.25">
      <c r="A28" s="36" t="s">
        <v>398</v>
      </c>
      <c r="B28" s="36" t="s">
        <v>274</v>
      </c>
      <c r="C28" s="36" t="s">
        <v>273</v>
      </c>
      <c r="D28" s="36" t="s">
        <v>87</v>
      </c>
      <c r="E28" s="36" t="s">
        <v>208</v>
      </c>
      <c r="F28"/>
      <c r="G28"/>
      <c r="I28"/>
    </row>
    <row r="29" spans="1:9" ht="15" x14ac:dyDescent="0.25">
      <c r="A29" s="36" t="s">
        <v>399</v>
      </c>
      <c r="B29" s="36" t="s">
        <v>274</v>
      </c>
      <c r="C29" s="36" t="s">
        <v>275</v>
      </c>
      <c r="D29" s="36" t="s">
        <v>88</v>
      </c>
      <c r="E29" s="36" t="s">
        <v>208</v>
      </c>
      <c r="F29"/>
      <c r="G29"/>
      <c r="I29"/>
    </row>
    <row r="30" spans="1:9" ht="15" x14ac:dyDescent="0.25">
      <c r="A30" s="36" t="s">
        <v>400</v>
      </c>
      <c r="B30" s="36" t="s">
        <v>244</v>
      </c>
      <c r="C30" s="36" t="s">
        <v>273</v>
      </c>
      <c r="D30" s="36" t="s">
        <v>89</v>
      </c>
      <c r="E30" s="36" t="s">
        <v>208</v>
      </c>
      <c r="F30"/>
      <c r="G30"/>
      <c r="I30"/>
    </row>
    <row r="31" spans="1:9" ht="15" x14ac:dyDescent="0.25">
      <c r="A31" s="36" t="s">
        <v>401</v>
      </c>
      <c r="B31" s="36" t="s">
        <v>244</v>
      </c>
      <c r="C31" s="36" t="s">
        <v>276</v>
      </c>
      <c r="D31" s="36" t="s">
        <v>90</v>
      </c>
      <c r="E31" s="36" t="s">
        <v>208</v>
      </c>
      <c r="F31"/>
      <c r="G31"/>
      <c r="I31"/>
    </row>
    <row r="32" spans="1:9" ht="15" x14ac:dyDescent="0.25">
      <c r="A32" s="36" t="s">
        <v>402</v>
      </c>
      <c r="B32" s="36" t="s">
        <v>277</v>
      </c>
      <c r="C32" s="36" t="s">
        <v>273</v>
      </c>
      <c r="D32" s="36" t="s">
        <v>91</v>
      </c>
      <c r="E32" s="36" t="s">
        <v>208</v>
      </c>
      <c r="F32"/>
      <c r="G32"/>
      <c r="I32"/>
    </row>
    <row r="33" spans="1:9" ht="15" x14ac:dyDescent="0.25">
      <c r="A33" s="36" t="s">
        <v>403</v>
      </c>
      <c r="B33" s="36" t="s">
        <v>244</v>
      </c>
      <c r="C33" s="36" t="s">
        <v>278</v>
      </c>
      <c r="D33" s="36" t="s">
        <v>92</v>
      </c>
      <c r="E33" s="36" t="s">
        <v>223</v>
      </c>
      <c r="F33"/>
      <c r="G33"/>
      <c r="I33"/>
    </row>
    <row r="34" spans="1:9" ht="15" x14ac:dyDescent="0.25">
      <c r="A34" s="36" t="s">
        <v>404</v>
      </c>
      <c r="B34" s="36" t="s">
        <v>232</v>
      </c>
      <c r="C34" s="36" t="s">
        <v>279</v>
      </c>
      <c r="D34" s="36" t="s">
        <v>93</v>
      </c>
      <c r="E34" s="36" t="s">
        <v>224</v>
      </c>
      <c r="F34"/>
      <c r="G34"/>
    </row>
    <row r="35" spans="1:9" ht="15" x14ac:dyDescent="0.25">
      <c r="A35" s="36" t="s">
        <v>405</v>
      </c>
      <c r="B35" s="36" t="s">
        <v>244</v>
      </c>
      <c r="C35" s="36" t="s">
        <v>279</v>
      </c>
      <c r="D35" s="36" t="s">
        <v>94</v>
      </c>
      <c r="E35" s="36" t="s">
        <v>224</v>
      </c>
      <c r="F35"/>
      <c r="G35"/>
    </row>
    <row r="36" spans="1:9" ht="15" x14ac:dyDescent="0.25">
      <c r="A36" s="36" t="s">
        <v>406</v>
      </c>
      <c r="B36" s="36" t="s">
        <v>281</v>
      </c>
      <c r="C36" s="36" t="s">
        <v>280</v>
      </c>
      <c r="D36" s="36" t="s">
        <v>95</v>
      </c>
      <c r="E36" s="36" t="s">
        <v>224</v>
      </c>
      <c r="F36"/>
      <c r="G36"/>
    </row>
    <row r="37" spans="1:9" ht="15" x14ac:dyDescent="0.25">
      <c r="A37" s="36" t="s">
        <v>407</v>
      </c>
      <c r="B37" s="36" t="s">
        <v>244</v>
      </c>
      <c r="C37" s="36" t="s">
        <v>280</v>
      </c>
      <c r="D37" s="36" t="s">
        <v>96</v>
      </c>
      <c r="E37" s="36" t="s">
        <v>224</v>
      </c>
      <c r="F37"/>
      <c r="G37"/>
    </row>
    <row r="38" spans="1:9" ht="15" x14ac:dyDescent="0.25">
      <c r="A38" s="36" t="s">
        <v>408</v>
      </c>
      <c r="B38" s="36" t="s">
        <v>283</v>
      </c>
      <c r="C38" s="36" t="s">
        <v>282</v>
      </c>
      <c r="D38" s="36" t="s">
        <v>97</v>
      </c>
      <c r="E38" s="36" t="s">
        <v>222</v>
      </c>
      <c r="F38"/>
      <c r="G38"/>
    </row>
    <row r="39" spans="1:9" ht="15" x14ac:dyDescent="0.25">
      <c r="A39" s="36" t="s">
        <v>409</v>
      </c>
      <c r="B39" s="36" t="s">
        <v>283</v>
      </c>
      <c r="C39" s="36" t="s">
        <v>284</v>
      </c>
      <c r="D39" s="36" t="s">
        <v>98</v>
      </c>
      <c r="E39" s="36" t="s">
        <v>222</v>
      </c>
      <c r="F39"/>
      <c r="G39"/>
    </row>
    <row r="40" spans="1:9" ht="15" x14ac:dyDescent="0.25">
      <c r="A40" s="36" t="s">
        <v>410</v>
      </c>
      <c r="B40" s="36" t="s">
        <v>244</v>
      </c>
      <c r="C40" s="36" t="s">
        <v>282</v>
      </c>
      <c r="D40" s="36" t="s">
        <v>99</v>
      </c>
      <c r="E40" s="36" t="s">
        <v>222</v>
      </c>
      <c r="F40"/>
      <c r="G40"/>
    </row>
    <row r="41" spans="1:9" ht="15" x14ac:dyDescent="0.25">
      <c r="A41" s="36" t="s">
        <v>411</v>
      </c>
      <c r="B41" s="36" t="s">
        <v>285</v>
      </c>
      <c r="C41" s="36" t="s">
        <v>282</v>
      </c>
      <c r="D41" s="36" t="s">
        <v>100</v>
      </c>
      <c r="E41" s="36" t="s">
        <v>222</v>
      </c>
      <c r="F41"/>
      <c r="G41"/>
    </row>
    <row r="42" spans="1:9" ht="15" x14ac:dyDescent="0.25">
      <c r="A42" s="36" t="s">
        <v>412</v>
      </c>
      <c r="B42" s="36" t="s">
        <v>286</v>
      </c>
      <c r="C42" s="36" t="s">
        <v>282</v>
      </c>
      <c r="D42" s="36" t="s">
        <v>101</v>
      </c>
      <c r="E42" s="36" t="s">
        <v>222</v>
      </c>
      <c r="F42"/>
      <c r="G42"/>
    </row>
    <row r="43" spans="1:9" ht="15" x14ac:dyDescent="0.25">
      <c r="A43" s="36" t="s">
        <v>413</v>
      </c>
      <c r="B43" s="36" t="s">
        <v>288</v>
      </c>
      <c r="C43" s="36" t="s">
        <v>287</v>
      </c>
      <c r="D43" s="36" t="s">
        <v>102</v>
      </c>
      <c r="E43" s="36" t="s">
        <v>224</v>
      </c>
      <c r="F43"/>
      <c r="G43"/>
    </row>
    <row r="44" spans="1:9" ht="15" x14ac:dyDescent="0.25">
      <c r="A44" s="36" t="s">
        <v>414</v>
      </c>
      <c r="B44" s="36" t="s">
        <v>244</v>
      </c>
      <c r="C44" s="36" t="s">
        <v>287</v>
      </c>
      <c r="D44" s="36" t="s">
        <v>103</v>
      </c>
      <c r="E44" s="36" t="s">
        <v>224</v>
      </c>
      <c r="F44"/>
      <c r="G44"/>
    </row>
    <row r="45" spans="1:9" ht="15" x14ac:dyDescent="0.25">
      <c r="A45" s="36" t="s">
        <v>415</v>
      </c>
      <c r="B45" s="36" t="s">
        <v>290</v>
      </c>
      <c r="C45" s="36" t="s">
        <v>289</v>
      </c>
      <c r="D45" s="36" t="s">
        <v>104</v>
      </c>
      <c r="E45" s="36" t="s">
        <v>208</v>
      </c>
      <c r="F45"/>
      <c r="G45"/>
    </row>
    <row r="46" spans="1:9" ht="15" x14ac:dyDescent="0.25">
      <c r="A46" s="36" t="s">
        <v>416</v>
      </c>
      <c r="B46" s="36" t="s">
        <v>244</v>
      </c>
      <c r="C46" s="36" t="s">
        <v>289</v>
      </c>
      <c r="D46" s="36" t="s">
        <v>105</v>
      </c>
      <c r="E46" s="36" t="s">
        <v>208</v>
      </c>
      <c r="F46"/>
      <c r="G46"/>
    </row>
    <row r="47" spans="1:9" ht="15" x14ac:dyDescent="0.25">
      <c r="A47" s="36" t="s">
        <v>417</v>
      </c>
      <c r="B47" s="36" t="s">
        <v>291</v>
      </c>
      <c r="C47" s="36" t="s">
        <v>248</v>
      </c>
      <c r="D47" s="36" t="s">
        <v>106</v>
      </c>
      <c r="E47" s="36" t="s">
        <v>223</v>
      </c>
      <c r="F47"/>
      <c r="G47"/>
    </row>
    <row r="48" spans="1:9" ht="15" x14ac:dyDescent="0.25">
      <c r="A48" s="36" t="s">
        <v>418</v>
      </c>
      <c r="B48" s="36" t="s">
        <v>293</v>
      </c>
      <c r="C48" s="36" t="s">
        <v>292</v>
      </c>
      <c r="D48" s="36" t="s">
        <v>107</v>
      </c>
      <c r="E48" s="36" t="s">
        <v>223</v>
      </c>
      <c r="F48"/>
      <c r="G48"/>
    </row>
    <row r="49" spans="1:7" ht="15" x14ac:dyDescent="0.25">
      <c r="A49" s="36" t="s">
        <v>419</v>
      </c>
      <c r="B49" s="36" t="s">
        <v>244</v>
      </c>
      <c r="C49" s="36" t="s">
        <v>248</v>
      </c>
      <c r="D49" s="36" t="s">
        <v>108</v>
      </c>
      <c r="E49" s="36" t="s">
        <v>223</v>
      </c>
      <c r="F49"/>
      <c r="G49"/>
    </row>
    <row r="50" spans="1:7" ht="15" x14ac:dyDescent="0.25">
      <c r="A50" s="36" t="s">
        <v>420</v>
      </c>
      <c r="B50" s="36" t="s">
        <v>244</v>
      </c>
      <c r="C50" s="36" t="s">
        <v>292</v>
      </c>
      <c r="D50" s="36" t="s">
        <v>109</v>
      </c>
      <c r="E50" s="36" t="s">
        <v>223</v>
      </c>
      <c r="F50"/>
      <c r="G50"/>
    </row>
    <row r="51" spans="1:7" ht="15" x14ac:dyDescent="0.25">
      <c r="A51" s="36" t="s">
        <v>421</v>
      </c>
      <c r="B51" s="36" t="s">
        <v>233</v>
      </c>
      <c r="C51" s="36" t="s">
        <v>294</v>
      </c>
      <c r="D51" s="36" t="s">
        <v>110</v>
      </c>
      <c r="E51" s="36" t="s">
        <v>208</v>
      </c>
      <c r="F51"/>
      <c r="G51"/>
    </row>
    <row r="52" spans="1:7" ht="15" x14ac:dyDescent="0.25">
      <c r="A52" s="36" t="s">
        <v>422</v>
      </c>
      <c r="B52" s="36" t="s">
        <v>244</v>
      </c>
      <c r="C52" s="36" t="s">
        <v>294</v>
      </c>
      <c r="D52" s="36" t="s">
        <v>111</v>
      </c>
      <c r="E52" s="36" t="s">
        <v>208</v>
      </c>
      <c r="F52"/>
      <c r="G52"/>
    </row>
    <row r="53" spans="1:7" ht="15" x14ac:dyDescent="0.25">
      <c r="A53" s="36" t="s">
        <v>423</v>
      </c>
      <c r="B53" s="36" t="s">
        <v>296</v>
      </c>
      <c r="C53" s="36" t="s">
        <v>295</v>
      </c>
      <c r="D53" s="36" t="s">
        <v>112</v>
      </c>
      <c r="E53" s="36" t="s">
        <v>222</v>
      </c>
      <c r="F53"/>
      <c r="G53"/>
    </row>
    <row r="54" spans="1:7" ht="15" x14ac:dyDescent="0.25">
      <c r="A54" s="36" t="s">
        <v>424</v>
      </c>
      <c r="B54" s="36" t="s">
        <v>298</v>
      </c>
      <c r="C54" s="36" t="s">
        <v>297</v>
      </c>
      <c r="D54" s="36" t="s">
        <v>113</v>
      </c>
      <c r="E54" s="36" t="s">
        <v>222</v>
      </c>
      <c r="F54"/>
      <c r="G54"/>
    </row>
    <row r="55" spans="1:7" ht="15" x14ac:dyDescent="0.25">
      <c r="A55" s="36" t="s">
        <v>425</v>
      </c>
      <c r="B55" s="36" t="s">
        <v>299</v>
      </c>
      <c r="C55" s="36" t="s">
        <v>297</v>
      </c>
      <c r="D55" s="36" t="s">
        <v>114</v>
      </c>
      <c r="E55" s="36" t="s">
        <v>208</v>
      </c>
      <c r="F55"/>
      <c r="G55"/>
    </row>
    <row r="56" spans="1:7" ht="15" x14ac:dyDescent="0.25">
      <c r="A56" s="36" t="s">
        <v>426</v>
      </c>
      <c r="B56" s="36" t="s">
        <v>300</v>
      </c>
      <c r="C56" s="36" t="s">
        <v>297</v>
      </c>
      <c r="D56" s="36" t="s">
        <v>115</v>
      </c>
      <c r="E56" s="36" t="s">
        <v>222</v>
      </c>
      <c r="F56"/>
      <c r="G56"/>
    </row>
    <row r="57" spans="1:7" ht="15" x14ac:dyDescent="0.25">
      <c r="A57" s="36" t="s">
        <v>427</v>
      </c>
      <c r="B57" s="36" t="s">
        <v>228</v>
      </c>
      <c r="C57" s="36" t="s">
        <v>297</v>
      </c>
      <c r="D57" s="36" t="s">
        <v>116</v>
      </c>
      <c r="E57" s="36" t="s">
        <v>222</v>
      </c>
      <c r="F57"/>
      <c r="G57"/>
    </row>
    <row r="58" spans="1:7" ht="15" x14ac:dyDescent="0.25">
      <c r="A58" s="36" t="s">
        <v>428</v>
      </c>
      <c r="B58" s="36" t="s">
        <v>301</v>
      </c>
      <c r="C58" s="36" t="s">
        <v>297</v>
      </c>
      <c r="D58" s="36" t="s">
        <v>117</v>
      </c>
      <c r="E58" s="36" t="s">
        <v>222</v>
      </c>
      <c r="F58"/>
      <c r="G58"/>
    </row>
    <row r="59" spans="1:7" ht="15" x14ac:dyDescent="0.25">
      <c r="A59" s="36" t="s">
        <v>429</v>
      </c>
      <c r="B59" s="36" t="s">
        <v>229</v>
      </c>
      <c r="C59" s="36" t="s">
        <v>297</v>
      </c>
      <c r="D59" s="36" t="s">
        <v>118</v>
      </c>
      <c r="E59" s="36" t="s">
        <v>222</v>
      </c>
      <c r="F59"/>
      <c r="G59"/>
    </row>
    <row r="60" spans="1:7" ht="15" x14ac:dyDescent="0.25">
      <c r="A60" s="36" t="s">
        <v>430</v>
      </c>
      <c r="B60" s="36" t="s">
        <v>244</v>
      </c>
      <c r="C60" s="36" t="s">
        <v>297</v>
      </c>
      <c r="D60" s="36" t="s">
        <v>119</v>
      </c>
      <c r="E60" s="36" t="s">
        <v>222</v>
      </c>
      <c r="F60"/>
      <c r="G60"/>
    </row>
    <row r="61" spans="1:7" ht="15" x14ac:dyDescent="0.25">
      <c r="A61" s="36" t="s">
        <v>431</v>
      </c>
      <c r="B61" s="36" t="s">
        <v>303</v>
      </c>
      <c r="C61" s="36" t="s">
        <v>302</v>
      </c>
      <c r="D61" s="36" t="s">
        <v>120</v>
      </c>
      <c r="E61" s="36" t="s">
        <v>224</v>
      </c>
      <c r="F61"/>
      <c r="G61"/>
    </row>
    <row r="62" spans="1:7" ht="15" x14ac:dyDescent="0.25">
      <c r="A62" s="36" t="s">
        <v>432</v>
      </c>
      <c r="B62" s="36" t="s">
        <v>304</v>
      </c>
      <c r="C62" s="36" t="s">
        <v>302</v>
      </c>
      <c r="D62" s="36" t="s">
        <v>121</v>
      </c>
      <c r="E62" s="36" t="s">
        <v>224</v>
      </c>
      <c r="F62"/>
      <c r="G62"/>
    </row>
    <row r="63" spans="1:7" ht="15" x14ac:dyDescent="0.25">
      <c r="A63" s="36" t="s">
        <v>433</v>
      </c>
      <c r="B63" s="36" t="s">
        <v>244</v>
      </c>
      <c r="C63" s="36" t="s">
        <v>302</v>
      </c>
      <c r="D63" s="36" t="s">
        <v>122</v>
      </c>
      <c r="E63" s="36" t="s">
        <v>224</v>
      </c>
      <c r="F63"/>
      <c r="G63"/>
    </row>
    <row r="64" spans="1:7" ht="15" x14ac:dyDescent="0.25">
      <c r="A64" s="36" t="s">
        <v>434</v>
      </c>
      <c r="B64" s="36" t="s">
        <v>306</v>
      </c>
      <c r="C64" s="36" t="s">
        <v>305</v>
      </c>
      <c r="D64" s="36" t="s">
        <v>123</v>
      </c>
      <c r="E64" s="36" t="s">
        <v>222</v>
      </c>
      <c r="F64"/>
      <c r="G64"/>
    </row>
    <row r="65" spans="1:7" ht="15" x14ac:dyDescent="0.25">
      <c r="A65" s="36" t="s">
        <v>435</v>
      </c>
      <c r="B65" s="36" t="s">
        <v>244</v>
      </c>
      <c r="C65" s="36" t="s">
        <v>307</v>
      </c>
      <c r="D65" s="36" t="s">
        <v>124</v>
      </c>
      <c r="E65" s="36" t="s">
        <v>222</v>
      </c>
      <c r="F65"/>
      <c r="G65"/>
    </row>
    <row r="66" spans="1:7" ht="15" x14ac:dyDescent="0.25">
      <c r="A66" s="36" t="s">
        <v>436</v>
      </c>
      <c r="B66" s="36" t="s">
        <v>309</v>
      </c>
      <c r="C66" s="36" t="s">
        <v>308</v>
      </c>
      <c r="D66" s="36" t="s">
        <v>125</v>
      </c>
      <c r="E66" s="36" t="s">
        <v>223</v>
      </c>
      <c r="F66"/>
      <c r="G66"/>
    </row>
    <row r="67" spans="1:7" ht="15" x14ac:dyDescent="0.25">
      <c r="A67" s="36" t="s">
        <v>437</v>
      </c>
      <c r="B67" s="36" t="s">
        <v>310</v>
      </c>
      <c r="C67" s="36" t="s">
        <v>308</v>
      </c>
      <c r="D67" s="36" t="s">
        <v>126</v>
      </c>
      <c r="E67" s="36" t="s">
        <v>223</v>
      </c>
      <c r="F67"/>
      <c r="G67"/>
    </row>
    <row r="68" spans="1:7" ht="15" x14ac:dyDescent="0.25">
      <c r="A68" s="36" t="s">
        <v>438</v>
      </c>
      <c r="B68" s="36" t="s">
        <v>312</v>
      </c>
      <c r="C68" s="36" t="s">
        <v>311</v>
      </c>
      <c r="D68" s="36" t="s">
        <v>127</v>
      </c>
      <c r="E68" s="36" t="s">
        <v>223</v>
      </c>
      <c r="F68"/>
      <c r="G68"/>
    </row>
    <row r="69" spans="1:7" ht="15" x14ac:dyDescent="0.25">
      <c r="A69" s="36" t="s">
        <v>439</v>
      </c>
      <c r="B69" s="36" t="s">
        <v>244</v>
      </c>
      <c r="C69" s="36" t="s">
        <v>308</v>
      </c>
      <c r="D69" s="36" t="s">
        <v>128</v>
      </c>
      <c r="E69" s="36" t="s">
        <v>223</v>
      </c>
      <c r="F69"/>
      <c r="G69"/>
    </row>
    <row r="70" spans="1:7" ht="15" x14ac:dyDescent="0.25">
      <c r="A70" s="36" t="s">
        <v>440</v>
      </c>
      <c r="B70" s="36" t="s">
        <v>314</v>
      </c>
      <c r="C70" s="36" t="s">
        <v>313</v>
      </c>
      <c r="D70" s="36" t="s">
        <v>129</v>
      </c>
      <c r="E70" s="36" t="s">
        <v>222</v>
      </c>
      <c r="F70"/>
      <c r="G70"/>
    </row>
    <row r="71" spans="1:7" ht="15" x14ac:dyDescent="0.25">
      <c r="A71" s="36" t="s">
        <v>441</v>
      </c>
      <c r="B71" s="36" t="s">
        <v>244</v>
      </c>
      <c r="C71" s="36" t="s">
        <v>313</v>
      </c>
      <c r="D71" s="36" t="s">
        <v>130</v>
      </c>
      <c r="E71" s="36" t="s">
        <v>222</v>
      </c>
      <c r="F71"/>
      <c r="G71"/>
    </row>
    <row r="72" spans="1:7" ht="15" x14ac:dyDescent="0.25">
      <c r="A72" s="36" t="s">
        <v>442</v>
      </c>
      <c r="B72" s="36" t="s">
        <v>316</v>
      </c>
      <c r="C72" s="36" t="s">
        <v>315</v>
      </c>
      <c r="D72" s="36" t="s">
        <v>131</v>
      </c>
      <c r="E72" s="36" t="s">
        <v>224</v>
      </c>
      <c r="F72"/>
      <c r="G72"/>
    </row>
    <row r="73" spans="1:7" ht="15" x14ac:dyDescent="0.25">
      <c r="A73" s="36" t="s">
        <v>443</v>
      </c>
      <c r="B73" s="36" t="s">
        <v>244</v>
      </c>
      <c r="C73" s="36" t="s">
        <v>315</v>
      </c>
      <c r="D73" s="36" t="s">
        <v>132</v>
      </c>
      <c r="E73" s="36" t="s">
        <v>224</v>
      </c>
      <c r="F73"/>
      <c r="G73"/>
    </row>
    <row r="74" spans="1:7" ht="15" x14ac:dyDescent="0.25">
      <c r="A74" s="36" t="s">
        <v>444</v>
      </c>
      <c r="B74" s="36" t="s">
        <v>318</v>
      </c>
      <c r="C74" s="36" t="s">
        <v>317</v>
      </c>
      <c r="D74" s="36" t="s">
        <v>133</v>
      </c>
      <c r="E74" s="36" t="s">
        <v>222</v>
      </c>
      <c r="F74"/>
      <c r="G74"/>
    </row>
    <row r="75" spans="1:7" ht="15" x14ac:dyDescent="0.25">
      <c r="A75" s="36" t="s">
        <v>445</v>
      </c>
      <c r="B75" s="36" t="s">
        <v>244</v>
      </c>
      <c r="C75" s="36" t="s">
        <v>317</v>
      </c>
      <c r="D75" s="36" t="s">
        <v>134</v>
      </c>
      <c r="E75" s="36" t="s">
        <v>222</v>
      </c>
      <c r="F75"/>
      <c r="G75"/>
    </row>
    <row r="76" spans="1:7" ht="15" x14ac:dyDescent="0.25">
      <c r="A76" s="36" t="s">
        <v>446</v>
      </c>
      <c r="B76" s="36" t="s">
        <v>222</v>
      </c>
      <c r="C76" s="36" t="s">
        <v>319</v>
      </c>
      <c r="D76" s="36" t="s">
        <v>135</v>
      </c>
      <c r="E76" s="36" t="s">
        <v>222</v>
      </c>
      <c r="F76"/>
      <c r="G76"/>
    </row>
    <row r="77" spans="1:7" ht="15" x14ac:dyDescent="0.25">
      <c r="A77" s="36" t="s">
        <v>447</v>
      </c>
      <c r="B77" s="36" t="s">
        <v>222</v>
      </c>
      <c r="C77" s="36" t="s">
        <v>320</v>
      </c>
      <c r="D77" s="36" t="s">
        <v>136</v>
      </c>
      <c r="E77" s="36" t="s">
        <v>222</v>
      </c>
      <c r="F77"/>
      <c r="G77"/>
    </row>
    <row r="78" spans="1:7" ht="15" x14ac:dyDescent="0.25">
      <c r="A78" s="36" t="s">
        <v>448</v>
      </c>
      <c r="B78" s="36" t="s">
        <v>234</v>
      </c>
      <c r="C78" s="36" t="s">
        <v>319</v>
      </c>
      <c r="D78" s="36" t="s">
        <v>137</v>
      </c>
      <c r="E78" s="36" t="s">
        <v>222</v>
      </c>
      <c r="F78"/>
      <c r="G78"/>
    </row>
    <row r="79" spans="1:7" ht="15" x14ac:dyDescent="0.25">
      <c r="A79" s="36" t="s">
        <v>449</v>
      </c>
      <c r="B79" s="36" t="s">
        <v>244</v>
      </c>
      <c r="C79" s="36" t="s">
        <v>319</v>
      </c>
      <c r="D79" s="36" t="s">
        <v>138</v>
      </c>
      <c r="E79" s="36" t="s">
        <v>222</v>
      </c>
      <c r="F79"/>
      <c r="G79"/>
    </row>
    <row r="80" spans="1:7" ht="15" x14ac:dyDescent="0.25">
      <c r="A80" s="36" t="s">
        <v>450</v>
      </c>
      <c r="B80" s="36" t="s">
        <v>322</v>
      </c>
      <c r="C80" s="36" t="s">
        <v>321</v>
      </c>
      <c r="D80" s="36" t="s">
        <v>139</v>
      </c>
      <c r="E80" s="36" t="s">
        <v>208</v>
      </c>
      <c r="F80"/>
      <c r="G80"/>
    </row>
    <row r="81" spans="1:7" ht="15" x14ac:dyDescent="0.25">
      <c r="A81" s="36" t="s">
        <v>451</v>
      </c>
      <c r="B81" s="36" t="s">
        <v>323</v>
      </c>
      <c r="C81" s="36" t="s">
        <v>321</v>
      </c>
      <c r="D81" s="36" t="s">
        <v>140</v>
      </c>
      <c r="E81" s="36" t="s">
        <v>208</v>
      </c>
      <c r="F81"/>
      <c r="G81"/>
    </row>
    <row r="82" spans="1:7" ht="15" x14ac:dyDescent="0.25">
      <c r="A82" s="36" t="s">
        <v>452</v>
      </c>
      <c r="B82" s="36" t="s">
        <v>324</v>
      </c>
      <c r="C82" s="36" t="s">
        <v>321</v>
      </c>
      <c r="D82" s="36" t="s">
        <v>141</v>
      </c>
      <c r="E82" s="36" t="s">
        <v>222</v>
      </c>
      <c r="F82"/>
      <c r="G82"/>
    </row>
    <row r="83" spans="1:7" ht="15" x14ac:dyDescent="0.25">
      <c r="A83" s="36" t="s">
        <v>453</v>
      </c>
      <c r="B83" s="36" t="s">
        <v>244</v>
      </c>
      <c r="C83" s="36" t="s">
        <v>321</v>
      </c>
      <c r="D83" s="36" t="s">
        <v>142</v>
      </c>
      <c r="E83" s="36" t="s">
        <v>208</v>
      </c>
      <c r="F83"/>
      <c r="G83"/>
    </row>
    <row r="84" spans="1:7" ht="15" x14ac:dyDescent="0.25">
      <c r="A84" s="36" t="s">
        <v>454</v>
      </c>
      <c r="B84" s="36" t="s">
        <v>326</v>
      </c>
      <c r="C84" s="36" t="s">
        <v>325</v>
      </c>
      <c r="D84" s="36" t="s">
        <v>143</v>
      </c>
      <c r="E84" s="36" t="s">
        <v>224</v>
      </c>
      <c r="F84"/>
      <c r="G84"/>
    </row>
    <row r="85" spans="1:7" ht="15" x14ac:dyDescent="0.25">
      <c r="A85" s="36" t="s">
        <v>455</v>
      </c>
      <c r="B85" s="36" t="s">
        <v>328</v>
      </c>
      <c r="C85" s="36" t="s">
        <v>327</v>
      </c>
      <c r="D85" s="36" t="s">
        <v>144</v>
      </c>
      <c r="E85" s="36" t="s">
        <v>224</v>
      </c>
      <c r="F85"/>
      <c r="G85"/>
    </row>
    <row r="86" spans="1:7" ht="15" x14ac:dyDescent="0.25">
      <c r="A86" s="36" t="s">
        <v>456</v>
      </c>
      <c r="B86" s="36" t="s">
        <v>244</v>
      </c>
      <c r="C86" s="36" t="s">
        <v>327</v>
      </c>
      <c r="D86" s="36" t="s">
        <v>145</v>
      </c>
      <c r="E86" s="36" t="s">
        <v>224</v>
      </c>
      <c r="F86"/>
      <c r="G86"/>
    </row>
    <row r="87" spans="1:7" ht="15" x14ac:dyDescent="0.25">
      <c r="A87" s="36" t="s">
        <v>457</v>
      </c>
      <c r="B87" s="36" t="s">
        <v>330</v>
      </c>
      <c r="C87" s="36" t="s">
        <v>329</v>
      </c>
      <c r="D87" s="36" t="s">
        <v>146</v>
      </c>
      <c r="E87" s="36" t="s">
        <v>222</v>
      </c>
      <c r="F87"/>
      <c r="G87"/>
    </row>
    <row r="88" spans="1:7" ht="15" x14ac:dyDescent="0.25">
      <c r="A88" s="36" t="s">
        <v>458</v>
      </c>
      <c r="B88" s="36" t="s">
        <v>332</v>
      </c>
      <c r="C88" s="36" t="s">
        <v>331</v>
      </c>
      <c r="D88" s="36" t="s">
        <v>147</v>
      </c>
      <c r="E88" s="36" t="s">
        <v>222</v>
      </c>
      <c r="F88"/>
      <c r="G88"/>
    </row>
    <row r="89" spans="1:7" ht="15" x14ac:dyDescent="0.25">
      <c r="A89" s="36" t="s">
        <v>459</v>
      </c>
      <c r="B89" s="36" t="s">
        <v>334</v>
      </c>
      <c r="C89" s="36" t="s">
        <v>333</v>
      </c>
      <c r="D89" s="36" t="s">
        <v>148</v>
      </c>
      <c r="E89" s="36" t="s">
        <v>222</v>
      </c>
      <c r="F89"/>
      <c r="G89"/>
    </row>
    <row r="90" spans="1:7" ht="15" x14ac:dyDescent="0.25">
      <c r="A90" s="36" t="s">
        <v>460</v>
      </c>
      <c r="B90" s="36" t="s">
        <v>335</v>
      </c>
      <c r="C90" s="36" t="s">
        <v>329</v>
      </c>
      <c r="D90" s="36" t="s">
        <v>149</v>
      </c>
      <c r="E90" s="36" t="s">
        <v>222</v>
      </c>
      <c r="F90"/>
      <c r="G90"/>
    </row>
    <row r="91" spans="1:7" ht="15" x14ac:dyDescent="0.25">
      <c r="A91" s="36" t="s">
        <v>461</v>
      </c>
      <c r="B91" s="36" t="s">
        <v>244</v>
      </c>
      <c r="C91" s="36" t="s">
        <v>329</v>
      </c>
      <c r="D91" s="36" t="s">
        <v>150</v>
      </c>
      <c r="E91" s="36" t="s">
        <v>222</v>
      </c>
      <c r="F91"/>
      <c r="G91"/>
    </row>
    <row r="92" spans="1:7" ht="15" x14ac:dyDescent="0.25">
      <c r="A92" s="36" t="s">
        <v>462</v>
      </c>
      <c r="B92" s="36" t="s">
        <v>337</v>
      </c>
      <c r="C92" s="36" t="s">
        <v>336</v>
      </c>
      <c r="D92" s="36" t="s">
        <v>151</v>
      </c>
      <c r="E92" s="36" t="s">
        <v>208</v>
      </c>
      <c r="F92"/>
      <c r="G92"/>
    </row>
    <row r="93" spans="1:7" ht="15" x14ac:dyDescent="0.25">
      <c r="A93" s="36" t="s">
        <v>463</v>
      </c>
      <c r="B93" s="36" t="s">
        <v>338</v>
      </c>
      <c r="C93" s="36" t="s">
        <v>336</v>
      </c>
      <c r="D93" s="36" t="s">
        <v>152</v>
      </c>
      <c r="E93" s="36" t="s">
        <v>208</v>
      </c>
      <c r="F93"/>
      <c r="G93"/>
    </row>
    <row r="94" spans="1:7" ht="15" x14ac:dyDescent="0.25">
      <c r="A94" s="36" t="s">
        <v>464</v>
      </c>
      <c r="B94" s="36" t="s">
        <v>339</v>
      </c>
      <c r="C94" s="36" t="s">
        <v>336</v>
      </c>
      <c r="D94" s="36" t="s">
        <v>153</v>
      </c>
      <c r="E94" s="36" t="s">
        <v>208</v>
      </c>
      <c r="F94"/>
      <c r="G94"/>
    </row>
    <row r="95" spans="1:7" ht="15" x14ac:dyDescent="0.25">
      <c r="A95" s="36" t="s">
        <v>465</v>
      </c>
      <c r="B95" s="36" t="s">
        <v>244</v>
      </c>
      <c r="C95" s="36" t="s">
        <v>336</v>
      </c>
      <c r="D95" s="36" t="s">
        <v>154</v>
      </c>
      <c r="E95" s="36" t="s">
        <v>208</v>
      </c>
      <c r="F95"/>
      <c r="G95"/>
    </row>
    <row r="96" spans="1:7" ht="15" x14ac:dyDescent="0.25">
      <c r="A96" s="36" t="s">
        <v>466</v>
      </c>
      <c r="B96" s="36" t="s">
        <v>341</v>
      </c>
      <c r="C96" s="36" t="s">
        <v>340</v>
      </c>
      <c r="D96" s="36" t="s">
        <v>155</v>
      </c>
      <c r="E96" s="36" t="s">
        <v>225</v>
      </c>
      <c r="F96"/>
      <c r="G96"/>
    </row>
    <row r="97" spans="1:7" ht="15" x14ac:dyDescent="0.25">
      <c r="A97" s="36" t="s">
        <v>467</v>
      </c>
      <c r="B97" s="36" t="s">
        <v>244</v>
      </c>
      <c r="C97" s="36" t="s">
        <v>340</v>
      </c>
      <c r="D97" s="36" t="s">
        <v>156</v>
      </c>
      <c r="E97" s="36" t="s">
        <v>225</v>
      </c>
      <c r="F97"/>
      <c r="G97"/>
    </row>
    <row r="98" spans="1:7" ht="15" x14ac:dyDescent="0.25">
      <c r="A98" s="36" t="s">
        <v>468</v>
      </c>
      <c r="B98" s="36" t="s">
        <v>343</v>
      </c>
      <c r="C98" s="36" t="s">
        <v>342</v>
      </c>
      <c r="D98" s="36" t="s">
        <v>157</v>
      </c>
      <c r="E98" s="36" t="s">
        <v>223</v>
      </c>
      <c r="F98"/>
      <c r="G98"/>
    </row>
    <row r="99" spans="1:7" ht="15" x14ac:dyDescent="0.25">
      <c r="A99" s="36" t="s">
        <v>469</v>
      </c>
      <c r="B99" s="36" t="s">
        <v>244</v>
      </c>
      <c r="C99" s="36" t="s">
        <v>342</v>
      </c>
      <c r="D99" s="36" t="s">
        <v>158</v>
      </c>
      <c r="E99" s="36" t="s">
        <v>223</v>
      </c>
      <c r="F99"/>
      <c r="G99"/>
    </row>
    <row r="100" spans="1:7" ht="15" x14ac:dyDescent="0.25">
      <c r="A100" s="36" t="s">
        <v>470</v>
      </c>
      <c r="B100" s="36" t="s">
        <v>345</v>
      </c>
      <c r="C100" s="36" t="s">
        <v>344</v>
      </c>
      <c r="D100" s="36" t="s">
        <v>159</v>
      </c>
      <c r="E100" s="36" t="s">
        <v>224</v>
      </c>
      <c r="F100"/>
      <c r="G100"/>
    </row>
    <row r="101" spans="1:7" ht="15" x14ac:dyDescent="0.25">
      <c r="A101" s="36" t="s">
        <v>471</v>
      </c>
      <c r="B101" s="36" t="s">
        <v>345</v>
      </c>
      <c r="C101" s="36" t="s">
        <v>346</v>
      </c>
      <c r="D101" s="36" t="s">
        <v>160</v>
      </c>
      <c r="E101" s="36" t="s">
        <v>224</v>
      </c>
      <c r="F101"/>
      <c r="G101"/>
    </row>
    <row r="102" spans="1:7" ht="15" x14ac:dyDescent="0.25">
      <c r="A102" s="36" t="s">
        <v>472</v>
      </c>
      <c r="B102" s="36" t="s">
        <v>244</v>
      </c>
      <c r="C102" s="36" t="s">
        <v>347</v>
      </c>
      <c r="D102" s="36" t="s">
        <v>161</v>
      </c>
      <c r="E102" s="36" t="s">
        <v>224</v>
      </c>
      <c r="F102"/>
      <c r="G102"/>
    </row>
    <row r="103" spans="1:7" ht="15" x14ac:dyDescent="0.25">
      <c r="A103" s="36" t="s">
        <v>473</v>
      </c>
      <c r="B103" s="36" t="s">
        <v>244</v>
      </c>
      <c r="C103" s="36" t="s">
        <v>346</v>
      </c>
      <c r="D103" s="36" t="s">
        <v>162</v>
      </c>
      <c r="E103" s="36" t="s">
        <v>224</v>
      </c>
      <c r="F103"/>
      <c r="G103"/>
    </row>
    <row r="104" spans="1:7" ht="15" x14ac:dyDescent="0.25">
      <c r="A104" s="36" t="s">
        <v>474</v>
      </c>
      <c r="B104" s="36" t="s">
        <v>349</v>
      </c>
      <c r="C104" s="36" t="s">
        <v>348</v>
      </c>
      <c r="D104" s="36" t="s">
        <v>163</v>
      </c>
      <c r="E104" s="36" t="s">
        <v>222</v>
      </c>
      <c r="F104"/>
      <c r="G104"/>
    </row>
    <row r="105" spans="1:7" ht="15" x14ac:dyDescent="0.25">
      <c r="A105" s="36" t="s">
        <v>475</v>
      </c>
      <c r="B105" s="36" t="s">
        <v>244</v>
      </c>
      <c r="C105" s="36" t="s">
        <v>348</v>
      </c>
      <c r="D105" s="36" t="s">
        <v>164</v>
      </c>
      <c r="E105" s="36" t="s">
        <v>222</v>
      </c>
      <c r="F105"/>
      <c r="G105"/>
    </row>
    <row r="106" spans="1:7" ht="15" x14ac:dyDescent="0.25">
      <c r="A106" s="36" t="s">
        <v>476</v>
      </c>
      <c r="B106" s="36" t="s">
        <v>351</v>
      </c>
      <c r="C106" s="36" t="s">
        <v>350</v>
      </c>
      <c r="D106" s="36" t="s">
        <v>165</v>
      </c>
      <c r="E106" s="36" t="s">
        <v>222</v>
      </c>
      <c r="F106"/>
      <c r="G106"/>
    </row>
    <row r="107" spans="1:7" ht="15" x14ac:dyDescent="0.25">
      <c r="A107" s="36" t="s">
        <v>477</v>
      </c>
      <c r="B107" s="36" t="s">
        <v>244</v>
      </c>
      <c r="C107" s="36" t="s">
        <v>350</v>
      </c>
      <c r="D107" s="36" t="s">
        <v>166</v>
      </c>
      <c r="E107" s="36" t="s">
        <v>222</v>
      </c>
      <c r="F107"/>
      <c r="G107"/>
    </row>
    <row r="108" spans="1:7" ht="15" x14ac:dyDescent="0.25">
      <c r="A108" s="36" t="s">
        <v>478</v>
      </c>
      <c r="B108" s="36" t="s">
        <v>353</v>
      </c>
      <c r="C108" s="36" t="s">
        <v>352</v>
      </c>
      <c r="D108" s="36" t="s">
        <v>167</v>
      </c>
      <c r="E108" s="36" t="s">
        <v>223</v>
      </c>
      <c r="F108"/>
      <c r="G108"/>
    </row>
    <row r="109" spans="1:7" ht="15" x14ac:dyDescent="0.25">
      <c r="A109" s="36" t="s">
        <v>479</v>
      </c>
      <c r="B109" s="36" t="s">
        <v>353</v>
      </c>
      <c r="C109" s="36" t="s">
        <v>354</v>
      </c>
      <c r="D109" s="36" t="s">
        <v>168</v>
      </c>
      <c r="E109" s="36" t="s">
        <v>223</v>
      </c>
      <c r="F109"/>
      <c r="G109"/>
    </row>
    <row r="110" spans="1:7" ht="15" x14ac:dyDescent="0.25">
      <c r="A110" s="36" t="s">
        <v>480</v>
      </c>
      <c r="B110" s="36" t="s">
        <v>355</v>
      </c>
      <c r="C110" s="36" t="s">
        <v>354</v>
      </c>
      <c r="D110" s="36" t="s">
        <v>169</v>
      </c>
      <c r="E110" s="36" t="s">
        <v>223</v>
      </c>
      <c r="F110"/>
      <c r="G110"/>
    </row>
    <row r="111" spans="1:7" ht="15" x14ac:dyDescent="0.25">
      <c r="A111" s="36" t="s">
        <v>481</v>
      </c>
      <c r="B111" s="36" t="s">
        <v>235</v>
      </c>
      <c r="C111" s="36" t="s">
        <v>354</v>
      </c>
      <c r="D111" s="36" t="s">
        <v>170</v>
      </c>
      <c r="E111" s="36" t="s">
        <v>223</v>
      </c>
      <c r="F111"/>
      <c r="G111"/>
    </row>
    <row r="112" spans="1:7" ht="15" x14ac:dyDescent="0.25">
      <c r="A112" s="36" t="s">
        <v>482</v>
      </c>
      <c r="B112" s="36" t="s">
        <v>230</v>
      </c>
      <c r="C112" s="36" t="s">
        <v>354</v>
      </c>
      <c r="D112" s="36" t="s">
        <v>171</v>
      </c>
      <c r="E112" s="36" t="s">
        <v>223</v>
      </c>
      <c r="F112"/>
      <c r="G112"/>
    </row>
    <row r="113" spans="1:7" ht="15" x14ac:dyDescent="0.25">
      <c r="A113" s="36" t="s">
        <v>483</v>
      </c>
      <c r="B113" s="36" t="s">
        <v>244</v>
      </c>
      <c r="C113" s="36" t="s">
        <v>354</v>
      </c>
      <c r="D113" s="36" t="s">
        <v>172</v>
      </c>
      <c r="E113" s="36" t="s">
        <v>223</v>
      </c>
      <c r="F113"/>
      <c r="G113"/>
    </row>
    <row r="114" spans="1:7" ht="15" x14ac:dyDescent="0.25">
      <c r="A114" s="36" t="s">
        <v>484</v>
      </c>
      <c r="B114" s="36" t="s">
        <v>356</v>
      </c>
      <c r="C114" s="36" t="s">
        <v>354</v>
      </c>
      <c r="D114" s="36" t="s">
        <v>173</v>
      </c>
      <c r="E114" s="36" t="s">
        <v>223</v>
      </c>
      <c r="F114"/>
      <c r="G114"/>
    </row>
    <row r="115" spans="1:7" ht="15" x14ac:dyDescent="0.25">
      <c r="A115" s="36" t="s">
        <v>485</v>
      </c>
      <c r="B115" s="36" t="s">
        <v>358</v>
      </c>
      <c r="C115" s="36" t="s">
        <v>357</v>
      </c>
      <c r="D115" s="36" t="s">
        <v>174</v>
      </c>
      <c r="E115" s="36" t="s">
        <v>224</v>
      </c>
      <c r="F115"/>
      <c r="G115"/>
    </row>
    <row r="116" spans="1:7" ht="15" x14ac:dyDescent="0.25">
      <c r="A116" s="36" t="s">
        <v>486</v>
      </c>
      <c r="B116" s="36" t="s">
        <v>244</v>
      </c>
      <c r="C116" s="36" t="s">
        <v>359</v>
      </c>
      <c r="D116" s="36" t="s">
        <v>175</v>
      </c>
      <c r="E116" s="36" t="s">
        <v>224</v>
      </c>
      <c r="F116"/>
      <c r="G116"/>
    </row>
    <row r="117" spans="1:7" ht="15" x14ac:dyDescent="0.25">
      <c r="A117" s="36" t="s">
        <v>487</v>
      </c>
      <c r="B117" s="36" t="s">
        <v>361</v>
      </c>
      <c r="C117" s="36" t="s">
        <v>360</v>
      </c>
      <c r="D117" s="36" t="s">
        <v>176</v>
      </c>
      <c r="E117" s="36" t="s">
        <v>208</v>
      </c>
      <c r="F117"/>
      <c r="G117"/>
    </row>
    <row r="118" spans="1:7" ht="15" x14ac:dyDescent="0.25">
      <c r="A118" s="36" t="s">
        <v>488</v>
      </c>
      <c r="B118" s="36" t="s">
        <v>362</v>
      </c>
      <c r="C118" s="36" t="s">
        <v>360</v>
      </c>
      <c r="D118" s="36" t="s">
        <v>177</v>
      </c>
      <c r="E118" s="36" t="s">
        <v>208</v>
      </c>
      <c r="F118"/>
      <c r="G118"/>
    </row>
    <row r="119" spans="1:7" ht="15" x14ac:dyDescent="0.25">
      <c r="A119" s="36" t="s">
        <v>489</v>
      </c>
      <c r="B119" s="36" t="s">
        <v>363</v>
      </c>
      <c r="C119" s="36" t="s">
        <v>360</v>
      </c>
      <c r="D119" s="36" t="s">
        <v>178</v>
      </c>
      <c r="E119" s="36" t="s">
        <v>208</v>
      </c>
      <c r="F119"/>
      <c r="G119"/>
    </row>
    <row r="120" spans="1:7" ht="15" x14ac:dyDescent="0.25">
      <c r="A120" s="36" t="s">
        <v>490</v>
      </c>
      <c r="B120" s="36" t="s">
        <v>244</v>
      </c>
      <c r="C120" s="36" t="s">
        <v>360</v>
      </c>
      <c r="D120" s="36" t="s">
        <v>179</v>
      </c>
      <c r="E120" s="36" t="s">
        <v>208</v>
      </c>
      <c r="F120"/>
      <c r="G120"/>
    </row>
    <row r="121" spans="1:7" ht="15" x14ac:dyDescent="0.25">
      <c r="A121" s="36" t="s">
        <v>393</v>
      </c>
      <c r="B121" s="36" t="s">
        <v>270</v>
      </c>
      <c r="C121" s="36" t="s">
        <v>269</v>
      </c>
      <c r="D121" s="36" t="s">
        <v>82</v>
      </c>
      <c r="E121" s="36" t="s">
        <v>222</v>
      </c>
      <c r="F121"/>
      <c r="G121"/>
    </row>
    <row r="122" spans="1:7" ht="15" x14ac:dyDescent="0.25">
      <c r="A122" s="36" t="s">
        <v>485</v>
      </c>
      <c r="B122" s="36" t="s">
        <v>358</v>
      </c>
      <c r="C122" s="36" t="s">
        <v>357</v>
      </c>
      <c r="D122" s="36" t="s">
        <v>174</v>
      </c>
      <c r="E122" s="36" t="s">
        <v>224</v>
      </c>
      <c r="F122"/>
      <c r="G122"/>
    </row>
    <row r="123" spans="1:7" ht="15" x14ac:dyDescent="0.25">
      <c r="A123" s="36" t="s">
        <v>374</v>
      </c>
      <c r="B123" s="36" t="s">
        <v>247</v>
      </c>
      <c r="C123" s="36" t="s">
        <v>246</v>
      </c>
      <c r="D123" s="36" t="s">
        <v>63</v>
      </c>
      <c r="E123" s="36" t="s">
        <v>224</v>
      </c>
      <c r="F123"/>
      <c r="G123"/>
    </row>
    <row r="124" spans="1:7" ht="15" x14ac:dyDescent="0.25">
      <c r="A124" s="36" t="s">
        <v>375</v>
      </c>
      <c r="B124" s="36" t="s">
        <v>244</v>
      </c>
      <c r="C124" s="36" t="s">
        <v>246</v>
      </c>
      <c r="D124" s="36" t="s">
        <v>64</v>
      </c>
      <c r="E124" s="36" t="s">
        <v>224</v>
      </c>
      <c r="F124"/>
      <c r="G124"/>
    </row>
    <row r="125" spans="1:7" ht="15" x14ac:dyDescent="0.25">
      <c r="A125" s="36" t="s">
        <v>376</v>
      </c>
      <c r="B125" s="36" t="s">
        <v>249</v>
      </c>
      <c r="C125" s="36" t="s">
        <v>248</v>
      </c>
      <c r="D125" s="36" t="s">
        <v>65</v>
      </c>
      <c r="E125" s="36" t="s">
        <v>223</v>
      </c>
      <c r="F125"/>
      <c r="G125"/>
    </row>
    <row r="126" spans="1:7" ht="15" x14ac:dyDescent="0.25">
      <c r="A126" s="36" t="s">
        <v>377</v>
      </c>
      <c r="B126" s="36" t="s">
        <v>251</v>
      </c>
      <c r="C126" s="36" t="s">
        <v>250</v>
      </c>
      <c r="D126" s="36" t="s">
        <v>66</v>
      </c>
      <c r="E126" s="36" t="s">
        <v>223</v>
      </c>
      <c r="F126"/>
      <c r="G126"/>
    </row>
    <row r="127" spans="1:7" ht="15" x14ac:dyDescent="0.25">
      <c r="A127" s="36" t="s">
        <v>378</v>
      </c>
      <c r="B127" s="36" t="s">
        <v>251</v>
      </c>
      <c r="C127" s="36" t="s">
        <v>252</v>
      </c>
      <c r="D127" s="36" t="s">
        <v>67</v>
      </c>
      <c r="E127" s="36" t="s">
        <v>223</v>
      </c>
      <c r="F127"/>
      <c r="G127"/>
    </row>
    <row r="128" spans="1:7" ht="15" x14ac:dyDescent="0.25">
      <c r="A128" s="36" t="s">
        <v>379</v>
      </c>
      <c r="B128" s="36" t="s">
        <v>253</v>
      </c>
      <c r="C128" s="36" t="s">
        <v>250</v>
      </c>
      <c r="D128" s="36" t="s">
        <v>68</v>
      </c>
      <c r="E128" s="36" t="s">
        <v>223</v>
      </c>
      <c r="F128"/>
      <c r="G128"/>
    </row>
    <row r="129" spans="1:7" ht="15" x14ac:dyDescent="0.25">
      <c r="A129" s="36" t="s">
        <v>380</v>
      </c>
      <c r="B129" s="36" t="s">
        <v>244</v>
      </c>
      <c r="C129" s="36" t="s">
        <v>250</v>
      </c>
      <c r="D129" s="36" t="s">
        <v>69</v>
      </c>
      <c r="E129" s="36" t="s">
        <v>223</v>
      </c>
      <c r="F129"/>
      <c r="G129"/>
    </row>
    <row r="130" spans="1:7" ht="15" x14ac:dyDescent="0.25">
      <c r="A130" s="36" t="s">
        <v>491</v>
      </c>
      <c r="B130" s="36" t="s">
        <v>244</v>
      </c>
      <c r="C130" s="36" t="s">
        <v>248</v>
      </c>
      <c r="D130" s="36" t="s">
        <v>180</v>
      </c>
      <c r="E130" s="36" t="s">
        <v>223</v>
      </c>
      <c r="F130"/>
      <c r="G130"/>
    </row>
    <row r="131" spans="1:7" ht="15" x14ac:dyDescent="0.25">
      <c r="A131" s="36" t="s">
        <v>492</v>
      </c>
      <c r="B131" s="36" t="s">
        <v>244</v>
      </c>
      <c r="C131" s="36" t="s">
        <v>252</v>
      </c>
      <c r="D131" s="36" t="s">
        <v>181</v>
      </c>
      <c r="E131" s="36" t="s">
        <v>223</v>
      </c>
      <c r="F131"/>
      <c r="G131"/>
    </row>
    <row r="132" spans="1:7" ht="15" x14ac:dyDescent="0.25">
      <c r="A132" s="36" t="s">
        <v>381</v>
      </c>
      <c r="B132" s="36" t="s">
        <v>255</v>
      </c>
      <c r="C132" s="36" t="s">
        <v>254</v>
      </c>
      <c r="D132" s="36" t="s">
        <v>70</v>
      </c>
      <c r="E132" s="36" t="s">
        <v>224</v>
      </c>
      <c r="F132"/>
      <c r="G132"/>
    </row>
    <row r="133" spans="1:7" ht="15" x14ac:dyDescent="0.25">
      <c r="A133" s="36" t="s">
        <v>382</v>
      </c>
      <c r="B133" s="36" t="s">
        <v>255</v>
      </c>
      <c r="C133" s="36" t="s">
        <v>256</v>
      </c>
      <c r="D133" s="36" t="s">
        <v>71</v>
      </c>
      <c r="E133" s="36" t="s">
        <v>224</v>
      </c>
      <c r="F133"/>
      <c r="G133"/>
    </row>
    <row r="134" spans="1:7" ht="15" x14ac:dyDescent="0.25">
      <c r="A134" s="36" t="s">
        <v>383</v>
      </c>
      <c r="B134" s="36" t="s">
        <v>257</v>
      </c>
      <c r="C134" s="36" t="s">
        <v>254</v>
      </c>
      <c r="D134" s="36" t="s">
        <v>72</v>
      </c>
      <c r="E134" s="36" t="s">
        <v>224</v>
      </c>
      <c r="F134"/>
      <c r="G134"/>
    </row>
    <row r="135" spans="1:7" ht="15" x14ac:dyDescent="0.25">
      <c r="A135" s="36" t="s">
        <v>384</v>
      </c>
      <c r="B135" s="36" t="s">
        <v>258</v>
      </c>
      <c r="C135" s="36" t="s">
        <v>254</v>
      </c>
      <c r="D135" s="36" t="s">
        <v>73</v>
      </c>
      <c r="E135" s="36" t="s">
        <v>224</v>
      </c>
      <c r="F135"/>
      <c r="G135"/>
    </row>
    <row r="136" spans="1:7" ht="15" x14ac:dyDescent="0.25">
      <c r="A136" s="36" t="s">
        <v>385</v>
      </c>
      <c r="B136" s="36" t="s">
        <v>244</v>
      </c>
      <c r="C136" s="36" t="s">
        <v>254</v>
      </c>
      <c r="D136" s="36" t="s">
        <v>74</v>
      </c>
      <c r="E136" s="36" t="s">
        <v>224</v>
      </c>
      <c r="F136"/>
      <c r="G136"/>
    </row>
    <row r="137" spans="1:7" ht="15" x14ac:dyDescent="0.25">
      <c r="A137" s="36" t="s">
        <v>386</v>
      </c>
      <c r="B137" s="36" t="s">
        <v>260</v>
      </c>
      <c r="C137" s="36" t="s">
        <v>259</v>
      </c>
      <c r="D137" s="36" t="s">
        <v>75</v>
      </c>
      <c r="E137" s="36" t="s">
        <v>208</v>
      </c>
      <c r="F137"/>
      <c r="G137"/>
    </row>
    <row r="138" spans="1:7" ht="15" x14ac:dyDescent="0.25">
      <c r="A138" s="36" t="s">
        <v>387</v>
      </c>
      <c r="B138" s="36" t="s">
        <v>262</v>
      </c>
      <c r="C138" s="36" t="s">
        <v>261</v>
      </c>
      <c r="D138" s="36" t="s">
        <v>76</v>
      </c>
      <c r="E138" s="36" t="s">
        <v>208</v>
      </c>
      <c r="F138"/>
      <c r="G138"/>
    </row>
    <row r="139" spans="1:7" ht="15" x14ac:dyDescent="0.25">
      <c r="A139" s="36" t="s">
        <v>388</v>
      </c>
      <c r="B139" s="36" t="s">
        <v>244</v>
      </c>
      <c r="C139" s="36" t="s">
        <v>263</v>
      </c>
      <c r="D139" s="36" t="s">
        <v>77</v>
      </c>
      <c r="E139" s="36" t="s">
        <v>208</v>
      </c>
      <c r="F139"/>
      <c r="G139"/>
    </row>
    <row r="140" spans="1:7" ht="15" x14ac:dyDescent="0.25">
      <c r="A140" s="36" t="s">
        <v>389</v>
      </c>
      <c r="B140" s="36" t="s">
        <v>265</v>
      </c>
      <c r="C140" s="36" t="s">
        <v>264</v>
      </c>
      <c r="D140" s="36" t="s">
        <v>78</v>
      </c>
      <c r="E140" s="36" t="s">
        <v>222</v>
      </c>
      <c r="F140"/>
      <c r="G140"/>
    </row>
    <row r="141" spans="1:7" ht="15" x14ac:dyDescent="0.25">
      <c r="A141" s="36" t="s">
        <v>390</v>
      </c>
      <c r="B141" s="36" t="s">
        <v>266</v>
      </c>
      <c r="C141" s="36" t="s">
        <v>264</v>
      </c>
      <c r="D141" s="36" t="s">
        <v>79</v>
      </c>
      <c r="E141" s="36" t="s">
        <v>222</v>
      </c>
      <c r="F141"/>
      <c r="G141"/>
    </row>
    <row r="142" spans="1:7" ht="15" x14ac:dyDescent="0.25">
      <c r="A142" s="36" t="s">
        <v>391</v>
      </c>
      <c r="B142" s="36" t="s">
        <v>244</v>
      </c>
      <c r="C142" s="36" t="s">
        <v>264</v>
      </c>
      <c r="D142" s="36" t="s">
        <v>80</v>
      </c>
      <c r="E142" s="36" t="s">
        <v>222</v>
      </c>
      <c r="F142"/>
      <c r="G142"/>
    </row>
    <row r="143" spans="1:7" ht="15" x14ac:dyDescent="0.25">
      <c r="A143" s="36" t="s">
        <v>493</v>
      </c>
      <c r="B143" s="36" t="s">
        <v>244</v>
      </c>
      <c r="C143" s="36" t="s">
        <v>364</v>
      </c>
      <c r="D143" s="36" t="s">
        <v>182</v>
      </c>
      <c r="E143" s="36" t="s">
        <v>224</v>
      </c>
      <c r="F143"/>
      <c r="G143"/>
    </row>
    <row r="144" spans="1:7" ht="15" x14ac:dyDescent="0.25">
      <c r="A144" s="36" t="s">
        <v>392</v>
      </c>
      <c r="B144" s="36" t="s">
        <v>268</v>
      </c>
      <c r="C144" s="36" t="s">
        <v>267</v>
      </c>
      <c r="D144" s="36" t="s">
        <v>81</v>
      </c>
      <c r="E144" s="36" t="s">
        <v>222</v>
      </c>
      <c r="F144"/>
      <c r="G144"/>
    </row>
    <row r="145" spans="1:7" ht="15" x14ac:dyDescent="0.25">
      <c r="A145" s="36" t="s">
        <v>393</v>
      </c>
      <c r="B145" s="36" t="s">
        <v>270</v>
      </c>
      <c r="C145" s="36" t="s">
        <v>269</v>
      </c>
      <c r="D145" s="36" t="s">
        <v>82</v>
      </c>
      <c r="E145" s="36" t="s">
        <v>222</v>
      </c>
      <c r="F145"/>
      <c r="G145"/>
    </row>
    <row r="146" spans="1:7" ht="15" x14ac:dyDescent="0.25">
      <c r="A146" s="36" t="s">
        <v>394</v>
      </c>
      <c r="B146" s="36" t="s">
        <v>244</v>
      </c>
      <c r="C146" s="36" t="s">
        <v>267</v>
      </c>
      <c r="D146" s="36" t="s">
        <v>83</v>
      </c>
      <c r="E146" s="36" t="s">
        <v>222</v>
      </c>
      <c r="F146"/>
      <c r="G146"/>
    </row>
    <row r="147" spans="1:7" ht="15" x14ac:dyDescent="0.25">
      <c r="A147" s="36" t="s">
        <v>395</v>
      </c>
      <c r="B147" s="36" t="s">
        <v>272</v>
      </c>
      <c r="C147" s="36" t="s">
        <v>271</v>
      </c>
      <c r="D147" s="36" t="s">
        <v>84</v>
      </c>
      <c r="E147" s="36" t="s">
        <v>222</v>
      </c>
      <c r="F147"/>
      <c r="G147"/>
    </row>
    <row r="148" spans="1:7" ht="15" x14ac:dyDescent="0.25">
      <c r="A148" s="36" t="s">
        <v>396</v>
      </c>
      <c r="B148" s="36" t="s">
        <v>244</v>
      </c>
      <c r="C148" s="36" t="s">
        <v>271</v>
      </c>
      <c r="D148" s="36" t="s">
        <v>85</v>
      </c>
      <c r="E148" s="36" t="s">
        <v>222</v>
      </c>
      <c r="F148"/>
      <c r="G148"/>
    </row>
    <row r="149" spans="1:7" ht="15" x14ac:dyDescent="0.25">
      <c r="A149" s="36" t="s">
        <v>397</v>
      </c>
      <c r="B149" s="36" t="s">
        <v>231</v>
      </c>
      <c r="C149" s="36" t="s">
        <v>273</v>
      </c>
      <c r="D149" s="36" t="s">
        <v>86</v>
      </c>
      <c r="E149" s="36" t="s">
        <v>208</v>
      </c>
      <c r="F149"/>
      <c r="G149"/>
    </row>
    <row r="150" spans="1:7" ht="15" x14ac:dyDescent="0.25">
      <c r="A150" s="36" t="s">
        <v>398</v>
      </c>
      <c r="B150" s="36" t="s">
        <v>274</v>
      </c>
      <c r="C150" s="36" t="s">
        <v>273</v>
      </c>
      <c r="D150" s="36" t="s">
        <v>87</v>
      </c>
      <c r="E150" s="36" t="s">
        <v>208</v>
      </c>
      <c r="F150"/>
      <c r="G150"/>
    </row>
    <row r="151" spans="1:7" ht="15" x14ac:dyDescent="0.25">
      <c r="A151" s="36" t="s">
        <v>399</v>
      </c>
      <c r="B151" s="36" t="s">
        <v>274</v>
      </c>
      <c r="C151" s="36" t="s">
        <v>275</v>
      </c>
      <c r="D151" s="36" t="s">
        <v>88</v>
      </c>
      <c r="E151" s="36" t="s">
        <v>208</v>
      </c>
      <c r="F151"/>
      <c r="G151"/>
    </row>
    <row r="152" spans="1:7" ht="15" x14ac:dyDescent="0.25">
      <c r="A152" s="36" t="s">
        <v>400</v>
      </c>
      <c r="B152" s="36" t="s">
        <v>244</v>
      </c>
      <c r="C152" s="36" t="s">
        <v>273</v>
      </c>
      <c r="D152" s="36" t="s">
        <v>89</v>
      </c>
      <c r="E152" s="36" t="s">
        <v>208</v>
      </c>
      <c r="F152"/>
      <c r="G152"/>
    </row>
    <row r="153" spans="1:7" ht="15" x14ac:dyDescent="0.25">
      <c r="A153" s="36" t="s">
        <v>401</v>
      </c>
      <c r="B153" s="36" t="s">
        <v>244</v>
      </c>
      <c r="C153" s="36" t="s">
        <v>276</v>
      </c>
      <c r="D153" s="36" t="s">
        <v>90</v>
      </c>
      <c r="E153" s="36" t="s">
        <v>208</v>
      </c>
      <c r="F153"/>
      <c r="G153"/>
    </row>
    <row r="154" spans="1:7" ht="15" x14ac:dyDescent="0.25">
      <c r="A154" s="36" t="s">
        <v>402</v>
      </c>
      <c r="B154" s="36" t="s">
        <v>277</v>
      </c>
      <c r="C154" s="36" t="s">
        <v>273</v>
      </c>
      <c r="D154" s="36" t="s">
        <v>91</v>
      </c>
      <c r="E154" s="36" t="s">
        <v>208</v>
      </c>
      <c r="F154"/>
      <c r="G154"/>
    </row>
    <row r="155" spans="1:7" ht="15" x14ac:dyDescent="0.25">
      <c r="A155" s="36" t="s">
        <v>403</v>
      </c>
      <c r="B155" s="36" t="s">
        <v>244</v>
      </c>
      <c r="C155" s="36" t="s">
        <v>278</v>
      </c>
      <c r="D155" s="36" t="s">
        <v>92</v>
      </c>
      <c r="E155" s="36" t="s">
        <v>223</v>
      </c>
      <c r="F155"/>
      <c r="G155"/>
    </row>
    <row r="156" spans="1:7" ht="15" x14ac:dyDescent="0.25">
      <c r="A156" s="36" t="s">
        <v>404</v>
      </c>
      <c r="B156" s="36" t="s">
        <v>232</v>
      </c>
      <c r="C156" s="36" t="s">
        <v>279</v>
      </c>
      <c r="D156" s="36" t="s">
        <v>93</v>
      </c>
      <c r="E156" s="36" t="s">
        <v>224</v>
      </c>
      <c r="F156"/>
      <c r="G156"/>
    </row>
    <row r="157" spans="1:7" ht="15" x14ac:dyDescent="0.25">
      <c r="A157" s="36" t="s">
        <v>405</v>
      </c>
      <c r="B157" s="36" t="s">
        <v>244</v>
      </c>
      <c r="C157" s="36" t="s">
        <v>279</v>
      </c>
      <c r="D157" s="36" t="s">
        <v>94</v>
      </c>
      <c r="E157" s="36" t="s">
        <v>224</v>
      </c>
      <c r="F157"/>
      <c r="G157"/>
    </row>
    <row r="158" spans="1:7" ht="15" x14ac:dyDescent="0.25">
      <c r="A158" s="36" t="s">
        <v>406</v>
      </c>
      <c r="B158" s="36" t="s">
        <v>281</v>
      </c>
      <c r="C158" s="36" t="s">
        <v>280</v>
      </c>
      <c r="D158" s="36" t="s">
        <v>95</v>
      </c>
      <c r="E158" s="36" t="s">
        <v>224</v>
      </c>
      <c r="F158"/>
      <c r="G158"/>
    </row>
    <row r="159" spans="1:7" ht="15" x14ac:dyDescent="0.25">
      <c r="A159" s="36" t="s">
        <v>407</v>
      </c>
      <c r="B159" s="36" t="s">
        <v>244</v>
      </c>
      <c r="C159" s="36" t="s">
        <v>280</v>
      </c>
      <c r="D159" s="36" t="s">
        <v>96</v>
      </c>
      <c r="E159" s="36" t="s">
        <v>224</v>
      </c>
      <c r="F159"/>
      <c r="G159"/>
    </row>
    <row r="160" spans="1:7" ht="15" x14ac:dyDescent="0.25">
      <c r="A160" s="36" t="s">
        <v>408</v>
      </c>
      <c r="B160" s="36" t="s">
        <v>283</v>
      </c>
      <c r="C160" s="36" t="s">
        <v>282</v>
      </c>
      <c r="D160" s="36" t="s">
        <v>97</v>
      </c>
      <c r="E160" s="36" t="s">
        <v>222</v>
      </c>
      <c r="F160"/>
      <c r="G160"/>
    </row>
    <row r="161" spans="1:7" ht="15" x14ac:dyDescent="0.25">
      <c r="A161" s="36" t="s">
        <v>409</v>
      </c>
      <c r="B161" s="36" t="s">
        <v>283</v>
      </c>
      <c r="C161" s="36" t="s">
        <v>284</v>
      </c>
      <c r="D161" s="36" t="s">
        <v>98</v>
      </c>
      <c r="E161" s="36" t="s">
        <v>222</v>
      </c>
      <c r="F161"/>
      <c r="G161"/>
    </row>
    <row r="162" spans="1:7" ht="15" x14ac:dyDescent="0.25">
      <c r="A162" s="36" t="s">
        <v>410</v>
      </c>
      <c r="B162" s="36" t="s">
        <v>244</v>
      </c>
      <c r="C162" s="36" t="s">
        <v>282</v>
      </c>
      <c r="D162" s="36" t="s">
        <v>99</v>
      </c>
      <c r="E162" s="36" t="s">
        <v>222</v>
      </c>
      <c r="F162"/>
      <c r="G162"/>
    </row>
    <row r="163" spans="1:7" ht="15" x14ac:dyDescent="0.25">
      <c r="A163" s="36" t="s">
        <v>411</v>
      </c>
      <c r="B163" s="36" t="s">
        <v>285</v>
      </c>
      <c r="C163" s="36" t="s">
        <v>282</v>
      </c>
      <c r="D163" s="36" t="s">
        <v>100</v>
      </c>
      <c r="E163" s="36" t="s">
        <v>222</v>
      </c>
      <c r="F163"/>
      <c r="G163"/>
    </row>
    <row r="164" spans="1:7" ht="15" x14ac:dyDescent="0.25">
      <c r="A164" s="36" t="s">
        <v>412</v>
      </c>
      <c r="B164" s="36" t="s">
        <v>286</v>
      </c>
      <c r="C164" s="36" t="s">
        <v>282</v>
      </c>
      <c r="D164" s="36" t="s">
        <v>101</v>
      </c>
      <c r="E164" s="36" t="s">
        <v>222</v>
      </c>
      <c r="F164"/>
      <c r="G164"/>
    </row>
    <row r="165" spans="1:7" ht="15" x14ac:dyDescent="0.25">
      <c r="A165" s="36" t="s">
        <v>413</v>
      </c>
      <c r="B165" s="36" t="s">
        <v>288</v>
      </c>
      <c r="C165" s="36" t="s">
        <v>287</v>
      </c>
      <c r="D165" s="36" t="s">
        <v>102</v>
      </c>
      <c r="E165" s="36" t="s">
        <v>224</v>
      </c>
      <c r="F165"/>
      <c r="G165"/>
    </row>
    <row r="166" spans="1:7" ht="15" x14ac:dyDescent="0.25">
      <c r="A166" s="36" t="s">
        <v>414</v>
      </c>
      <c r="B166" s="36" t="s">
        <v>244</v>
      </c>
      <c r="C166" s="36" t="s">
        <v>287</v>
      </c>
      <c r="D166" s="36" t="s">
        <v>103</v>
      </c>
      <c r="E166" s="36" t="s">
        <v>224</v>
      </c>
      <c r="F166"/>
      <c r="G166"/>
    </row>
    <row r="167" spans="1:7" ht="15" x14ac:dyDescent="0.25">
      <c r="A167" s="36" t="s">
        <v>494</v>
      </c>
      <c r="B167" s="36" t="s">
        <v>244</v>
      </c>
      <c r="C167" s="36" t="s">
        <v>346</v>
      </c>
      <c r="D167" s="36" t="s">
        <v>183</v>
      </c>
      <c r="E167" s="36" t="s">
        <v>224</v>
      </c>
      <c r="F167"/>
      <c r="G167"/>
    </row>
    <row r="168" spans="1:7" ht="15" x14ac:dyDescent="0.25">
      <c r="A168" s="36" t="s">
        <v>415</v>
      </c>
      <c r="B168" s="36" t="s">
        <v>290</v>
      </c>
      <c r="C168" s="36" t="s">
        <v>289</v>
      </c>
      <c r="D168" s="36" t="s">
        <v>104</v>
      </c>
      <c r="E168" s="36" t="s">
        <v>208</v>
      </c>
      <c r="F168"/>
      <c r="G168"/>
    </row>
    <row r="169" spans="1:7" ht="15" x14ac:dyDescent="0.25">
      <c r="A169" s="36" t="s">
        <v>416</v>
      </c>
      <c r="B169" s="36" t="s">
        <v>244</v>
      </c>
      <c r="C169" s="36" t="s">
        <v>289</v>
      </c>
      <c r="D169" s="36" t="s">
        <v>105</v>
      </c>
      <c r="E169" s="36" t="s">
        <v>208</v>
      </c>
      <c r="F169"/>
      <c r="G169"/>
    </row>
    <row r="170" spans="1:7" ht="15" x14ac:dyDescent="0.25">
      <c r="A170" s="36" t="s">
        <v>417</v>
      </c>
      <c r="B170" s="36" t="s">
        <v>291</v>
      </c>
      <c r="C170" s="36" t="s">
        <v>248</v>
      </c>
      <c r="D170" s="36" t="s">
        <v>106</v>
      </c>
      <c r="E170" s="36" t="s">
        <v>223</v>
      </c>
      <c r="F170"/>
      <c r="G170"/>
    </row>
    <row r="171" spans="1:7" ht="15" x14ac:dyDescent="0.25">
      <c r="A171" s="36" t="s">
        <v>418</v>
      </c>
      <c r="B171" s="36" t="s">
        <v>293</v>
      </c>
      <c r="C171" s="36" t="s">
        <v>292</v>
      </c>
      <c r="D171" s="36" t="s">
        <v>107</v>
      </c>
      <c r="E171" s="36" t="s">
        <v>223</v>
      </c>
      <c r="F171"/>
      <c r="G171"/>
    </row>
    <row r="172" spans="1:7" ht="15" x14ac:dyDescent="0.25">
      <c r="A172" s="36" t="s">
        <v>419</v>
      </c>
      <c r="B172" s="36" t="s">
        <v>244</v>
      </c>
      <c r="C172" s="36" t="s">
        <v>248</v>
      </c>
      <c r="D172" s="36" t="s">
        <v>108</v>
      </c>
      <c r="E172" s="36" t="s">
        <v>223</v>
      </c>
      <c r="F172"/>
      <c r="G172"/>
    </row>
    <row r="173" spans="1:7" ht="15" x14ac:dyDescent="0.25">
      <c r="A173" s="36" t="s">
        <v>420</v>
      </c>
      <c r="B173" s="36" t="s">
        <v>244</v>
      </c>
      <c r="C173" s="36" t="s">
        <v>292</v>
      </c>
      <c r="D173" s="36" t="s">
        <v>109</v>
      </c>
      <c r="E173" s="36" t="s">
        <v>223</v>
      </c>
      <c r="F173"/>
      <c r="G173"/>
    </row>
    <row r="174" spans="1:7" ht="15" x14ac:dyDescent="0.25">
      <c r="A174" s="36" t="s">
        <v>495</v>
      </c>
      <c r="B174" s="36" t="s">
        <v>365</v>
      </c>
      <c r="C174" s="36" t="s">
        <v>294</v>
      </c>
      <c r="D174" s="36" t="s">
        <v>184</v>
      </c>
      <c r="E174" s="36" t="s">
        <v>208</v>
      </c>
      <c r="F174"/>
      <c r="G174"/>
    </row>
    <row r="175" spans="1:7" ht="15" x14ac:dyDescent="0.25">
      <c r="A175" s="36" t="s">
        <v>421</v>
      </c>
      <c r="B175" s="36" t="s">
        <v>233</v>
      </c>
      <c r="C175" s="36" t="s">
        <v>294</v>
      </c>
      <c r="D175" s="36" t="s">
        <v>110</v>
      </c>
      <c r="E175" s="36" t="s">
        <v>208</v>
      </c>
      <c r="F175"/>
      <c r="G175"/>
    </row>
    <row r="176" spans="1:7" ht="15" x14ac:dyDescent="0.25">
      <c r="A176" s="36" t="s">
        <v>422</v>
      </c>
      <c r="B176" s="36" t="s">
        <v>244</v>
      </c>
      <c r="C176" s="36" t="s">
        <v>294</v>
      </c>
      <c r="D176" s="36" t="s">
        <v>111</v>
      </c>
      <c r="E176" s="36" t="s">
        <v>208</v>
      </c>
      <c r="F176"/>
      <c r="G176"/>
    </row>
    <row r="177" spans="1:7" ht="15" x14ac:dyDescent="0.25">
      <c r="A177" s="36" t="s">
        <v>423</v>
      </c>
      <c r="B177" s="36" t="s">
        <v>296</v>
      </c>
      <c r="C177" s="36" t="s">
        <v>295</v>
      </c>
      <c r="D177" s="36" t="s">
        <v>112</v>
      </c>
      <c r="E177" s="36" t="s">
        <v>222</v>
      </c>
      <c r="F177"/>
      <c r="G177"/>
    </row>
    <row r="178" spans="1:7" ht="15" x14ac:dyDescent="0.25">
      <c r="A178" s="36" t="s">
        <v>496</v>
      </c>
      <c r="B178" s="36" t="s">
        <v>296</v>
      </c>
      <c r="C178" s="36" t="s">
        <v>297</v>
      </c>
      <c r="D178" s="36" t="s">
        <v>185</v>
      </c>
      <c r="E178" s="36" t="s">
        <v>222</v>
      </c>
      <c r="F178"/>
      <c r="G178"/>
    </row>
    <row r="179" spans="1:7" ht="15" x14ac:dyDescent="0.25">
      <c r="A179" s="36" t="s">
        <v>424</v>
      </c>
      <c r="B179" s="36" t="s">
        <v>298</v>
      </c>
      <c r="C179" s="36" t="s">
        <v>297</v>
      </c>
      <c r="D179" s="36" t="s">
        <v>113</v>
      </c>
      <c r="E179" s="36" t="s">
        <v>222</v>
      </c>
      <c r="F179"/>
      <c r="G179"/>
    </row>
    <row r="180" spans="1:7" ht="15" x14ac:dyDescent="0.25">
      <c r="A180" s="36" t="s">
        <v>425</v>
      </c>
      <c r="B180" s="36" t="s">
        <v>299</v>
      </c>
      <c r="C180" s="36" t="s">
        <v>297</v>
      </c>
      <c r="D180" s="36" t="s">
        <v>114</v>
      </c>
      <c r="E180" s="36" t="s">
        <v>208</v>
      </c>
      <c r="F180"/>
      <c r="G180"/>
    </row>
    <row r="181" spans="1:7" ht="15" x14ac:dyDescent="0.25">
      <c r="A181" s="36" t="s">
        <v>426</v>
      </c>
      <c r="B181" s="36" t="s">
        <v>300</v>
      </c>
      <c r="C181" s="36" t="s">
        <v>297</v>
      </c>
      <c r="D181" s="36" t="s">
        <v>115</v>
      </c>
      <c r="E181" s="36" t="s">
        <v>222</v>
      </c>
      <c r="F181"/>
      <c r="G181"/>
    </row>
    <row r="182" spans="1:7" ht="15" x14ac:dyDescent="0.25">
      <c r="A182" s="36" t="s">
        <v>427</v>
      </c>
      <c r="B182" s="36" t="s">
        <v>228</v>
      </c>
      <c r="C182" s="36" t="s">
        <v>297</v>
      </c>
      <c r="D182" s="36" t="s">
        <v>116</v>
      </c>
      <c r="E182" s="36" t="s">
        <v>222</v>
      </c>
      <c r="F182"/>
      <c r="G182"/>
    </row>
    <row r="183" spans="1:7" ht="15" x14ac:dyDescent="0.25">
      <c r="A183" s="36" t="s">
        <v>428</v>
      </c>
      <c r="B183" s="36" t="s">
        <v>301</v>
      </c>
      <c r="C183" s="36" t="s">
        <v>297</v>
      </c>
      <c r="D183" s="36" t="s">
        <v>117</v>
      </c>
      <c r="E183" s="36" t="s">
        <v>222</v>
      </c>
      <c r="F183"/>
      <c r="G183"/>
    </row>
    <row r="184" spans="1:7" ht="15" x14ac:dyDescent="0.25">
      <c r="A184" s="36" t="s">
        <v>429</v>
      </c>
      <c r="B184" s="36" t="s">
        <v>229</v>
      </c>
      <c r="C184" s="36" t="s">
        <v>297</v>
      </c>
      <c r="D184" s="36" t="s">
        <v>118</v>
      </c>
      <c r="E184" s="36" t="s">
        <v>222</v>
      </c>
      <c r="F184"/>
      <c r="G184"/>
    </row>
    <row r="185" spans="1:7" ht="15" x14ac:dyDescent="0.25">
      <c r="A185" s="36" t="s">
        <v>430</v>
      </c>
      <c r="B185" s="36" t="s">
        <v>244</v>
      </c>
      <c r="C185" s="36" t="s">
        <v>297</v>
      </c>
      <c r="D185" s="36" t="s">
        <v>119</v>
      </c>
      <c r="E185" s="36" t="s">
        <v>222</v>
      </c>
      <c r="F185"/>
      <c r="G185"/>
    </row>
    <row r="186" spans="1:7" ht="15" x14ac:dyDescent="0.25">
      <c r="A186" s="36" t="s">
        <v>497</v>
      </c>
      <c r="B186" s="36" t="s">
        <v>236</v>
      </c>
      <c r="C186" s="36" t="s">
        <v>297</v>
      </c>
      <c r="D186" s="36" t="s">
        <v>186</v>
      </c>
      <c r="E186" s="36" t="s">
        <v>222</v>
      </c>
      <c r="F186"/>
      <c r="G186"/>
    </row>
    <row r="187" spans="1:7" ht="15" x14ac:dyDescent="0.25">
      <c r="A187" s="36" t="s">
        <v>498</v>
      </c>
      <c r="B187" s="36" t="s">
        <v>237</v>
      </c>
      <c r="C187" s="36" t="s">
        <v>366</v>
      </c>
      <c r="D187" s="36" t="s">
        <v>187</v>
      </c>
      <c r="E187" s="36" t="s">
        <v>225</v>
      </c>
      <c r="F187"/>
      <c r="G187"/>
    </row>
    <row r="188" spans="1:7" ht="15" x14ac:dyDescent="0.25">
      <c r="A188" s="36" t="s">
        <v>499</v>
      </c>
      <c r="B188" s="36" t="s">
        <v>244</v>
      </c>
      <c r="C188" s="36" t="s">
        <v>367</v>
      </c>
      <c r="D188" s="36" t="s">
        <v>188</v>
      </c>
      <c r="E188" s="36" t="s">
        <v>225</v>
      </c>
      <c r="F188"/>
      <c r="G188"/>
    </row>
    <row r="189" spans="1:7" ht="15" x14ac:dyDescent="0.25">
      <c r="A189" s="36" t="s">
        <v>431</v>
      </c>
      <c r="B189" s="36" t="s">
        <v>303</v>
      </c>
      <c r="C189" s="36" t="s">
        <v>302</v>
      </c>
      <c r="D189" s="36" t="s">
        <v>120</v>
      </c>
      <c r="E189" s="36" t="s">
        <v>224</v>
      </c>
      <c r="F189"/>
      <c r="G189"/>
    </row>
    <row r="190" spans="1:7" ht="15" x14ac:dyDescent="0.25">
      <c r="A190" s="36" t="s">
        <v>432</v>
      </c>
      <c r="B190" s="36" t="s">
        <v>304</v>
      </c>
      <c r="C190" s="36" t="s">
        <v>302</v>
      </c>
      <c r="D190" s="36" t="s">
        <v>121</v>
      </c>
      <c r="E190" s="36" t="s">
        <v>224</v>
      </c>
      <c r="F190"/>
      <c r="G190"/>
    </row>
    <row r="191" spans="1:7" ht="15" x14ac:dyDescent="0.25">
      <c r="A191" s="36" t="s">
        <v>433</v>
      </c>
      <c r="B191" s="36" t="s">
        <v>244</v>
      </c>
      <c r="C191" s="36" t="s">
        <v>302</v>
      </c>
      <c r="D191" s="36" t="s">
        <v>122</v>
      </c>
      <c r="E191" s="36" t="s">
        <v>224</v>
      </c>
      <c r="F191"/>
      <c r="G191"/>
    </row>
    <row r="192" spans="1:7" ht="15" x14ac:dyDescent="0.25">
      <c r="A192" s="36" t="s">
        <v>434</v>
      </c>
      <c r="B192" s="36" t="s">
        <v>306</v>
      </c>
      <c r="C192" s="36" t="s">
        <v>305</v>
      </c>
      <c r="D192" s="36" t="s">
        <v>123</v>
      </c>
      <c r="E192" s="36" t="s">
        <v>222</v>
      </c>
      <c r="F192"/>
      <c r="G192"/>
    </row>
    <row r="193" spans="1:7" ht="15" x14ac:dyDescent="0.25">
      <c r="A193" s="36" t="s">
        <v>435</v>
      </c>
      <c r="B193" s="36" t="s">
        <v>244</v>
      </c>
      <c r="C193" s="36" t="s">
        <v>307</v>
      </c>
      <c r="D193" s="36" t="s">
        <v>124</v>
      </c>
      <c r="E193" s="36" t="s">
        <v>222</v>
      </c>
      <c r="F193"/>
      <c r="G193"/>
    </row>
    <row r="194" spans="1:7" ht="15" x14ac:dyDescent="0.25">
      <c r="A194" s="36" t="s">
        <v>436</v>
      </c>
      <c r="B194" s="36" t="s">
        <v>309</v>
      </c>
      <c r="C194" s="36" t="s">
        <v>308</v>
      </c>
      <c r="D194" s="36" t="s">
        <v>125</v>
      </c>
      <c r="E194" s="36" t="s">
        <v>223</v>
      </c>
      <c r="F194"/>
      <c r="G194"/>
    </row>
    <row r="195" spans="1:7" ht="15" x14ac:dyDescent="0.25">
      <c r="A195" s="36" t="s">
        <v>437</v>
      </c>
      <c r="B195" s="36" t="s">
        <v>310</v>
      </c>
      <c r="C195" s="36" t="s">
        <v>308</v>
      </c>
      <c r="D195" s="36" t="s">
        <v>126</v>
      </c>
      <c r="E195" s="36" t="s">
        <v>223</v>
      </c>
      <c r="F195"/>
      <c r="G195"/>
    </row>
    <row r="196" spans="1:7" ht="15" x14ac:dyDescent="0.25">
      <c r="A196" s="36" t="s">
        <v>500</v>
      </c>
      <c r="B196" s="36" t="s">
        <v>312</v>
      </c>
      <c r="C196" s="36" t="s">
        <v>308</v>
      </c>
      <c r="D196" s="36" t="s">
        <v>189</v>
      </c>
      <c r="E196" s="36" t="s">
        <v>223</v>
      </c>
      <c r="F196"/>
      <c r="G196"/>
    </row>
    <row r="197" spans="1:7" ht="15" x14ac:dyDescent="0.25">
      <c r="A197" s="36" t="s">
        <v>438</v>
      </c>
      <c r="B197" s="36" t="s">
        <v>312</v>
      </c>
      <c r="C197" s="36" t="s">
        <v>311</v>
      </c>
      <c r="D197" s="36" t="s">
        <v>127</v>
      </c>
      <c r="E197" s="36" t="s">
        <v>223</v>
      </c>
      <c r="F197"/>
      <c r="G197"/>
    </row>
    <row r="198" spans="1:7" ht="15" x14ac:dyDescent="0.25">
      <c r="A198" s="36" t="s">
        <v>439</v>
      </c>
      <c r="B198" s="36" t="s">
        <v>244</v>
      </c>
      <c r="C198" s="36" t="s">
        <v>308</v>
      </c>
      <c r="D198" s="36" t="s">
        <v>128</v>
      </c>
      <c r="E198" s="36" t="s">
        <v>223</v>
      </c>
      <c r="F198"/>
      <c r="G198"/>
    </row>
    <row r="199" spans="1:7" ht="15" x14ac:dyDescent="0.25">
      <c r="A199" s="36" t="s">
        <v>501</v>
      </c>
      <c r="B199" s="36" t="s">
        <v>244</v>
      </c>
      <c r="C199" s="36" t="s">
        <v>368</v>
      </c>
      <c r="D199" s="36" t="s">
        <v>190</v>
      </c>
      <c r="E199" s="36" t="s">
        <v>223</v>
      </c>
      <c r="F199"/>
      <c r="G199"/>
    </row>
    <row r="200" spans="1:7" ht="15" x14ac:dyDescent="0.25">
      <c r="A200" s="36" t="s">
        <v>440</v>
      </c>
      <c r="B200" s="36" t="s">
        <v>314</v>
      </c>
      <c r="C200" s="36" t="s">
        <v>313</v>
      </c>
      <c r="D200" s="36" t="s">
        <v>129</v>
      </c>
      <c r="E200" s="36" t="s">
        <v>222</v>
      </c>
      <c r="F200"/>
      <c r="G200"/>
    </row>
    <row r="201" spans="1:7" ht="15" x14ac:dyDescent="0.25">
      <c r="A201" s="36" t="s">
        <v>441</v>
      </c>
      <c r="B201" s="36" t="s">
        <v>244</v>
      </c>
      <c r="C201" s="36" t="s">
        <v>313</v>
      </c>
      <c r="D201" s="36" t="s">
        <v>130</v>
      </c>
      <c r="E201" s="36" t="s">
        <v>222</v>
      </c>
      <c r="F201"/>
      <c r="G201"/>
    </row>
    <row r="202" spans="1:7" ht="15" x14ac:dyDescent="0.25">
      <c r="A202" s="36" t="s">
        <v>442</v>
      </c>
      <c r="B202" s="36" t="s">
        <v>316</v>
      </c>
      <c r="C202" s="36" t="s">
        <v>315</v>
      </c>
      <c r="D202" s="36" t="s">
        <v>131</v>
      </c>
      <c r="E202" s="36" t="s">
        <v>224</v>
      </c>
      <c r="F202"/>
      <c r="G202"/>
    </row>
    <row r="203" spans="1:7" ht="15" x14ac:dyDescent="0.25">
      <c r="A203" s="36" t="s">
        <v>443</v>
      </c>
      <c r="B203" s="36" t="s">
        <v>244</v>
      </c>
      <c r="C203" s="36" t="s">
        <v>315</v>
      </c>
      <c r="D203" s="36" t="s">
        <v>132</v>
      </c>
      <c r="E203" s="36" t="s">
        <v>224</v>
      </c>
      <c r="F203"/>
      <c r="G203"/>
    </row>
    <row r="204" spans="1:7" ht="15" x14ac:dyDescent="0.25">
      <c r="A204" s="36" t="s">
        <v>444</v>
      </c>
      <c r="B204" s="36" t="s">
        <v>318</v>
      </c>
      <c r="C204" s="36" t="s">
        <v>317</v>
      </c>
      <c r="D204" s="36" t="s">
        <v>133</v>
      </c>
      <c r="E204" s="36" t="s">
        <v>222</v>
      </c>
      <c r="F204"/>
      <c r="G204"/>
    </row>
    <row r="205" spans="1:7" ht="15" x14ac:dyDescent="0.25">
      <c r="A205" s="36" t="s">
        <v>445</v>
      </c>
      <c r="B205" s="36" t="s">
        <v>244</v>
      </c>
      <c r="C205" s="36" t="s">
        <v>317</v>
      </c>
      <c r="D205" s="36" t="s">
        <v>134</v>
      </c>
      <c r="E205" s="36" t="s">
        <v>222</v>
      </c>
      <c r="F205"/>
      <c r="G205"/>
    </row>
    <row r="206" spans="1:7" ht="15" x14ac:dyDescent="0.25">
      <c r="A206" s="36" t="s">
        <v>502</v>
      </c>
      <c r="B206" s="36" t="s">
        <v>238</v>
      </c>
      <c r="C206" s="36" t="s">
        <v>319</v>
      </c>
      <c r="D206" s="36" t="s">
        <v>191</v>
      </c>
      <c r="E206" s="36" t="s">
        <v>222</v>
      </c>
      <c r="F206"/>
      <c r="G206"/>
    </row>
    <row r="207" spans="1:7" ht="15" x14ac:dyDescent="0.25">
      <c r="A207" s="36" t="s">
        <v>503</v>
      </c>
      <c r="B207" s="36" t="s">
        <v>239</v>
      </c>
      <c r="C207" s="36" t="s">
        <v>319</v>
      </c>
      <c r="D207" s="36" t="s">
        <v>192</v>
      </c>
      <c r="E207" s="36" t="s">
        <v>222</v>
      </c>
      <c r="F207"/>
      <c r="G207"/>
    </row>
    <row r="208" spans="1:7" ht="15" x14ac:dyDescent="0.25">
      <c r="A208" s="36" t="s">
        <v>504</v>
      </c>
      <c r="B208" s="36" t="s">
        <v>240</v>
      </c>
      <c r="C208" s="36" t="s">
        <v>319</v>
      </c>
      <c r="D208" s="36" t="s">
        <v>193</v>
      </c>
      <c r="E208" s="36" t="s">
        <v>222</v>
      </c>
      <c r="F208"/>
      <c r="G208"/>
    </row>
    <row r="209" spans="1:7" ht="15" x14ac:dyDescent="0.25">
      <c r="A209" s="36" t="s">
        <v>446</v>
      </c>
      <c r="B209" s="36" t="s">
        <v>222</v>
      </c>
      <c r="C209" s="36" t="s">
        <v>319</v>
      </c>
      <c r="D209" s="36" t="s">
        <v>135</v>
      </c>
      <c r="E209" s="36" t="s">
        <v>222</v>
      </c>
      <c r="F209"/>
      <c r="G209"/>
    </row>
    <row r="210" spans="1:7" ht="15" x14ac:dyDescent="0.25">
      <c r="A210" s="36" t="s">
        <v>447</v>
      </c>
      <c r="B210" s="36" t="s">
        <v>222</v>
      </c>
      <c r="C210" s="36" t="s">
        <v>320</v>
      </c>
      <c r="D210" s="36" t="s">
        <v>136</v>
      </c>
      <c r="E210" s="36" t="s">
        <v>222</v>
      </c>
      <c r="F210"/>
      <c r="G210"/>
    </row>
    <row r="211" spans="1:7" ht="15" x14ac:dyDescent="0.25">
      <c r="A211" s="36" t="s">
        <v>448</v>
      </c>
      <c r="B211" s="36" t="s">
        <v>234</v>
      </c>
      <c r="C211" s="36" t="s">
        <v>319</v>
      </c>
      <c r="D211" s="36" t="s">
        <v>137</v>
      </c>
      <c r="E211" s="36" t="s">
        <v>222</v>
      </c>
      <c r="F211"/>
      <c r="G211"/>
    </row>
    <row r="212" spans="1:7" ht="15" x14ac:dyDescent="0.25">
      <c r="A212" s="36" t="s">
        <v>449</v>
      </c>
      <c r="B212" s="36" t="s">
        <v>244</v>
      </c>
      <c r="C212" s="36" t="s">
        <v>319</v>
      </c>
      <c r="D212" s="36" t="s">
        <v>138</v>
      </c>
      <c r="E212" s="36" t="s">
        <v>222</v>
      </c>
      <c r="F212"/>
      <c r="G212"/>
    </row>
    <row r="213" spans="1:7" ht="15" x14ac:dyDescent="0.25">
      <c r="A213" s="36" t="s">
        <v>505</v>
      </c>
      <c r="B213" s="36" t="s">
        <v>244</v>
      </c>
      <c r="C213" s="36" t="s">
        <v>320</v>
      </c>
      <c r="D213" s="36" t="s">
        <v>194</v>
      </c>
      <c r="E213" s="36" t="s">
        <v>222</v>
      </c>
      <c r="F213"/>
      <c r="G213"/>
    </row>
    <row r="214" spans="1:7" ht="15" x14ac:dyDescent="0.25">
      <c r="A214" s="36" t="s">
        <v>506</v>
      </c>
      <c r="B214" s="36" t="s">
        <v>241</v>
      </c>
      <c r="C214" s="36" t="s">
        <v>369</v>
      </c>
      <c r="D214" s="36" t="s">
        <v>195</v>
      </c>
      <c r="E214" s="36" t="s">
        <v>222</v>
      </c>
      <c r="F214"/>
      <c r="G214"/>
    </row>
    <row r="215" spans="1:7" ht="15" x14ac:dyDescent="0.25">
      <c r="A215" s="36" t="s">
        <v>450</v>
      </c>
      <c r="B215" s="36" t="s">
        <v>322</v>
      </c>
      <c r="C215" s="36" t="s">
        <v>321</v>
      </c>
      <c r="D215" s="36" t="s">
        <v>139</v>
      </c>
      <c r="E215" s="36" t="s">
        <v>208</v>
      </c>
      <c r="F215"/>
      <c r="G215"/>
    </row>
    <row r="216" spans="1:7" ht="15" x14ac:dyDescent="0.25">
      <c r="A216" s="36" t="s">
        <v>451</v>
      </c>
      <c r="B216" s="36" t="s">
        <v>323</v>
      </c>
      <c r="C216" s="36" t="s">
        <v>321</v>
      </c>
      <c r="D216" s="36" t="s">
        <v>140</v>
      </c>
      <c r="E216" s="36" t="s">
        <v>208</v>
      </c>
      <c r="F216"/>
      <c r="G216"/>
    </row>
    <row r="217" spans="1:7" ht="15" x14ac:dyDescent="0.25">
      <c r="A217" s="36" t="s">
        <v>452</v>
      </c>
      <c r="B217" s="36" t="s">
        <v>324</v>
      </c>
      <c r="C217" s="36" t="s">
        <v>321</v>
      </c>
      <c r="D217" s="36" t="s">
        <v>141</v>
      </c>
      <c r="E217" s="36" t="s">
        <v>222</v>
      </c>
      <c r="F217"/>
      <c r="G217"/>
    </row>
    <row r="218" spans="1:7" ht="15" x14ac:dyDescent="0.25">
      <c r="A218" s="36" t="s">
        <v>453</v>
      </c>
      <c r="B218" s="36" t="s">
        <v>244</v>
      </c>
      <c r="C218" s="36" t="s">
        <v>321</v>
      </c>
      <c r="D218" s="36" t="s">
        <v>142</v>
      </c>
      <c r="E218" s="36" t="s">
        <v>208</v>
      </c>
      <c r="F218"/>
      <c r="G218"/>
    </row>
    <row r="219" spans="1:7" ht="15" x14ac:dyDescent="0.25">
      <c r="A219" s="36" t="s">
        <v>454</v>
      </c>
      <c r="B219" s="36" t="s">
        <v>326</v>
      </c>
      <c r="C219" s="36" t="s">
        <v>325</v>
      </c>
      <c r="D219" s="36" t="s">
        <v>143</v>
      </c>
      <c r="E219" s="36" t="s">
        <v>224</v>
      </c>
      <c r="F219"/>
      <c r="G219"/>
    </row>
    <row r="220" spans="1:7" ht="15" x14ac:dyDescent="0.25">
      <c r="A220" s="36" t="s">
        <v>455</v>
      </c>
      <c r="B220" s="36" t="s">
        <v>328</v>
      </c>
      <c r="C220" s="36" t="s">
        <v>327</v>
      </c>
      <c r="D220" s="36" t="s">
        <v>144</v>
      </c>
      <c r="E220" s="36" t="s">
        <v>224</v>
      </c>
      <c r="F220"/>
      <c r="G220"/>
    </row>
    <row r="221" spans="1:7" ht="15" x14ac:dyDescent="0.25">
      <c r="A221" s="36" t="s">
        <v>507</v>
      </c>
      <c r="B221" s="36" t="s">
        <v>244</v>
      </c>
      <c r="C221" s="36" t="s">
        <v>325</v>
      </c>
      <c r="D221" s="36" t="s">
        <v>196</v>
      </c>
      <c r="E221" s="36" t="s">
        <v>224</v>
      </c>
      <c r="F221"/>
      <c r="G221"/>
    </row>
    <row r="222" spans="1:7" ht="15" x14ac:dyDescent="0.25">
      <c r="A222" s="36" t="s">
        <v>456</v>
      </c>
      <c r="B222" s="36" t="s">
        <v>244</v>
      </c>
      <c r="C222" s="36" t="s">
        <v>327</v>
      </c>
      <c r="D222" s="36" t="s">
        <v>145</v>
      </c>
      <c r="E222" s="36" t="s">
        <v>224</v>
      </c>
      <c r="F222"/>
      <c r="G222"/>
    </row>
    <row r="223" spans="1:7" ht="15" x14ac:dyDescent="0.25">
      <c r="A223" s="36" t="s">
        <v>457</v>
      </c>
      <c r="B223" s="36" t="s">
        <v>330</v>
      </c>
      <c r="C223" s="36" t="s">
        <v>329</v>
      </c>
      <c r="D223" s="36" t="s">
        <v>146</v>
      </c>
      <c r="E223" s="36" t="s">
        <v>222</v>
      </c>
      <c r="F223"/>
      <c r="G223"/>
    </row>
    <row r="224" spans="1:7" ht="15" x14ac:dyDescent="0.25">
      <c r="A224" s="36" t="s">
        <v>458</v>
      </c>
      <c r="B224" s="36" t="s">
        <v>332</v>
      </c>
      <c r="C224" s="36" t="s">
        <v>331</v>
      </c>
      <c r="D224" s="36" t="s">
        <v>147</v>
      </c>
      <c r="E224" s="36" t="s">
        <v>222</v>
      </c>
      <c r="F224"/>
      <c r="G224"/>
    </row>
    <row r="225" spans="1:7" ht="15" x14ac:dyDescent="0.25">
      <c r="A225" s="36" t="s">
        <v>459</v>
      </c>
      <c r="B225" s="36" t="s">
        <v>334</v>
      </c>
      <c r="C225" s="36" t="s">
        <v>333</v>
      </c>
      <c r="D225" s="36" t="s">
        <v>148</v>
      </c>
      <c r="E225" s="36" t="s">
        <v>222</v>
      </c>
      <c r="F225"/>
      <c r="G225"/>
    </row>
    <row r="226" spans="1:7" ht="15" x14ac:dyDescent="0.25">
      <c r="A226" s="36" t="s">
        <v>460</v>
      </c>
      <c r="B226" s="36" t="s">
        <v>335</v>
      </c>
      <c r="C226" s="36" t="s">
        <v>329</v>
      </c>
      <c r="D226" s="36" t="s">
        <v>149</v>
      </c>
      <c r="E226" s="36" t="s">
        <v>222</v>
      </c>
      <c r="F226"/>
      <c r="G226"/>
    </row>
    <row r="227" spans="1:7" ht="15" x14ac:dyDescent="0.25">
      <c r="A227" s="36" t="s">
        <v>461</v>
      </c>
      <c r="B227" s="36" t="s">
        <v>244</v>
      </c>
      <c r="C227" s="36" t="s">
        <v>329</v>
      </c>
      <c r="D227" s="36" t="s">
        <v>150</v>
      </c>
      <c r="E227" s="36" t="s">
        <v>222</v>
      </c>
      <c r="F227"/>
      <c r="G227"/>
    </row>
    <row r="228" spans="1:7" ht="15" x14ac:dyDescent="0.25">
      <c r="A228" s="36" t="s">
        <v>462</v>
      </c>
      <c r="B228" s="36" t="s">
        <v>337</v>
      </c>
      <c r="C228" s="36" t="s">
        <v>336</v>
      </c>
      <c r="D228" s="36" t="s">
        <v>151</v>
      </c>
      <c r="E228" s="36" t="s">
        <v>208</v>
      </c>
      <c r="F228"/>
      <c r="G228"/>
    </row>
    <row r="229" spans="1:7" ht="15" x14ac:dyDescent="0.25">
      <c r="A229" s="36" t="s">
        <v>463</v>
      </c>
      <c r="B229" s="36" t="s">
        <v>338</v>
      </c>
      <c r="C229" s="36" t="s">
        <v>336</v>
      </c>
      <c r="D229" s="36" t="s">
        <v>152</v>
      </c>
      <c r="E229" s="36" t="s">
        <v>208</v>
      </c>
      <c r="F229"/>
      <c r="G229"/>
    </row>
    <row r="230" spans="1:7" ht="15" x14ac:dyDescent="0.25">
      <c r="A230" s="36" t="s">
        <v>464</v>
      </c>
      <c r="B230" s="36" t="s">
        <v>339</v>
      </c>
      <c r="C230" s="36" t="s">
        <v>336</v>
      </c>
      <c r="D230" s="36" t="s">
        <v>153</v>
      </c>
      <c r="E230" s="36" t="s">
        <v>208</v>
      </c>
      <c r="F230"/>
      <c r="G230"/>
    </row>
    <row r="231" spans="1:7" ht="15" x14ac:dyDescent="0.25">
      <c r="A231" s="36" t="s">
        <v>465</v>
      </c>
      <c r="B231" s="36" t="s">
        <v>244</v>
      </c>
      <c r="C231" s="36" t="s">
        <v>336</v>
      </c>
      <c r="D231" s="36" t="s">
        <v>154</v>
      </c>
      <c r="E231" s="36" t="s">
        <v>208</v>
      </c>
      <c r="F231"/>
      <c r="G231"/>
    </row>
    <row r="232" spans="1:7" ht="15" x14ac:dyDescent="0.25">
      <c r="A232" s="36" t="s">
        <v>466</v>
      </c>
      <c r="B232" s="36" t="s">
        <v>341</v>
      </c>
      <c r="C232" s="36" t="s">
        <v>340</v>
      </c>
      <c r="D232" s="36" t="s">
        <v>155</v>
      </c>
      <c r="E232" s="36" t="s">
        <v>225</v>
      </c>
      <c r="F232"/>
      <c r="G232"/>
    </row>
    <row r="233" spans="1:7" ht="15" x14ac:dyDescent="0.25">
      <c r="A233" s="36" t="s">
        <v>508</v>
      </c>
      <c r="B233" s="36" t="s">
        <v>242</v>
      </c>
      <c r="C233" s="36" t="s">
        <v>340</v>
      </c>
      <c r="D233" s="36" t="s">
        <v>197</v>
      </c>
      <c r="E233" s="36" t="s">
        <v>225</v>
      </c>
      <c r="F233"/>
      <c r="G233"/>
    </row>
    <row r="234" spans="1:7" ht="15" x14ac:dyDescent="0.25">
      <c r="A234" s="36" t="s">
        <v>467</v>
      </c>
      <c r="B234" s="36" t="s">
        <v>244</v>
      </c>
      <c r="C234" s="36" t="s">
        <v>340</v>
      </c>
      <c r="D234" s="36" t="s">
        <v>156</v>
      </c>
      <c r="E234" s="36" t="s">
        <v>225</v>
      </c>
      <c r="F234"/>
      <c r="G234"/>
    </row>
    <row r="235" spans="1:7" ht="15" x14ac:dyDescent="0.25">
      <c r="A235" s="36" t="s">
        <v>468</v>
      </c>
      <c r="B235" s="36" t="s">
        <v>343</v>
      </c>
      <c r="C235" s="36" t="s">
        <v>342</v>
      </c>
      <c r="D235" s="36" t="s">
        <v>157</v>
      </c>
      <c r="E235" s="36" t="s">
        <v>223</v>
      </c>
      <c r="F235"/>
      <c r="G235"/>
    </row>
    <row r="236" spans="1:7" ht="15" x14ac:dyDescent="0.25">
      <c r="A236" s="36" t="s">
        <v>469</v>
      </c>
      <c r="B236" s="36" t="s">
        <v>244</v>
      </c>
      <c r="C236" s="36" t="s">
        <v>342</v>
      </c>
      <c r="D236" s="36" t="s">
        <v>158</v>
      </c>
      <c r="E236" s="36" t="s">
        <v>223</v>
      </c>
      <c r="F236"/>
      <c r="G236"/>
    </row>
    <row r="237" spans="1:7" ht="15" x14ac:dyDescent="0.25">
      <c r="A237" s="36" t="s">
        <v>470</v>
      </c>
      <c r="B237" s="36" t="s">
        <v>345</v>
      </c>
      <c r="C237" s="36" t="s">
        <v>344</v>
      </c>
      <c r="D237" s="36" t="s">
        <v>159</v>
      </c>
      <c r="E237" s="36" t="s">
        <v>224</v>
      </c>
      <c r="F237"/>
      <c r="G237"/>
    </row>
    <row r="238" spans="1:7" ht="15" x14ac:dyDescent="0.25">
      <c r="A238" s="36" t="s">
        <v>471</v>
      </c>
      <c r="B238" s="36" t="s">
        <v>345</v>
      </c>
      <c r="C238" s="36" t="s">
        <v>346</v>
      </c>
      <c r="D238" s="36" t="s">
        <v>160</v>
      </c>
      <c r="E238" s="36" t="s">
        <v>224</v>
      </c>
      <c r="F238"/>
      <c r="G238"/>
    </row>
    <row r="239" spans="1:7" ht="15" x14ac:dyDescent="0.25">
      <c r="A239" s="36" t="s">
        <v>472</v>
      </c>
      <c r="B239" s="36" t="s">
        <v>244</v>
      </c>
      <c r="C239" s="36" t="s">
        <v>347</v>
      </c>
      <c r="D239" s="36" t="s">
        <v>161</v>
      </c>
      <c r="E239" s="36" t="s">
        <v>224</v>
      </c>
      <c r="F239"/>
      <c r="G239"/>
    </row>
    <row r="240" spans="1:7" ht="15" x14ac:dyDescent="0.25">
      <c r="A240" s="36" t="s">
        <v>473</v>
      </c>
      <c r="B240" s="36" t="s">
        <v>244</v>
      </c>
      <c r="C240" s="36" t="s">
        <v>346</v>
      </c>
      <c r="D240" s="36" t="s">
        <v>162</v>
      </c>
      <c r="E240" s="36" t="s">
        <v>224</v>
      </c>
      <c r="F240"/>
      <c r="G240"/>
    </row>
    <row r="241" spans="1:7" ht="15" x14ac:dyDescent="0.25">
      <c r="A241" s="36" t="s">
        <v>474</v>
      </c>
      <c r="B241" s="36" t="s">
        <v>349</v>
      </c>
      <c r="C241" s="36" t="s">
        <v>348</v>
      </c>
      <c r="D241" s="36" t="s">
        <v>163</v>
      </c>
      <c r="E241" s="36" t="s">
        <v>222</v>
      </c>
      <c r="F241"/>
      <c r="G241"/>
    </row>
    <row r="242" spans="1:7" ht="15" x14ac:dyDescent="0.25">
      <c r="A242" s="36" t="s">
        <v>475</v>
      </c>
      <c r="B242" s="36" t="s">
        <v>244</v>
      </c>
      <c r="C242" s="36" t="s">
        <v>348</v>
      </c>
      <c r="D242" s="36" t="s">
        <v>164</v>
      </c>
      <c r="E242" s="36" t="s">
        <v>222</v>
      </c>
      <c r="F242"/>
      <c r="G242"/>
    </row>
    <row r="243" spans="1:7" ht="15" x14ac:dyDescent="0.25">
      <c r="A243" s="36" t="s">
        <v>476</v>
      </c>
      <c r="B243" s="36" t="s">
        <v>351</v>
      </c>
      <c r="C243" s="36" t="s">
        <v>350</v>
      </c>
      <c r="D243" s="36" t="s">
        <v>165</v>
      </c>
      <c r="E243" s="36" t="s">
        <v>222</v>
      </c>
      <c r="F243"/>
      <c r="G243"/>
    </row>
    <row r="244" spans="1:7" ht="15" x14ac:dyDescent="0.25">
      <c r="A244" s="36" t="s">
        <v>477</v>
      </c>
      <c r="B244" s="36" t="s">
        <v>244</v>
      </c>
      <c r="C244" s="36" t="s">
        <v>350</v>
      </c>
      <c r="D244" s="36" t="s">
        <v>166</v>
      </c>
      <c r="E244" s="36" t="s">
        <v>222</v>
      </c>
      <c r="F244"/>
      <c r="G244"/>
    </row>
    <row r="245" spans="1:7" ht="15" x14ac:dyDescent="0.25">
      <c r="A245" s="36" t="s">
        <v>478</v>
      </c>
      <c r="B245" s="36" t="s">
        <v>353</v>
      </c>
      <c r="C245" s="36" t="s">
        <v>352</v>
      </c>
      <c r="D245" s="36" t="s">
        <v>167</v>
      </c>
      <c r="E245" s="36" t="s">
        <v>223</v>
      </c>
      <c r="F245"/>
      <c r="G245"/>
    </row>
    <row r="246" spans="1:7" ht="15" x14ac:dyDescent="0.25">
      <c r="A246" s="36" t="s">
        <v>479</v>
      </c>
      <c r="B246" s="36" t="s">
        <v>353</v>
      </c>
      <c r="C246" s="36" t="s">
        <v>354</v>
      </c>
      <c r="D246" s="36" t="s">
        <v>168</v>
      </c>
      <c r="E246" s="36" t="s">
        <v>223</v>
      </c>
      <c r="F246"/>
      <c r="G246"/>
    </row>
    <row r="247" spans="1:7" ht="15" x14ac:dyDescent="0.25">
      <c r="A247" s="36" t="s">
        <v>480</v>
      </c>
      <c r="B247" s="36" t="s">
        <v>355</v>
      </c>
      <c r="C247" s="36" t="s">
        <v>354</v>
      </c>
      <c r="D247" s="36" t="s">
        <v>169</v>
      </c>
      <c r="E247" s="36" t="s">
        <v>223</v>
      </c>
      <c r="F247"/>
      <c r="G247"/>
    </row>
    <row r="248" spans="1:7" ht="15" x14ac:dyDescent="0.25">
      <c r="A248" s="36" t="s">
        <v>481</v>
      </c>
      <c r="B248" s="36" t="s">
        <v>235</v>
      </c>
      <c r="C248" s="36" t="s">
        <v>354</v>
      </c>
      <c r="D248" s="36" t="s">
        <v>170</v>
      </c>
      <c r="E248" s="36" t="s">
        <v>223</v>
      </c>
      <c r="F248"/>
      <c r="G248"/>
    </row>
    <row r="249" spans="1:7" ht="15" x14ac:dyDescent="0.25">
      <c r="A249" s="36" t="s">
        <v>482</v>
      </c>
      <c r="B249" s="36" t="s">
        <v>230</v>
      </c>
      <c r="C249" s="36" t="s">
        <v>354</v>
      </c>
      <c r="D249" s="36" t="s">
        <v>171</v>
      </c>
      <c r="E249" s="36" t="s">
        <v>223</v>
      </c>
      <c r="F249"/>
      <c r="G249"/>
    </row>
    <row r="250" spans="1:7" ht="15" x14ac:dyDescent="0.25">
      <c r="A250" s="36" t="s">
        <v>483</v>
      </c>
      <c r="B250" s="36" t="s">
        <v>244</v>
      </c>
      <c r="C250" s="36" t="s">
        <v>354</v>
      </c>
      <c r="D250" s="36" t="s">
        <v>172</v>
      </c>
      <c r="E250" s="36" t="s">
        <v>223</v>
      </c>
      <c r="F250"/>
      <c r="G250"/>
    </row>
    <row r="251" spans="1:7" ht="15" x14ac:dyDescent="0.25">
      <c r="A251" s="36" t="s">
        <v>484</v>
      </c>
      <c r="B251" s="36" t="s">
        <v>356</v>
      </c>
      <c r="C251" s="36" t="s">
        <v>354</v>
      </c>
      <c r="D251" s="36" t="s">
        <v>173</v>
      </c>
      <c r="E251" s="36" t="s">
        <v>223</v>
      </c>
      <c r="F251"/>
      <c r="G251"/>
    </row>
    <row r="252" spans="1:7" ht="15" x14ac:dyDescent="0.25">
      <c r="A252" s="36" t="s">
        <v>485</v>
      </c>
      <c r="B252" s="36" t="s">
        <v>358</v>
      </c>
      <c r="C252" s="36" t="s">
        <v>357</v>
      </c>
      <c r="D252" s="36" t="s">
        <v>174</v>
      </c>
      <c r="E252" s="36" t="s">
        <v>224</v>
      </c>
      <c r="F252"/>
      <c r="G252"/>
    </row>
    <row r="253" spans="1:7" ht="15" x14ac:dyDescent="0.25">
      <c r="A253" s="36" t="s">
        <v>486</v>
      </c>
      <c r="B253" s="36" t="s">
        <v>244</v>
      </c>
      <c r="C253" s="36" t="s">
        <v>359</v>
      </c>
      <c r="D253" s="36" t="s">
        <v>175</v>
      </c>
      <c r="E253" s="36" t="s">
        <v>224</v>
      </c>
      <c r="F253"/>
      <c r="G253"/>
    </row>
    <row r="254" spans="1:7" ht="15" x14ac:dyDescent="0.25">
      <c r="A254" s="36" t="s">
        <v>487</v>
      </c>
      <c r="B254" s="36" t="s">
        <v>361</v>
      </c>
      <c r="C254" s="36" t="s">
        <v>360</v>
      </c>
      <c r="D254" s="36" t="s">
        <v>176</v>
      </c>
      <c r="E254" s="36" t="s">
        <v>208</v>
      </c>
      <c r="F254"/>
      <c r="G254"/>
    </row>
    <row r="255" spans="1:7" ht="15" x14ac:dyDescent="0.25">
      <c r="A255" s="36" t="s">
        <v>488</v>
      </c>
      <c r="B255" s="36" t="s">
        <v>362</v>
      </c>
      <c r="C255" s="36" t="s">
        <v>360</v>
      </c>
      <c r="D255" s="36" t="s">
        <v>177</v>
      </c>
      <c r="E255" s="36" t="s">
        <v>208</v>
      </c>
      <c r="F255"/>
      <c r="G255"/>
    </row>
    <row r="256" spans="1:7" ht="15" x14ac:dyDescent="0.25">
      <c r="A256" s="36" t="s">
        <v>489</v>
      </c>
      <c r="B256" s="36" t="s">
        <v>363</v>
      </c>
      <c r="C256" s="36" t="s">
        <v>360</v>
      </c>
      <c r="D256" s="36" t="s">
        <v>178</v>
      </c>
      <c r="E256" s="36" t="s">
        <v>208</v>
      </c>
      <c r="F256"/>
      <c r="G256"/>
    </row>
    <row r="257" spans="1:7" ht="15" x14ac:dyDescent="0.25">
      <c r="A257" s="36" t="s">
        <v>490</v>
      </c>
      <c r="B257" s="36" t="s">
        <v>244</v>
      </c>
      <c r="C257" s="36" t="s">
        <v>360</v>
      </c>
      <c r="D257" s="36" t="s">
        <v>179</v>
      </c>
      <c r="E257" s="36" t="s">
        <v>208</v>
      </c>
      <c r="F257"/>
      <c r="G257"/>
    </row>
    <row r="258" spans="1:7" ht="15" x14ac:dyDescent="0.25">
      <c r="A258" s="36" t="s">
        <v>381</v>
      </c>
      <c r="B258" s="36" t="s">
        <v>255</v>
      </c>
      <c r="C258" s="36" t="s">
        <v>254</v>
      </c>
      <c r="D258" s="36" t="s">
        <v>70</v>
      </c>
      <c r="E258" s="36" t="s">
        <v>224</v>
      </c>
      <c r="F258"/>
      <c r="G258"/>
    </row>
    <row r="259" spans="1:7" ht="15" x14ac:dyDescent="0.25">
      <c r="A259" s="36" t="s">
        <v>382</v>
      </c>
      <c r="B259" s="36" t="s">
        <v>255</v>
      </c>
      <c r="C259" s="36" t="s">
        <v>256</v>
      </c>
      <c r="D259" s="36" t="s">
        <v>71</v>
      </c>
      <c r="E259" s="36" t="s">
        <v>224</v>
      </c>
      <c r="F259"/>
      <c r="G259"/>
    </row>
    <row r="260" spans="1:7" ht="15" x14ac:dyDescent="0.25">
      <c r="A260" s="36" t="s">
        <v>398</v>
      </c>
      <c r="B260" s="36" t="s">
        <v>274</v>
      </c>
      <c r="C260" s="36" t="s">
        <v>273</v>
      </c>
      <c r="D260" s="36" t="s">
        <v>87</v>
      </c>
      <c r="E260" s="36" t="s">
        <v>208</v>
      </c>
      <c r="F260"/>
      <c r="G260"/>
    </row>
    <row r="261" spans="1:7" ht="15" x14ac:dyDescent="0.25">
      <c r="A261" s="36" t="s">
        <v>400</v>
      </c>
      <c r="B261" s="36" t="s">
        <v>244</v>
      </c>
      <c r="C261" s="36" t="s">
        <v>273</v>
      </c>
      <c r="D261" s="36" t="s">
        <v>89</v>
      </c>
      <c r="E261" s="36" t="s">
        <v>208</v>
      </c>
      <c r="F261"/>
      <c r="G261"/>
    </row>
    <row r="262" spans="1:7" ht="15" x14ac:dyDescent="0.25">
      <c r="A262" s="36" t="s">
        <v>410</v>
      </c>
      <c r="B262" s="36" t="s">
        <v>244</v>
      </c>
      <c r="C262" s="36" t="s">
        <v>282</v>
      </c>
      <c r="D262" s="36" t="s">
        <v>99</v>
      </c>
      <c r="E262" s="36" t="s">
        <v>222</v>
      </c>
      <c r="F262"/>
      <c r="G262"/>
    </row>
    <row r="263" spans="1:7" ht="15" x14ac:dyDescent="0.25">
      <c r="A263" s="36" t="s">
        <v>416</v>
      </c>
      <c r="B263" s="36" t="s">
        <v>244</v>
      </c>
      <c r="C263" s="36" t="s">
        <v>289</v>
      </c>
      <c r="D263" s="36" t="s">
        <v>105</v>
      </c>
      <c r="E263" s="36" t="s">
        <v>208</v>
      </c>
      <c r="F263"/>
      <c r="G263"/>
    </row>
    <row r="264" spans="1:7" ht="15" x14ac:dyDescent="0.25">
      <c r="A264" s="36" t="s">
        <v>445</v>
      </c>
      <c r="B264" s="36" t="s">
        <v>244</v>
      </c>
      <c r="C264" s="36" t="s">
        <v>317</v>
      </c>
      <c r="D264" s="36" t="s">
        <v>134</v>
      </c>
      <c r="E264" s="36" t="s">
        <v>222</v>
      </c>
      <c r="F264"/>
      <c r="G264"/>
    </row>
    <row r="265" spans="1:7" ht="15" x14ac:dyDescent="0.25">
      <c r="A265" s="36" t="s">
        <v>447</v>
      </c>
      <c r="B265" s="36" t="s">
        <v>222</v>
      </c>
      <c r="C265" s="36" t="s">
        <v>320</v>
      </c>
      <c r="D265" s="36" t="s">
        <v>136</v>
      </c>
      <c r="E265" s="36" t="s">
        <v>222</v>
      </c>
      <c r="F265"/>
      <c r="G265"/>
    </row>
    <row r="266" spans="1:7" ht="15" x14ac:dyDescent="0.25">
      <c r="A266" s="36" t="s">
        <v>462</v>
      </c>
      <c r="B266" s="36" t="s">
        <v>337</v>
      </c>
      <c r="C266" s="36" t="s">
        <v>336</v>
      </c>
      <c r="D266" s="36" t="s">
        <v>151</v>
      </c>
      <c r="E266" s="36" t="s">
        <v>208</v>
      </c>
      <c r="F266"/>
      <c r="G266"/>
    </row>
    <row r="267" spans="1:7" ht="15" x14ac:dyDescent="0.25">
      <c r="A267" s="36" t="s">
        <v>479</v>
      </c>
      <c r="B267" s="36" t="s">
        <v>353</v>
      </c>
      <c r="C267" s="36" t="s">
        <v>354</v>
      </c>
      <c r="D267" s="36" t="s">
        <v>168</v>
      </c>
      <c r="E267" s="36" t="s">
        <v>223</v>
      </c>
      <c r="F267"/>
      <c r="G267"/>
    </row>
    <row r="268" spans="1:7" ht="15" x14ac:dyDescent="0.25">
      <c r="A268" s="36" t="s">
        <v>374</v>
      </c>
      <c r="B268" s="36" t="s">
        <v>247</v>
      </c>
      <c r="C268" s="36" t="s">
        <v>246</v>
      </c>
      <c r="D268" s="36" t="s">
        <v>63</v>
      </c>
      <c r="E268" s="36" t="s">
        <v>224</v>
      </c>
      <c r="F268"/>
      <c r="G268"/>
    </row>
    <row r="269" spans="1:7" ht="15" x14ac:dyDescent="0.25">
      <c r="A269" s="36" t="s">
        <v>375</v>
      </c>
      <c r="B269" s="36" t="s">
        <v>244</v>
      </c>
      <c r="C269" s="36" t="s">
        <v>246</v>
      </c>
      <c r="D269" s="36" t="s">
        <v>64</v>
      </c>
      <c r="E269" s="36" t="s">
        <v>224</v>
      </c>
      <c r="F269"/>
      <c r="G269"/>
    </row>
    <row r="270" spans="1:7" ht="15" x14ac:dyDescent="0.25">
      <c r="A270" s="36" t="s">
        <v>377</v>
      </c>
      <c r="B270" s="36" t="s">
        <v>251</v>
      </c>
      <c r="C270" s="36" t="s">
        <v>250</v>
      </c>
      <c r="D270" s="36" t="s">
        <v>66</v>
      </c>
      <c r="E270" s="36" t="s">
        <v>223</v>
      </c>
      <c r="F270"/>
      <c r="G270"/>
    </row>
    <row r="271" spans="1:7" ht="15" x14ac:dyDescent="0.25">
      <c r="A271" s="36" t="s">
        <v>378</v>
      </c>
      <c r="B271" s="36" t="s">
        <v>251</v>
      </c>
      <c r="C271" s="36" t="s">
        <v>252</v>
      </c>
      <c r="D271" s="36" t="s">
        <v>67</v>
      </c>
      <c r="E271" s="36" t="s">
        <v>223</v>
      </c>
      <c r="F271"/>
      <c r="G271"/>
    </row>
    <row r="272" spans="1:7" ht="15" x14ac:dyDescent="0.25">
      <c r="A272" s="36" t="s">
        <v>380</v>
      </c>
      <c r="B272" s="36" t="s">
        <v>244</v>
      </c>
      <c r="C272" s="36" t="s">
        <v>250</v>
      </c>
      <c r="D272" s="36" t="s">
        <v>69</v>
      </c>
      <c r="E272" s="36" t="s">
        <v>223</v>
      </c>
      <c r="F272"/>
      <c r="G272"/>
    </row>
    <row r="273" spans="1:7" ht="15" x14ac:dyDescent="0.25">
      <c r="A273" s="36" t="s">
        <v>381</v>
      </c>
      <c r="B273" s="36" t="s">
        <v>255</v>
      </c>
      <c r="C273" s="36" t="s">
        <v>254</v>
      </c>
      <c r="D273" s="36" t="s">
        <v>70</v>
      </c>
      <c r="E273" s="36" t="s">
        <v>224</v>
      </c>
      <c r="F273"/>
      <c r="G273"/>
    </row>
    <row r="274" spans="1:7" ht="15" x14ac:dyDescent="0.25">
      <c r="A274" s="36" t="s">
        <v>382</v>
      </c>
      <c r="B274" s="36" t="s">
        <v>255</v>
      </c>
      <c r="C274" s="36" t="s">
        <v>256</v>
      </c>
      <c r="D274" s="36" t="s">
        <v>71</v>
      </c>
      <c r="E274" s="36" t="s">
        <v>224</v>
      </c>
      <c r="F274"/>
      <c r="G274"/>
    </row>
    <row r="275" spans="1:7" ht="15" x14ac:dyDescent="0.25">
      <c r="A275" s="36" t="s">
        <v>390</v>
      </c>
      <c r="B275" s="36" t="s">
        <v>266</v>
      </c>
      <c r="C275" s="36" t="s">
        <v>264</v>
      </c>
      <c r="D275" s="36" t="s">
        <v>79</v>
      </c>
      <c r="E275" s="36" t="s">
        <v>222</v>
      </c>
      <c r="F275"/>
      <c r="G275"/>
    </row>
    <row r="276" spans="1:7" ht="15" x14ac:dyDescent="0.25">
      <c r="A276" s="36" t="s">
        <v>391</v>
      </c>
      <c r="B276" s="36" t="s">
        <v>244</v>
      </c>
      <c r="C276" s="36" t="s">
        <v>264</v>
      </c>
      <c r="D276" s="36" t="s">
        <v>80</v>
      </c>
      <c r="E276" s="36" t="s">
        <v>222</v>
      </c>
      <c r="F276"/>
      <c r="G276"/>
    </row>
    <row r="277" spans="1:7" ht="15" x14ac:dyDescent="0.25">
      <c r="A277" s="36" t="s">
        <v>393</v>
      </c>
      <c r="B277" s="36" t="s">
        <v>270</v>
      </c>
      <c r="C277" s="36" t="s">
        <v>269</v>
      </c>
      <c r="D277" s="36" t="s">
        <v>82</v>
      </c>
      <c r="E277" s="36" t="s">
        <v>222</v>
      </c>
      <c r="F277"/>
      <c r="G277"/>
    </row>
    <row r="278" spans="1:7" ht="15" x14ac:dyDescent="0.25">
      <c r="A278" s="36" t="s">
        <v>394</v>
      </c>
      <c r="B278" s="36" t="s">
        <v>244</v>
      </c>
      <c r="C278" s="36" t="s">
        <v>267</v>
      </c>
      <c r="D278" s="36" t="s">
        <v>83</v>
      </c>
      <c r="E278" s="36" t="s">
        <v>222</v>
      </c>
      <c r="F278"/>
      <c r="G278"/>
    </row>
    <row r="279" spans="1:7" ht="15" x14ac:dyDescent="0.25">
      <c r="A279" s="36" t="s">
        <v>395</v>
      </c>
      <c r="B279" s="36" t="s">
        <v>272</v>
      </c>
      <c r="C279" s="36" t="s">
        <v>271</v>
      </c>
      <c r="D279" s="36" t="s">
        <v>84</v>
      </c>
      <c r="E279" s="36" t="s">
        <v>222</v>
      </c>
      <c r="F279"/>
      <c r="G279"/>
    </row>
    <row r="280" spans="1:7" x14ac:dyDescent="0.2">
      <c r="A280" s="36" t="s">
        <v>396</v>
      </c>
      <c r="B280" s="36" t="s">
        <v>244</v>
      </c>
      <c r="C280" s="36" t="s">
        <v>271</v>
      </c>
      <c r="D280" s="36" t="s">
        <v>85</v>
      </c>
      <c r="E280" s="36" t="s">
        <v>222</v>
      </c>
    </row>
    <row r="281" spans="1:7" x14ac:dyDescent="0.2">
      <c r="A281" s="36" t="s">
        <v>398</v>
      </c>
      <c r="B281" s="36" t="s">
        <v>274</v>
      </c>
      <c r="C281" s="36" t="s">
        <v>273</v>
      </c>
      <c r="D281" s="36" t="s">
        <v>87</v>
      </c>
      <c r="E281" s="36" t="s">
        <v>208</v>
      </c>
    </row>
    <row r="282" spans="1:7" x14ac:dyDescent="0.2">
      <c r="A282" s="36" t="s">
        <v>399</v>
      </c>
      <c r="B282" s="36" t="s">
        <v>274</v>
      </c>
      <c r="C282" s="36" t="s">
        <v>275</v>
      </c>
      <c r="D282" s="36" t="s">
        <v>88</v>
      </c>
      <c r="E282" s="36" t="s">
        <v>208</v>
      </c>
    </row>
    <row r="283" spans="1:7" x14ac:dyDescent="0.2">
      <c r="A283" s="36" t="s">
        <v>400</v>
      </c>
      <c r="B283" s="36" t="s">
        <v>244</v>
      </c>
      <c r="C283" s="36" t="s">
        <v>273</v>
      </c>
      <c r="D283" s="36" t="s">
        <v>89</v>
      </c>
      <c r="E283" s="36" t="s">
        <v>208</v>
      </c>
    </row>
    <row r="284" spans="1:7" x14ac:dyDescent="0.2">
      <c r="A284" s="36" t="s">
        <v>406</v>
      </c>
      <c r="B284" s="36" t="s">
        <v>281</v>
      </c>
      <c r="C284" s="36" t="s">
        <v>280</v>
      </c>
      <c r="D284" s="36" t="s">
        <v>95</v>
      </c>
      <c r="E284" s="36" t="s">
        <v>224</v>
      </c>
    </row>
    <row r="285" spans="1:7" x14ac:dyDescent="0.2">
      <c r="A285" s="36" t="s">
        <v>410</v>
      </c>
      <c r="B285" s="36" t="s">
        <v>244</v>
      </c>
      <c r="C285" s="36" t="s">
        <v>282</v>
      </c>
      <c r="D285" s="36" t="s">
        <v>99</v>
      </c>
      <c r="E285" s="36" t="s">
        <v>222</v>
      </c>
    </row>
    <row r="286" spans="1:7" x14ac:dyDescent="0.2">
      <c r="A286" s="36" t="s">
        <v>414</v>
      </c>
      <c r="B286" s="36" t="s">
        <v>244</v>
      </c>
      <c r="C286" s="36" t="s">
        <v>287</v>
      </c>
      <c r="D286" s="36" t="s">
        <v>103</v>
      </c>
      <c r="E286" s="36" t="s">
        <v>224</v>
      </c>
    </row>
    <row r="287" spans="1:7" x14ac:dyDescent="0.2">
      <c r="A287" s="36" t="s">
        <v>416</v>
      </c>
      <c r="B287" s="36" t="s">
        <v>244</v>
      </c>
      <c r="C287" s="36" t="s">
        <v>289</v>
      </c>
      <c r="D287" s="36" t="s">
        <v>105</v>
      </c>
      <c r="E287" s="36" t="s">
        <v>208</v>
      </c>
    </row>
    <row r="288" spans="1:7" x14ac:dyDescent="0.2">
      <c r="A288" s="36" t="s">
        <v>417</v>
      </c>
      <c r="B288" s="36" t="s">
        <v>291</v>
      </c>
      <c r="C288" s="36" t="s">
        <v>248</v>
      </c>
      <c r="D288" s="36" t="s">
        <v>106</v>
      </c>
      <c r="E288" s="36" t="s">
        <v>223</v>
      </c>
    </row>
    <row r="289" spans="1:5" x14ac:dyDescent="0.2">
      <c r="A289" s="36" t="s">
        <v>418</v>
      </c>
      <c r="B289" s="36" t="s">
        <v>293</v>
      </c>
      <c r="C289" s="36" t="s">
        <v>292</v>
      </c>
      <c r="D289" s="36" t="s">
        <v>107</v>
      </c>
      <c r="E289" s="36" t="s">
        <v>223</v>
      </c>
    </row>
    <row r="290" spans="1:5" x14ac:dyDescent="0.2">
      <c r="A290" s="36" t="s">
        <v>419</v>
      </c>
      <c r="B290" s="36" t="s">
        <v>244</v>
      </c>
      <c r="C290" s="36" t="s">
        <v>248</v>
      </c>
      <c r="D290" s="36" t="s">
        <v>108</v>
      </c>
      <c r="E290" s="36" t="s">
        <v>223</v>
      </c>
    </row>
    <row r="291" spans="1:5" x14ac:dyDescent="0.2">
      <c r="A291" s="36" t="s">
        <v>423</v>
      </c>
      <c r="B291" s="36" t="s">
        <v>296</v>
      </c>
      <c r="C291" s="36" t="s">
        <v>295</v>
      </c>
      <c r="D291" s="36" t="s">
        <v>112</v>
      </c>
      <c r="E291" s="36" t="s">
        <v>222</v>
      </c>
    </row>
    <row r="292" spans="1:5" x14ac:dyDescent="0.2">
      <c r="A292" s="36" t="s">
        <v>426</v>
      </c>
      <c r="B292" s="36" t="s">
        <v>300</v>
      </c>
      <c r="C292" s="36" t="s">
        <v>297</v>
      </c>
      <c r="D292" s="36" t="s">
        <v>115</v>
      </c>
      <c r="E292" s="36" t="s">
        <v>222</v>
      </c>
    </row>
    <row r="293" spans="1:5" x14ac:dyDescent="0.2">
      <c r="A293" s="36" t="s">
        <v>430</v>
      </c>
      <c r="B293" s="36" t="s">
        <v>244</v>
      </c>
      <c r="C293" s="36" t="s">
        <v>297</v>
      </c>
      <c r="D293" s="36" t="s">
        <v>119</v>
      </c>
      <c r="E293" s="36" t="s">
        <v>222</v>
      </c>
    </row>
    <row r="294" spans="1:5" x14ac:dyDescent="0.2">
      <c r="A294" s="36" t="s">
        <v>432</v>
      </c>
      <c r="B294" s="36" t="s">
        <v>304</v>
      </c>
      <c r="C294" s="36" t="s">
        <v>302</v>
      </c>
      <c r="D294" s="36" t="s">
        <v>121</v>
      </c>
      <c r="E294" s="36" t="s">
        <v>224</v>
      </c>
    </row>
    <row r="295" spans="1:5" x14ac:dyDescent="0.2">
      <c r="A295" s="36" t="s">
        <v>437</v>
      </c>
      <c r="B295" s="36" t="s">
        <v>310</v>
      </c>
      <c r="C295" s="36" t="s">
        <v>308</v>
      </c>
      <c r="D295" s="36" t="s">
        <v>126</v>
      </c>
      <c r="E295" s="36" t="s">
        <v>223</v>
      </c>
    </row>
    <row r="296" spans="1:5" x14ac:dyDescent="0.2">
      <c r="A296" s="36" t="s">
        <v>438</v>
      </c>
      <c r="B296" s="36" t="s">
        <v>312</v>
      </c>
      <c r="C296" s="36" t="s">
        <v>311</v>
      </c>
      <c r="D296" s="36" t="s">
        <v>127</v>
      </c>
      <c r="E296" s="36" t="s">
        <v>223</v>
      </c>
    </row>
    <row r="297" spans="1:5" x14ac:dyDescent="0.2">
      <c r="A297" s="36" t="s">
        <v>439</v>
      </c>
      <c r="B297" s="36" t="s">
        <v>244</v>
      </c>
      <c r="C297" s="36" t="s">
        <v>308</v>
      </c>
      <c r="D297" s="36" t="s">
        <v>128</v>
      </c>
      <c r="E297" s="36" t="s">
        <v>223</v>
      </c>
    </row>
    <row r="298" spans="1:5" x14ac:dyDescent="0.2">
      <c r="A298" s="36" t="s">
        <v>442</v>
      </c>
      <c r="B298" s="36" t="s">
        <v>316</v>
      </c>
      <c r="C298" s="36" t="s">
        <v>315</v>
      </c>
      <c r="D298" s="36" t="s">
        <v>131</v>
      </c>
      <c r="E298" s="36" t="s">
        <v>224</v>
      </c>
    </row>
    <row r="299" spans="1:5" x14ac:dyDescent="0.2">
      <c r="A299" s="36" t="s">
        <v>444</v>
      </c>
      <c r="B299" s="36" t="s">
        <v>318</v>
      </c>
      <c r="C299" s="36" t="s">
        <v>317</v>
      </c>
      <c r="D299" s="36" t="s">
        <v>133</v>
      </c>
      <c r="E299" s="36" t="s">
        <v>222</v>
      </c>
    </row>
    <row r="300" spans="1:5" x14ac:dyDescent="0.2">
      <c r="A300" s="36" t="s">
        <v>445</v>
      </c>
      <c r="B300" s="36" t="s">
        <v>244</v>
      </c>
      <c r="C300" s="36" t="s">
        <v>317</v>
      </c>
      <c r="D300" s="36" t="s">
        <v>134</v>
      </c>
      <c r="E300" s="36" t="s">
        <v>222</v>
      </c>
    </row>
    <row r="301" spans="1:5" x14ac:dyDescent="0.2">
      <c r="A301" s="36" t="s">
        <v>447</v>
      </c>
      <c r="B301" s="36" t="s">
        <v>222</v>
      </c>
      <c r="C301" s="36" t="s">
        <v>320</v>
      </c>
      <c r="D301" s="36" t="s">
        <v>136</v>
      </c>
      <c r="E301" s="36" t="s">
        <v>222</v>
      </c>
    </row>
    <row r="302" spans="1:5" x14ac:dyDescent="0.2">
      <c r="A302" s="36" t="s">
        <v>449</v>
      </c>
      <c r="B302" s="36" t="s">
        <v>244</v>
      </c>
      <c r="C302" s="36" t="s">
        <v>319</v>
      </c>
      <c r="D302" s="36" t="s">
        <v>138</v>
      </c>
      <c r="E302" s="36" t="s">
        <v>222</v>
      </c>
    </row>
    <row r="303" spans="1:5" x14ac:dyDescent="0.2">
      <c r="A303" s="36" t="s">
        <v>505</v>
      </c>
      <c r="B303" s="36" t="s">
        <v>244</v>
      </c>
      <c r="C303" s="36" t="s">
        <v>320</v>
      </c>
      <c r="D303" s="36" t="s">
        <v>194</v>
      </c>
      <c r="E303" s="36" t="s">
        <v>222</v>
      </c>
    </row>
    <row r="304" spans="1:5" x14ac:dyDescent="0.2">
      <c r="A304" s="36" t="s">
        <v>453</v>
      </c>
      <c r="B304" s="36" t="s">
        <v>244</v>
      </c>
      <c r="C304" s="36" t="s">
        <v>321</v>
      </c>
      <c r="D304" s="36" t="s">
        <v>142</v>
      </c>
      <c r="E304" s="36" t="s">
        <v>208</v>
      </c>
    </row>
    <row r="305" spans="1:5" x14ac:dyDescent="0.2">
      <c r="A305" s="36" t="s">
        <v>454</v>
      </c>
      <c r="B305" s="36" t="s">
        <v>326</v>
      </c>
      <c r="C305" s="36" t="s">
        <v>325</v>
      </c>
      <c r="D305" s="36" t="s">
        <v>143</v>
      </c>
      <c r="E305" s="36" t="s">
        <v>224</v>
      </c>
    </row>
    <row r="306" spans="1:5" x14ac:dyDescent="0.2">
      <c r="A306" s="36" t="s">
        <v>455</v>
      </c>
      <c r="B306" s="36" t="s">
        <v>328</v>
      </c>
      <c r="C306" s="36" t="s">
        <v>327</v>
      </c>
      <c r="D306" s="36" t="s">
        <v>144</v>
      </c>
      <c r="E306" s="36" t="s">
        <v>224</v>
      </c>
    </row>
    <row r="307" spans="1:5" x14ac:dyDescent="0.2">
      <c r="A307" s="36" t="s">
        <v>464</v>
      </c>
      <c r="B307" s="36" t="s">
        <v>339</v>
      </c>
      <c r="C307" s="36" t="s">
        <v>336</v>
      </c>
      <c r="D307" s="36" t="s">
        <v>153</v>
      </c>
      <c r="E307" s="36" t="s">
        <v>208</v>
      </c>
    </row>
    <row r="308" spans="1:5" x14ac:dyDescent="0.2">
      <c r="A308" s="36" t="s">
        <v>465</v>
      </c>
      <c r="B308" s="36" t="s">
        <v>244</v>
      </c>
      <c r="C308" s="36" t="s">
        <v>336</v>
      </c>
      <c r="D308" s="36" t="s">
        <v>154</v>
      </c>
      <c r="E308" s="36" t="s">
        <v>208</v>
      </c>
    </row>
    <row r="309" spans="1:5" x14ac:dyDescent="0.2">
      <c r="A309" s="36" t="s">
        <v>466</v>
      </c>
      <c r="B309" s="36" t="s">
        <v>341</v>
      </c>
      <c r="C309" s="36" t="s">
        <v>340</v>
      </c>
      <c r="D309" s="36" t="s">
        <v>155</v>
      </c>
      <c r="E309" s="36" t="s">
        <v>225</v>
      </c>
    </row>
    <row r="310" spans="1:5" x14ac:dyDescent="0.2">
      <c r="A310" s="36" t="s">
        <v>467</v>
      </c>
      <c r="B310" s="36" t="s">
        <v>244</v>
      </c>
      <c r="C310" s="36" t="s">
        <v>340</v>
      </c>
      <c r="D310" s="36" t="s">
        <v>156</v>
      </c>
      <c r="E310" s="36" t="s">
        <v>225</v>
      </c>
    </row>
    <row r="311" spans="1:5" x14ac:dyDescent="0.2">
      <c r="A311" s="36" t="s">
        <v>468</v>
      </c>
      <c r="B311" s="36" t="s">
        <v>343</v>
      </c>
      <c r="C311" s="36" t="s">
        <v>342</v>
      </c>
      <c r="D311" s="36" t="s">
        <v>157</v>
      </c>
      <c r="E311" s="36" t="s">
        <v>223</v>
      </c>
    </row>
    <row r="312" spans="1:5" x14ac:dyDescent="0.2">
      <c r="A312" s="36" t="s">
        <v>469</v>
      </c>
      <c r="B312" s="36" t="s">
        <v>244</v>
      </c>
      <c r="C312" s="36" t="s">
        <v>342</v>
      </c>
      <c r="D312" s="36" t="s">
        <v>158</v>
      </c>
      <c r="E312" s="36" t="s">
        <v>223</v>
      </c>
    </row>
    <row r="313" spans="1:5" x14ac:dyDescent="0.2">
      <c r="A313" s="36" t="s">
        <v>472</v>
      </c>
      <c r="B313" s="36" t="s">
        <v>244</v>
      </c>
      <c r="C313" s="36" t="s">
        <v>347</v>
      </c>
      <c r="D313" s="36" t="s">
        <v>161</v>
      </c>
      <c r="E313" s="36" t="s">
        <v>224</v>
      </c>
    </row>
    <row r="314" spans="1:5" x14ac:dyDescent="0.2">
      <c r="A314" s="36" t="s">
        <v>474</v>
      </c>
      <c r="B314" s="36" t="s">
        <v>349</v>
      </c>
      <c r="C314" s="36" t="s">
        <v>348</v>
      </c>
      <c r="D314" s="36" t="s">
        <v>163</v>
      </c>
      <c r="E314" s="36" t="s">
        <v>222</v>
      </c>
    </row>
    <row r="315" spans="1:5" x14ac:dyDescent="0.2">
      <c r="A315" s="36" t="s">
        <v>476</v>
      </c>
      <c r="B315" s="36" t="s">
        <v>351</v>
      </c>
      <c r="C315" s="36" t="s">
        <v>350</v>
      </c>
      <c r="D315" s="36" t="s">
        <v>165</v>
      </c>
      <c r="E315" s="36" t="s">
        <v>222</v>
      </c>
    </row>
    <row r="316" spans="1:5" x14ac:dyDescent="0.2">
      <c r="A316" s="36" t="s">
        <v>477</v>
      </c>
      <c r="B316" s="36" t="s">
        <v>244</v>
      </c>
      <c r="C316" s="36" t="s">
        <v>350</v>
      </c>
      <c r="D316" s="36" t="s">
        <v>166</v>
      </c>
      <c r="E316" s="36" t="s">
        <v>222</v>
      </c>
    </row>
    <row r="317" spans="1:5" x14ac:dyDescent="0.2">
      <c r="A317" s="36" t="s">
        <v>478</v>
      </c>
      <c r="B317" s="36" t="s">
        <v>353</v>
      </c>
      <c r="C317" s="36" t="s">
        <v>352</v>
      </c>
      <c r="D317" s="36" t="s">
        <v>167</v>
      </c>
      <c r="E317" s="36" t="s">
        <v>223</v>
      </c>
    </row>
    <row r="318" spans="1:5" x14ac:dyDescent="0.2">
      <c r="A318" s="36" t="s">
        <v>479</v>
      </c>
      <c r="B318" s="36" t="s">
        <v>353</v>
      </c>
      <c r="C318" s="36" t="s">
        <v>354</v>
      </c>
      <c r="D318" s="36" t="s">
        <v>168</v>
      </c>
      <c r="E318" s="36" t="s">
        <v>223</v>
      </c>
    </row>
    <row r="319" spans="1:5" x14ac:dyDescent="0.2">
      <c r="A319" s="36" t="s">
        <v>485</v>
      </c>
      <c r="B319" s="36" t="s">
        <v>358</v>
      </c>
      <c r="C319" s="36" t="s">
        <v>357</v>
      </c>
      <c r="D319" s="36" t="s">
        <v>174</v>
      </c>
      <c r="E319" s="36" t="s">
        <v>224</v>
      </c>
    </row>
    <row r="320" spans="1:5" x14ac:dyDescent="0.2">
      <c r="A320" s="36" t="s">
        <v>488</v>
      </c>
      <c r="B320" s="36" t="s">
        <v>362</v>
      </c>
      <c r="C320" s="36" t="s">
        <v>360</v>
      </c>
      <c r="D320" s="36" t="s">
        <v>177</v>
      </c>
      <c r="E320" s="36" t="s">
        <v>208</v>
      </c>
    </row>
    <row r="321" spans="1:5" x14ac:dyDescent="0.2">
      <c r="A321" s="36" t="s">
        <v>490</v>
      </c>
      <c r="B321" s="36" t="s">
        <v>244</v>
      </c>
      <c r="C321" s="36" t="s">
        <v>360</v>
      </c>
      <c r="D321" s="36" t="s">
        <v>179</v>
      </c>
      <c r="E321" s="36" t="s">
        <v>208</v>
      </c>
    </row>
    <row r="322" spans="1:5" x14ac:dyDescent="0.2">
      <c r="A322" s="36" t="s">
        <v>374</v>
      </c>
      <c r="B322" s="36" t="s">
        <v>247</v>
      </c>
      <c r="C322" s="36" t="s">
        <v>246</v>
      </c>
      <c r="D322" s="36" t="s">
        <v>63</v>
      </c>
      <c r="E322" s="36" t="s">
        <v>224</v>
      </c>
    </row>
    <row r="323" spans="1:5" x14ac:dyDescent="0.2">
      <c r="A323" s="36" t="s">
        <v>375</v>
      </c>
      <c r="B323" s="36" t="s">
        <v>244</v>
      </c>
      <c r="C323" s="36" t="s">
        <v>246</v>
      </c>
      <c r="D323" s="36" t="s">
        <v>64</v>
      </c>
      <c r="E323" s="36" t="s">
        <v>224</v>
      </c>
    </row>
    <row r="324" spans="1:5" x14ac:dyDescent="0.2">
      <c r="A324" s="36" t="s">
        <v>376</v>
      </c>
      <c r="B324" s="36" t="s">
        <v>249</v>
      </c>
      <c r="C324" s="36" t="s">
        <v>248</v>
      </c>
      <c r="D324" s="36" t="s">
        <v>65</v>
      </c>
      <c r="E324" s="36" t="s">
        <v>223</v>
      </c>
    </row>
    <row r="325" spans="1:5" x14ac:dyDescent="0.2">
      <c r="A325" s="36" t="s">
        <v>377</v>
      </c>
      <c r="B325" s="36" t="s">
        <v>251</v>
      </c>
      <c r="C325" s="36" t="s">
        <v>250</v>
      </c>
      <c r="D325" s="36" t="s">
        <v>66</v>
      </c>
      <c r="E325" s="36" t="s">
        <v>223</v>
      </c>
    </row>
    <row r="326" spans="1:5" x14ac:dyDescent="0.2">
      <c r="A326" s="36" t="s">
        <v>378</v>
      </c>
      <c r="B326" s="36" t="s">
        <v>251</v>
      </c>
      <c r="C326" s="36" t="s">
        <v>252</v>
      </c>
      <c r="D326" s="36" t="s">
        <v>67</v>
      </c>
      <c r="E326" s="36" t="s">
        <v>223</v>
      </c>
    </row>
    <row r="327" spans="1:5" x14ac:dyDescent="0.2">
      <c r="A327" s="36" t="s">
        <v>379</v>
      </c>
      <c r="B327" s="36" t="s">
        <v>253</v>
      </c>
      <c r="C327" s="36" t="s">
        <v>250</v>
      </c>
      <c r="D327" s="36" t="s">
        <v>68</v>
      </c>
      <c r="E327" s="36" t="s">
        <v>223</v>
      </c>
    </row>
    <row r="328" spans="1:5" x14ac:dyDescent="0.2">
      <c r="A328" s="36" t="s">
        <v>380</v>
      </c>
      <c r="B328" s="36" t="s">
        <v>244</v>
      </c>
      <c r="C328" s="36" t="s">
        <v>250</v>
      </c>
      <c r="D328" s="36" t="s">
        <v>69</v>
      </c>
      <c r="E328" s="36" t="s">
        <v>223</v>
      </c>
    </row>
    <row r="329" spans="1:5" x14ac:dyDescent="0.2">
      <c r="A329" s="36" t="s">
        <v>491</v>
      </c>
      <c r="B329" s="36" t="s">
        <v>244</v>
      </c>
      <c r="C329" s="36" t="s">
        <v>248</v>
      </c>
      <c r="D329" s="36" t="s">
        <v>180</v>
      </c>
      <c r="E329" s="36" t="s">
        <v>223</v>
      </c>
    </row>
    <row r="330" spans="1:5" x14ac:dyDescent="0.2">
      <c r="A330" s="36" t="s">
        <v>492</v>
      </c>
      <c r="B330" s="36" t="s">
        <v>244</v>
      </c>
      <c r="C330" s="36" t="s">
        <v>252</v>
      </c>
      <c r="D330" s="36" t="s">
        <v>181</v>
      </c>
      <c r="E330" s="36" t="s">
        <v>223</v>
      </c>
    </row>
    <row r="331" spans="1:5" x14ac:dyDescent="0.2">
      <c r="A331" s="36" t="s">
        <v>381</v>
      </c>
      <c r="B331" s="36" t="s">
        <v>255</v>
      </c>
      <c r="C331" s="36" t="s">
        <v>254</v>
      </c>
      <c r="D331" s="36" t="s">
        <v>70</v>
      </c>
      <c r="E331" s="36" t="s">
        <v>224</v>
      </c>
    </row>
    <row r="332" spans="1:5" x14ac:dyDescent="0.2">
      <c r="A332" s="36" t="s">
        <v>382</v>
      </c>
      <c r="B332" s="36" t="s">
        <v>255</v>
      </c>
      <c r="C332" s="36" t="s">
        <v>256</v>
      </c>
      <c r="D332" s="36" t="s">
        <v>71</v>
      </c>
      <c r="E332" s="36" t="s">
        <v>224</v>
      </c>
    </row>
    <row r="333" spans="1:5" x14ac:dyDescent="0.2">
      <c r="A333" s="36" t="s">
        <v>383</v>
      </c>
      <c r="B333" s="36" t="s">
        <v>257</v>
      </c>
      <c r="C333" s="36" t="s">
        <v>254</v>
      </c>
      <c r="D333" s="36" t="s">
        <v>72</v>
      </c>
      <c r="E333" s="36" t="s">
        <v>224</v>
      </c>
    </row>
    <row r="334" spans="1:5" x14ac:dyDescent="0.2">
      <c r="A334" s="36" t="s">
        <v>384</v>
      </c>
      <c r="B334" s="36" t="s">
        <v>258</v>
      </c>
      <c r="C334" s="36" t="s">
        <v>254</v>
      </c>
      <c r="D334" s="36" t="s">
        <v>73</v>
      </c>
      <c r="E334" s="36" t="s">
        <v>224</v>
      </c>
    </row>
    <row r="335" spans="1:5" x14ac:dyDescent="0.2">
      <c r="A335" s="36" t="s">
        <v>385</v>
      </c>
      <c r="B335" s="36" t="s">
        <v>244</v>
      </c>
      <c r="C335" s="36" t="s">
        <v>254</v>
      </c>
      <c r="D335" s="36" t="s">
        <v>74</v>
      </c>
      <c r="E335" s="36" t="s">
        <v>224</v>
      </c>
    </row>
    <row r="336" spans="1:5" x14ac:dyDescent="0.2">
      <c r="A336" s="36" t="s">
        <v>509</v>
      </c>
      <c r="B336" s="36" t="s">
        <v>244</v>
      </c>
      <c r="C336" s="36" t="s">
        <v>256</v>
      </c>
      <c r="D336" s="36" t="s">
        <v>198</v>
      </c>
      <c r="E336" s="36" t="s">
        <v>224</v>
      </c>
    </row>
    <row r="337" spans="1:5" x14ac:dyDescent="0.2">
      <c r="A337" s="36" t="s">
        <v>386</v>
      </c>
      <c r="B337" s="36" t="s">
        <v>260</v>
      </c>
      <c r="C337" s="36" t="s">
        <v>259</v>
      </c>
      <c r="D337" s="36" t="s">
        <v>75</v>
      </c>
      <c r="E337" s="36" t="s">
        <v>208</v>
      </c>
    </row>
    <row r="338" spans="1:5" x14ac:dyDescent="0.2">
      <c r="A338" s="36" t="s">
        <v>387</v>
      </c>
      <c r="B338" s="36" t="s">
        <v>262</v>
      </c>
      <c r="C338" s="36" t="s">
        <v>261</v>
      </c>
      <c r="D338" s="36" t="s">
        <v>76</v>
      </c>
      <c r="E338" s="36" t="s">
        <v>208</v>
      </c>
    </row>
    <row r="339" spans="1:5" x14ac:dyDescent="0.2">
      <c r="A339" s="36" t="s">
        <v>388</v>
      </c>
      <c r="B339" s="36" t="s">
        <v>244</v>
      </c>
      <c r="C339" s="36" t="s">
        <v>263</v>
      </c>
      <c r="D339" s="36" t="s">
        <v>77</v>
      </c>
      <c r="E339" s="36" t="s">
        <v>208</v>
      </c>
    </row>
    <row r="340" spans="1:5" x14ac:dyDescent="0.2">
      <c r="A340" s="36" t="s">
        <v>510</v>
      </c>
      <c r="B340" s="36" t="s">
        <v>244</v>
      </c>
      <c r="C340" s="36" t="s">
        <v>370</v>
      </c>
      <c r="D340" s="36" t="s">
        <v>199</v>
      </c>
      <c r="E340" s="36" t="s">
        <v>208</v>
      </c>
    </row>
    <row r="341" spans="1:5" x14ac:dyDescent="0.2">
      <c r="A341" s="36" t="s">
        <v>389</v>
      </c>
      <c r="B341" s="36" t="s">
        <v>265</v>
      </c>
      <c r="C341" s="36" t="s">
        <v>264</v>
      </c>
      <c r="D341" s="36" t="s">
        <v>78</v>
      </c>
      <c r="E341" s="36" t="s">
        <v>222</v>
      </c>
    </row>
    <row r="342" spans="1:5" x14ac:dyDescent="0.2">
      <c r="A342" s="36" t="s">
        <v>390</v>
      </c>
      <c r="B342" s="36" t="s">
        <v>266</v>
      </c>
      <c r="C342" s="36" t="s">
        <v>264</v>
      </c>
      <c r="D342" s="36" t="s">
        <v>79</v>
      </c>
      <c r="E342" s="36" t="s">
        <v>222</v>
      </c>
    </row>
    <row r="343" spans="1:5" x14ac:dyDescent="0.2">
      <c r="A343" s="36" t="s">
        <v>391</v>
      </c>
      <c r="B343" s="36" t="s">
        <v>244</v>
      </c>
      <c r="C343" s="36" t="s">
        <v>264</v>
      </c>
      <c r="D343" s="36" t="s">
        <v>80</v>
      </c>
      <c r="E343" s="36" t="s">
        <v>222</v>
      </c>
    </row>
    <row r="344" spans="1:5" x14ac:dyDescent="0.2">
      <c r="A344" s="36" t="s">
        <v>493</v>
      </c>
      <c r="B344" s="36" t="s">
        <v>244</v>
      </c>
      <c r="C344" s="36" t="s">
        <v>364</v>
      </c>
      <c r="D344" s="36" t="s">
        <v>182</v>
      </c>
      <c r="E344" s="36" t="s">
        <v>224</v>
      </c>
    </row>
    <row r="345" spans="1:5" x14ac:dyDescent="0.2">
      <c r="A345" s="36" t="s">
        <v>392</v>
      </c>
      <c r="B345" s="36" t="s">
        <v>268</v>
      </c>
      <c r="C345" s="36" t="s">
        <v>267</v>
      </c>
      <c r="D345" s="36" t="s">
        <v>81</v>
      </c>
      <c r="E345" s="36" t="s">
        <v>222</v>
      </c>
    </row>
    <row r="346" spans="1:5" x14ac:dyDescent="0.2">
      <c r="A346" s="36" t="s">
        <v>393</v>
      </c>
      <c r="B346" s="36" t="s">
        <v>270</v>
      </c>
      <c r="C346" s="36" t="s">
        <v>269</v>
      </c>
      <c r="D346" s="36" t="s">
        <v>82</v>
      </c>
      <c r="E346" s="36" t="s">
        <v>222</v>
      </c>
    </row>
    <row r="347" spans="1:5" x14ac:dyDescent="0.2">
      <c r="A347" s="36" t="s">
        <v>394</v>
      </c>
      <c r="B347" s="36" t="s">
        <v>244</v>
      </c>
      <c r="C347" s="36" t="s">
        <v>267</v>
      </c>
      <c r="D347" s="36" t="s">
        <v>83</v>
      </c>
      <c r="E347" s="36" t="s">
        <v>222</v>
      </c>
    </row>
    <row r="348" spans="1:5" x14ac:dyDescent="0.2">
      <c r="A348" s="36" t="s">
        <v>395</v>
      </c>
      <c r="B348" s="36" t="s">
        <v>272</v>
      </c>
      <c r="C348" s="36" t="s">
        <v>271</v>
      </c>
      <c r="D348" s="36" t="s">
        <v>84</v>
      </c>
      <c r="E348" s="36" t="s">
        <v>222</v>
      </c>
    </row>
    <row r="349" spans="1:5" x14ac:dyDescent="0.2">
      <c r="A349" s="36" t="s">
        <v>511</v>
      </c>
      <c r="B349" s="36" t="s">
        <v>244</v>
      </c>
      <c r="C349" s="36" t="s">
        <v>264</v>
      </c>
      <c r="D349" s="36" t="s">
        <v>200</v>
      </c>
      <c r="E349" s="36" t="s">
        <v>222</v>
      </c>
    </row>
    <row r="350" spans="1:5" x14ac:dyDescent="0.2">
      <c r="A350" s="36" t="s">
        <v>396</v>
      </c>
      <c r="B350" s="36" t="s">
        <v>244</v>
      </c>
      <c r="C350" s="36" t="s">
        <v>271</v>
      </c>
      <c r="D350" s="36" t="s">
        <v>85</v>
      </c>
      <c r="E350" s="36" t="s">
        <v>222</v>
      </c>
    </row>
    <row r="351" spans="1:5" x14ac:dyDescent="0.2">
      <c r="A351" s="36" t="s">
        <v>397</v>
      </c>
      <c r="B351" s="36" t="s">
        <v>231</v>
      </c>
      <c r="C351" s="36" t="s">
        <v>273</v>
      </c>
      <c r="D351" s="36" t="s">
        <v>86</v>
      </c>
      <c r="E351" s="36" t="s">
        <v>208</v>
      </c>
    </row>
    <row r="352" spans="1:5" x14ac:dyDescent="0.2">
      <c r="A352" s="36" t="s">
        <v>398</v>
      </c>
      <c r="B352" s="36" t="s">
        <v>274</v>
      </c>
      <c r="C352" s="36" t="s">
        <v>273</v>
      </c>
      <c r="D352" s="36" t="s">
        <v>87</v>
      </c>
      <c r="E352" s="36" t="s">
        <v>208</v>
      </c>
    </row>
    <row r="353" spans="1:5" x14ac:dyDescent="0.2">
      <c r="A353" s="36" t="s">
        <v>399</v>
      </c>
      <c r="B353" s="36" t="s">
        <v>274</v>
      </c>
      <c r="C353" s="36" t="s">
        <v>275</v>
      </c>
      <c r="D353" s="36" t="s">
        <v>88</v>
      </c>
      <c r="E353" s="36" t="s">
        <v>208</v>
      </c>
    </row>
    <row r="354" spans="1:5" x14ac:dyDescent="0.2">
      <c r="A354" s="36" t="s">
        <v>400</v>
      </c>
      <c r="B354" s="36" t="s">
        <v>244</v>
      </c>
      <c r="C354" s="36" t="s">
        <v>273</v>
      </c>
      <c r="D354" s="36" t="s">
        <v>89</v>
      </c>
      <c r="E354" s="36" t="s">
        <v>208</v>
      </c>
    </row>
    <row r="355" spans="1:5" x14ac:dyDescent="0.2">
      <c r="A355" s="36" t="s">
        <v>512</v>
      </c>
      <c r="B355" s="36" t="s">
        <v>244</v>
      </c>
      <c r="C355" s="36" t="s">
        <v>321</v>
      </c>
      <c r="D355" s="36" t="s">
        <v>201</v>
      </c>
      <c r="E355" s="36" t="s">
        <v>208</v>
      </c>
    </row>
    <row r="356" spans="1:5" x14ac:dyDescent="0.2">
      <c r="A356" s="36" t="s">
        <v>513</v>
      </c>
      <c r="B356" s="36" t="s">
        <v>244</v>
      </c>
      <c r="C356" s="36" t="s">
        <v>336</v>
      </c>
      <c r="D356" s="36" t="s">
        <v>202</v>
      </c>
      <c r="E356" s="36" t="s">
        <v>208</v>
      </c>
    </row>
    <row r="357" spans="1:5" x14ac:dyDescent="0.2">
      <c r="A357" s="36" t="s">
        <v>401</v>
      </c>
      <c r="B357" s="36" t="s">
        <v>244</v>
      </c>
      <c r="C357" s="36" t="s">
        <v>276</v>
      </c>
      <c r="D357" s="36" t="s">
        <v>90</v>
      </c>
      <c r="E357" s="36" t="s">
        <v>208</v>
      </c>
    </row>
    <row r="358" spans="1:5" x14ac:dyDescent="0.2">
      <c r="A358" s="36" t="s">
        <v>402</v>
      </c>
      <c r="B358" s="36" t="s">
        <v>277</v>
      </c>
      <c r="C358" s="36" t="s">
        <v>273</v>
      </c>
      <c r="D358" s="36" t="s">
        <v>91</v>
      </c>
      <c r="E358" s="36" t="s">
        <v>208</v>
      </c>
    </row>
    <row r="359" spans="1:5" x14ac:dyDescent="0.2">
      <c r="A359" s="36" t="s">
        <v>403</v>
      </c>
      <c r="B359" s="36" t="s">
        <v>244</v>
      </c>
      <c r="C359" s="36" t="s">
        <v>278</v>
      </c>
      <c r="D359" s="36" t="s">
        <v>92</v>
      </c>
      <c r="E359" s="36" t="s">
        <v>223</v>
      </c>
    </row>
    <row r="360" spans="1:5" x14ac:dyDescent="0.2">
      <c r="A360" s="36" t="s">
        <v>514</v>
      </c>
      <c r="B360" s="36" t="s">
        <v>232</v>
      </c>
      <c r="C360" s="36" t="s">
        <v>371</v>
      </c>
      <c r="D360" s="36" t="s">
        <v>203</v>
      </c>
      <c r="E360" s="36" t="s">
        <v>224</v>
      </c>
    </row>
    <row r="361" spans="1:5" x14ac:dyDescent="0.2">
      <c r="A361" s="36" t="s">
        <v>404</v>
      </c>
      <c r="B361" s="36" t="s">
        <v>232</v>
      </c>
      <c r="C361" s="36" t="s">
        <v>279</v>
      </c>
      <c r="D361" s="36" t="s">
        <v>93</v>
      </c>
      <c r="E361" s="36" t="s">
        <v>224</v>
      </c>
    </row>
    <row r="362" spans="1:5" x14ac:dyDescent="0.2">
      <c r="A362" s="36" t="s">
        <v>405</v>
      </c>
      <c r="B362" s="36" t="s">
        <v>244</v>
      </c>
      <c r="C362" s="36" t="s">
        <v>279</v>
      </c>
      <c r="D362" s="36" t="s">
        <v>94</v>
      </c>
      <c r="E362" s="36" t="s">
        <v>224</v>
      </c>
    </row>
    <row r="363" spans="1:5" x14ac:dyDescent="0.2">
      <c r="A363" s="36" t="s">
        <v>406</v>
      </c>
      <c r="B363" s="36" t="s">
        <v>281</v>
      </c>
      <c r="C363" s="36" t="s">
        <v>280</v>
      </c>
      <c r="D363" s="36" t="s">
        <v>95</v>
      </c>
      <c r="E363" s="36" t="s">
        <v>224</v>
      </c>
    </row>
    <row r="364" spans="1:5" x14ac:dyDescent="0.2">
      <c r="A364" s="36" t="s">
        <v>407</v>
      </c>
      <c r="B364" s="36" t="s">
        <v>244</v>
      </c>
      <c r="C364" s="36" t="s">
        <v>280</v>
      </c>
      <c r="D364" s="36" t="s">
        <v>96</v>
      </c>
      <c r="E364" s="36" t="s">
        <v>224</v>
      </c>
    </row>
    <row r="365" spans="1:5" x14ac:dyDescent="0.2">
      <c r="A365" s="36" t="s">
        <v>408</v>
      </c>
      <c r="B365" s="36" t="s">
        <v>283</v>
      </c>
      <c r="C365" s="36" t="s">
        <v>282</v>
      </c>
      <c r="D365" s="36" t="s">
        <v>97</v>
      </c>
      <c r="E365" s="36" t="s">
        <v>222</v>
      </c>
    </row>
    <row r="366" spans="1:5" x14ac:dyDescent="0.2">
      <c r="A366" s="36" t="s">
        <v>409</v>
      </c>
      <c r="B366" s="36" t="s">
        <v>283</v>
      </c>
      <c r="C366" s="36" t="s">
        <v>284</v>
      </c>
      <c r="D366" s="36" t="s">
        <v>98</v>
      </c>
      <c r="E366" s="36" t="s">
        <v>222</v>
      </c>
    </row>
    <row r="367" spans="1:5" x14ac:dyDescent="0.2">
      <c r="A367" s="36" t="s">
        <v>410</v>
      </c>
      <c r="B367" s="36" t="s">
        <v>244</v>
      </c>
      <c r="C367" s="36" t="s">
        <v>282</v>
      </c>
      <c r="D367" s="36" t="s">
        <v>99</v>
      </c>
      <c r="E367" s="36" t="s">
        <v>222</v>
      </c>
    </row>
    <row r="368" spans="1:5" x14ac:dyDescent="0.2">
      <c r="A368" s="36" t="s">
        <v>411</v>
      </c>
      <c r="B368" s="36" t="s">
        <v>285</v>
      </c>
      <c r="C368" s="36" t="s">
        <v>282</v>
      </c>
      <c r="D368" s="36" t="s">
        <v>100</v>
      </c>
      <c r="E368" s="36" t="s">
        <v>222</v>
      </c>
    </row>
    <row r="369" spans="1:5" x14ac:dyDescent="0.2">
      <c r="A369" s="36" t="s">
        <v>412</v>
      </c>
      <c r="B369" s="36" t="s">
        <v>286</v>
      </c>
      <c r="C369" s="36" t="s">
        <v>282</v>
      </c>
      <c r="D369" s="36" t="s">
        <v>101</v>
      </c>
      <c r="E369" s="36" t="s">
        <v>222</v>
      </c>
    </row>
    <row r="370" spans="1:5" x14ac:dyDescent="0.2">
      <c r="A370" s="36" t="s">
        <v>413</v>
      </c>
      <c r="B370" s="36" t="s">
        <v>288</v>
      </c>
      <c r="C370" s="36" t="s">
        <v>287</v>
      </c>
      <c r="D370" s="36" t="s">
        <v>102</v>
      </c>
      <c r="E370" s="36" t="s">
        <v>224</v>
      </c>
    </row>
    <row r="371" spans="1:5" x14ac:dyDescent="0.2">
      <c r="A371" s="36" t="s">
        <v>414</v>
      </c>
      <c r="B371" s="36" t="s">
        <v>244</v>
      </c>
      <c r="C371" s="36" t="s">
        <v>287</v>
      </c>
      <c r="D371" s="36" t="s">
        <v>103</v>
      </c>
      <c r="E371" s="36" t="s">
        <v>224</v>
      </c>
    </row>
    <row r="372" spans="1:5" x14ac:dyDescent="0.2">
      <c r="A372" s="36" t="s">
        <v>494</v>
      </c>
      <c r="B372" s="36" t="s">
        <v>244</v>
      </c>
      <c r="C372" s="36" t="s">
        <v>346</v>
      </c>
      <c r="D372" s="36" t="s">
        <v>183</v>
      </c>
      <c r="E372" s="36" t="s">
        <v>224</v>
      </c>
    </row>
    <row r="373" spans="1:5" x14ac:dyDescent="0.2">
      <c r="A373" s="36" t="s">
        <v>415</v>
      </c>
      <c r="B373" s="36" t="s">
        <v>290</v>
      </c>
      <c r="C373" s="36" t="s">
        <v>289</v>
      </c>
      <c r="D373" s="36" t="s">
        <v>104</v>
      </c>
      <c r="E373" s="36" t="s">
        <v>208</v>
      </c>
    </row>
    <row r="374" spans="1:5" x14ac:dyDescent="0.2">
      <c r="A374" s="36" t="s">
        <v>416</v>
      </c>
      <c r="B374" s="36" t="s">
        <v>244</v>
      </c>
      <c r="C374" s="36" t="s">
        <v>289</v>
      </c>
      <c r="D374" s="36" t="s">
        <v>105</v>
      </c>
      <c r="E374" s="36" t="s">
        <v>208</v>
      </c>
    </row>
    <row r="375" spans="1:5" x14ac:dyDescent="0.2">
      <c r="A375" s="36" t="s">
        <v>417</v>
      </c>
      <c r="B375" s="36" t="s">
        <v>291</v>
      </c>
      <c r="C375" s="36" t="s">
        <v>248</v>
      </c>
      <c r="D375" s="36" t="s">
        <v>106</v>
      </c>
      <c r="E375" s="36" t="s">
        <v>223</v>
      </c>
    </row>
    <row r="376" spans="1:5" x14ac:dyDescent="0.2">
      <c r="A376" s="36" t="s">
        <v>418</v>
      </c>
      <c r="B376" s="36" t="s">
        <v>293</v>
      </c>
      <c r="C376" s="36" t="s">
        <v>292</v>
      </c>
      <c r="D376" s="36" t="s">
        <v>107</v>
      </c>
      <c r="E376" s="36" t="s">
        <v>223</v>
      </c>
    </row>
    <row r="377" spans="1:5" x14ac:dyDescent="0.2">
      <c r="A377" s="36" t="s">
        <v>419</v>
      </c>
      <c r="B377" s="36" t="s">
        <v>244</v>
      </c>
      <c r="C377" s="36" t="s">
        <v>248</v>
      </c>
      <c r="D377" s="36" t="s">
        <v>108</v>
      </c>
      <c r="E377" s="36" t="s">
        <v>223</v>
      </c>
    </row>
    <row r="378" spans="1:5" x14ac:dyDescent="0.2">
      <c r="A378" s="36" t="s">
        <v>420</v>
      </c>
      <c r="B378" s="36" t="s">
        <v>244</v>
      </c>
      <c r="C378" s="36" t="s">
        <v>292</v>
      </c>
      <c r="D378" s="36" t="s">
        <v>109</v>
      </c>
      <c r="E378" s="36" t="s">
        <v>223</v>
      </c>
    </row>
    <row r="379" spans="1:5" x14ac:dyDescent="0.2">
      <c r="A379" s="36" t="s">
        <v>495</v>
      </c>
      <c r="B379" s="36" t="s">
        <v>365</v>
      </c>
      <c r="C379" s="36" t="s">
        <v>294</v>
      </c>
      <c r="D379" s="36" t="s">
        <v>184</v>
      </c>
      <c r="E379" s="36" t="s">
        <v>208</v>
      </c>
    </row>
    <row r="380" spans="1:5" x14ac:dyDescent="0.2">
      <c r="A380" s="36" t="s">
        <v>421</v>
      </c>
      <c r="B380" s="36" t="s">
        <v>233</v>
      </c>
      <c r="C380" s="36" t="s">
        <v>294</v>
      </c>
      <c r="D380" s="36" t="s">
        <v>110</v>
      </c>
      <c r="E380" s="36" t="s">
        <v>208</v>
      </c>
    </row>
    <row r="381" spans="1:5" x14ac:dyDescent="0.2">
      <c r="A381" s="36" t="s">
        <v>422</v>
      </c>
      <c r="B381" s="36" t="s">
        <v>244</v>
      </c>
      <c r="C381" s="36" t="s">
        <v>294</v>
      </c>
      <c r="D381" s="36" t="s">
        <v>111</v>
      </c>
      <c r="E381" s="36" t="s">
        <v>208</v>
      </c>
    </row>
    <row r="382" spans="1:5" x14ac:dyDescent="0.2">
      <c r="A382" s="36" t="s">
        <v>423</v>
      </c>
      <c r="B382" s="36" t="s">
        <v>296</v>
      </c>
      <c r="C382" s="36" t="s">
        <v>295</v>
      </c>
      <c r="D382" s="36" t="s">
        <v>112</v>
      </c>
      <c r="E382" s="36" t="s">
        <v>222</v>
      </c>
    </row>
    <row r="383" spans="1:5" x14ac:dyDescent="0.2">
      <c r="A383" s="36" t="s">
        <v>496</v>
      </c>
      <c r="B383" s="36" t="s">
        <v>296</v>
      </c>
      <c r="C383" s="36" t="s">
        <v>297</v>
      </c>
      <c r="D383" s="36" t="s">
        <v>185</v>
      </c>
      <c r="E383" s="36" t="s">
        <v>222</v>
      </c>
    </row>
    <row r="384" spans="1:5" x14ac:dyDescent="0.2">
      <c r="A384" s="36" t="s">
        <v>424</v>
      </c>
      <c r="B384" s="36" t="s">
        <v>298</v>
      </c>
      <c r="C384" s="36" t="s">
        <v>297</v>
      </c>
      <c r="D384" s="36" t="s">
        <v>113</v>
      </c>
      <c r="E384" s="36" t="s">
        <v>222</v>
      </c>
    </row>
    <row r="385" spans="1:5" x14ac:dyDescent="0.2">
      <c r="A385" s="36" t="s">
        <v>425</v>
      </c>
      <c r="B385" s="36" t="s">
        <v>299</v>
      </c>
      <c r="C385" s="36" t="s">
        <v>297</v>
      </c>
      <c r="D385" s="36" t="s">
        <v>114</v>
      </c>
      <c r="E385" s="36" t="s">
        <v>208</v>
      </c>
    </row>
    <row r="386" spans="1:5" x14ac:dyDescent="0.2">
      <c r="A386" s="36" t="s">
        <v>426</v>
      </c>
      <c r="B386" s="36" t="s">
        <v>300</v>
      </c>
      <c r="C386" s="36" t="s">
        <v>297</v>
      </c>
      <c r="D386" s="36" t="s">
        <v>115</v>
      </c>
      <c r="E386" s="36" t="s">
        <v>222</v>
      </c>
    </row>
    <row r="387" spans="1:5" x14ac:dyDescent="0.2">
      <c r="A387" s="36" t="s">
        <v>427</v>
      </c>
      <c r="B387" s="36" t="s">
        <v>228</v>
      </c>
      <c r="C387" s="36" t="s">
        <v>297</v>
      </c>
      <c r="D387" s="36" t="s">
        <v>116</v>
      </c>
      <c r="E387" s="36" t="s">
        <v>222</v>
      </c>
    </row>
    <row r="388" spans="1:5" x14ac:dyDescent="0.2">
      <c r="A388" s="36" t="s">
        <v>428</v>
      </c>
      <c r="B388" s="36" t="s">
        <v>301</v>
      </c>
      <c r="C388" s="36" t="s">
        <v>297</v>
      </c>
      <c r="D388" s="36" t="s">
        <v>117</v>
      </c>
      <c r="E388" s="36" t="s">
        <v>222</v>
      </c>
    </row>
    <row r="389" spans="1:5" x14ac:dyDescent="0.2">
      <c r="A389" s="36" t="s">
        <v>429</v>
      </c>
      <c r="B389" s="36" t="s">
        <v>229</v>
      </c>
      <c r="C389" s="36" t="s">
        <v>297</v>
      </c>
      <c r="D389" s="36" t="s">
        <v>118</v>
      </c>
      <c r="E389" s="36" t="s">
        <v>222</v>
      </c>
    </row>
    <row r="390" spans="1:5" x14ac:dyDescent="0.2">
      <c r="A390" s="36" t="s">
        <v>430</v>
      </c>
      <c r="B390" s="36" t="s">
        <v>244</v>
      </c>
      <c r="C390" s="36" t="s">
        <v>297</v>
      </c>
      <c r="D390" s="36" t="s">
        <v>119</v>
      </c>
      <c r="E390" s="36" t="s">
        <v>222</v>
      </c>
    </row>
    <row r="391" spans="1:5" x14ac:dyDescent="0.2">
      <c r="A391" s="36" t="s">
        <v>515</v>
      </c>
      <c r="B391" s="36" t="s">
        <v>244</v>
      </c>
      <c r="C391" s="36" t="s">
        <v>372</v>
      </c>
      <c r="D391" s="36" t="s">
        <v>204</v>
      </c>
      <c r="E391" s="36" t="s">
        <v>224</v>
      </c>
    </row>
    <row r="392" spans="1:5" x14ac:dyDescent="0.2">
      <c r="A392" s="36" t="s">
        <v>498</v>
      </c>
      <c r="B392" s="36" t="s">
        <v>237</v>
      </c>
      <c r="C392" s="36" t="s">
        <v>366</v>
      </c>
      <c r="D392" s="36" t="s">
        <v>187</v>
      </c>
      <c r="E392" s="36" t="s">
        <v>225</v>
      </c>
    </row>
    <row r="393" spans="1:5" x14ac:dyDescent="0.2">
      <c r="A393" s="36" t="s">
        <v>516</v>
      </c>
      <c r="B393" s="36" t="s">
        <v>243</v>
      </c>
      <c r="C393" s="36" t="s">
        <v>367</v>
      </c>
      <c r="D393" s="36" t="s">
        <v>205</v>
      </c>
      <c r="E393" s="36" t="s">
        <v>225</v>
      </c>
    </row>
    <row r="394" spans="1:5" x14ac:dyDescent="0.2">
      <c r="A394" s="36" t="s">
        <v>499</v>
      </c>
      <c r="B394" s="36" t="s">
        <v>244</v>
      </c>
      <c r="C394" s="36" t="s">
        <v>367</v>
      </c>
      <c r="D394" s="36" t="s">
        <v>188</v>
      </c>
      <c r="E394" s="36" t="s">
        <v>225</v>
      </c>
    </row>
    <row r="395" spans="1:5" x14ac:dyDescent="0.2">
      <c r="A395" s="36" t="s">
        <v>431</v>
      </c>
      <c r="B395" s="36" t="s">
        <v>303</v>
      </c>
      <c r="C395" s="36" t="s">
        <v>302</v>
      </c>
      <c r="D395" s="36" t="s">
        <v>120</v>
      </c>
      <c r="E395" s="36" t="s">
        <v>224</v>
      </c>
    </row>
    <row r="396" spans="1:5" x14ac:dyDescent="0.2">
      <c r="A396" s="36" t="s">
        <v>432</v>
      </c>
      <c r="B396" s="36" t="s">
        <v>304</v>
      </c>
      <c r="C396" s="36" t="s">
        <v>302</v>
      </c>
      <c r="D396" s="36" t="s">
        <v>121</v>
      </c>
      <c r="E396" s="36" t="s">
        <v>224</v>
      </c>
    </row>
    <row r="397" spans="1:5" x14ac:dyDescent="0.2">
      <c r="A397" s="36" t="s">
        <v>433</v>
      </c>
      <c r="B397" s="36" t="s">
        <v>244</v>
      </c>
      <c r="C397" s="36" t="s">
        <v>302</v>
      </c>
      <c r="D397" s="36" t="s">
        <v>122</v>
      </c>
      <c r="E397" s="36" t="s">
        <v>224</v>
      </c>
    </row>
    <row r="398" spans="1:5" x14ac:dyDescent="0.2">
      <c r="A398" s="36" t="s">
        <v>434</v>
      </c>
      <c r="B398" s="36" t="s">
        <v>306</v>
      </c>
      <c r="C398" s="36" t="s">
        <v>305</v>
      </c>
      <c r="D398" s="36" t="s">
        <v>123</v>
      </c>
      <c r="E398" s="36" t="s">
        <v>222</v>
      </c>
    </row>
    <row r="399" spans="1:5" x14ac:dyDescent="0.2">
      <c r="A399" s="36" t="s">
        <v>435</v>
      </c>
      <c r="B399" s="36" t="s">
        <v>244</v>
      </c>
      <c r="C399" s="36" t="s">
        <v>307</v>
      </c>
      <c r="D399" s="36" t="s">
        <v>124</v>
      </c>
      <c r="E399" s="36" t="s">
        <v>222</v>
      </c>
    </row>
    <row r="400" spans="1:5" x14ac:dyDescent="0.2">
      <c r="A400" s="36" t="s">
        <v>436</v>
      </c>
      <c r="B400" s="36" t="s">
        <v>309</v>
      </c>
      <c r="C400" s="36" t="s">
        <v>308</v>
      </c>
      <c r="D400" s="36" t="s">
        <v>125</v>
      </c>
      <c r="E400" s="36" t="s">
        <v>223</v>
      </c>
    </row>
    <row r="401" spans="1:5" x14ac:dyDescent="0.2">
      <c r="A401" s="36" t="s">
        <v>437</v>
      </c>
      <c r="B401" s="36" t="s">
        <v>310</v>
      </c>
      <c r="C401" s="36" t="s">
        <v>308</v>
      </c>
      <c r="D401" s="36" t="s">
        <v>126</v>
      </c>
      <c r="E401" s="36" t="s">
        <v>223</v>
      </c>
    </row>
    <row r="402" spans="1:5" x14ac:dyDescent="0.2">
      <c r="A402" s="36" t="s">
        <v>500</v>
      </c>
      <c r="B402" s="36" t="s">
        <v>312</v>
      </c>
      <c r="C402" s="36" t="s">
        <v>308</v>
      </c>
      <c r="D402" s="36" t="s">
        <v>189</v>
      </c>
      <c r="E402" s="36" t="s">
        <v>223</v>
      </c>
    </row>
    <row r="403" spans="1:5" x14ac:dyDescent="0.2">
      <c r="A403" s="36" t="s">
        <v>438</v>
      </c>
      <c r="B403" s="36" t="s">
        <v>312</v>
      </c>
      <c r="C403" s="36" t="s">
        <v>311</v>
      </c>
      <c r="D403" s="36" t="s">
        <v>127</v>
      </c>
      <c r="E403" s="36" t="s">
        <v>223</v>
      </c>
    </row>
    <row r="404" spans="1:5" x14ac:dyDescent="0.2">
      <c r="A404" s="36" t="s">
        <v>439</v>
      </c>
      <c r="B404" s="36" t="s">
        <v>244</v>
      </c>
      <c r="C404" s="36" t="s">
        <v>308</v>
      </c>
      <c r="D404" s="36" t="s">
        <v>128</v>
      </c>
      <c r="E404" s="36" t="s">
        <v>223</v>
      </c>
    </row>
    <row r="405" spans="1:5" x14ac:dyDescent="0.2">
      <c r="A405" s="36" t="s">
        <v>501</v>
      </c>
      <c r="B405" s="36" t="s">
        <v>244</v>
      </c>
      <c r="C405" s="36" t="s">
        <v>368</v>
      </c>
      <c r="D405" s="36" t="s">
        <v>190</v>
      </c>
      <c r="E405" s="36" t="s">
        <v>223</v>
      </c>
    </row>
    <row r="406" spans="1:5" x14ac:dyDescent="0.2">
      <c r="A406" s="36" t="s">
        <v>440</v>
      </c>
      <c r="B406" s="36" t="s">
        <v>314</v>
      </c>
      <c r="C406" s="36" t="s">
        <v>313</v>
      </c>
      <c r="D406" s="36" t="s">
        <v>129</v>
      </c>
      <c r="E406" s="36" t="s">
        <v>222</v>
      </c>
    </row>
    <row r="407" spans="1:5" x14ac:dyDescent="0.2">
      <c r="A407" s="36" t="s">
        <v>441</v>
      </c>
      <c r="B407" s="36" t="s">
        <v>244</v>
      </c>
      <c r="C407" s="36" t="s">
        <v>313</v>
      </c>
      <c r="D407" s="36" t="s">
        <v>130</v>
      </c>
      <c r="E407" s="36" t="s">
        <v>222</v>
      </c>
    </row>
    <row r="408" spans="1:5" x14ac:dyDescent="0.2">
      <c r="A408" s="36" t="s">
        <v>442</v>
      </c>
      <c r="B408" s="36" t="s">
        <v>316</v>
      </c>
      <c r="C408" s="36" t="s">
        <v>315</v>
      </c>
      <c r="D408" s="36" t="s">
        <v>131</v>
      </c>
      <c r="E408" s="36" t="s">
        <v>224</v>
      </c>
    </row>
    <row r="409" spans="1:5" x14ac:dyDescent="0.2">
      <c r="A409" s="36" t="s">
        <v>443</v>
      </c>
      <c r="B409" s="36" t="s">
        <v>244</v>
      </c>
      <c r="C409" s="36" t="s">
        <v>315</v>
      </c>
      <c r="D409" s="36" t="s">
        <v>132</v>
      </c>
      <c r="E409" s="36" t="s">
        <v>224</v>
      </c>
    </row>
    <row r="410" spans="1:5" x14ac:dyDescent="0.2">
      <c r="A410" s="36" t="s">
        <v>444</v>
      </c>
      <c r="B410" s="36" t="s">
        <v>318</v>
      </c>
      <c r="C410" s="36" t="s">
        <v>317</v>
      </c>
      <c r="D410" s="36" t="s">
        <v>133</v>
      </c>
      <c r="E410" s="36" t="s">
        <v>222</v>
      </c>
    </row>
    <row r="411" spans="1:5" x14ac:dyDescent="0.2">
      <c r="A411" s="36" t="s">
        <v>445</v>
      </c>
      <c r="B411" s="36" t="s">
        <v>244</v>
      </c>
      <c r="C411" s="36" t="s">
        <v>317</v>
      </c>
      <c r="D411" s="36" t="s">
        <v>134</v>
      </c>
      <c r="E411" s="36" t="s">
        <v>222</v>
      </c>
    </row>
    <row r="412" spans="1:5" x14ac:dyDescent="0.2">
      <c r="A412" s="36" t="s">
        <v>517</v>
      </c>
      <c r="B412" s="36" t="s">
        <v>244</v>
      </c>
      <c r="C412" s="36" t="s">
        <v>319</v>
      </c>
      <c r="D412" s="36" t="s">
        <v>206</v>
      </c>
      <c r="E412" s="36" t="s">
        <v>222</v>
      </c>
    </row>
    <row r="413" spans="1:5" x14ac:dyDescent="0.2">
      <c r="A413" s="36" t="s">
        <v>502</v>
      </c>
      <c r="B413" s="36" t="s">
        <v>238</v>
      </c>
      <c r="C413" s="36" t="s">
        <v>319</v>
      </c>
      <c r="D413" s="36" t="s">
        <v>191</v>
      </c>
      <c r="E413" s="36" t="s">
        <v>222</v>
      </c>
    </row>
    <row r="414" spans="1:5" x14ac:dyDescent="0.2">
      <c r="A414" s="36" t="s">
        <v>503</v>
      </c>
      <c r="B414" s="36" t="s">
        <v>239</v>
      </c>
      <c r="C414" s="36" t="s">
        <v>319</v>
      </c>
      <c r="D414" s="36" t="s">
        <v>192</v>
      </c>
      <c r="E414" s="36" t="s">
        <v>222</v>
      </c>
    </row>
    <row r="415" spans="1:5" x14ac:dyDescent="0.2">
      <c r="A415" s="36" t="s">
        <v>504</v>
      </c>
      <c r="B415" s="36" t="s">
        <v>240</v>
      </c>
      <c r="C415" s="36" t="s">
        <v>319</v>
      </c>
      <c r="D415" s="36" t="s">
        <v>193</v>
      </c>
      <c r="E415" s="36" t="s">
        <v>222</v>
      </c>
    </row>
    <row r="416" spans="1:5" x14ac:dyDescent="0.2">
      <c r="A416" s="36" t="s">
        <v>446</v>
      </c>
      <c r="B416" s="36" t="s">
        <v>222</v>
      </c>
      <c r="C416" s="36" t="s">
        <v>319</v>
      </c>
      <c r="D416" s="36" t="s">
        <v>135</v>
      </c>
      <c r="E416" s="36" t="s">
        <v>222</v>
      </c>
    </row>
    <row r="417" spans="1:5" x14ac:dyDescent="0.2">
      <c r="A417" s="36" t="s">
        <v>447</v>
      </c>
      <c r="B417" s="36" t="s">
        <v>222</v>
      </c>
      <c r="C417" s="36" t="s">
        <v>320</v>
      </c>
      <c r="D417" s="36" t="s">
        <v>136</v>
      </c>
      <c r="E417" s="36" t="s">
        <v>222</v>
      </c>
    </row>
    <row r="418" spans="1:5" x14ac:dyDescent="0.2">
      <c r="A418" s="36" t="s">
        <v>448</v>
      </c>
      <c r="B418" s="36" t="s">
        <v>234</v>
      </c>
      <c r="C418" s="36" t="s">
        <v>319</v>
      </c>
      <c r="D418" s="36" t="s">
        <v>137</v>
      </c>
      <c r="E418" s="36" t="s">
        <v>222</v>
      </c>
    </row>
    <row r="419" spans="1:5" x14ac:dyDescent="0.2">
      <c r="A419" s="36" t="s">
        <v>449</v>
      </c>
      <c r="B419" s="36" t="s">
        <v>244</v>
      </c>
      <c r="C419" s="36" t="s">
        <v>319</v>
      </c>
      <c r="D419" s="36" t="s">
        <v>138</v>
      </c>
      <c r="E419" s="36" t="s">
        <v>222</v>
      </c>
    </row>
    <row r="420" spans="1:5" x14ac:dyDescent="0.2">
      <c r="A420" s="36" t="s">
        <v>505</v>
      </c>
      <c r="B420" s="36" t="s">
        <v>244</v>
      </c>
      <c r="C420" s="36" t="s">
        <v>320</v>
      </c>
      <c r="D420" s="36" t="s">
        <v>194</v>
      </c>
      <c r="E420" s="36" t="s">
        <v>222</v>
      </c>
    </row>
    <row r="421" spans="1:5" x14ac:dyDescent="0.2">
      <c r="A421" s="36" t="s">
        <v>506</v>
      </c>
      <c r="B421" s="36" t="s">
        <v>241</v>
      </c>
      <c r="C421" s="36" t="s">
        <v>369</v>
      </c>
      <c r="D421" s="36" t="s">
        <v>195</v>
      </c>
      <c r="E421" s="36" t="s">
        <v>222</v>
      </c>
    </row>
    <row r="422" spans="1:5" x14ac:dyDescent="0.2">
      <c r="A422" s="36" t="s">
        <v>450</v>
      </c>
      <c r="B422" s="36" t="s">
        <v>322</v>
      </c>
      <c r="C422" s="36" t="s">
        <v>321</v>
      </c>
      <c r="D422" s="36" t="s">
        <v>139</v>
      </c>
      <c r="E422" s="36" t="s">
        <v>208</v>
      </c>
    </row>
    <row r="423" spans="1:5" x14ac:dyDescent="0.2">
      <c r="A423" s="36" t="s">
        <v>451</v>
      </c>
      <c r="B423" s="36" t="s">
        <v>323</v>
      </c>
      <c r="C423" s="36" t="s">
        <v>321</v>
      </c>
      <c r="D423" s="36" t="s">
        <v>140</v>
      </c>
      <c r="E423" s="36" t="s">
        <v>208</v>
      </c>
    </row>
    <row r="424" spans="1:5" x14ac:dyDescent="0.2">
      <c r="A424" s="36" t="s">
        <v>452</v>
      </c>
      <c r="B424" s="36" t="s">
        <v>324</v>
      </c>
      <c r="C424" s="36" t="s">
        <v>321</v>
      </c>
      <c r="D424" s="36" t="s">
        <v>141</v>
      </c>
      <c r="E424" s="36" t="s">
        <v>222</v>
      </c>
    </row>
    <row r="425" spans="1:5" x14ac:dyDescent="0.2">
      <c r="A425" s="36" t="s">
        <v>453</v>
      </c>
      <c r="B425" s="36" t="s">
        <v>244</v>
      </c>
      <c r="C425" s="36" t="s">
        <v>321</v>
      </c>
      <c r="D425" s="36" t="s">
        <v>142</v>
      </c>
      <c r="E425" s="36" t="s">
        <v>208</v>
      </c>
    </row>
    <row r="426" spans="1:5" x14ac:dyDescent="0.2">
      <c r="A426" s="36" t="s">
        <v>454</v>
      </c>
      <c r="B426" s="36" t="s">
        <v>326</v>
      </c>
      <c r="C426" s="36" t="s">
        <v>325</v>
      </c>
      <c r="D426" s="36" t="s">
        <v>143</v>
      </c>
      <c r="E426" s="36" t="s">
        <v>224</v>
      </c>
    </row>
    <row r="427" spans="1:5" x14ac:dyDescent="0.2">
      <c r="A427" s="36" t="s">
        <v>455</v>
      </c>
      <c r="B427" s="36" t="s">
        <v>328</v>
      </c>
      <c r="C427" s="36" t="s">
        <v>327</v>
      </c>
      <c r="D427" s="36" t="s">
        <v>144</v>
      </c>
      <c r="E427" s="36" t="s">
        <v>224</v>
      </c>
    </row>
    <row r="428" spans="1:5" x14ac:dyDescent="0.2">
      <c r="A428" s="36" t="s">
        <v>507</v>
      </c>
      <c r="B428" s="36" t="s">
        <v>244</v>
      </c>
      <c r="C428" s="36" t="s">
        <v>325</v>
      </c>
      <c r="D428" s="36" t="s">
        <v>196</v>
      </c>
      <c r="E428" s="36" t="s">
        <v>224</v>
      </c>
    </row>
    <row r="429" spans="1:5" x14ac:dyDescent="0.2">
      <c r="A429" s="36" t="s">
        <v>456</v>
      </c>
      <c r="B429" s="36" t="s">
        <v>244</v>
      </c>
      <c r="C429" s="36" t="s">
        <v>327</v>
      </c>
      <c r="D429" s="36" t="s">
        <v>145</v>
      </c>
      <c r="E429" s="36" t="s">
        <v>224</v>
      </c>
    </row>
    <row r="430" spans="1:5" x14ac:dyDescent="0.2">
      <c r="A430" s="36" t="s">
        <v>457</v>
      </c>
      <c r="B430" s="36" t="s">
        <v>330</v>
      </c>
      <c r="C430" s="36" t="s">
        <v>329</v>
      </c>
      <c r="D430" s="36" t="s">
        <v>146</v>
      </c>
      <c r="E430" s="36" t="s">
        <v>222</v>
      </c>
    </row>
    <row r="431" spans="1:5" x14ac:dyDescent="0.2">
      <c r="A431" s="36" t="s">
        <v>458</v>
      </c>
      <c r="B431" s="36" t="s">
        <v>332</v>
      </c>
      <c r="C431" s="36" t="s">
        <v>331</v>
      </c>
      <c r="D431" s="36" t="s">
        <v>147</v>
      </c>
      <c r="E431" s="36" t="s">
        <v>222</v>
      </c>
    </row>
    <row r="432" spans="1:5" x14ac:dyDescent="0.2">
      <c r="A432" s="36" t="s">
        <v>459</v>
      </c>
      <c r="B432" s="36" t="s">
        <v>334</v>
      </c>
      <c r="C432" s="36" t="s">
        <v>333</v>
      </c>
      <c r="D432" s="36" t="s">
        <v>148</v>
      </c>
      <c r="E432" s="36" t="s">
        <v>222</v>
      </c>
    </row>
    <row r="433" spans="1:5" x14ac:dyDescent="0.2">
      <c r="A433" s="36" t="s">
        <v>460</v>
      </c>
      <c r="B433" s="36" t="s">
        <v>335</v>
      </c>
      <c r="C433" s="36" t="s">
        <v>329</v>
      </c>
      <c r="D433" s="36" t="s">
        <v>149</v>
      </c>
      <c r="E433" s="36" t="s">
        <v>222</v>
      </c>
    </row>
    <row r="434" spans="1:5" x14ac:dyDescent="0.2">
      <c r="A434" s="36" t="s">
        <v>461</v>
      </c>
      <c r="B434" s="36" t="s">
        <v>244</v>
      </c>
      <c r="C434" s="36" t="s">
        <v>329</v>
      </c>
      <c r="D434" s="36" t="s">
        <v>150</v>
      </c>
      <c r="E434" s="36" t="s">
        <v>222</v>
      </c>
    </row>
    <row r="435" spans="1:5" x14ac:dyDescent="0.2">
      <c r="A435" s="36" t="s">
        <v>462</v>
      </c>
      <c r="B435" s="36" t="s">
        <v>337</v>
      </c>
      <c r="C435" s="36" t="s">
        <v>336</v>
      </c>
      <c r="D435" s="36" t="s">
        <v>151</v>
      </c>
      <c r="E435" s="36" t="s">
        <v>208</v>
      </c>
    </row>
    <row r="436" spans="1:5" x14ac:dyDescent="0.2">
      <c r="A436" s="36" t="s">
        <v>463</v>
      </c>
      <c r="B436" s="36" t="s">
        <v>338</v>
      </c>
      <c r="C436" s="36" t="s">
        <v>336</v>
      </c>
      <c r="D436" s="36" t="s">
        <v>152</v>
      </c>
      <c r="E436" s="36" t="s">
        <v>208</v>
      </c>
    </row>
    <row r="437" spans="1:5" x14ac:dyDescent="0.2">
      <c r="A437" s="36" t="s">
        <v>464</v>
      </c>
      <c r="B437" s="36" t="s">
        <v>339</v>
      </c>
      <c r="C437" s="36" t="s">
        <v>336</v>
      </c>
      <c r="D437" s="36" t="s">
        <v>153</v>
      </c>
      <c r="E437" s="36" t="s">
        <v>208</v>
      </c>
    </row>
    <row r="438" spans="1:5" x14ac:dyDescent="0.2">
      <c r="A438" s="36" t="s">
        <v>465</v>
      </c>
      <c r="B438" s="36" t="s">
        <v>244</v>
      </c>
      <c r="C438" s="36" t="s">
        <v>336</v>
      </c>
      <c r="D438" s="36" t="s">
        <v>154</v>
      </c>
      <c r="E438" s="36" t="s">
        <v>208</v>
      </c>
    </row>
    <row r="439" spans="1:5" x14ac:dyDescent="0.2">
      <c r="A439" s="36" t="s">
        <v>466</v>
      </c>
      <c r="B439" s="36" t="s">
        <v>341</v>
      </c>
      <c r="C439" s="36" t="s">
        <v>340</v>
      </c>
      <c r="D439" s="36" t="s">
        <v>155</v>
      </c>
      <c r="E439" s="36" t="s">
        <v>225</v>
      </c>
    </row>
    <row r="440" spans="1:5" x14ac:dyDescent="0.2">
      <c r="A440" s="36" t="s">
        <v>508</v>
      </c>
      <c r="B440" s="36" t="s">
        <v>242</v>
      </c>
      <c r="C440" s="36" t="s">
        <v>340</v>
      </c>
      <c r="D440" s="36" t="s">
        <v>197</v>
      </c>
      <c r="E440" s="36" t="s">
        <v>225</v>
      </c>
    </row>
    <row r="441" spans="1:5" x14ac:dyDescent="0.2">
      <c r="A441" s="36" t="s">
        <v>467</v>
      </c>
      <c r="B441" s="36" t="s">
        <v>244</v>
      </c>
      <c r="C441" s="36" t="s">
        <v>340</v>
      </c>
      <c r="D441" s="36" t="s">
        <v>156</v>
      </c>
      <c r="E441" s="36" t="s">
        <v>225</v>
      </c>
    </row>
    <row r="442" spans="1:5" x14ac:dyDescent="0.2">
      <c r="A442" s="36" t="s">
        <v>468</v>
      </c>
      <c r="B442" s="36" t="s">
        <v>343</v>
      </c>
      <c r="C442" s="36" t="s">
        <v>342</v>
      </c>
      <c r="D442" s="36" t="s">
        <v>157</v>
      </c>
      <c r="E442" s="36" t="s">
        <v>223</v>
      </c>
    </row>
    <row r="443" spans="1:5" x14ac:dyDescent="0.2">
      <c r="A443" s="36" t="s">
        <v>469</v>
      </c>
      <c r="B443" s="36" t="s">
        <v>244</v>
      </c>
      <c r="C443" s="36" t="s">
        <v>342</v>
      </c>
      <c r="D443" s="36" t="s">
        <v>158</v>
      </c>
      <c r="E443" s="36" t="s">
        <v>223</v>
      </c>
    </row>
    <row r="444" spans="1:5" x14ac:dyDescent="0.2">
      <c r="A444" s="36" t="s">
        <v>470</v>
      </c>
      <c r="B444" s="36" t="s">
        <v>345</v>
      </c>
      <c r="C444" s="36" t="s">
        <v>344</v>
      </c>
      <c r="D444" s="36" t="s">
        <v>159</v>
      </c>
      <c r="E444" s="36" t="s">
        <v>224</v>
      </c>
    </row>
    <row r="445" spans="1:5" x14ac:dyDescent="0.2">
      <c r="A445" s="36" t="s">
        <v>471</v>
      </c>
      <c r="B445" s="36" t="s">
        <v>345</v>
      </c>
      <c r="C445" s="36" t="s">
        <v>346</v>
      </c>
      <c r="D445" s="36" t="s">
        <v>160</v>
      </c>
      <c r="E445" s="36" t="s">
        <v>224</v>
      </c>
    </row>
    <row r="446" spans="1:5" x14ac:dyDescent="0.2">
      <c r="A446" s="36" t="s">
        <v>472</v>
      </c>
      <c r="B446" s="36" t="s">
        <v>244</v>
      </c>
      <c r="C446" s="36" t="s">
        <v>347</v>
      </c>
      <c r="D446" s="36" t="s">
        <v>161</v>
      </c>
      <c r="E446" s="36" t="s">
        <v>224</v>
      </c>
    </row>
    <row r="447" spans="1:5" x14ac:dyDescent="0.2">
      <c r="A447" s="36" t="s">
        <v>473</v>
      </c>
      <c r="B447" s="36" t="s">
        <v>244</v>
      </c>
      <c r="C447" s="36" t="s">
        <v>346</v>
      </c>
      <c r="D447" s="36" t="s">
        <v>162</v>
      </c>
      <c r="E447" s="36" t="s">
        <v>224</v>
      </c>
    </row>
    <row r="448" spans="1:5" x14ac:dyDescent="0.2">
      <c r="A448" s="36" t="s">
        <v>474</v>
      </c>
      <c r="B448" s="36" t="s">
        <v>349</v>
      </c>
      <c r="C448" s="36" t="s">
        <v>348</v>
      </c>
      <c r="D448" s="36" t="s">
        <v>163</v>
      </c>
      <c r="E448" s="36" t="s">
        <v>222</v>
      </c>
    </row>
    <row r="449" spans="1:5" x14ac:dyDescent="0.2">
      <c r="A449" s="36" t="s">
        <v>475</v>
      </c>
      <c r="B449" s="36" t="s">
        <v>244</v>
      </c>
      <c r="C449" s="36" t="s">
        <v>348</v>
      </c>
      <c r="D449" s="36" t="s">
        <v>164</v>
      </c>
      <c r="E449" s="36" t="s">
        <v>222</v>
      </c>
    </row>
    <row r="450" spans="1:5" x14ac:dyDescent="0.2">
      <c r="A450" s="36" t="s">
        <v>476</v>
      </c>
      <c r="B450" s="36" t="s">
        <v>351</v>
      </c>
      <c r="C450" s="36" t="s">
        <v>350</v>
      </c>
      <c r="D450" s="36" t="s">
        <v>165</v>
      </c>
      <c r="E450" s="36" t="s">
        <v>222</v>
      </c>
    </row>
    <row r="451" spans="1:5" x14ac:dyDescent="0.2">
      <c r="A451" s="36" t="s">
        <v>477</v>
      </c>
      <c r="B451" s="36" t="s">
        <v>244</v>
      </c>
      <c r="C451" s="36" t="s">
        <v>350</v>
      </c>
      <c r="D451" s="36" t="s">
        <v>166</v>
      </c>
      <c r="E451" s="36" t="s">
        <v>222</v>
      </c>
    </row>
    <row r="452" spans="1:5" x14ac:dyDescent="0.2">
      <c r="A452" s="36" t="s">
        <v>478</v>
      </c>
      <c r="B452" s="36" t="s">
        <v>353</v>
      </c>
      <c r="C452" s="36" t="s">
        <v>352</v>
      </c>
      <c r="D452" s="36" t="s">
        <v>167</v>
      </c>
      <c r="E452" s="36" t="s">
        <v>223</v>
      </c>
    </row>
    <row r="453" spans="1:5" x14ac:dyDescent="0.2">
      <c r="A453" s="36" t="s">
        <v>479</v>
      </c>
      <c r="B453" s="36" t="s">
        <v>353</v>
      </c>
      <c r="C453" s="36" t="s">
        <v>354</v>
      </c>
      <c r="D453" s="36" t="s">
        <v>168</v>
      </c>
      <c r="E453" s="36" t="s">
        <v>223</v>
      </c>
    </row>
    <row r="454" spans="1:5" x14ac:dyDescent="0.2">
      <c r="A454" s="36" t="s">
        <v>480</v>
      </c>
      <c r="B454" s="36" t="s">
        <v>355</v>
      </c>
      <c r="C454" s="36" t="s">
        <v>354</v>
      </c>
      <c r="D454" s="36" t="s">
        <v>169</v>
      </c>
      <c r="E454" s="36" t="s">
        <v>223</v>
      </c>
    </row>
    <row r="455" spans="1:5" x14ac:dyDescent="0.2">
      <c r="A455" s="36" t="s">
        <v>481</v>
      </c>
      <c r="B455" s="36" t="s">
        <v>235</v>
      </c>
      <c r="C455" s="36" t="s">
        <v>354</v>
      </c>
      <c r="D455" s="36" t="s">
        <v>170</v>
      </c>
      <c r="E455" s="36" t="s">
        <v>223</v>
      </c>
    </row>
    <row r="456" spans="1:5" x14ac:dyDescent="0.2">
      <c r="A456" s="36" t="s">
        <v>482</v>
      </c>
      <c r="B456" s="36" t="s">
        <v>230</v>
      </c>
      <c r="C456" s="36" t="s">
        <v>354</v>
      </c>
      <c r="D456" s="36" t="s">
        <v>171</v>
      </c>
      <c r="E456" s="36" t="s">
        <v>223</v>
      </c>
    </row>
    <row r="457" spans="1:5" x14ac:dyDescent="0.2">
      <c r="A457" s="36" t="s">
        <v>483</v>
      </c>
      <c r="B457" s="36" t="s">
        <v>244</v>
      </c>
      <c r="C457" s="36" t="s">
        <v>354</v>
      </c>
      <c r="D457" s="36" t="s">
        <v>172</v>
      </c>
      <c r="E457" s="36" t="s">
        <v>223</v>
      </c>
    </row>
    <row r="458" spans="1:5" x14ac:dyDescent="0.2">
      <c r="A458" s="36" t="s">
        <v>484</v>
      </c>
      <c r="B458" s="36" t="s">
        <v>356</v>
      </c>
      <c r="C458" s="36" t="s">
        <v>354</v>
      </c>
      <c r="D458" s="36" t="s">
        <v>173</v>
      </c>
      <c r="E458" s="36" t="s">
        <v>223</v>
      </c>
    </row>
    <row r="459" spans="1:5" x14ac:dyDescent="0.2">
      <c r="A459" s="36" t="s">
        <v>485</v>
      </c>
      <c r="B459" s="36" t="s">
        <v>358</v>
      </c>
      <c r="C459" s="36" t="s">
        <v>357</v>
      </c>
      <c r="D459" s="36" t="s">
        <v>174</v>
      </c>
      <c r="E459" s="36" t="s">
        <v>224</v>
      </c>
    </row>
    <row r="460" spans="1:5" x14ac:dyDescent="0.2">
      <c r="A460" s="36" t="s">
        <v>486</v>
      </c>
      <c r="B460" s="36" t="s">
        <v>244</v>
      </c>
      <c r="C460" s="36" t="s">
        <v>359</v>
      </c>
      <c r="D460" s="36" t="s">
        <v>175</v>
      </c>
      <c r="E460" s="36" t="s">
        <v>224</v>
      </c>
    </row>
    <row r="461" spans="1:5" x14ac:dyDescent="0.2">
      <c r="A461" s="36" t="s">
        <v>487</v>
      </c>
      <c r="B461" s="36" t="s">
        <v>361</v>
      </c>
      <c r="C461" s="36" t="s">
        <v>360</v>
      </c>
      <c r="D461" s="36" t="s">
        <v>176</v>
      </c>
      <c r="E461" s="36" t="s">
        <v>208</v>
      </c>
    </row>
    <row r="462" spans="1:5" x14ac:dyDescent="0.2">
      <c r="A462" s="36" t="s">
        <v>488</v>
      </c>
      <c r="B462" s="36" t="s">
        <v>362</v>
      </c>
      <c r="C462" s="36" t="s">
        <v>360</v>
      </c>
      <c r="D462" s="36" t="s">
        <v>177</v>
      </c>
      <c r="E462" s="36" t="s">
        <v>208</v>
      </c>
    </row>
    <row r="463" spans="1:5" x14ac:dyDescent="0.2">
      <c r="A463" s="36" t="s">
        <v>489</v>
      </c>
      <c r="B463" s="36" t="s">
        <v>363</v>
      </c>
      <c r="C463" s="36" t="s">
        <v>360</v>
      </c>
      <c r="D463" s="36" t="s">
        <v>178</v>
      </c>
      <c r="E463" s="36" t="s">
        <v>208</v>
      </c>
    </row>
    <row r="464" spans="1:5" x14ac:dyDescent="0.2">
      <c r="A464" s="36" t="s">
        <v>490</v>
      </c>
      <c r="B464" s="36" t="s">
        <v>244</v>
      </c>
      <c r="C464" s="36" t="s">
        <v>360</v>
      </c>
      <c r="D464" s="36" t="s">
        <v>179</v>
      </c>
      <c r="E464" s="36" t="s">
        <v>208</v>
      </c>
    </row>
    <row r="465" spans="1:5" x14ac:dyDescent="0.2">
      <c r="A465" s="36" t="s">
        <v>376</v>
      </c>
      <c r="B465" s="36" t="s">
        <v>249</v>
      </c>
      <c r="C465" s="36" t="s">
        <v>248</v>
      </c>
      <c r="D465" s="36" t="s">
        <v>65</v>
      </c>
      <c r="E465" s="36" t="s">
        <v>223</v>
      </c>
    </row>
    <row r="466" spans="1:5" x14ac:dyDescent="0.2">
      <c r="A466" s="36" t="s">
        <v>377</v>
      </c>
      <c r="B466" s="36" t="s">
        <v>251</v>
      </c>
      <c r="C466" s="36" t="s">
        <v>250</v>
      </c>
      <c r="D466" s="36" t="s">
        <v>66</v>
      </c>
      <c r="E466" s="36" t="s">
        <v>223</v>
      </c>
    </row>
    <row r="467" spans="1:5" x14ac:dyDescent="0.2">
      <c r="A467" s="36" t="s">
        <v>378</v>
      </c>
      <c r="B467" s="36" t="s">
        <v>251</v>
      </c>
      <c r="C467" s="36" t="s">
        <v>252</v>
      </c>
      <c r="D467" s="36" t="s">
        <v>67</v>
      </c>
      <c r="E467" s="36" t="s">
        <v>223</v>
      </c>
    </row>
    <row r="468" spans="1:5" x14ac:dyDescent="0.2">
      <c r="A468" s="36" t="s">
        <v>380</v>
      </c>
      <c r="B468" s="36" t="s">
        <v>244</v>
      </c>
      <c r="C468" s="36" t="s">
        <v>250</v>
      </c>
      <c r="D468" s="36" t="s">
        <v>69</v>
      </c>
      <c r="E468" s="36" t="s">
        <v>223</v>
      </c>
    </row>
    <row r="469" spans="1:5" x14ac:dyDescent="0.2">
      <c r="A469" s="36" t="s">
        <v>381</v>
      </c>
      <c r="B469" s="36" t="s">
        <v>255</v>
      </c>
      <c r="C469" s="36" t="s">
        <v>254</v>
      </c>
      <c r="D469" s="36" t="s">
        <v>70</v>
      </c>
      <c r="E469" s="36" t="s">
        <v>224</v>
      </c>
    </row>
    <row r="470" spans="1:5" x14ac:dyDescent="0.2">
      <c r="A470" s="36" t="s">
        <v>390</v>
      </c>
      <c r="B470" s="36" t="s">
        <v>266</v>
      </c>
      <c r="C470" s="36" t="s">
        <v>264</v>
      </c>
      <c r="D470" s="36" t="s">
        <v>79</v>
      </c>
      <c r="E470" s="36" t="s">
        <v>222</v>
      </c>
    </row>
    <row r="471" spans="1:5" x14ac:dyDescent="0.2">
      <c r="A471" s="36" t="s">
        <v>393</v>
      </c>
      <c r="B471" s="36" t="s">
        <v>270</v>
      </c>
      <c r="C471" s="36" t="s">
        <v>269</v>
      </c>
      <c r="D471" s="36" t="s">
        <v>82</v>
      </c>
      <c r="E471" s="36" t="s">
        <v>222</v>
      </c>
    </row>
    <row r="472" spans="1:5" x14ac:dyDescent="0.2">
      <c r="A472" s="36" t="s">
        <v>409</v>
      </c>
      <c r="B472" s="36" t="s">
        <v>283</v>
      </c>
      <c r="C472" s="36" t="s">
        <v>284</v>
      </c>
      <c r="D472" s="36" t="s">
        <v>98</v>
      </c>
      <c r="E472" s="36" t="s">
        <v>222</v>
      </c>
    </row>
    <row r="473" spans="1:5" x14ac:dyDescent="0.2">
      <c r="A473" s="36" t="s">
        <v>410</v>
      </c>
      <c r="B473" s="36" t="s">
        <v>244</v>
      </c>
      <c r="C473" s="36" t="s">
        <v>282</v>
      </c>
      <c r="D473" s="36" t="s">
        <v>99</v>
      </c>
      <c r="E473" s="36" t="s">
        <v>222</v>
      </c>
    </row>
    <row r="474" spans="1:5" x14ac:dyDescent="0.2">
      <c r="A474" s="36" t="s">
        <v>423</v>
      </c>
      <c r="B474" s="36" t="s">
        <v>296</v>
      </c>
      <c r="C474" s="36" t="s">
        <v>295</v>
      </c>
      <c r="D474" s="36" t="s">
        <v>112</v>
      </c>
      <c r="E474" s="36" t="s">
        <v>222</v>
      </c>
    </row>
    <row r="475" spans="1:5" x14ac:dyDescent="0.2">
      <c r="A475" s="36" t="s">
        <v>444</v>
      </c>
      <c r="B475" s="36" t="s">
        <v>318</v>
      </c>
      <c r="C475" s="36" t="s">
        <v>317</v>
      </c>
      <c r="D475" s="36" t="s">
        <v>133</v>
      </c>
      <c r="E475" s="36" t="s">
        <v>222</v>
      </c>
    </row>
    <row r="476" spans="1:5" x14ac:dyDescent="0.2">
      <c r="A476" s="36" t="s">
        <v>445</v>
      </c>
      <c r="B476" s="36" t="s">
        <v>244</v>
      </c>
      <c r="C476" s="36" t="s">
        <v>317</v>
      </c>
      <c r="D476" s="36" t="s">
        <v>134</v>
      </c>
      <c r="E476" s="36" t="s">
        <v>222</v>
      </c>
    </row>
    <row r="477" spans="1:5" x14ac:dyDescent="0.2">
      <c r="A477" s="36" t="s">
        <v>446</v>
      </c>
      <c r="B477" s="36" t="s">
        <v>222</v>
      </c>
      <c r="C477" s="36" t="s">
        <v>319</v>
      </c>
      <c r="D477" s="36" t="s">
        <v>135</v>
      </c>
      <c r="E477" s="36" t="s">
        <v>222</v>
      </c>
    </row>
    <row r="478" spans="1:5" x14ac:dyDescent="0.2">
      <c r="A478" s="36" t="s">
        <v>447</v>
      </c>
      <c r="B478" s="36" t="s">
        <v>222</v>
      </c>
      <c r="C478" s="36" t="s">
        <v>320</v>
      </c>
      <c r="D478" s="36" t="s">
        <v>136</v>
      </c>
      <c r="E478" s="36" t="s">
        <v>222</v>
      </c>
    </row>
    <row r="479" spans="1:5" x14ac:dyDescent="0.2">
      <c r="A479" s="36" t="s">
        <v>449</v>
      </c>
      <c r="B479" s="36" t="s">
        <v>244</v>
      </c>
      <c r="C479" s="36" t="s">
        <v>319</v>
      </c>
      <c r="D479" s="36" t="s">
        <v>138</v>
      </c>
      <c r="E479" s="36" t="s">
        <v>222</v>
      </c>
    </row>
    <row r="480" spans="1:5" x14ac:dyDescent="0.2">
      <c r="A480" s="36" t="s">
        <v>459</v>
      </c>
      <c r="B480" s="36" t="s">
        <v>334</v>
      </c>
      <c r="C480" s="36" t="s">
        <v>333</v>
      </c>
      <c r="D480" s="36" t="s">
        <v>148</v>
      </c>
      <c r="E480" s="36" t="s">
        <v>222</v>
      </c>
    </row>
    <row r="481" spans="1:5" x14ac:dyDescent="0.2">
      <c r="A481" s="36" t="s">
        <v>476</v>
      </c>
      <c r="B481" s="36" t="s">
        <v>351</v>
      </c>
      <c r="C481" s="36" t="s">
        <v>350</v>
      </c>
      <c r="D481" s="36" t="s">
        <v>165</v>
      </c>
      <c r="E481" s="36" t="s">
        <v>222</v>
      </c>
    </row>
  </sheetData>
  <sortState ref="E128:G265">
    <sortCondition ref="E128:E265"/>
  </sortState>
  <pageMargins left="0.7" right="0.7" top="0.75" bottom="0.75" header="0.3" footer="0.3"/>
  <pageSetup scale="50" orientation="landscape" r:id="rId1"/>
  <headerFooter>
    <oddHeader xml:space="preserve">&amp;R&amp;14CASE NO. 2015-00343
ATTACHMENT 42
TO STAFF DR NO. 1-59
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defaultRowHeight="15" x14ac:dyDescent="0.25"/>
  <cols>
    <col min="1" max="1" width="32.5703125" bestFit="1" customWidth="1"/>
    <col min="2" max="2" width="14" bestFit="1" customWidth="1"/>
    <col min="3" max="3" width="13.5703125" bestFit="1" customWidth="1"/>
    <col min="4" max="8" width="12.85546875" bestFit="1" customWidth="1"/>
    <col min="9" max="10" width="14" bestFit="1" customWidth="1"/>
    <col min="11" max="13" width="14.28515625" bestFit="1" customWidth="1"/>
    <col min="14" max="14" width="15" bestFit="1" customWidth="1"/>
  </cols>
  <sheetData>
    <row r="1" spans="1:14" x14ac:dyDescent="0.25">
      <c r="A1" s="49"/>
      <c r="B1" s="49"/>
      <c r="C1" s="49"/>
      <c r="D1" s="49"/>
      <c r="E1" s="50"/>
      <c r="F1" s="50"/>
      <c r="G1" s="50"/>
      <c r="H1" s="50"/>
      <c r="I1" s="49"/>
      <c r="J1" s="49"/>
      <c r="N1" s="48" t="s">
        <v>537</v>
      </c>
    </row>
    <row r="2" spans="1:14" x14ac:dyDescent="0.25">
      <c r="A2" s="49"/>
      <c r="B2" s="49"/>
      <c r="C2" s="49"/>
      <c r="D2" s="49"/>
      <c r="E2" s="50"/>
      <c r="F2" s="50"/>
      <c r="G2" s="50"/>
      <c r="H2" s="50"/>
      <c r="I2" s="49"/>
      <c r="J2" s="49"/>
      <c r="N2" s="48" t="s">
        <v>538</v>
      </c>
    </row>
    <row r="3" spans="1:14" ht="26.25" x14ac:dyDescent="0.4">
      <c r="A3" s="51" t="s">
        <v>539</v>
      </c>
      <c r="B3" s="49"/>
      <c r="C3" s="49"/>
      <c r="D3" s="49"/>
      <c r="E3" s="50"/>
      <c r="F3" s="50"/>
      <c r="G3" s="50"/>
      <c r="H3" s="50"/>
      <c r="I3" s="49"/>
      <c r="J3" s="49"/>
      <c r="K3" s="52"/>
    </row>
    <row r="4" spans="1:14" x14ac:dyDescent="0.25">
      <c r="A4" s="49"/>
      <c r="B4" s="49"/>
      <c r="C4" s="49"/>
      <c r="D4" s="49"/>
      <c r="E4" s="50"/>
      <c r="F4" s="50"/>
      <c r="G4" s="50"/>
      <c r="H4" s="50"/>
      <c r="I4" s="49"/>
      <c r="J4" s="49"/>
      <c r="K4" s="52"/>
      <c r="N4" s="53" t="s">
        <v>540</v>
      </c>
    </row>
    <row r="5" spans="1:14" ht="23.25" x14ac:dyDescent="0.35">
      <c r="A5" s="54" t="s">
        <v>541</v>
      </c>
      <c r="B5" s="55"/>
      <c r="C5" s="55"/>
      <c r="D5" s="55"/>
      <c r="E5" s="56"/>
      <c r="F5" s="56"/>
      <c r="G5" s="56"/>
      <c r="H5" s="56"/>
      <c r="I5" s="57"/>
      <c r="J5" s="57"/>
      <c r="K5" s="58"/>
      <c r="L5" s="58"/>
      <c r="M5" s="58"/>
      <c r="N5" s="58"/>
    </row>
    <row r="6" spans="1:14" ht="15.75" x14ac:dyDescent="0.25">
      <c r="A6" s="59" t="str">
        <f>"For the Month Ended "&amp;B11&amp;", 2015"</f>
        <v>For the Month Ended September, 2015</v>
      </c>
      <c r="B6" s="60"/>
      <c r="C6" s="60"/>
      <c r="D6" s="60"/>
      <c r="E6" s="61"/>
      <c r="F6" s="61"/>
      <c r="G6" s="61"/>
      <c r="H6" s="61"/>
      <c r="I6" s="62"/>
      <c r="J6" s="62"/>
      <c r="K6" s="63"/>
      <c r="L6" s="63"/>
      <c r="M6" s="63"/>
      <c r="N6" s="63"/>
    </row>
    <row r="7" spans="1:14" ht="18" x14ac:dyDescent="0.25">
      <c r="A7" s="64" t="s">
        <v>542</v>
      </c>
      <c r="B7" s="65"/>
      <c r="C7" s="65"/>
      <c r="D7" s="65"/>
      <c r="E7" s="66"/>
      <c r="F7" s="66"/>
      <c r="G7" s="66"/>
      <c r="H7" s="66"/>
      <c r="I7" s="65"/>
      <c r="J7" s="65"/>
    </row>
    <row r="8" spans="1:14" ht="18" x14ac:dyDescent="0.25">
      <c r="A8" s="64" t="s">
        <v>543</v>
      </c>
      <c r="B8" s="65"/>
      <c r="C8" s="65"/>
      <c r="D8" s="65"/>
      <c r="E8" s="66"/>
      <c r="F8" s="66"/>
      <c r="G8" s="66"/>
      <c r="H8" s="66"/>
      <c r="I8" s="65"/>
      <c r="J8" s="65"/>
    </row>
    <row r="9" spans="1:14" x14ac:dyDescent="0.25">
      <c r="A9" s="49"/>
      <c r="B9" s="49"/>
      <c r="C9" s="49"/>
      <c r="D9" s="49"/>
      <c r="E9" s="50"/>
      <c r="F9" s="50"/>
      <c r="G9" s="50"/>
      <c r="H9" s="50"/>
    </row>
    <row r="10" spans="1:14" x14ac:dyDescent="0.25">
      <c r="A10" s="67"/>
      <c r="B10" s="68" t="s">
        <v>544</v>
      </c>
      <c r="C10" s="68" t="s">
        <v>545</v>
      </c>
      <c r="D10" s="68" t="s">
        <v>545</v>
      </c>
      <c r="E10" s="68" t="s">
        <v>545</v>
      </c>
      <c r="F10" s="68" t="s">
        <v>545</v>
      </c>
      <c r="G10" s="68" t="s">
        <v>545</v>
      </c>
      <c r="H10" s="68" t="s">
        <v>545</v>
      </c>
      <c r="I10" s="68" t="s">
        <v>545</v>
      </c>
      <c r="J10" s="68" t="s">
        <v>545</v>
      </c>
      <c r="K10" s="68" t="s">
        <v>545</v>
      </c>
      <c r="L10" s="68" t="s">
        <v>545</v>
      </c>
      <c r="M10" s="68" t="s">
        <v>545</v>
      </c>
      <c r="N10" s="68" t="s">
        <v>546</v>
      </c>
    </row>
    <row r="11" spans="1:14" x14ac:dyDescent="0.25">
      <c r="A11" s="69"/>
      <c r="B11" s="70" t="s">
        <v>531</v>
      </c>
      <c r="C11" s="70" t="s">
        <v>532</v>
      </c>
      <c r="D11" s="70" t="s">
        <v>533</v>
      </c>
      <c r="E11" s="70" t="s">
        <v>534</v>
      </c>
      <c r="F11" s="70" t="s">
        <v>523</v>
      </c>
      <c r="G11" s="70" t="s">
        <v>524</v>
      </c>
      <c r="H11" s="70" t="s">
        <v>525</v>
      </c>
      <c r="I11" s="70" t="s">
        <v>526</v>
      </c>
      <c r="J11" s="70" t="s">
        <v>527</v>
      </c>
      <c r="K11" s="70" t="s">
        <v>528</v>
      </c>
      <c r="L11" s="70" t="s">
        <v>529</v>
      </c>
      <c r="M11" s="70" t="s">
        <v>530</v>
      </c>
      <c r="N11" s="70" t="s">
        <v>35</v>
      </c>
    </row>
    <row r="12" spans="1:14" x14ac:dyDescent="0.25">
      <c r="A12" s="71" t="s">
        <v>547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4" x14ac:dyDescent="0.25">
      <c r="A13" s="90" t="s">
        <v>619</v>
      </c>
      <c r="B13" s="83">
        <v>3770003.44</v>
      </c>
      <c r="C13" s="83">
        <v>4887680.9499999993</v>
      </c>
      <c r="D13" s="83">
        <v>8635981.5800000019</v>
      </c>
      <c r="E13" s="83">
        <v>14132606.4</v>
      </c>
      <c r="F13" s="83">
        <v>18745078.23</v>
      </c>
      <c r="G13" s="83">
        <v>17643035.710000001</v>
      </c>
      <c r="H13" s="83">
        <v>17499149.710000001</v>
      </c>
      <c r="I13" s="83">
        <v>8835751.8200000003</v>
      </c>
      <c r="J13" s="83">
        <v>4807184.55</v>
      </c>
      <c r="K13" s="88">
        <v>3947246.71</v>
      </c>
      <c r="L13" s="88">
        <v>3682775</v>
      </c>
      <c r="M13" s="88">
        <v>3592522.5400000005</v>
      </c>
      <c r="N13" s="15">
        <f t="shared" ref="N13:N26" si="0">SUM(B13:M13)</f>
        <v>110179016.64</v>
      </c>
    </row>
    <row r="14" spans="1:14" x14ac:dyDescent="0.25">
      <c r="A14" s="90" t="s">
        <v>620</v>
      </c>
      <c r="B14" s="83">
        <v>2112917.34</v>
      </c>
      <c r="C14" s="83">
        <v>2613051.7399999998</v>
      </c>
      <c r="D14" s="83">
        <v>3437751.11</v>
      </c>
      <c r="E14" s="83">
        <v>5687227.6799999997</v>
      </c>
      <c r="F14" s="83">
        <v>7783329.1600000001</v>
      </c>
      <c r="G14" s="83">
        <v>7328495.7600000007</v>
      </c>
      <c r="H14" s="83">
        <v>7186235.0599999996</v>
      </c>
      <c r="I14" s="83">
        <v>3658789.95</v>
      </c>
      <c r="J14" s="83">
        <v>2042626.48</v>
      </c>
      <c r="K14" s="88">
        <v>1726997.6099999999</v>
      </c>
      <c r="L14" s="88">
        <v>1684522.5299999998</v>
      </c>
      <c r="M14" s="88">
        <v>1618594.26</v>
      </c>
      <c r="N14" s="15">
        <f t="shared" si="0"/>
        <v>46880538.68</v>
      </c>
    </row>
    <row r="15" spans="1:14" x14ac:dyDescent="0.25">
      <c r="A15" s="90" t="s">
        <v>621</v>
      </c>
      <c r="B15" s="83">
        <v>274132.17</v>
      </c>
      <c r="C15" s="83">
        <v>398189.08999999997</v>
      </c>
      <c r="D15" s="83">
        <v>423360.32</v>
      </c>
      <c r="E15" s="83">
        <v>722532.7300000001</v>
      </c>
      <c r="F15" s="83">
        <v>1014725.48</v>
      </c>
      <c r="G15" s="83">
        <v>1015684.5700000001</v>
      </c>
      <c r="H15" s="83">
        <v>1197881.69</v>
      </c>
      <c r="I15" s="83">
        <v>487790.35</v>
      </c>
      <c r="J15" s="83">
        <v>362212.99</v>
      </c>
      <c r="K15" s="88">
        <v>346989.15</v>
      </c>
      <c r="L15" s="88">
        <v>238423.65999999997</v>
      </c>
      <c r="M15" s="88">
        <v>291127.43</v>
      </c>
      <c r="N15" s="15">
        <f t="shared" si="0"/>
        <v>6773049.6300000008</v>
      </c>
    </row>
    <row r="16" spans="1:14" x14ac:dyDescent="0.25">
      <c r="A16" s="90" t="s">
        <v>622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9">
        <v>0</v>
      </c>
      <c r="L16" s="89">
        <v>0</v>
      </c>
      <c r="M16" s="89">
        <v>0</v>
      </c>
      <c r="N16" s="15">
        <f t="shared" si="0"/>
        <v>0</v>
      </c>
    </row>
    <row r="17" spans="1:14" x14ac:dyDescent="0.25">
      <c r="A17" s="90" t="s">
        <v>623</v>
      </c>
      <c r="B17" s="83">
        <v>332297.36</v>
      </c>
      <c r="C17" s="83">
        <v>412345.59999999998</v>
      </c>
      <c r="D17" s="83">
        <v>655422.67999999993</v>
      </c>
      <c r="E17" s="83">
        <v>1131294.58</v>
      </c>
      <c r="F17" s="83">
        <v>1558405.5399999998</v>
      </c>
      <c r="G17" s="83">
        <v>1488544.97</v>
      </c>
      <c r="H17" s="83">
        <v>1446421.23</v>
      </c>
      <c r="I17" s="83">
        <v>695366.92</v>
      </c>
      <c r="J17" s="83">
        <v>390277.04</v>
      </c>
      <c r="K17" s="88">
        <v>265750.75</v>
      </c>
      <c r="L17" s="88">
        <v>234283.08000000002</v>
      </c>
      <c r="M17" s="88">
        <v>225612.40000000002</v>
      </c>
      <c r="N17" s="15">
        <f t="shared" si="0"/>
        <v>8836022.1499999985</v>
      </c>
    </row>
    <row r="18" spans="1:14" x14ac:dyDescent="0.25">
      <c r="A18" s="90" t="s">
        <v>624</v>
      </c>
      <c r="B18" s="83">
        <v>-86016.65</v>
      </c>
      <c r="C18" s="83">
        <v>1474719.08</v>
      </c>
      <c r="D18" s="83">
        <v>3990055.3499999996</v>
      </c>
      <c r="E18" s="83">
        <v>2867693.96</v>
      </c>
      <c r="F18" s="83">
        <v>1992326.71</v>
      </c>
      <c r="G18" s="83">
        <v>-215437.19000000006</v>
      </c>
      <c r="H18" s="83">
        <v>-4119805.3</v>
      </c>
      <c r="I18" s="83">
        <v>-4178431.24</v>
      </c>
      <c r="J18" s="83">
        <v>-1630088.27</v>
      </c>
      <c r="K18" s="88">
        <v>-299872.34999999998</v>
      </c>
      <c r="L18" s="88">
        <v>-252802.58000000002</v>
      </c>
      <c r="M18" s="88">
        <v>-22604.55</v>
      </c>
      <c r="N18" s="15">
        <f t="shared" si="0"/>
        <v>-480263.03000000026</v>
      </c>
    </row>
    <row r="19" spans="1:14" x14ac:dyDescent="0.25">
      <c r="A19" s="90" t="s">
        <v>625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  <c r="L19" s="85">
        <v>0</v>
      </c>
      <c r="M19" s="85">
        <v>0</v>
      </c>
      <c r="N19" s="15">
        <f t="shared" si="0"/>
        <v>0</v>
      </c>
    </row>
    <row r="20" spans="1:14" x14ac:dyDescent="0.25">
      <c r="A20" s="91" t="s">
        <v>626</v>
      </c>
      <c r="B20" s="92">
        <v>6403333.6599999992</v>
      </c>
      <c r="C20" s="92">
        <v>9785986.459999999</v>
      </c>
      <c r="D20" s="92">
        <v>17142571.039999999</v>
      </c>
      <c r="E20" s="92">
        <v>24541355.350000001</v>
      </c>
      <c r="F20" s="92">
        <v>31093865.120000001</v>
      </c>
      <c r="G20" s="92">
        <v>27260323.82</v>
      </c>
      <c r="H20" s="92">
        <v>23209882.390000001</v>
      </c>
      <c r="I20" s="92">
        <v>9499267.7999999989</v>
      </c>
      <c r="J20" s="92">
        <v>5972212.7899999991</v>
      </c>
      <c r="K20" s="92">
        <v>5987111.870000001</v>
      </c>
      <c r="L20" s="92">
        <v>5587201.6899999995</v>
      </c>
      <c r="M20" s="92">
        <v>5705252.080000001</v>
      </c>
      <c r="N20" s="92">
        <f t="shared" si="0"/>
        <v>172188364.06999999</v>
      </c>
    </row>
    <row r="21" spans="1:14" x14ac:dyDescent="0.25">
      <c r="A21" s="73" t="s">
        <v>627</v>
      </c>
      <c r="B21" s="86">
        <v>1041868.95</v>
      </c>
      <c r="C21" s="86">
        <v>1231850.8600000001</v>
      </c>
      <c r="D21" s="86">
        <v>1355371.49</v>
      </c>
      <c r="E21" s="86">
        <v>1376343.6800000002</v>
      </c>
      <c r="F21" s="86">
        <v>1522967.2999999998</v>
      </c>
      <c r="G21" s="86">
        <v>1494162.19</v>
      </c>
      <c r="H21" s="86">
        <v>1391289.63</v>
      </c>
      <c r="I21" s="86">
        <v>1208824.44</v>
      </c>
      <c r="J21" s="86">
        <v>1170378.6300000001</v>
      </c>
      <c r="K21" s="86">
        <v>1061614.27</v>
      </c>
      <c r="L21" s="86">
        <v>1069176.8499999999</v>
      </c>
      <c r="M21" s="86">
        <v>1130107.73</v>
      </c>
      <c r="N21" s="86">
        <f t="shared" si="0"/>
        <v>15053956.020000001</v>
      </c>
    </row>
    <row r="22" spans="1:14" x14ac:dyDescent="0.25">
      <c r="A22" s="73" t="s">
        <v>628</v>
      </c>
      <c r="B22" s="86">
        <v>46777.11</v>
      </c>
      <c r="C22" s="86">
        <v>65205.86</v>
      </c>
      <c r="D22" s="86">
        <v>52230.57</v>
      </c>
      <c r="E22" s="86">
        <v>167145.60000000001</v>
      </c>
      <c r="F22" s="86">
        <v>193516.94</v>
      </c>
      <c r="G22" s="86">
        <v>239341.23</v>
      </c>
      <c r="H22" s="86">
        <v>201601.71</v>
      </c>
      <c r="I22" s="86">
        <v>223761.32</v>
      </c>
      <c r="J22" s="86">
        <v>89188.51</v>
      </c>
      <c r="K22" s="86">
        <v>60407.39</v>
      </c>
      <c r="L22" s="86">
        <v>59251.95</v>
      </c>
      <c r="M22" s="86">
        <v>46947.86</v>
      </c>
      <c r="N22" s="86">
        <f t="shared" si="0"/>
        <v>1445376.05</v>
      </c>
    </row>
    <row r="23" spans="1:14" x14ac:dyDescent="0.25">
      <c r="A23" s="73" t="s">
        <v>629</v>
      </c>
      <c r="B23" s="86">
        <v>59024</v>
      </c>
      <c r="C23" s="86">
        <v>122663</v>
      </c>
      <c r="D23" s="86">
        <v>125415.33</v>
      </c>
      <c r="E23" s="86">
        <v>56717</v>
      </c>
      <c r="F23" s="86">
        <v>53905</v>
      </c>
      <c r="G23" s="86">
        <v>48805</v>
      </c>
      <c r="H23" s="86">
        <v>61994.87</v>
      </c>
      <c r="I23" s="86">
        <v>55114</v>
      </c>
      <c r="J23" s="86">
        <v>56775</v>
      </c>
      <c r="K23" s="86">
        <v>53153</v>
      </c>
      <c r="L23" s="86">
        <v>52376</v>
      </c>
      <c r="M23" s="86">
        <v>49804.14</v>
      </c>
      <c r="N23" s="86">
        <f t="shared" si="0"/>
        <v>795746.34000000008</v>
      </c>
    </row>
    <row r="24" spans="1:14" x14ac:dyDescent="0.25">
      <c r="A24" s="73" t="s">
        <v>630</v>
      </c>
      <c r="B24" s="87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f t="shared" si="0"/>
        <v>0</v>
      </c>
    </row>
    <row r="25" spans="1:14" x14ac:dyDescent="0.25">
      <c r="A25" s="73" t="s">
        <v>631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f t="shared" si="0"/>
        <v>0</v>
      </c>
    </row>
    <row r="26" spans="1:14" x14ac:dyDescent="0.25">
      <c r="A26" s="73" t="s">
        <v>632</v>
      </c>
      <c r="B26" s="87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f t="shared" si="0"/>
        <v>0</v>
      </c>
    </row>
    <row r="27" spans="1:14" x14ac:dyDescent="0.2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x14ac:dyDescent="0.25">
      <c r="A28" s="71" t="s">
        <v>633</v>
      </c>
      <c r="B28" s="77">
        <v>7551003.7199999997</v>
      </c>
      <c r="C28" s="77">
        <v>11205706.179999998</v>
      </c>
      <c r="D28" s="77">
        <v>18675588.429999996</v>
      </c>
      <c r="E28" s="77">
        <v>26141561.630000003</v>
      </c>
      <c r="F28" s="77">
        <v>32864254.360000003</v>
      </c>
      <c r="G28" s="77">
        <v>29042632.240000002</v>
      </c>
      <c r="H28" s="77">
        <v>24864768.600000001</v>
      </c>
      <c r="I28" s="77">
        <v>10986967.559999999</v>
      </c>
      <c r="J28" s="77">
        <v>7288554.9299999988</v>
      </c>
      <c r="K28" s="77">
        <v>7162286.5300000003</v>
      </c>
      <c r="L28" s="77">
        <v>6768006.4899999993</v>
      </c>
      <c r="M28" s="77">
        <v>6932111.8100000005</v>
      </c>
      <c r="N28" s="77">
        <f>SUM(B28:M28)</f>
        <v>189483442.48000002</v>
      </c>
    </row>
    <row r="29" spans="1:14" x14ac:dyDescent="0.2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x14ac:dyDescent="0.25">
      <c r="A30" s="73" t="s">
        <v>634</v>
      </c>
      <c r="B30" s="74">
        <v>2759081.4399999995</v>
      </c>
      <c r="C30" s="74">
        <v>4949182.83</v>
      </c>
      <c r="D30" s="74">
        <v>11563897.68</v>
      </c>
      <c r="E30" s="74">
        <v>16922189.020000003</v>
      </c>
      <c r="F30" s="74">
        <v>22352401.340000004</v>
      </c>
      <c r="G30" s="74">
        <v>20289070.460000001</v>
      </c>
      <c r="H30" s="74">
        <v>16296697.119999997</v>
      </c>
      <c r="I30" s="74">
        <v>4576214.6099999985</v>
      </c>
      <c r="J30" s="74">
        <v>2001328.8099999991</v>
      </c>
      <c r="K30" s="74">
        <v>1982531.3799999997</v>
      </c>
      <c r="L30" s="74">
        <v>1626796.81</v>
      </c>
      <c r="M30" s="74">
        <v>1762375.2900000003</v>
      </c>
      <c r="N30" s="74">
        <f>SUM(B30:M30)</f>
        <v>107081766.79000002</v>
      </c>
    </row>
    <row r="31" spans="1:14" x14ac:dyDescent="0.25">
      <c r="A31" s="48" t="s">
        <v>635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f>SUM(B31:M31)</f>
        <v>0</v>
      </c>
    </row>
    <row r="32" spans="1:14" x14ac:dyDescent="0.25">
      <c r="A32" s="71" t="s">
        <v>636</v>
      </c>
      <c r="B32" s="79">
        <v>2759081.4399999995</v>
      </c>
      <c r="C32" s="79">
        <v>4949182.83</v>
      </c>
      <c r="D32" s="79">
        <v>11563897.68</v>
      </c>
      <c r="E32" s="79">
        <v>16922189.020000003</v>
      </c>
      <c r="F32" s="79">
        <v>22352401.340000004</v>
      </c>
      <c r="G32" s="79">
        <v>20289070.460000001</v>
      </c>
      <c r="H32" s="79">
        <v>16296697.119999997</v>
      </c>
      <c r="I32" s="79">
        <v>4576214.6099999985</v>
      </c>
      <c r="J32" s="79">
        <v>2001328.8099999991</v>
      </c>
      <c r="K32" s="79">
        <v>1982531.3799999997</v>
      </c>
      <c r="L32" s="79">
        <v>1626796.81</v>
      </c>
      <c r="M32" s="79">
        <v>1762375.2900000003</v>
      </c>
      <c r="N32" s="79">
        <f>SUM(B32:M32)</f>
        <v>107081766.79000002</v>
      </c>
    </row>
    <row r="33" spans="1:14" x14ac:dyDescent="0.2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x14ac:dyDescent="0.25">
      <c r="A34" s="71" t="s">
        <v>637</v>
      </c>
      <c r="B34" s="79">
        <v>4791922.28</v>
      </c>
      <c r="C34" s="79">
        <v>6256523.3499999978</v>
      </c>
      <c r="D34" s="79">
        <v>7111690.7499999963</v>
      </c>
      <c r="E34" s="79">
        <v>9219372.6099999994</v>
      </c>
      <c r="F34" s="79">
        <v>10511853.02</v>
      </c>
      <c r="G34" s="79">
        <v>8753561.7800000012</v>
      </c>
      <c r="H34" s="79">
        <v>8568071.4800000042</v>
      </c>
      <c r="I34" s="79">
        <v>6410752.9500000002</v>
      </c>
      <c r="J34" s="79">
        <v>5287226.1199999992</v>
      </c>
      <c r="K34" s="79">
        <v>5179755.1500000004</v>
      </c>
      <c r="L34" s="79">
        <v>5141209.68</v>
      </c>
      <c r="M34" s="79">
        <v>5169736.5200000005</v>
      </c>
      <c r="N34" s="79">
        <f>SUM(B34:M34)</f>
        <v>82401675.689999983</v>
      </c>
    </row>
  </sheetData>
  <pageMargins left="0.7" right="0.7" top="0.75" bottom="0.75" header="0.3" footer="0.3"/>
  <pageSetup scale="50" orientation="landscape" r:id="rId1"/>
  <headerFooter>
    <oddHeader xml:space="preserve">&amp;R&amp;14CASE NO. 2015-00343
ATTACHMENT 42
TO STAFF DR NO. 1-59
</oddHeader>
  </headerFooter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  <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1"/>
  <sheetViews>
    <sheetView workbookViewId="0"/>
  </sheetViews>
  <sheetFormatPr defaultRowHeight="15" x14ac:dyDescent="0.25"/>
  <sheetData>
    <row r="1" spans="1:265" ht="18" x14ac:dyDescent="0.25">
      <c r="A1" s="48"/>
      <c r="B1" s="48"/>
      <c r="C1" s="53"/>
      <c r="D1" s="64"/>
      <c r="E1" s="68"/>
      <c r="F1" s="68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90"/>
      <c r="T1" s="83"/>
      <c r="U1" s="83"/>
      <c r="V1" s="83"/>
      <c r="W1" s="83"/>
      <c r="X1" s="83"/>
      <c r="Y1" s="83"/>
      <c r="Z1" s="83"/>
      <c r="AA1" s="83"/>
      <c r="AB1" s="83"/>
      <c r="AC1" s="88"/>
      <c r="AD1" s="88"/>
      <c r="AE1" s="88"/>
      <c r="AF1" s="90"/>
      <c r="AG1" s="83"/>
      <c r="AH1" s="83"/>
      <c r="AI1" s="83"/>
      <c r="AJ1" s="83"/>
      <c r="AK1" s="83"/>
      <c r="AL1" s="83"/>
      <c r="AM1" s="83"/>
      <c r="AN1" s="83"/>
      <c r="AO1" s="83"/>
      <c r="AP1" s="88"/>
      <c r="AQ1" s="88"/>
      <c r="AR1" s="88"/>
      <c r="AS1" s="90"/>
      <c r="AT1" s="83"/>
      <c r="AU1" s="83"/>
      <c r="AV1" s="83"/>
      <c r="AW1" s="83"/>
      <c r="AX1" s="83"/>
      <c r="AY1" s="83"/>
      <c r="AZ1" s="83"/>
      <c r="BA1" s="83"/>
      <c r="BB1" s="83"/>
      <c r="BC1" s="88"/>
      <c r="BD1" s="88"/>
      <c r="BE1" s="88"/>
      <c r="BF1" s="90"/>
      <c r="BG1" s="84"/>
      <c r="BH1" s="84"/>
      <c r="BI1" s="84"/>
      <c r="BJ1" s="84"/>
      <c r="BK1" s="84"/>
      <c r="BL1" s="84"/>
      <c r="BM1" s="84"/>
      <c r="BN1" s="84"/>
      <c r="BO1" s="84"/>
      <c r="BP1" s="89"/>
      <c r="BQ1" s="89"/>
      <c r="BR1" s="89"/>
      <c r="BS1" s="90"/>
      <c r="BT1" s="83"/>
      <c r="BU1" s="83"/>
      <c r="BV1" s="83"/>
      <c r="BW1" s="83"/>
      <c r="BX1" s="83"/>
      <c r="BY1" s="83"/>
      <c r="BZ1" s="83"/>
      <c r="CA1" s="83"/>
      <c r="CB1" s="83"/>
      <c r="CC1" s="88"/>
      <c r="CD1" s="88"/>
      <c r="CE1" s="88"/>
      <c r="CF1" s="90"/>
      <c r="CG1" s="83"/>
      <c r="CH1" s="83"/>
      <c r="CI1" s="83"/>
      <c r="CJ1" s="83"/>
      <c r="CK1" s="83"/>
      <c r="CL1" s="83"/>
      <c r="CM1" s="83"/>
      <c r="CN1" s="83"/>
      <c r="CO1" s="83"/>
      <c r="CP1" s="88"/>
      <c r="CQ1" s="88"/>
      <c r="CR1" s="88"/>
      <c r="CS1" s="90"/>
      <c r="CT1" s="84"/>
      <c r="CU1" s="84"/>
      <c r="CV1" s="84"/>
      <c r="CW1" s="84"/>
      <c r="CX1" s="84"/>
      <c r="CY1" s="84"/>
      <c r="CZ1" s="84"/>
      <c r="DA1" s="84"/>
      <c r="DB1" s="84"/>
      <c r="DC1" s="85"/>
      <c r="DD1" s="85"/>
      <c r="DE1" s="85"/>
      <c r="DF1" s="91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73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73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73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73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73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73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71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3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48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71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1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Summary</vt:lpstr>
      <vt:lpstr>Customers</vt:lpstr>
      <vt:lpstr>Volumes</vt:lpstr>
      <vt:lpstr>IND-Inter Adj</vt:lpstr>
      <vt:lpstr>Not Assigned Volume</vt:lpstr>
      <vt:lpstr>LookupTbl</vt:lpstr>
      <vt:lpstr>FinRep</vt:lpstr>
      <vt:lpstr>E19AEBE0CFBB45F59F329A2CDE2CB0A</vt:lpstr>
      <vt:lpstr>Sheet1</vt:lpstr>
      <vt:lpstr>Customers!Print_Area</vt:lpstr>
      <vt:lpstr>'IND-Inter Adj'!Print_Area</vt:lpstr>
      <vt:lpstr>'Not Assigned Volume'!Print_Area</vt:lpstr>
      <vt:lpstr>Sheet1!Print_Area</vt:lpstr>
      <vt:lpstr>Summary!Print_Area</vt:lpstr>
      <vt:lpstr>Volumes!Print_Area</vt:lpstr>
      <vt:lpstr>SAPCrosstab1</vt:lpstr>
      <vt:lpstr>SAPCrosstab2</vt:lpstr>
      <vt:lpstr>SAPCrosstab3</vt:lpstr>
      <vt:lpstr>SAPCrosstab4</vt:lpstr>
      <vt:lpstr>SAPCrosstab5</vt:lpstr>
      <vt:lpstr>SAPCrosstab6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Roach, Christopher Eugene</dc:creator>
  <cp:lastModifiedBy>Eric  Wilen</cp:lastModifiedBy>
  <cp:lastPrinted>2015-12-04T16:36:02Z</cp:lastPrinted>
  <dcterms:created xsi:type="dcterms:W3CDTF">2014-12-15T17:33:18Z</dcterms:created>
  <dcterms:modified xsi:type="dcterms:W3CDTF">2015-12-04T16:39:56Z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