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" yWindow="150" windowWidth="11340" windowHeight="6495" tabRatio="824"/>
  </bookViews>
  <sheets>
    <sheet name="TGT Plan" sheetId="1" r:id="rId1"/>
    <sheet name="Texas Gas Zone 2, KY" sheetId="17" state="hidden" r:id="rId2"/>
    <sheet name="Livermore, KY" sheetId="18" state="hidden" r:id="rId3"/>
    <sheet name="Texas Gas Zone 3 South, KY" sheetId="20" state="hidden" r:id="rId4"/>
    <sheet name="Texas Gas Zone 3 North, KY" sheetId="19" state="hidden" r:id="rId5"/>
    <sheet name="Texas Gas Zone 4, KY" sheetId="21" state="hidden" r:id="rId6"/>
  </sheets>
  <externalReferences>
    <externalReference r:id="rId7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esDayHddMethod">#REF!</definedName>
    <definedName name="Forecast_Model_Used">#REF!</definedName>
    <definedName name="LoadStudyInfoLookup">'[1]Weather Station Information'!$C$3:$G$111</definedName>
    <definedName name="LoadStudyNameList">'[1]Weather Station Information'!$C$3:$C$111</definedName>
    <definedName name="Name_Of_Load_Study">#REF!</definedName>
    <definedName name="_xlnm.Print_Area" localSheetId="0">'TGT Plan'!$A$1:$P$48</definedName>
    <definedName name="Print_Total">#REF!</definedName>
    <definedName name="Third_Party_Obligation">'[1]Weather Station Information'!$C$3:$F$111</definedName>
    <definedName name="Time_Period_Utilized">#REF!</definedName>
  </definedNames>
  <calcPr calcId="145621" iterate="1"/>
</workbook>
</file>

<file path=xl/calcChain.xml><?xml version="1.0" encoding="utf-8"?>
<calcChain xmlns="http://schemas.openxmlformats.org/spreadsheetml/2006/main">
  <c r="L38" i="1" l="1"/>
  <c r="M38" i="1" l="1"/>
  <c r="M36" i="1"/>
  <c r="L70" i="1"/>
  <c r="L69" i="1"/>
  <c r="L68" i="1"/>
  <c r="L36" i="1"/>
  <c r="J36" i="1"/>
  <c r="L27" i="1"/>
  <c r="I72" i="1"/>
  <c r="K70" i="1"/>
  <c r="K69" i="1"/>
  <c r="K68" i="1"/>
  <c r="J70" i="1"/>
  <c r="J69" i="1"/>
  <c r="J68" i="1"/>
  <c r="G71" i="1"/>
  <c r="G70" i="1"/>
  <c r="L18" i="1" l="1"/>
  <c r="L23" i="1"/>
  <c r="L14" i="1"/>
  <c r="J23" i="1" l="1"/>
  <c r="J18" i="1"/>
  <c r="J14" i="1"/>
  <c r="J75" i="1"/>
  <c r="J74" i="1"/>
  <c r="J73" i="1"/>
  <c r="H18" i="1" l="1"/>
  <c r="I58" i="1" l="1"/>
  <c r="I59" i="1"/>
  <c r="I57" i="1"/>
  <c r="H14" i="1"/>
  <c r="H33" i="1"/>
  <c r="H31" i="1"/>
  <c r="H30" i="1"/>
  <c r="H29" i="1"/>
  <c r="H28" i="1"/>
  <c r="H23" i="1"/>
  <c r="D69" i="1"/>
  <c r="D68" i="1"/>
  <c r="D67" i="1"/>
  <c r="J37" i="1" l="1"/>
  <c r="I39" i="1" l="1"/>
  <c r="J38" i="1"/>
  <c r="K71" i="1"/>
  <c r="J71" i="1"/>
  <c r="F33" i="1"/>
  <c r="F31" i="1"/>
  <c r="F30" i="1"/>
  <c r="F29" i="1"/>
  <c r="F28" i="1"/>
  <c r="F27" i="1"/>
  <c r="F23" i="1"/>
  <c r="F18" i="1"/>
  <c r="F14" i="1"/>
  <c r="E58" i="1" l="1"/>
  <c r="E59" i="1"/>
  <c r="E57" i="1"/>
  <c r="E70" i="1" l="1"/>
  <c r="E71" i="1" s="1"/>
  <c r="D33" i="1" l="1"/>
  <c r="D31" i="1"/>
  <c r="D30" i="1"/>
  <c r="D29" i="1"/>
  <c r="D28" i="1"/>
  <c r="D27" i="1"/>
  <c r="D23" i="1"/>
  <c r="E23" i="1" s="1"/>
  <c r="D18" i="1"/>
  <c r="D14" i="1"/>
  <c r="D16" i="1" s="1"/>
  <c r="C70" i="1"/>
  <c r="C71" i="1" s="1"/>
  <c r="B70" i="1"/>
  <c r="B71" i="1" s="1"/>
  <c r="D70" i="1" l="1"/>
  <c r="D71" i="1" s="1"/>
  <c r="F70" i="1"/>
  <c r="F71" i="1" s="1"/>
  <c r="B14" i="1" l="1"/>
  <c r="B23" i="1"/>
  <c r="S54" i="1" l="1"/>
  <c r="C15" i="1" l="1"/>
  <c r="P10" i="1" l="1"/>
  <c r="E14" i="1"/>
  <c r="C40" i="1"/>
  <c r="E15" i="1"/>
  <c r="E40" i="1" s="1"/>
  <c r="G15" i="1"/>
  <c r="G40" i="1" s="1"/>
  <c r="I15" i="1"/>
  <c r="I40" i="1" s="1"/>
  <c r="K15" i="1"/>
  <c r="K40" i="1" s="1"/>
  <c r="M15" i="1"/>
  <c r="M40" i="1" s="1"/>
  <c r="O15" i="1"/>
  <c r="O40" i="1" s="1"/>
  <c r="P15" i="1"/>
  <c r="P40" i="1" s="1"/>
  <c r="C19" i="1"/>
  <c r="E19" i="1"/>
  <c r="G19" i="1"/>
  <c r="I19" i="1"/>
  <c r="K19" i="1"/>
  <c r="M19" i="1"/>
  <c r="O19" i="1"/>
  <c r="P19" i="1"/>
  <c r="C20" i="1"/>
  <c r="E20" i="1"/>
  <c r="G20" i="1"/>
  <c r="I20" i="1"/>
  <c r="K20" i="1"/>
  <c r="M20" i="1"/>
  <c r="O20" i="1"/>
  <c r="P20" i="1"/>
  <c r="B40" i="1"/>
  <c r="D40" i="1"/>
  <c r="F40" i="1"/>
  <c r="H40" i="1"/>
  <c r="J40" i="1"/>
  <c r="L40" i="1"/>
  <c r="N40" i="1"/>
  <c r="T57" i="1"/>
  <c r="T58" i="1"/>
  <c r="S59" i="1"/>
  <c r="T59" i="1"/>
  <c r="S57" i="1"/>
  <c r="S58" i="1"/>
  <c r="S60" i="1" l="1"/>
  <c r="B59" i="1"/>
  <c r="C59" i="1" s="1"/>
  <c r="N57" i="1"/>
  <c r="F59" i="1"/>
  <c r="G59" i="1" s="1"/>
  <c r="G38" i="1" s="1"/>
  <c r="F38" i="1" s="1"/>
  <c r="O18" i="1"/>
  <c r="O21" i="1" s="1"/>
  <c r="G21" i="1"/>
  <c r="M16" i="1"/>
  <c r="T60" i="1"/>
  <c r="O23" i="1"/>
  <c r="K21" i="1"/>
  <c r="L57" i="1"/>
  <c r="H58" i="1"/>
  <c r="B57" i="1"/>
  <c r="J57" i="1"/>
  <c r="B58" i="1"/>
  <c r="C58" i="1" s="1"/>
  <c r="H57" i="1"/>
  <c r="F57" i="1"/>
  <c r="G57" i="1" s="1"/>
  <c r="G36" i="1" s="1"/>
  <c r="F36" i="1" s="1"/>
  <c r="N59" i="1"/>
  <c r="C21" i="1"/>
  <c r="F58" i="1"/>
  <c r="G58" i="1" s="1"/>
  <c r="G37" i="1" s="1"/>
  <c r="F37" i="1" s="1"/>
  <c r="J58" i="1"/>
  <c r="D36" i="1"/>
  <c r="O30" i="1"/>
  <c r="L16" i="1"/>
  <c r="F21" i="1"/>
  <c r="B21" i="1"/>
  <c r="H16" i="1"/>
  <c r="J16" i="1"/>
  <c r="P23" i="1"/>
  <c r="D21" i="1"/>
  <c r="E18" i="1"/>
  <c r="E21" i="1" s="1"/>
  <c r="N58" i="1"/>
  <c r="N16" i="1"/>
  <c r="O14" i="1"/>
  <c r="F16" i="1"/>
  <c r="L21" i="1"/>
  <c r="M21" i="1"/>
  <c r="I16" i="1"/>
  <c r="L58" i="1"/>
  <c r="P18" i="1"/>
  <c r="H21" i="1"/>
  <c r="I21" i="1"/>
  <c r="E16" i="1"/>
  <c r="H59" i="1"/>
  <c r="N21" i="1"/>
  <c r="J21" i="1"/>
  <c r="L59" i="1"/>
  <c r="D38" i="1"/>
  <c r="J59" i="1"/>
  <c r="B36" i="1" l="1"/>
  <c r="C57" i="1"/>
  <c r="K30" i="1"/>
  <c r="M30" i="1"/>
  <c r="B37" i="1"/>
  <c r="N37" i="1"/>
  <c r="D37" i="1"/>
  <c r="D39" i="1" s="1"/>
  <c r="P21" i="1"/>
  <c r="F25" i="1"/>
  <c r="B38" i="1"/>
  <c r="N38" i="1"/>
  <c r="N36" i="1"/>
  <c r="F60" i="1"/>
  <c r="P57" i="1"/>
  <c r="U57" i="1" s="1"/>
  <c r="P58" i="1"/>
  <c r="U58" i="1" s="1"/>
  <c r="B60" i="1"/>
  <c r="B27" i="1" s="1"/>
  <c r="D25" i="1"/>
  <c r="M25" i="1"/>
  <c r="H25" i="1"/>
  <c r="L25" i="1"/>
  <c r="N25" i="1"/>
  <c r="E25" i="1"/>
  <c r="G16" i="1"/>
  <c r="G25" i="1" s="1"/>
  <c r="I25" i="1"/>
  <c r="O16" i="1"/>
  <c r="O25" i="1" s="1"/>
  <c r="J25" i="1"/>
  <c r="L60" i="1"/>
  <c r="N60" i="1"/>
  <c r="N27" i="1" s="1"/>
  <c r="D60" i="1"/>
  <c r="P59" i="1"/>
  <c r="U59" i="1" s="1"/>
  <c r="K16" i="1"/>
  <c r="K25" i="1" s="1"/>
  <c r="J60" i="1"/>
  <c r="H60" i="1"/>
  <c r="F39" i="1" l="1"/>
  <c r="N39" i="1"/>
  <c r="C30" i="1"/>
  <c r="P30" i="1"/>
  <c r="H39" i="1"/>
  <c r="J39" i="1"/>
  <c r="O29" i="1"/>
  <c r="K29" i="1"/>
  <c r="M29" i="1"/>
  <c r="C29" i="1"/>
  <c r="P29" i="1"/>
  <c r="E41" i="1"/>
  <c r="D48" i="1"/>
  <c r="B39" i="1"/>
  <c r="P38" i="1"/>
  <c r="U60" i="1"/>
  <c r="C37" i="1"/>
  <c r="C38" i="1"/>
  <c r="C36" i="1"/>
  <c r="P60" i="1"/>
  <c r="E36" i="1"/>
  <c r="P14" i="1"/>
  <c r="P36" i="1" s="1"/>
  <c r="B16" i="1"/>
  <c r="K27" i="1"/>
  <c r="C27" i="1"/>
  <c r="P27" i="1"/>
  <c r="O27" i="1"/>
  <c r="O36" i="1"/>
  <c r="M27" i="1"/>
  <c r="O31" i="1" l="1"/>
  <c r="N31" i="1" s="1"/>
  <c r="O33" i="1" s="1"/>
  <c r="O41" i="1" s="1"/>
  <c r="C31" i="1"/>
  <c r="B31" i="1" s="1"/>
  <c r="M31" i="1"/>
  <c r="L31" i="1" s="1"/>
  <c r="M33" i="1" s="1"/>
  <c r="K31" i="1"/>
  <c r="J31" i="1" s="1"/>
  <c r="K33" i="1" s="1"/>
  <c r="N48" i="1"/>
  <c r="N64" i="1" s="1"/>
  <c r="D41" i="1"/>
  <c r="P32" i="1"/>
  <c r="D64" i="1"/>
  <c r="F48" i="1"/>
  <c r="G48" i="1" s="1"/>
  <c r="N55" i="1"/>
  <c r="F55" i="1"/>
  <c r="L55" i="1"/>
  <c r="D55" i="1"/>
  <c r="J55" i="1"/>
  <c r="B55" i="1"/>
  <c r="H55" i="1"/>
  <c r="E38" i="1"/>
  <c r="O38" i="1"/>
  <c r="O37" i="1"/>
  <c r="E37" i="1"/>
  <c r="N34" i="1"/>
  <c r="N43" i="1" s="1"/>
  <c r="O43" i="1" s="1"/>
  <c r="F34" i="1"/>
  <c r="F43" i="1" s="1"/>
  <c r="G43" i="1" s="1"/>
  <c r="P28" i="1"/>
  <c r="C28" i="1"/>
  <c r="K28" i="1"/>
  <c r="E39" i="1"/>
  <c r="O28" i="1"/>
  <c r="C16" i="1"/>
  <c r="C25" i="1" s="1"/>
  <c r="B25" i="1"/>
  <c r="P16" i="1"/>
  <c r="P25" i="1" s="1"/>
  <c r="M28" i="1"/>
  <c r="M37" i="1" s="1"/>
  <c r="L37" i="1" s="1"/>
  <c r="L39" i="1" s="1"/>
  <c r="N41" i="1" l="1"/>
  <c r="J41" i="1"/>
  <c r="K41" i="1"/>
  <c r="O48" i="1"/>
  <c r="K34" i="1"/>
  <c r="J34" i="1"/>
  <c r="J43" i="1" s="1"/>
  <c r="K43" i="1" s="1"/>
  <c r="L41" i="1"/>
  <c r="H48" i="1"/>
  <c r="I48" i="1" s="1"/>
  <c r="L34" i="1"/>
  <c r="L43" i="1" s="1"/>
  <c r="M43" i="1" s="1"/>
  <c r="J48" i="1"/>
  <c r="J64" i="1" s="1"/>
  <c r="M34" i="1"/>
  <c r="L48" i="1"/>
  <c r="L64" i="1" s="1"/>
  <c r="O34" i="1"/>
  <c r="M41" i="1"/>
  <c r="C33" i="1"/>
  <c r="C41" i="1" s="1"/>
  <c r="P31" i="1"/>
  <c r="H41" i="1"/>
  <c r="H43" i="1" s="1"/>
  <c r="G41" i="1"/>
  <c r="F41" i="1"/>
  <c r="F64" i="1"/>
  <c r="I41" i="1"/>
  <c r="H34" i="1"/>
  <c r="I43" i="1" s="1"/>
  <c r="P39" i="1"/>
  <c r="P37" i="1"/>
  <c r="P55" i="1"/>
  <c r="K39" i="1"/>
  <c r="C39" i="1"/>
  <c r="O39" i="1"/>
  <c r="P63" i="1"/>
  <c r="M39" i="1"/>
  <c r="G39" i="1"/>
  <c r="C34" i="1" l="1"/>
  <c r="H64" i="1"/>
  <c r="B48" i="1"/>
  <c r="B64" i="1" s="1"/>
  <c r="B34" i="1"/>
  <c r="C43" i="1"/>
  <c r="K48" i="1"/>
  <c r="B41" i="1"/>
  <c r="B43" i="1" s="1"/>
  <c r="M48" i="1"/>
  <c r="G34" i="1"/>
  <c r="I34" i="1"/>
  <c r="C48" i="1"/>
  <c r="E34" i="1"/>
  <c r="E48" i="1"/>
  <c r="D43" i="1"/>
  <c r="D34" i="1"/>
  <c r="E43" i="1"/>
  <c r="P48" i="1" l="1"/>
  <c r="P64" i="1" s="1"/>
  <c r="P33" i="1"/>
  <c r="P41" i="1" s="1"/>
  <c r="P34" i="1" l="1"/>
  <c r="P43" i="1" l="1"/>
  <c r="P54" i="1" l="1"/>
</calcChain>
</file>

<file path=xl/comments1.xml><?xml version="1.0" encoding="utf-8"?>
<comments xmlns="http://schemas.openxmlformats.org/spreadsheetml/2006/main">
  <authors>
    <author>Kimberly B Griffith</author>
    <author>kgriffit</author>
    <author>Kim Griffith</author>
  </authors>
  <commentList>
    <comment ref="H14" authorId="0">
      <text>
        <r>
          <rPr>
            <b/>
            <sz val="9"/>
            <color indexed="81"/>
            <rFont val="Tahoma"/>
            <family val="2"/>
          </rPr>
          <t>Kimberly B Griffith:</t>
        </r>
        <r>
          <rPr>
            <sz val="9"/>
            <color indexed="81"/>
            <rFont val="Tahoma"/>
            <family val="2"/>
          </rPr>
          <t xml:space="preserve">
used Fred normals for July for zn 2
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Kimberly B Griffith:</t>
        </r>
        <r>
          <rPr>
            <sz val="9"/>
            <color indexed="81"/>
            <rFont val="Tahoma"/>
            <family val="2"/>
          </rPr>
          <t xml:space="preserve">
per BB, use Aug requirements-new July req. appear to be high.  Aug is more in line with June net usage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>Kimberly B Griffith:</t>
        </r>
        <r>
          <rPr>
            <sz val="9"/>
            <color indexed="81"/>
            <rFont val="Tahoma"/>
            <family val="2"/>
          </rPr>
          <t xml:space="preserve">
used Fred normals for July for zn 2
</t>
        </r>
      </text>
    </comment>
    <comment ref="A28" authorId="1">
      <text>
        <r>
          <rPr>
            <b/>
            <sz val="8"/>
            <color indexed="81"/>
            <rFont val="Tahoma"/>
            <family val="2"/>
          </rPr>
          <t>kgriffit:</t>
        </r>
        <r>
          <rPr>
            <sz val="8"/>
            <color indexed="81"/>
            <rFont val="Tahoma"/>
            <family val="2"/>
          </rPr>
          <t xml:space="preserve">
Bon Harbor, Hickory, Grandview
</t>
        </r>
      </text>
    </comment>
    <comment ref="A29" authorId="1">
      <text>
        <r>
          <rPr>
            <b/>
            <sz val="8"/>
            <color indexed="81"/>
            <rFont val="Tahoma"/>
            <family val="2"/>
          </rPr>
          <t>kgriffit:</t>
        </r>
        <r>
          <rPr>
            <sz val="8"/>
            <color indexed="81"/>
            <rFont val="Tahoma"/>
            <family val="2"/>
          </rPr>
          <t xml:space="preserve">
Bon Harbor, Hickory, Grandview
</t>
        </r>
      </text>
    </comment>
    <comment ref="A30" authorId="1">
      <text>
        <r>
          <rPr>
            <b/>
            <sz val="8"/>
            <color indexed="81"/>
            <rFont val="Tahoma"/>
            <family val="2"/>
          </rPr>
          <t>kgriffit:</t>
        </r>
        <r>
          <rPr>
            <sz val="8"/>
            <color indexed="81"/>
            <rFont val="Tahoma"/>
            <family val="2"/>
          </rPr>
          <t xml:space="preserve">
St. Charles, Kirkwood</t>
        </r>
      </text>
    </comment>
    <comment ref="S54" authorId="1">
      <text>
        <r>
          <rPr>
            <b/>
            <sz val="8"/>
            <color indexed="81"/>
            <rFont val="Tahoma"/>
            <family val="2"/>
          </rPr>
          <t>kgriffit:</t>
        </r>
        <r>
          <rPr>
            <sz val="8"/>
            <color indexed="81"/>
            <rFont val="Tahoma"/>
            <family val="2"/>
          </rPr>
          <t xml:space="preserve">
MSQ of NNS</t>
        </r>
      </text>
    </comment>
    <comment ref="S58" authorId="2">
      <text>
        <r>
          <rPr>
            <b/>
            <sz val="8"/>
            <color indexed="81"/>
            <rFont val="Tahoma"/>
            <family val="2"/>
          </rPr>
          <t>Kim Griffith:</t>
        </r>
        <r>
          <rPr>
            <sz val="8"/>
            <color indexed="81"/>
            <rFont val="Tahoma"/>
            <family val="2"/>
          </rPr>
          <t xml:space="preserve">
Reduced beg bal by 28,320 due to Kirkwood Inv Verification Study</t>
        </r>
      </text>
    </comment>
  </commentList>
</comments>
</file>

<file path=xl/sharedStrings.xml><?xml version="1.0" encoding="utf-8"?>
<sst xmlns="http://schemas.openxmlformats.org/spreadsheetml/2006/main" count="818" uniqueCount="195">
  <si>
    <t>All Volumes MMBTU</t>
  </si>
  <si>
    <t>Texas Gas Area</t>
  </si>
  <si>
    <t>Monthly</t>
  </si>
  <si>
    <t>Daily</t>
  </si>
  <si>
    <t>Total</t>
  </si>
  <si>
    <t>Zone 3</t>
  </si>
  <si>
    <t>Zone 4</t>
  </si>
  <si>
    <t>Total Purchases</t>
  </si>
  <si>
    <t>Note 1:     Purchases include planned storage injection quantities</t>
  </si>
  <si>
    <t>Z2</t>
  </si>
  <si>
    <t>Z3</t>
  </si>
  <si>
    <t>Z4</t>
  </si>
  <si>
    <t>Capacities</t>
  </si>
  <si>
    <t>Company Owned</t>
  </si>
  <si>
    <t>Planned Req.</t>
  </si>
  <si>
    <t>Texas Gas Req</t>
  </si>
  <si>
    <t>Trunkline Req</t>
  </si>
  <si>
    <t>Total Req</t>
  </si>
  <si>
    <t>ANR Req</t>
  </si>
  <si>
    <t>Midwest  Req</t>
  </si>
  <si>
    <t>Total Storage Injections</t>
  </si>
  <si>
    <t>Total Texas Gas Purchases</t>
  </si>
  <si>
    <t>Total Trunkline Purchases</t>
  </si>
  <si>
    <t>Total ANR Purchases</t>
  </si>
  <si>
    <t>NNS Zone 2</t>
  </si>
  <si>
    <t>NNS Zone 3</t>
  </si>
  <si>
    <t>NNS Zone 4</t>
  </si>
  <si>
    <t xml:space="preserve">   NNS Total</t>
  </si>
  <si>
    <t>NNS</t>
  </si>
  <si>
    <t>Trunkline</t>
  </si>
  <si>
    <t>April</t>
  </si>
  <si>
    <t>May</t>
  </si>
  <si>
    <t>June</t>
  </si>
  <si>
    <t>July</t>
  </si>
  <si>
    <t>August</t>
  </si>
  <si>
    <t>September</t>
  </si>
  <si>
    <t>October</t>
  </si>
  <si>
    <t>Ending Oct. 31</t>
  </si>
  <si>
    <t>NNS Storage</t>
  </si>
  <si>
    <t>DTH</t>
  </si>
  <si>
    <t>Atmos Energy Corporation</t>
  </si>
  <si>
    <t xml:space="preserve">Kentucky Gas Supply Seasonal Plan </t>
  </si>
  <si>
    <t>January</t>
  </si>
  <si>
    <t>February</t>
  </si>
  <si>
    <t>March</t>
  </si>
  <si>
    <t>November</t>
  </si>
  <si>
    <t>December</t>
  </si>
  <si>
    <t>Pipeline</t>
  </si>
  <si>
    <t/>
  </si>
  <si>
    <t>Business Unit</t>
  </si>
  <si>
    <t>Kentucky Mid-States</t>
  </si>
  <si>
    <t>Design Day Dth @ 95 % Confidence Level</t>
  </si>
  <si>
    <t>Time Period</t>
  </si>
  <si>
    <t>Design Day HDD</t>
  </si>
  <si>
    <t>Date</t>
  </si>
  <si>
    <t>Design Day Forecast DTH</t>
  </si>
  <si>
    <t>Load Study Name</t>
  </si>
  <si>
    <t>Tex Gas Zone 2, KY</t>
  </si>
  <si>
    <t>Regression R-squared</t>
  </si>
  <si>
    <t>Coldest Day On Record</t>
  </si>
  <si>
    <t>Weather Station</t>
  </si>
  <si>
    <t>PAH - Paducah, KY</t>
  </si>
  <si>
    <t>Standard Error</t>
  </si>
  <si>
    <t>Day Before Coldest Day</t>
  </si>
  <si>
    <t>Design Day HDD Method</t>
  </si>
  <si>
    <t>Coldest Day On Record &gt; 1970</t>
  </si>
  <si>
    <t>Std Error Adj @ 95%</t>
  </si>
  <si>
    <t>Dataset Peak HDD</t>
  </si>
  <si>
    <t>Peak DTH</t>
  </si>
  <si>
    <t>Design Day Forecast Model</t>
  </si>
  <si>
    <t>Atmos Winter Only Model</t>
  </si>
  <si>
    <t>Forecast DTH</t>
  </si>
  <si>
    <t>Dataset Actual Peak Day</t>
  </si>
  <si>
    <t>Firm Sales Only</t>
  </si>
  <si>
    <t>Time Period Utilized</t>
  </si>
  <si>
    <t>Stability Model</t>
  </si>
  <si>
    <t>Third Party Obligations DTH</t>
  </si>
  <si>
    <t>Dataset 3 Year Peak Day</t>
  </si>
  <si>
    <t>Normal Weather</t>
  </si>
  <si>
    <t>10% Colder Weather</t>
  </si>
  <si>
    <t>20% Colder Weather</t>
  </si>
  <si>
    <t>10% Warmer Weather</t>
  </si>
  <si>
    <t>20% Warmer Weather</t>
  </si>
  <si>
    <t>Total Forecast DTH</t>
  </si>
  <si>
    <t>Normal Volumes</t>
  </si>
  <si>
    <t>Firm Sales</t>
  </si>
  <si>
    <t>Int Sales</t>
  </si>
  <si>
    <t>Total Sales</t>
  </si>
  <si>
    <t>Month</t>
  </si>
  <si>
    <t>HDD</t>
  </si>
  <si>
    <t>Reserve Margin</t>
  </si>
  <si>
    <t>Annual Requirements DTH</t>
  </si>
  <si>
    <t>Final Delivery Capacity DTH</t>
  </si>
  <si>
    <t>Winter Requirements DTH</t>
  </si>
  <si>
    <t>Reserve Capacity DTH</t>
  </si>
  <si>
    <t>Reserve Capacity %</t>
  </si>
  <si>
    <t>Summary of Final Delivery Capacity</t>
  </si>
  <si>
    <t>Contract # &amp; Description</t>
  </si>
  <si>
    <t>MDQ Dth</t>
  </si>
  <si>
    <t>Notes</t>
  </si>
  <si>
    <t>FT 14573</t>
  </si>
  <si>
    <t>Texas Gas</t>
  </si>
  <si>
    <t>NNS N-0210 Zone 2 #29760</t>
  </si>
  <si>
    <t>Annual Firm Sales</t>
  </si>
  <si>
    <t>Winter Firm Sales</t>
  </si>
  <si>
    <t>Interruptible Sales Only</t>
  </si>
  <si>
    <t>Total Capacity</t>
  </si>
  <si>
    <t>Summary of Upstream and Storage Capacity</t>
  </si>
  <si>
    <t>Annual Int Sales</t>
  </si>
  <si>
    <t>Winter Int Sales</t>
  </si>
  <si>
    <t>Annual Total Sales</t>
  </si>
  <si>
    <t>Total Upstream and Storage Capacity</t>
  </si>
  <si>
    <t>Winter Total Sales</t>
  </si>
  <si>
    <t>Livermore, KY</t>
  </si>
  <si>
    <t>EVV - Evansville, KY</t>
  </si>
  <si>
    <t>Tex Gas Zone 3 North, KY</t>
  </si>
  <si>
    <t>FT T-3355 (#29759) Zone 3</t>
  </si>
  <si>
    <t>Expires 10/31/15</t>
  </si>
  <si>
    <t>FT T-29761 Zone 3</t>
  </si>
  <si>
    <t>NNS N-0340 (#29762) Zone 3</t>
  </si>
  <si>
    <t>Level of NNS storage does ratchet.  Expires 10/31/15</t>
  </si>
  <si>
    <t>Atmos</t>
  </si>
  <si>
    <t>Atmos Company Owned Storage</t>
  </si>
  <si>
    <t>Volume for Company storage withdrawal is purely an estimate.  It will really</t>
  </si>
  <si>
    <t>depend on how the agent has gas on that day, where the levels of the fields are,</t>
  </si>
  <si>
    <t xml:space="preserve">and how hard the fields have been pulling on previous days. </t>
  </si>
  <si>
    <t>FT 32799 release from MS 32794)</t>
  </si>
  <si>
    <t>ANR</t>
  </si>
  <si>
    <t>Tex Gas Zone 3 South, KY</t>
  </si>
  <si>
    <t>BWG - Bowling Green, KY</t>
  </si>
  <si>
    <t>Tex Gas Zone 4, KY</t>
  </si>
  <si>
    <t>SDF - Louisville, KY</t>
  </si>
  <si>
    <t>TX Gas FT T-3819 (#29765) Zone 4</t>
  </si>
  <si>
    <t>TX Gas NNS N-0435 (#29763) Zone 4</t>
  </si>
  <si>
    <t>TX Gas FT 31097 Zone 4</t>
  </si>
  <si>
    <t>East Diamond Storage Injections (ANR Delivered) SE to ML-2</t>
  </si>
  <si>
    <t>2014 - 2015 Design Day and RFP Plan Summary</t>
  </si>
  <si>
    <t>2014 - 2015 Normalized Sales Requirements Summary Excluding Transportation</t>
  </si>
  <si>
    <t>File Last Updated:    July 15, 2014   4:37 PM</t>
  </si>
  <si>
    <t>Atmos Winter Only Model Used.  Data Sample: 03/02/2005 04/01/2005 10/31/2005 04/01/2006 10/31/2006 04/01/2007 10/31/2007 04/01/2008 10/31/2008 04/01/2009 10/31/2009 04/01/2010 10/31/2010 04/01/2011 10/31/2011 04/01/2012 10/31/2012 04/01/2013 10/31/2013 03/31/2014</t>
  </si>
  <si>
    <t>Data Sample: 03/02/2005 04/01/2005 10/31/2005 04/01/2006 10/31/2006 04/01/2007 10/31/2007 04/01/2008 10/31/2008 04/01/2009 10/31/2009 04/01/2010 10/31/2010 04/01/2011 10/31/2011 04/01/2012 10/31/2012 04/01/2013 10/31/2013 03/31/2014</t>
  </si>
  <si>
    <t>Comments: 2013-2014 Des Day = 48,987 Dth Stability  Ann Rqmts = 3,444,384 Dth; Wtr Rqmts = 2,523,549 Dth; Ice Storm days deleted</t>
  </si>
  <si>
    <t>Expires 3/31/2017</t>
  </si>
  <si>
    <t>Expires 10/31/2015</t>
  </si>
  <si>
    <t>File Last Updated:    July 15, 2014   4:25 PM</t>
  </si>
  <si>
    <t>Atmos Winter Only Model Used.  Data Sample: 11/02/2005 04/01/2006 10/31/2006 04/01/2007 10/31/2007 04/01/2008 10/31/2008 04/01/2009 10/31/2009 04/01/2010 10/31/2010 04/01/2011 10/31/2011 04/01/2012 10/31/2012 04/01/2013 10/31/2013 03/31/2014</t>
  </si>
  <si>
    <t>Data Sample: 11/02/2005 04/01/2006 10/31/2006 04/01/2007 10/31/2007 04/01/2008 10/31/2008 04/01/2009 10/31/2009 04/01/2010 10/31/2010 04/01/2011 10/31/2011 04/01/2012 10/31/2012 04/01/2013 10/31/2013 03/31/2014</t>
  </si>
  <si>
    <t>Comments: 2013-2014 Des Day = 639 Dth Stability; Ann Rqmts = 38,617 Dth; Wtr Rqmts = 29,403 Dth; Ice Storm Days Deleted</t>
  </si>
  <si>
    <t>Part of Texas Gas Zone 3 North</t>
  </si>
  <si>
    <t>File Last Updated:    July 16, 2014   7:51 AM</t>
  </si>
  <si>
    <t>Atmos Winter Only Model Used.  Data Sample: 11/02/2002 04/01/2003 10/31/2003 04/01/2004 10/31/2004 04/01/2005 10/31/2005 04/01/2006 10/31/2006 04/01/2007 10/31/2007 04/01/2008 10/31/2008 04/01/2009 10/31/2009 04/01/2010 10/31/2010 04/01/2011 10/31/2011 04/01/2012 10/31/2012 04/01/2013 10/31/2013 03/31/2014</t>
  </si>
  <si>
    <t>Data Sample: 11/02/2002 04/01/2003 10/31/2003 04/01/2004 10/31/2004 04/01/2005 10/31/2005 04/01/2006 10/31/2006 04/01/2007 10/31/2007 04/01/2008 10/31/2008 04/01/2009 10/31/2009 04/01/2010 10/31/2010 04/01/2011 10/31/2011 04/01/2012 10/31/2012 04/01/2013 10/31/2013 03/31/2014</t>
  </si>
  <si>
    <t>Comments: 2013-2014 Des Day = 70,585 Dth All Data; Ann Rqmts = 4,386,667 Dth; Wtr Rqmts = 3,335,764 Dth; Ice Storm days deleted; Third Pty Obligation is North study and Livermore stability</t>
  </si>
  <si>
    <t>Use 1,850 of 6,328 Dth in Zone 4 and remainder in zone 3:  Expires 3/31/2015</t>
  </si>
  <si>
    <t>FTS-1 #122803-KY</t>
  </si>
  <si>
    <t>Expires 3/31/19</t>
  </si>
  <si>
    <t>File Last Updated:    July 16, 2014   10:23 AM</t>
  </si>
  <si>
    <t>Atmos Winter Only Model Used.  STABILITY TEST DOES NOT MEET MINIMUM TIME PERIOD REQUIREMENTS</t>
  </si>
  <si>
    <t>STABILITY TEST DOES NOT MEET MINIMUM TIME PERIOD REQUIREMENTS</t>
  </si>
  <si>
    <t>Comments: 2013-2014 Des Day = 19,092 Dth Stability; Ann Rqmts = 1,114,864 Dth; Wtr Rqmts = 874,775 Dth; Ice Storm days deleted</t>
  </si>
  <si>
    <t>Use 1,850 in Zone 4 and remainder in zone 3:  Expires 3/31/2015</t>
  </si>
  <si>
    <t>File Last Updated:    July 15, 2014   4:43 PM</t>
  </si>
  <si>
    <t>Atmos Winter Only Model Used.  Data Sample: 03/07/2004 04/01/2004 10/31/2004 04/01/2005 10/31/2005 04/01/2006 10/31/2006 04/01/2007 10/31/2007 04/01/2008 10/31/2008 04/01/2009 10/31/2009 04/01/2010 10/31/2010 04/01/2011 10/31/2011 04/01/2012 10/31/2012 04/01/2013 10/31/2013 03/31/2014</t>
  </si>
  <si>
    <t>Data Sample: 03/07/2004 04/01/2004 10/31/2004 04/01/2005 10/31/2005 04/01/2006 10/31/2006 04/01/2007 10/31/2007 04/01/2008 10/31/2008 04/01/2009 10/31/2009 04/01/2010 10/31/2010 04/01/2011 10/31/2011 04/01/2012 10/31/2012 04/01/2013 10/31/2013 03/31/2014</t>
  </si>
  <si>
    <t>Comments: 2013-2014 Des Day = 115,374 Dth Stability; Ann Rqmts = 7,577,864 Dth; Wtr Rqmts = 5,676,678 Dth; Ice Storm and bad data days deleted; Third Pty Ob = South study all data and Livermore stability study</t>
  </si>
  <si>
    <t>Owensboro Storage Group Injections via TGT (Grandview, Hickory)</t>
  </si>
  <si>
    <t xml:space="preserve">Madisonville Storage Group Injections via TGT (Kirkwood, St Charles) </t>
  </si>
  <si>
    <t>East Diamond Storage Injection via ANR Fayetteville FTS-1 ML-2 to ML-2</t>
  </si>
  <si>
    <t xml:space="preserve">East Diamond Storage Injection via ANR FTS-1  SE to ML-2 </t>
  </si>
  <si>
    <t xml:space="preserve">  Texas Gas Purchase Zone 2</t>
  </si>
  <si>
    <t xml:space="preserve">  Texas Gas Purchase Zone 3</t>
  </si>
  <si>
    <t xml:space="preserve">  Texas Gas Purchase Zone 4</t>
  </si>
  <si>
    <t>4/1</t>
  </si>
  <si>
    <t>Estimated NNS Storage Injections Zones 2, 3 and 4</t>
  </si>
  <si>
    <t>Behind gate storage injections  - Zone 3</t>
  </si>
  <si>
    <t>Z2 MSQ</t>
  </si>
  <si>
    <t>Z3 MSQ</t>
  </si>
  <si>
    <t>Z4 MSQ</t>
  </si>
  <si>
    <t>Beg Balance</t>
  </si>
  <si>
    <t>check figure for behind gate - should be 0</t>
  </si>
  <si>
    <t>TOTAL REQUIREMENTS</t>
  </si>
  <si>
    <t>Zone 2 *</t>
  </si>
  <si>
    <t>* The Zone 2 summer requirements can be provided operationally all on Texas Gas Zn 2 deliveries.</t>
  </si>
  <si>
    <t>Summer 2015</t>
  </si>
  <si>
    <t>Owensboro Storage Group Inj via ANR (Bon Harbor) Fayetteville to ML-3</t>
  </si>
  <si>
    <t>daily</t>
  </si>
  <si>
    <t>March Actuals</t>
  </si>
  <si>
    <t>REVISED</t>
  </si>
  <si>
    <t>April Actual</t>
  </si>
  <si>
    <t>May Actuals</t>
  </si>
  <si>
    <t>June Actual</t>
  </si>
  <si>
    <t>July Actual</t>
  </si>
  <si>
    <t>Aug Est.</t>
  </si>
  <si>
    <t>amt to inject Sept</t>
  </si>
  <si>
    <t>target 81%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</si>
</sst>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_)"/>
    <numFmt numFmtId="168" formatCode="mm/dd/yyyy"/>
    <numFmt numFmtId="169" formatCode="0.00%;[Red]\(0.00%\)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i/>
      <sz val="16"/>
      <name val="Helv"/>
    </font>
    <font>
      <sz val="11"/>
      <name val="Times New Roman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u val="singleAccounting"/>
      <sz val="10"/>
      <name val="Arial"/>
      <family val="2"/>
    </font>
    <font>
      <sz val="14"/>
      <color rgb="FF00B0F0"/>
      <name val="Arial"/>
      <family val="2"/>
    </font>
    <font>
      <b/>
      <u val="singleAccounting"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0">
    <xf numFmtId="0" fontId="0" fillId="0" borderId="0"/>
    <xf numFmtId="0" fontId="18" fillId="2" borderId="0" applyNumberFormat="0" applyBorder="0" applyAlignment="0" applyProtection="0"/>
    <xf numFmtId="0" fontId="35" fillId="2" borderId="0" applyNumberFormat="0" applyBorder="0" applyAlignment="0" applyProtection="0"/>
    <xf numFmtId="0" fontId="18" fillId="3" borderId="0" applyNumberFormat="0" applyBorder="0" applyAlignment="0" applyProtection="0"/>
    <xf numFmtId="0" fontId="35" fillId="3" borderId="0" applyNumberFormat="0" applyBorder="0" applyAlignment="0" applyProtection="0"/>
    <xf numFmtId="0" fontId="18" fillId="4" borderId="0" applyNumberFormat="0" applyBorder="0" applyAlignment="0" applyProtection="0"/>
    <xf numFmtId="0" fontId="35" fillId="4" borderId="0" applyNumberFormat="0" applyBorder="0" applyAlignment="0" applyProtection="0"/>
    <xf numFmtId="0" fontId="18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6" borderId="0" applyNumberFormat="0" applyBorder="0" applyAlignment="0" applyProtection="0"/>
    <xf numFmtId="0" fontId="35" fillId="6" borderId="0" applyNumberFormat="0" applyBorder="0" applyAlignment="0" applyProtection="0"/>
    <xf numFmtId="0" fontId="18" fillId="7" borderId="0" applyNumberFormat="0" applyBorder="0" applyAlignment="0" applyProtection="0"/>
    <xf numFmtId="0" fontId="35" fillId="7" borderId="0" applyNumberFormat="0" applyBorder="0" applyAlignment="0" applyProtection="0"/>
    <xf numFmtId="0" fontId="18" fillId="8" borderId="0" applyNumberFormat="0" applyBorder="0" applyAlignment="0" applyProtection="0"/>
    <xf numFmtId="0" fontId="35" fillId="8" borderId="0" applyNumberFormat="0" applyBorder="0" applyAlignment="0" applyProtection="0"/>
    <xf numFmtId="0" fontId="18" fillId="9" borderId="0" applyNumberFormat="0" applyBorder="0" applyAlignment="0" applyProtection="0"/>
    <xf numFmtId="0" fontId="35" fillId="9" borderId="0" applyNumberFormat="0" applyBorder="0" applyAlignment="0" applyProtection="0"/>
    <xf numFmtId="0" fontId="18" fillId="10" borderId="0" applyNumberFormat="0" applyBorder="0" applyAlignment="0" applyProtection="0"/>
    <xf numFmtId="0" fontId="35" fillId="10" borderId="0" applyNumberFormat="0" applyBorder="0" applyAlignment="0" applyProtection="0"/>
    <xf numFmtId="0" fontId="18" fillId="5" borderId="0" applyNumberFormat="0" applyBorder="0" applyAlignment="0" applyProtection="0"/>
    <xf numFmtId="0" fontId="35" fillId="5" borderId="0" applyNumberFormat="0" applyBorder="0" applyAlignment="0" applyProtection="0"/>
    <xf numFmtId="0" fontId="18" fillId="8" borderId="0" applyNumberFormat="0" applyBorder="0" applyAlignment="0" applyProtection="0"/>
    <xf numFmtId="0" fontId="35" fillId="8" borderId="0" applyNumberFormat="0" applyBorder="0" applyAlignment="0" applyProtection="0"/>
    <xf numFmtId="0" fontId="18" fillId="11" borderId="0" applyNumberFormat="0" applyBorder="0" applyAlignment="0" applyProtection="0"/>
    <xf numFmtId="0" fontId="35" fillId="11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9" borderId="0" applyNumberFormat="0" applyBorder="0" applyAlignment="0" applyProtection="0"/>
    <xf numFmtId="0" fontId="43" fillId="9" borderId="0" applyNumberFormat="0" applyBorder="0" applyAlignment="0" applyProtection="0"/>
    <xf numFmtId="0" fontId="19" fillId="10" borderId="0" applyNumberFormat="0" applyBorder="0" applyAlignment="0" applyProtection="0"/>
    <xf numFmtId="0" fontId="43" fillId="10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5" borderId="0" applyNumberFormat="0" applyBorder="0" applyAlignment="0" applyProtection="0"/>
    <xf numFmtId="0" fontId="43" fillId="15" borderId="0" applyNumberFormat="0" applyBorder="0" applyAlignment="0" applyProtection="0"/>
    <xf numFmtId="0" fontId="19" fillId="16" borderId="0" applyNumberFormat="0" applyBorder="0" applyAlignment="0" applyProtection="0"/>
    <xf numFmtId="0" fontId="43" fillId="16" borderId="0" applyNumberFormat="0" applyBorder="0" applyAlignment="0" applyProtection="0"/>
    <xf numFmtId="0" fontId="19" fillId="17" borderId="0" applyNumberFormat="0" applyBorder="0" applyAlignment="0" applyProtection="0"/>
    <xf numFmtId="0" fontId="43" fillId="17" borderId="0" applyNumberFormat="0" applyBorder="0" applyAlignment="0" applyProtection="0"/>
    <xf numFmtId="0" fontId="19" fillId="18" borderId="0" applyNumberFormat="0" applyBorder="0" applyAlignment="0" applyProtection="0"/>
    <xf numFmtId="0" fontId="43" fillId="18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9" borderId="0" applyNumberFormat="0" applyBorder="0" applyAlignment="0" applyProtection="0"/>
    <xf numFmtId="0" fontId="43" fillId="19" borderId="0" applyNumberFormat="0" applyBorder="0" applyAlignment="0" applyProtection="0"/>
    <xf numFmtId="0" fontId="20" fillId="3" borderId="0" applyNumberFormat="0" applyBorder="0" applyAlignment="0" applyProtection="0"/>
    <xf numFmtId="0" fontId="44" fillId="3" borderId="0" applyNumberFormat="0" applyBorder="0" applyAlignment="0" applyProtection="0"/>
    <xf numFmtId="0" fontId="21" fillId="20" borderId="1" applyNumberFormat="0" applyAlignment="0" applyProtection="0"/>
    <xf numFmtId="0" fontId="45" fillId="20" borderId="1" applyNumberFormat="0" applyAlignment="0" applyProtection="0"/>
    <xf numFmtId="0" fontId="22" fillId="21" borderId="2" applyNumberFormat="0" applyAlignment="0" applyProtection="0"/>
    <xf numFmtId="0" fontId="46" fillId="21" borderId="2" applyNumberFormat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36" fillId="0" borderId="0">
      <alignment horizontal="left" vertical="center" indent="1"/>
    </xf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3" applyNumberFormat="0" applyFill="0" applyAlignment="0" applyProtection="0"/>
    <xf numFmtId="0" fontId="48" fillId="0" borderId="3" applyNumberFormat="0" applyFill="0" applyAlignment="0" applyProtection="0"/>
    <xf numFmtId="0" fontId="26" fillId="0" borderId="4" applyNumberFormat="0" applyFill="0" applyAlignment="0" applyProtection="0"/>
    <xf numFmtId="0" fontId="49" fillId="0" borderId="4" applyNumberFormat="0" applyFill="0" applyAlignment="0" applyProtection="0"/>
    <xf numFmtId="0" fontId="27" fillId="0" borderId="5" applyNumberFormat="0" applyFill="0" applyAlignment="0" applyProtection="0"/>
    <xf numFmtId="0" fontId="50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7" borderId="1" applyNumberFormat="0" applyAlignment="0" applyProtection="0"/>
    <xf numFmtId="0" fontId="51" fillId="7" borderId="1" applyNumberFormat="0" applyAlignment="0" applyProtection="0"/>
    <xf numFmtId="0" fontId="29" fillId="0" borderId="6" applyNumberFormat="0" applyFill="0" applyAlignment="0" applyProtection="0"/>
    <xf numFmtId="0" fontId="52" fillId="0" borderId="6" applyNumberFormat="0" applyFill="0" applyAlignment="0" applyProtection="0"/>
    <xf numFmtId="0" fontId="30" fillId="22" borderId="0" applyNumberFormat="0" applyBorder="0" applyAlignment="0" applyProtection="0"/>
    <xf numFmtId="0" fontId="53" fillId="22" borderId="0" applyNumberFormat="0" applyBorder="0" applyAlignment="0" applyProtection="0"/>
    <xf numFmtId="167" fontId="3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6" fillId="0" borderId="0"/>
    <xf numFmtId="0" fontId="1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23" borderId="7" applyNumberFormat="0" applyFont="0" applyAlignment="0" applyProtection="0"/>
    <xf numFmtId="0" fontId="31" fillId="20" borderId="8" applyNumberFormat="0" applyAlignment="0" applyProtection="0"/>
    <xf numFmtId="0" fontId="54" fillId="20" borderId="8" applyNumberFormat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5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56" fillId="0" borderId="0"/>
    <xf numFmtId="43" fontId="1" fillId="0" borderId="0" applyFont="0" applyFill="0" applyBorder="0" applyAlignment="0" applyProtection="0"/>
    <xf numFmtId="0" fontId="2" fillId="0" borderId="0"/>
  </cellStyleXfs>
  <cellXfs count="32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left" indent="1"/>
    </xf>
    <xf numFmtId="0" fontId="5" fillId="0" borderId="14" xfId="0" applyFont="1" applyBorder="1"/>
    <xf numFmtId="0" fontId="0" fillId="0" borderId="20" xfId="0" applyBorder="1" applyAlignment="1">
      <alignment horizontal="left" indent="2"/>
    </xf>
    <xf numFmtId="3" fontId="0" fillId="0" borderId="14" xfId="0" applyNumberFormat="1" applyBorder="1"/>
    <xf numFmtId="3" fontId="0" fillId="0" borderId="0" xfId="0" applyNumberFormat="1" applyBorder="1"/>
    <xf numFmtId="3" fontId="0" fillId="0" borderId="17" xfId="0" applyNumberFormat="1" applyBorder="1"/>
    <xf numFmtId="3" fontId="0" fillId="0" borderId="16" xfId="0" applyNumberFormat="1" applyBorder="1"/>
    <xf numFmtId="3" fontId="0" fillId="0" borderId="19" xfId="0" applyNumberFormat="1" applyBorder="1"/>
    <xf numFmtId="3" fontId="0" fillId="0" borderId="21" xfId="0" applyNumberFormat="1" applyBorder="1"/>
    <xf numFmtId="3" fontId="0" fillId="0" borderId="22" xfId="0" applyNumberFormat="1" applyBorder="1"/>
    <xf numFmtId="0" fontId="6" fillId="0" borderId="17" xfId="0" applyFont="1" applyBorder="1"/>
    <xf numFmtId="3" fontId="0" fillId="0" borderId="20" xfId="0" applyNumberFormat="1" applyBorder="1"/>
    <xf numFmtId="3" fontId="0" fillId="0" borderId="0" xfId="0" applyNumberFormat="1"/>
    <xf numFmtId="14" fontId="0" fillId="0" borderId="0" xfId="0" applyNumberFormat="1"/>
    <xf numFmtId="165" fontId="0" fillId="0" borderId="0" xfId="108" applyNumberFormat="1" applyFont="1"/>
    <xf numFmtId="165" fontId="0" fillId="0" borderId="0" xfId="0" applyNumberFormat="1"/>
    <xf numFmtId="16" fontId="0" fillId="0" borderId="0" xfId="0" quotePrefix="1" applyNumberFormat="1"/>
    <xf numFmtId="3" fontId="0" fillId="0" borderId="10" xfId="0" applyNumberFormat="1" applyBorder="1"/>
    <xf numFmtId="0" fontId="0" fillId="0" borderId="20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9" fontId="0" fillId="0" borderId="0" xfId="0" applyNumberFormat="1" applyAlignment="1">
      <alignment horizontal="center"/>
    </xf>
    <xf numFmtId="164" fontId="0" fillId="0" borderId="0" xfId="55" applyNumberFormat="1" applyFont="1"/>
    <xf numFmtId="9" fontId="0" fillId="0" borderId="0" xfId="0" applyNumberFormat="1"/>
    <xf numFmtId="3" fontId="6" fillId="0" borderId="0" xfId="0" applyNumberFormat="1" applyFont="1"/>
    <xf numFmtId="164" fontId="13" fillId="0" borderId="0" xfId="55" applyNumberFormat="1" applyFont="1"/>
    <xf numFmtId="9" fontId="0" fillId="0" borderId="0" xfId="108" applyNumberFormat="1" applyFont="1"/>
    <xf numFmtId="3" fontId="0" fillId="0" borderId="23" xfId="0" applyNumberFormat="1" applyBorder="1"/>
    <xf numFmtId="9" fontId="0" fillId="0" borderId="0" xfId="108" applyFont="1"/>
    <xf numFmtId="3" fontId="15" fillId="0" borderId="0" xfId="0" applyNumberFormat="1" applyFont="1"/>
    <xf numFmtId="3" fontId="0" fillId="0" borderId="25" xfId="0" applyNumberFormat="1" applyFill="1" applyBorder="1"/>
    <xf numFmtId="3" fontId="0" fillId="0" borderId="26" xfId="0" applyNumberFormat="1" applyFill="1" applyBorder="1"/>
    <xf numFmtId="0" fontId="0" fillId="0" borderId="0" xfId="0" applyFill="1"/>
    <xf numFmtId="0" fontId="15" fillId="0" borderId="0" xfId="0" applyFont="1"/>
    <xf numFmtId="0" fontId="6" fillId="0" borderId="0" xfId="0" applyFont="1" applyFill="1" applyAlignment="1">
      <alignment horizontal="center"/>
    </xf>
    <xf numFmtId="3" fontId="13" fillId="0" borderId="27" xfId="0" applyNumberFormat="1" applyFont="1" applyFill="1" applyBorder="1"/>
    <xf numFmtId="166" fontId="0" fillId="0" borderId="0" xfId="0" applyNumberFormat="1" applyFill="1"/>
    <xf numFmtId="164" fontId="0" fillId="0" borderId="0" xfId="55" applyNumberFormat="1" applyFont="1" applyAlignment="1">
      <alignment horizontal="right"/>
    </xf>
    <xf numFmtId="0" fontId="0" fillId="0" borderId="0" xfId="0" applyAlignment="1">
      <alignment horizontal="right"/>
    </xf>
    <xf numFmtId="164" fontId="0" fillId="0" borderId="28" xfId="0" applyNumberFormat="1" applyBorder="1"/>
    <xf numFmtId="164" fontId="0" fillId="0" borderId="28" xfId="0" applyNumberFormat="1" applyFill="1" applyBorder="1"/>
    <xf numFmtId="164" fontId="0" fillId="0" borderId="16" xfId="55" applyNumberFormat="1" applyFont="1" applyBorder="1"/>
    <xf numFmtId="164" fontId="0" fillId="0" borderId="16" xfId="0" applyNumberFormat="1" applyBorder="1"/>
    <xf numFmtId="9" fontId="14" fillId="0" borderId="0" xfId="0" applyNumberFormat="1" applyFont="1"/>
    <xf numFmtId="164" fontId="0" fillId="0" borderId="0" xfId="0" applyNumberFormat="1" applyBorder="1"/>
    <xf numFmtId="3" fontId="0" fillId="0" borderId="13" xfId="0" applyNumberFormat="1" applyFill="1" applyBorder="1"/>
    <xf numFmtId="164" fontId="6" fillId="0" borderId="0" xfId="0" applyNumberFormat="1" applyFont="1" applyBorder="1"/>
    <xf numFmtId="3" fontId="0" fillId="0" borderId="14" xfId="0" applyNumberFormat="1" applyFill="1" applyBorder="1"/>
    <xf numFmtId="164" fontId="0" fillId="0" borderId="0" xfId="55" applyNumberFormat="1" applyFont="1" applyFill="1"/>
    <xf numFmtId="165" fontId="0" fillId="0" borderId="0" xfId="0" applyNumberFormat="1" applyFill="1"/>
    <xf numFmtId="3" fontId="0" fillId="0" borderId="0" xfId="0" applyNumberFormat="1" applyFill="1"/>
    <xf numFmtId="0" fontId="17" fillId="0" borderId="0" xfId="0" applyFont="1"/>
    <xf numFmtId="0" fontId="0" fillId="0" borderId="16" xfId="0" applyFill="1" applyBorder="1" applyAlignment="1">
      <alignment horizontal="center"/>
    </xf>
    <xf numFmtId="0" fontId="11" fillId="0" borderId="0" xfId="0" applyFont="1" applyFill="1"/>
    <xf numFmtId="37" fontId="4" fillId="0" borderId="0" xfId="0" applyNumberFormat="1" applyFont="1" applyFill="1"/>
    <xf numFmtId="0" fontId="0" fillId="0" borderId="11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/>
    <xf numFmtId="3" fontId="0" fillId="0" borderId="19" xfId="0" applyNumberFormat="1" applyFill="1" applyBorder="1"/>
    <xf numFmtId="3" fontId="0" fillId="0" borderId="21" xfId="0" applyNumberFormat="1" applyFill="1" applyBorder="1"/>
    <xf numFmtId="3" fontId="0" fillId="0" borderId="0" xfId="0" applyNumberFormat="1" applyFill="1" applyBorder="1"/>
    <xf numFmtId="3" fontId="0" fillId="0" borderId="15" xfId="0" applyNumberFormat="1" applyFill="1" applyBorder="1"/>
    <xf numFmtId="3" fontId="0" fillId="0" borderId="17" xfId="0" applyNumberFormat="1" applyFill="1" applyBorder="1"/>
    <xf numFmtId="3" fontId="0" fillId="0" borderId="16" xfId="0" applyNumberFormat="1" applyFill="1" applyBorder="1"/>
    <xf numFmtId="3" fontId="0" fillId="0" borderId="22" xfId="0" applyNumberFormat="1" applyFill="1" applyBorder="1"/>
    <xf numFmtId="3" fontId="0" fillId="0" borderId="10" xfId="0" applyNumberFormat="1" applyFill="1" applyBorder="1"/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9" fontId="10" fillId="0" borderId="0" xfId="108" applyFont="1" applyAlignment="1">
      <alignment horizontal="center"/>
    </xf>
    <xf numFmtId="164" fontId="2" fillId="0" borderId="0" xfId="55" applyNumberFormat="1" applyFont="1" applyFill="1"/>
    <xf numFmtId="164" fontId="13" fillId="0" borderId="0" xfId="55" applyNumberFormat="1" applyFont="1" applyFill="1"/>
    <xf numFmtId="3" fontId="0" fillId="0" borderId="20" xfId="0" applyNumberFormat="1" applyFill="1" applyBorder="1"/>
    <xf numFmtId="3" fontId="0" fillId="0" borderId="24" xfId="0" applyNumberFormat="1" applyFill="1" applyBorder="1"/>
    <xf numFmtId="0" fontId="0" fillId="0" borderId="24" xfId="0" applyBorder="1" applyAlignment="1">
      <alignment horizontal="left" indent="1"/>
    </xf>
    <xf numFmtId="0" fontId="39" fillId="0" borderId="0" xfId="0" applyFont="1"/>
    <xf numFmtId="0" fontId="38" fillId="0" borderId="0" xfId="87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24" borderId="23" xfId="0" applyFont="1" applyFill="1" applyBorder="1"/>
    <xf numFmtId="0" fontId="6" fillId="24" borderId="19" xfId="0" applyFont="1" applyFill="1" applyBorder="1" applyAlignment="1">
      <alignment horizontal="centerContinuous"/>
    </xf>
    <xf numFmtId="0" fontId="6" fillId="24" borderId="22" xfId="0" applyFont="1" applyFill="1" applyBorder="1" applyAlignment="1">
      <alignment horizontal="centerContinuous"/>
    </xf>
    <xf numFmtId="0" fontId="6" fillId="24" borderId="21" xfId="0" applyFont="1" applyFill="1" applyBorder="1" applyAlignment="1">
      <alignment horizontal="centerContinuous"/>
    </xf>
    <xf numFmtId="0" fontId="6" fillId="24" borderId="21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/>
    </xf>
    <xf numFmtId="0" fontId="6" fillId="24" borderId="24" xfId="0" applyFont="1" applyFill="1" applyBorder="1"/>
    <xf numFmtId="0" fontId="6" fillId="24" borderId="10" xfId="0" applyFont="1" applyFill="1" applyBorder="1" applyAlignment="1">
      <alignment horizontal="left"/>
    </xf>
    <xf numFmtId="10" fontId="2" fillId="0" borderId="23" xfId="0" applyNumberFormat="1" applyFont="1" applyBorder="1" applyAlignment="1"/>
    <xf numFmtId="0" fontId="6" fillId="24" borderId="13" xfId="0" applyFont="1" applyFill="1" applyBorder="1"/>
    <xf numFmtId="0" fontId="6" fillId="24" borderId="14" xfId="0" applyFont="1" applyFill="1" applyBorder="1"/>
    <xf numFmtId="38" fontId="2" fillId="0" borderId="23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4" fontId="2" fillId="0" borderId="23" xfId="0" applyNumberFormat="1" applyFont="1" applyFill="1" applyBorder="1" applyAlignment="1">
      <alignment horizontal="center"/>
    </xf>
    <xf numFmtId="38" fontId="6" fillId="0" borderId="13" xfId="0" applyNumberFormat="1" applyFont="1" applyBorder="1" applyAlignment="1">
      <alignment horizontal="centerContinuous"/>
    </xf>
    <xf numFmtId="38" fontId="0" fillId="0" borderId="14" xfId="0" applyNumberFormat="1" applyBorder="1" applyAlignment="1">
      <alignment horizontal="centerContinuous"/>
    </xf>
    <xf numFmtId="0" fontId="6" fillId="24" borderId="13" xfId="0" applyFont="1" applyFill="1" applyBorder="1" applyAlignment="1">
      <alignment horizontal="left"/>
    </xf>
    <xf numFmtId="38" fontId="2" fillId="0" borderId="24" xfId="0" applyNumberFormat="1" applyFont="1" applyFill="1" applyBorder="1" applyAlignment="1">
      <alignment horizontal="right"/>
    </xf>
    <xf numFmtId="38" fontId="2" fillId="0" borderId="24" xfId="0" applyNumberFormat="1" applyFont="1" applyFill="1" applyBorder="1" applyAlignment="1">
      <alignment horizontal="center"/>
    </xf>
    <xf numFmtId="168" fontId="2" fillId="0" borderId="24" xfId="0" applyNumberFormat="1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0" fontId="6" fillId="24" borderId="18" xfId="0" applyFont="1" applyFill="1" applyBorder="1"/>
    <xf numFmtId="168" fontId="6" fillId="24" borderId="2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38" fontId="2" fillId="0" borderId="24" xfId="0" applyNumberFormat="1" applyFont="1" applyBorder="1"/>
    <xf numFmtId="168" fontId="0" fillId="0" borderId="23" xfId="0" applyNumberFormat="1" applyBorder="1" applyAlignment="1">
      <alignment horizontal="center"/>
    </xf>
    <xf numFmtId="38" fontId="2" fillId="0" borderId="23" xfId="55" applyNumberFormat="1" applyFont="1" applyBorder="1" applyAlignment="1"/>
    <xf numFmtId="0" fontId="6" fillId="24" borderId="15" xfId="0" applyFont="1" applyFill="1" applyBorder="1"/>
    <xf numFmtId="0" fontId="6" fillId="24" borderId="17" xfId="0" applyFont="1" applyFill="1" applyBorder="1"/>
    <xf numFmtId="38" fontId="2" fillId="0" borderId="18" xfId="0" applyNumberFormat="1" applyFont="1" applyFill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38" fontId="2" fillId="0" borderId="18" xfId="55" applyNumberFormat="1" applyFont="1" applyBorder="1" applyAlignment="1"/>
    <xf numFmtId="0" fontId="41" fillId="24" borderId="23" xfId="0" applyFont="1" applyFill="1" applyBorder="1" applyAlignment="1">
      <alignment horizontal="centerContinuous" vertical="center"/>
    </xf>
    <xf numFmtId="0" fontId="6" fillId="24" borderId="19" xfId="0" applyFont="1" applyFill="1" applyBorder="1" applyAlignment="1">
      <alignment horizontal="centerContinuous" vertical="center"/>
    </xf>
    <xf numFmtId="0" fontId="6" fillId="24" borderId="22" xfId="0" applyFont="1" applyFill="1" applyBorder="1" applyAlignment="1">
      <alignment horizontal="centerContinuous" vertical="center"/>
    </xf>
    <xf numFmtId="0" fontId="6" fillId="24" borderId="21" xfId="0" applyFont="1" applyFill="1" applyBorder="1" applyAlignment="1">
      <alignment horizontal="centerContinuous" vertical="center"/>
    </xf>
    <xf numFmtId="0" fontId="6" fillId="24" borderId="0" xfId="0" applyFont="1" applyFill="1" applyBorder="1" applyAlignment="1">
      <alignment horizontal="left"/>
    </xf>
    <xf numFmtId="38" fontId="6" fillId="0" borderId="18" xfId="0" applyNumberFormat="1" applyFont="1" applyFill="1" applyBorder="1" applyAlignment="1">
      <alignment horizontal="right"/>
    </xf>
    <xf numFmtId="0" fontId="6" fillId="24" borderId="18" xfId="0" applyFont="1" applyFill="1" applyBorder="1" applyAlignment="1">
      <alignment horizontal="center"/>
    </xf>
    <xf numFmtId="38" fontId="2" fillId="24" borderId="21" xfId="0" applyNumberFormat="1" applyFont="1" applyFill="1" applyBorder="1" applyAlignment="1">
      <alignment horizontal="centerContinuous"/>
    </xf>
    <xf numFmtId="38" fontId="0" fillId="0" borderId="23" xfId="0" applyNumberFormat="1" applyBorder="1"/>
    <xf numFmtId="38" fontId="2" fillId="0" borderId="23" xfId="0" applyNumberFormat="1" applyFont="1" applyBorder="1"/>
    <xf numFmtId="38" fontId="2" fillId="0" borderId="23" xfId="0" applyNumberFormat="1" applyFont="1" applyFill="1" applyBorder="1" applyAlignment="1">
      <alignment horizontal="right"/>
    </xf>
    <xf numFmtId="0" fontId="6" fillId="24" borderId="23" xfId="0" applyFont="1" applyFill="1" applyBorder="1" applyAlignment="1">
      <alignment horizontal="left"/>
    </xf>
    <xf numFmtId="38" fontId="0" fillId="0" borderId="24" xfId="0" applyNumberFormat="1" applyBorder="1"/>
    <xf numFmtId="0" fontId="6" fillId="24" borderId="24" xfId="0" applyFont="1" applyFill="1" applyBorder="1" applyAlignment="1">
      <alignment horizontal="left"/>
    </xf>
    <xf numFmtId="169" fontId="6" fillId="0" borderId="24" xfId="0" applyNumberFormat="1" applyFont="1" applyBorder="1"/>
    <xf numFmtId="0" fontId="6" fillId="24" borderId="18" xfId="0" applyFont="1" applyFill="1" applyBorder="1" applyAlignment="1">
      <alignment horizontal="left"/>
    </xf>
    <xf numFmtId="169" fontId="2" fillId="0" borderId="18" xfId="0" applyNumberFormat="1" applyFont="1" applyBorder="1"/>
    <xf numFmtId="38" fontId="6" fillId="0" borderId="11" xfId="0" applyNumberFormat="1" applyFont="1" applyBorder="1"/>
    <xf numFmtId="0" fontId="6" fillId="0" borderId="11" xfId="0" applyFont="1" applyBorder="1"/>
    <xf numFmtId="0" fontId="2" fillId="0" borderId="23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38" fontId="2" fillId="0" borderId="11" xfId="0" applyNumberFormat="1" applyFont="1" applyBorder="1"/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4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38" fontId="2" fillId="0" borderId="0" xfId="0" applyNumberFormat="1" applyFont="1" applyBorder="1"/>
    <xf numFmtId="0" fontId="6" fillId="24" borderId="20" xfId="0" applyFont="1" applyFill="1" applyBorder="1" applyAlignment="1">
      <alignment horizontal="right"/>
    </xf>
    <xf numFmtId="41" fontId="6" fillId="24" borderId="20" xfId="0" applyNumberFormat="1" applyFont="1" applyFill="1" applyBorder="1"/>
    <xf numFmtId="0" fontId="6" fillId="0" borderId="10" xfId="0" applyFont="1" applyFill="1" applyBorder="1" applyAlignment="1">
      <alignment horizontal="right"/>
    </xf>
    <xf numFmtId="41" fontId="6" fillId="0" borderId="11" xfId="0" applyNumberFormat="1" applyFont="1" applyFill="1" applyBorder="1"/>
    <xf numFmtId="41" fontId="6" fillId="0" borderId="12" xfId="0" applyNumberFormat="1" applyFont="1" applyFill="1" applyBorder="1"/>
    <xf numFmtId="0" fontId="2" fillId="0" borderId="18" xfId="0" applyFont="1" applyBorder="1"/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8" fontId="2" fillId="0" borderId="16" xfId="0" applyNumberFormat="1" applyFont="1" applyBorder="1"/>
    <xf numFmtId="38" fontId="2" fillId="0" borderId="18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 horizontal="right"/>
    </xf>
    <xf numFmtId="0" fontId="6" fillId="24" borderId="22" xfId="0" applyFont="1" applyFill="1" applyBorder="1" applyAlignment="1">
      <alignment horizontal="right"/>
    </xf>
    <xf numFmtId="38" fontId="6" fillId="24" borderId="20" xfId="0" applyNumberFormat="1" applyFont="1" applyFill="1" applyBorder="1" applyAlignment="1">
      <alignment horizontal="right"/>
    </xf>
    <xf numFmtId="0" fontId="0" fillId="24" borderId="22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6" fillId="25" borderId="13" xfId="0" applyFont="1" applyFill="1" applyBorder="1" applyAlignment="1">
      <alignment horizontal="right"/>
    </xf>
    <xf numFmtId="0" fontId="6" fillId="25" borderId="0" xfId="0" applyFont="1" applyFill="1" applyBorder="1" applyAlignment="1">
      <alignment horizontal="right"/>
    </xf>
    <xf numFmtId="38" fontId="6" fillId="25" borderId="0" xfId="0" applyNumberFormat="1" applyFont="1" applyFill="1" applyBorder="1"/>
    <xf numFmtId="0" fontId="6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38" fontId="2" fillId="0" borderId="12" xfId="0" applyNumberFormat="1" applyFont="1" applyBorder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8" fontId="2" fillId="0" borderId="14" xfId="0" applyNumberFormat="1" applyFont="1" applyBorder="1"/>
    <xf numFmtId="38" fontId="2" fillId="0" borderId="17" xfId="0" applyNumberFormat="1" applyFont="1" applyBorder="1"/>
    <xf numFmtId="0" fontId="2" fillId="0" borderId="0" xfId="87" applyFont="1"/>
    <xf numFmtId="0" fontId="2" fillId="26" borderId="0" xfId="0" applyFont="1" applyFill="1" applyBorder="1" applyAlignment="1">
      <alignment horizontal="left"/>
    </xf>
    <xf numFmtId="0" fontId="3" fillId="0" borderId="0" xfId="0" applyFont="1" applyFill="1"/>
    <xf numFmtId="164" fontId="0" fillId="0" borderId="0" xfId="55" applyNumberFormat="1" applyFont="1" applyFill="1" applyBorder="1"/>
    <xf numFmtId="9" fontId="0" fillId="0" borderId="0" xfId="108" applyFont="1" applyFill="1" applyBorder="1"/>
    <xf numFmtId="164" fontId="0" fillId="0" borderId="0" xfId="0" applyNumberFormat="1" applyFill="1" applyBorder="1"/>
    <xf numFmtId="9" fontId="0" fillId="0" borderId="0" xfId="0" applyNumberFormat="1" applyFill="1" applyBorder="1"/>
    <xf numFmtId="3" fontId="58" fillId="0" borderId="14" xfId="0" applyNumberFormat="1" applyFont="1" applyFill="1" applyBorder="1"/>
    <xf numFmtId="3" fontId="58" fillId="0" borderId="14" xfId="0" applyNumberFormat="1" applyFont="1" applyBorder="1"/>
    <xf numFmtId="3" fontId="58" fillId="0" borderId="21" xfId="0" applyNumberFormat="1" applyFont="1" applyFill="1" applyBorder="1"/>
    <xf numFmtId="3" fontId="58" fillId="0" borderId="21" xfId="0" applyNumberFormat="1" applyFont="1" applyBorder="1"/>
    <xf numFmtId="3" fontId="58" fillId="0" borderId="17" xfId="0" applyNumberFormat="1" applyFont="1" applyFill="1" applyBorder="1"/>
    <xf numFmtId="0" fontId="13" fillId="0" borderId="0" xfId="0" applyFont="1" applyBorder="1" applyAlignment="1">
      <alignment horizontal="center"/>
    </xf>
    <xf numFmtId="164" fontId="0" fillId="0" borderId="0" xfId="55" applyNumberFormat="1" applyFont="1" applyBorder="1"/>
    <xf numFmtId="3" fontId="0" fillId="0" borderId="13" xfId="0" applyNumberFormat="1" applyBorder="1"/>
    <xf numFmtId="0" fontId="0" fillId="0" borderId="16" xfId="0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2" fillId="0" borderId="0" xfId="0" applyNumberFormat="1" applyFont="1"/>
    <xf numFmtId="3" fontId="57" fillId="0" borderId="13" xfId="0" applyNumberFormat="1" applyFont="1" applyFill="1" applyBorder="1"/>
    <xf numFmtId="3" fontId="0" fillId="0" borderId="28" xfId="0" applyNumberFormat="1" applyBorder="1"/>
    <xf numFmtId="3" fontId="57" fillId="0" borderId="0" xfId="0" applyNumberFormat="1" applyFon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/>
    <xf numFmtId="3" fontId="0" fillId="0" borderId="24" xfId="0" applyNumberFormat="1" applyBorder="1"/>
    <xf numFmtId="3" fontId="57" fillId="0" borderId="24" xfId="0" applyNumberFormat="1" applyFont="1" applyFill="1" applyBorder="1"/>
    <xf numFmtId="3" fontId="0" fillId="0" borderId="18" xfId="0" applyNumberFormat="1" applyBorder="1"/>
    <xf numFmtId="0" fontId="0" fillId="0" borderId="20" xfId="0" applyBorder="1" applyAlignment="1">
      <alignment horizontal="left" indent="3"/>
    </xf>
    <xf numFmtId="0" fontId="0" fillId="0" borderId="24" xfId="0" applyBorder="1"/>
    <xf numFmtId="0" fontId="0" fillId="0" borderId="24" xfId="0" applyBorder="1" applyAlignment="1">
      <alignment horizontal="left" indent="2"/>
    </xf>
    <xf numFmtId="0" fontId="0" fillId="0" borderId="24" xfId="0" applyFill="1" applyBorder="1"/>
    <xf numFmtId="0" fontId="2" fillId="0" borderId="24" xfId="0" applyFont="1" applyFill="1" applyBorder="1"/>
    <xf numFmtId="0" fontId="13" fillId="0" borderId="24" xfId="0" applyFont="1" applyFill="1" applyBorder="1"/>
    <xf numFmtId="0" fontId="6" fillId="0" borderId="24" xfId="0" applyFont="1" applyBorder="1"/>
    <xf numFmtId="0" fontId="6" fillId="0" borderId="18" xfId="0" applyFont="1" applyFill="1" applyBorder="1"/>
    <xf numFmtId="164" fontId="59" fillId="0" borderId="0" xfId="55" applyNumberFormat="1" applyFont="1"/>
    <xf numFmtId="0" fontId="0" fillId="0" borderId="0" xfId="0" applyAlignment="1">
      <alignment horizontal="center"/>
    </xf>
    <xf numFmtId="14" fontId="60" fillId="0" borderId="0" xfId="0" applyNumberFormat="1" applyFont="1" applyAlignment="1">
      <alignment horizontal="left"/>
    </xf>
    <xf numFmtId="0" fontId="39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2" fillId="0" borderId="0" xfId="0" applyFont="1" applyFill="1"/>
    <xf numFmtId="0" fontId="2" fillId="0" borderId="0" xfId="0" applyFont="1" applyFill="1"/>
    <xf numFmtId="0" fontId="6" fillId="0" borderId="0" xfId="0" applyFont="1"/>
    <xf numFmtId="0" fontId="6" fillId="0" borderId="0" xfId="0" applyFont="1" applyBorder="1"/>
    <xf numFmtId="164" fontId="61" fillId="0" borderId="0" xfId="0" applyNumberFormat="1" applyFont="1" applyBorder="1"/>
    <xf numFmtId="164" fontId="0" fillId="0" borderId="24" xfId="0" applyNumberFormat="1" applyBorder="1"/>
    <xf numFmtId="164" fontId="0" fillId="0" borderId="18" xfId="0" applyNumberFormat="1" applyBorder="1"/>
    <xf numFmtId="0" fontId="6" fillId="0" borderId="23" xfId="0" applyFont="1" applyFill="1" applyBorder="1" applyAlignment="1">
      <alignment horizontal="center"/>
    </xf>
    <xf numFmtId="0" fontId="6" fillId="0" borderId="0" xfId="0" applyFont="1" applyFill="1"/>
    <xf numFmtId="0" fontId="6" fillId="26" borderId="0" xfId="0" applyFont="1" applyFill="1"/>
    <xf numFmtId="0" fontId="6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14" xfId="0" applyNumberForma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0" fillId="27" borderId="0" xfId="0" applyFont="1" applyFill="1" applyBorder="1" applyAlignment="1">
      <alignment horizontal="center" vertical="center"/>
    </xf>
    <xf numFmtId="0" fontId="40" fillId="27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38" fontId="6" fillId="0" borderId="11" xfId="0" applyNumberFormat="1" applyFont="1" applyBorder="1" applyAlignment="1">
      <alignment vertical="top" wrapText="1"/>
    </xf>
    <xf numFmtId="38" fontId="6" fillId="0" borderId="12" xfId="0" applyNumberFormat="1" applyFont="1" applyBorder="1" applyAlignment="1">
      <alignment vertical="top" wrapText="1"/>
    </xf>
    <xf numFmtId="38" fontId="6" fillId="0" borderId="13" xfId="0" applyNumberFormat="1" applyFont="1" applyBorder="1" applyAlignment="1">
      <alignment vertical="top" wrapText="1"/>
    </xf>
    <xf numFmtId="38" fontId="6" fillId="0" borderId="0" xfId="0" applyNumberFormat="1" applyFont="1" applyBorder="1" applyAlignment="1">
      <alignment vertical="top" wrapText="1"/>
    </xf>
    <xf numFmtId="38" fontId="6" fillId="0" borderId="14" xfId="0" applyNumberFormat="1" applyFont="1" applyBorder="1" applyAlignment="1">
      <alignment vertical="top" wrapText="1"/>
    </xf>
    <xf numFmtId="38" fontId="6" fillId="0" borderId="15" xfId="0" applyNumberFormat="1" applyFont="1" applyBorder="1" applyAlignment="1">
      <alignment vertical="top" wrapText="1"/>
    </xf>
    <xf numFmtId="38" fontId="6" fillId="0" borderId="16" xfId="0" applyNumberFormat="1" applyFont="1" applyBorder="1" applyAlignment="1">
      <alignment vertical="top" wrapText="1"/>
    </xf>
    <xf numFmtId="38" fontId="6" fillId="0" borderId="17" xfId="0" applyNumberFormat="1" applyFont="1" applyBorder="1" applyAlignment="1">
      <alignment vertical="top" wrapText="1"/>
    </xf>
    <xf numFmtId="0" fontId="6" fillId="24" borderId="21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</cellXfs>
  <cellStyles count="120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" xfId="55" builtinId="3"/>
    <cellStyle name="Comma 2" xfId="56"/>
    <cellStyle name="Comma 3" xfId="57"/>
    <cellStyle name="Comma 4" xfId="118"/>
    <cellStyle name="ContentsHyperlink" xfId="58"/>
    <cellStyle name="Explanatory Text" xfId="59" builtinId="53" customBuiltin="1"/>
    <cellStyle name="Explanatory Text 2" xfId="60"/>
    <cellStyle name="Good" xfId="61" builtinId="26" customBuiltin="1"/>
    <cellStyle name="Good 2" xfId="62"/>
    <cellStyle name="Heading 1" xfId="63" builtinId="16" customBuiltin="1"/>
    <cellStyle name="Heading 1 2" xfId="64"/>
    <cellStyle name="Heading 2" xfId="65" builtinId="17" customBuiltin="1"/>
    <cellStyle name="Heading 2 2" xfId="66"/>
    <cellStyle name="Heading 3" xfId="67" builtinId="18" customBuiltin="1"/>
    <cellStyle name="Heading 3 2" xfId="68"/>
    <cellStyle name="Heading 4" xfId="69" builtinId="19" customBuiltin="1"/>
    <cellStyle name="Heading 4 2" xfId="70"/>
    <cellStyle name="Input" xfId="71" builtinId="20" customBuiltin="1"/>
    <cellStyle name="Input 2" xfId="72"/>
    <cellStyle name="Linked Cell" xfId="73" builtinId="24" customBuiltin="1"/>
    <cellStyle name="Linked Cell 2" xfId="74"/>
    <cellStyle name="Neutral" xfId="75" builtinId="28" customBuiltin="1"/>
    <cellStyle name="Neutral 2" xfId="76"/>
    <cellStyle name="Normal" xfId="0" builtinId="0"/>
    <cellStyle name="Normal - Style1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116"/>
    <cellStyle name="Normal 2" xfId="87"/>
    <cellStyle name="Normal 2 2" xfId="117"/>
    <cellStyle name="Normal 24" xfId="88"/>
    <cellStyle name="Normal 25" xfId="89"/>
    <cellStyle name="Normal 3" xfId="90"/>
    <cellStyle name="Normal 3 2" xfId="91"/>
    <cellStyle name="Normal 3 3" xfId="119"/>
    <cellStyle name="Normal 31" xfId="92"/>
    <cellStyle name="Normal 32" xfId="93"/>
    <cellStyle name="Normal 34" xfId="94"/>
    <cellStyle name="Normal 35" xfId="95"/>
    <cellStyle name="Normal 38" xfId="96"/>
    <cellStyle name="Normal 39" xfId="97"/>
    <cellStyle name="Normal 4" xfId="98"/>
    <cellStyle name="Normal 4 2" xfId="99"/>
    <cellStyle name="Normal 5" xfId="100"/>
    <cellStyle name="Normal 6" xfId="101"/>
    <cellStyle name="Normal 7" xfId="102"/>
    <cellStyle name="Normal 8" xfId="103"/>
    <cellStyle name="Normal 9" xfId="104"/>
    <cellStyle name="Note" xfId="105" builtinId="10" customBuiltin="1"/>
    <cellStyle name="Output" xfId="106" builtinId="21" customBuiltin="1"/>
    <cellStyle name="Output 2" xfId="107"/>
    <cellStyle name="Percent" xfId="108" builtinId="5"/>
    <cellStyle name="Percent 2" xfId="109"/>
    <cellStyle name="Percent 3" xfId="110"/>
    <cellStyle name="Title" xfId="111" builtinId="15" customBuiltin="1"/>
    <cellStyle name="Total" xfId="112" builtinId="25" customBuiltin="1"/>
    <cellStyle name="Total 2" xfId="113"/>
    <cellStyle name="Warning Text" xfId="114" builtinId="11" customBuiltin="1"/>
    <cellStyle name="Warning Text 2" xfId="115"/>
  </cellStyles>
  <dxfs count="20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Orleans\Davidson\Final%20Load%20Studies\Final%20Load%20Studies\2014-2015%20Load%20Studies\Tennessee%20Virginia\2014-2015%20Blacksburg,%20VA%20(LA%20stabilit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Date Range"/>
      <sheetName val="Summer Date Range"/>
      <sheetName val="Winter Date Range"/>
      <sheetName val="Design Day Wind"/>
      <sheetName val="Weather Station Information"/>
      <sheetName val="RFP Firm Daily Calculations"/>
      <sheetName val="RFP Int Sales Daily Calc"/>
      <sheetName val="For Matt's Normals file"/>
      <sheetName val="Paste Data here uncorrected"/>
      <sheetName val="Paste Data here to begin Eviews"/>
      <sheetName val="Output Summary"/>
      <sheetName val="Stability Test"/>
      <sheetName val="Eviews Results"/>
      <sheetName val="All Data"/>
      <sheetName val="Stability"/>
      <sheetName val="3 Year Minimum"/>
      <sheetName val="Design Day Forecast Calculation"/>
      <sheetName val="Forecast vs Actual Comparison"/>
      <sheetName val="Annual DTH"/>
      <sheetName val="% of Normal"/>
      <sheetName val="Actual vs Normals Compariso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C3" t="str">
            <v>BV Correctional, CO</v>
          </cell>
          <cell r="D3" t="str">
            <v>GUC</v>
          </cell>
          <cell r="E3" t="str">
            <v>GUC - Gunnison, CO</v>
          </cell>
          <cell r="F3">
            <v>0</v>
          </cell>
          <cell r="G3" t="str">
            <v>Colorado Kansas</v>
          </cell>
        </row>
        <row r="4">
          <cell r="C4" t="str">
            <v>CIG Canon City, CO</v>
          </cell>
          <cell r="D4" t="str">
            <v>PUB</v>
          </cell>
          <cell r="E4" t="str">
            <v>PUB - Pueblo, CO</v>
          </cell>
          <cell r="F4">
            <v>0</v>
          </cell>
          <cell r="G4" t="str">
            <v>Colorado Kansas</v>
          </cell>
        </row>
        <row r="5">
          <cell r="C5" t="str">
            <v>CIG Lamar, CO</v>
          </cell>
          <cell r="D5" t="str">
            <v>LAA</v>
          </cell>
          <cell r="E5" t="str">
            <v>LAA - Lamar, CO</v>
          </cell>
          <cell r="F5">
            <v>0</v>
          </cell>
          <cell r="G5" t="str">
            <v>Colorado Kansas</v>
          </cell>
        </row>
        <row r="6">
          <cell r="C6" t="str">
            <v>Craig PSCO Questar, CO</v>
          </cell>
          <cell r="D6" t="str">
            <v>CAG</v>
          </cell>
          <cell r="E6" t="str">
            <v>CAG - Craig, CO</v>
          </cell>
          <cell r="F6">
            <v>0</v>
          </cell>
          <cell r="G6" t="str">
            <v>Colorado Kansas</v>
          </cell>
        </row>
        <row r="7">
          <cell r="C7" t="str">
            <v>KMIGT, CO</v>
          </cell>
          <cell r="D7" t="str">
            <v>GXY</v>
          </cell>
          <cell r="E7" t="str">
            <v>GXY - Greely, CO</v>
          </cell>
          <cell r="F7">
            <v>0</v>
          </cell>
          <cell r="G7" t="str">
            <v>Colorado Kansas</v>
          </cell>
        </row>
        <row r="8">
          <cell r="C8" t="str">
            <v>NWPL, CO</v>
          </cell>
          <cell r="D8" t="str">
            <v>DRO</v>
          </cell>
          <cell r="E8" t="str">
            <v>DRO - Durango, CO</v>
          </cell>
          <cell r="F8">
            <v>0</v>
          </cell>
          <cell r="G8" t="str">
            <v>Colorado Kansas</v>
          </cell>
        </row>
        <row r="9">
          <cell r="C9" t="str">
            <v>PSCO Front Range, CO</v>
          </cell>
          <cell r="D9" t="str">
            <v>GXY</v>
          </cell>
          <cell r="E9" t="str">
            <v>GXY - Greely, CO</v>
          </cell>
          <cell r="F9">
            <v>0</v>
          </cell>
          <cell r="G9" t="str">
            <v>Colorado Kansas</v>
          </cell>
        </row>
        <row r="10">
          <cell r="C10" t="str">
            <v>PSCO Southern Range, CO</v>
          </cell>
          <cell r="D10" t="str">
            <v>GUC</v>
          </cell>
          <cell r="E10" t="str">
            <v>GUC - Gunnison, CO</v>
          </cell>
          <cell r="F10">
            <v>0</v>
          </cell>
          <cell r="G10" t="str">
            <v>Colorado Kansas</v>
          </cell>
        </row>
        <row r="11">
          <cell r="C11" t="str">
            <v>PSCO Western Range, CO</v>
          </cell>
          <cell r="D11" t="str">
            <v>CAG</v>
          </cell>
          <cell r="E11" t="str">
            <v>CAG - Craig, CO</v>
          </cell>
          <cell r="F11">
            <v>0</v>
          </cell>
          <cell r="G11" t="str">
            <v>Colorado Kansas</v>
          </cell>
        </row>
        <row r="12">
          <cell r="C12" t="str">
            <v>Caldwell, KS</v>
          </cell>
          <cell r="D12" t="str">
            <v>CNU</v>
          </cell>
          <cell r="E12" t="str">
            <v>CNU - Chanute, KS</v>
          </cell>
          <cell r="F12">
            <v>0</v>
          </cell>
          <cell r="G12" t="str">
            <v>Colorado Kansas</v>
          </cell>
        </row>
        <row r="13">
          <cell r="C13" t="str">
            <v>Hazelton, KS</v>
          </cell>
          <cell r="D13" t="str">
            <v>CNU</v>
          </cell>
          <cell r="E13" t="str">
            <v>CNU - Chanute, KS</v>
          </cell>
          <cell r="F13">
            <v>0</v>
          </cell>
          <cell r="G13" t="str">
            <v>Colorado Kansas</v>
          </cell>
        </row>
        <row r="14">
          <cell r="C14" t="str">
            <v>KGS Marion County, KS</v>
          </cell>
          <cell r="D14" t="str">
            <v>MHK</v>
          </cell>
          <cell r="E14" t="str">
            <v>MHK - Manhattan, KS</v>
          </cell>
          <cell r="F14">
            <v>0</v>
          </cell>
          <cell r="G14" t="str">
            <v>Colorado Kansas</v>
          </cell>
        </row>
        <row r="15">
          <cell r="C15" t="str">
            <v>KGS Seaboard Morton County, KS</v>
          </cell>
          <cell r="D15" t="str">
            <v>HYS</v>
          </cell>
          <cell r="E15" t="str">
            <v>HYS - Hayes, KS</v>
          </cell>
          <cell r="F15">
            <v>0</v>
          </cell>
          <cell r="G15" t="str">
            <v>Colorado Kansas</v>
          </cell>
        </row>
        <row r="16">
          <cell r="C16" t="str">
            <v>KMIGT, KS</v>
          </cell>
          <cell r="D16" t="str">
            <v>HYS</v>
          </cell>
          <cell r="E16" t="str">
            <v>HYS - Hayes, KS</v>
          </cell>
          <cell r="F16">
            <v>0</v>
          </cell>
          <cell r="G16" t="str">
            <v>Colorado Kansas</v>
          </cell>
        </row>
        <row r="17">
          <cell r="C17" t="str">
            <v>New Strawn, KS</v>
          </cell>
          <cell r="D17" t="str">
            <v>CNU</v>
          </cell>
          <cell r="E17" t="str">
            <v>CNU - Chanute, KS</v>
          </cell>
          <cell r="F17">
            <v>0</v>
          </cell>
          <cell r="G17" t="str">
            <v>Colorado Kansas</v>
          </cell>
        </row>
        <row r="18">
          <cell r="C18" t="str">
            <v>SS-Central Kansas, Marion County, KS</v>
          </cell>
          <cell r="D18" t="str">
            <v>MHK</v>
          </cell>
          <cell r="E18" t="str">
            <v>MHK - Manhattan, KS</v>
          </cell>
          <cell r="F18">
            <v>0</v>
          </cell>
          <cell r="G18" t="str">
            <v>Colorado Kansas</v>
          </cell>
        </row>
        <row r="19">
          <cell r="C19" t="str">
            <v>SS-Lower Central, Anthony, KS</v>
          </cell>
          <cell r="D19" t="str">
            <v>CNU</v>
          </cell>
          <cell r="E19" t="str">
            <v>CNU - Chanute, KS</v>
          </cell>
          <cell r="F19">
            <v>0</v>
          </cell>
          <cell r="G19" t="str">
            <v>Colorado Kansas</v>
          </cell>
        </row>
        <row r="20">
          <cell r="C20" t="str">
            <v>SS-Northeast, KS</v>
          </cell>
          <cell r="D20" t="str">
            <v>MCI</v>
          </cell>
          <cell r="E20" t="str">
            <v>MCI - Kansas City, MO</v>
          </cell>
          <cell r="F20">
            <v>0</v>
          </cell>
          <cell r="G20" t="str">
            <v>Colorado Kansas</v>
          </cell>
        </row>
        <row r="21">
          <cell r="C21" t="str">
            <v>SS-Southeast, KS</v>
          </cell>
          <cell r="D21" t="str">
            <v>CNU</v>
          </cell>
          <cell r="E21" t="str">
            <v>CNU - Chanute, KS</v>
          </cell>
          <cell r="F21">
            <v>0</v>
          </cell>
          <cell r="G21" t="str">
            <v>Colorado Kansas</v>
          </cell>
        </row>
        <row r="22">
          <cell r="C22" t="str">
            <v>SW Kansas Lamar Area, KS</v>
          </cell>
          <cell r="D22" t="str">
            <v>LAA</v>
          </cell>
          <cell r="E22" t="str">
            <v>LAA - Lamar, CO</v>
          </cell>
          <cell r="F22">
            <v>0</v>
          </cell>
          <cell r="G22" t="str">
            <v>Colorado Kansas</v>
          </cell>
        </row>
        <row r="23">
          <cell r="C23" t="str">
            <v>Livermore, KY</v>
          </cell>
          <cell r="D23" t="str">
            <v>EVV</v>
          </cell>
          <cell r="E23" t="str">
            <v>EVV - Evansville, KY</v>
          </cell>
          <cell r="F23">
            <v>0</v>
          </cell>
          <cell r="G23" t="str">
            <v>Kentucky Mid-States</v>
          </cell>
        </row>
        <row r="24">
          <cell r="C24" t="str">
            <v>Tex Gas Zone 2, KY</v>
          </cell>
          <cell r="D24" t="str">
            <v>PAH</v>
          </cell>
          <cell r="E24" t="str">
            <v>PAH - Paducah, KY</v>
          </cell>
          <cell r="F24">
            <v>0</v>
          </cell>
          <cell r="G24" t="str">
            <v>Kentucky Mid-States</v>
          </cell>
        </row>
        <row r="25">
          <cell r="C25" t="str">
            <v>Tex Gas Zone 3 North, KY</v>
          </cell>
          <cell r="D25" t="str">
            <v>EVV</v>
          </cell>
          <cell r="E25" t="str">
            <v>EVV - Evansville, KY</v>
          </cell>
          <cell r="F25">
            <v>0</v>
          </cell>
          <cell r="G25" t="str">
            <v>Kentucky Mid-States</v>
          </cell>
        </row>
        <row r="26">
          <cell r="C26" t="str">
            <v>Tex Gas Zone 3 South, KY</v>
          </cell>
          <cell r="D26" t="str">
            <v>BWG</v>
          </cell>
          <cell r="E26" t="str">
            <v>BWG - Bowling Green, KY</v>
          </cell>
          <cell r="F26">
            <v>0</v>
          </cell>
          <cell r="G26" t="str">
            <v>Kentucky Mid-States</v>
          </cell>
        </row>
        <row r="27">
          <cell r="C27" t="str">
            <v>Tex Gas Zone 4, KY</v>
          </cell>
          <cell r="D27" t="str">
            <v>SDF</v>
          </cell>
          <cell r="E27" t="str">
            <v>SDF - Louisville, KY</v>
          </cell>
          <cell r="F27">
            <v>0</v>
          </cell>
          <cell r="G27" t="str">
            <v>Kentucky Mid-States</v>
          </cell>
        </row>
        <row r="28">
          <cell r="C28" t="str">
            <v>Tn Gas G-2, KY</v>
          </cell>
          <cell r="D28" t="str">
            <v>LEX</v>
          </cell>
          <cell r="E28" t="str">
            <v>LEX - Lexington, KY</v>
          </cell>
          <cell r="F28">
            <v>0</v>
          </cell>
          <cell r="G28" t="str">
            <v>Kentucky Mid-States</v>
          </cell>
        </row>
        <row r="29">
          <cell r="C29" t="str">
            <v>Tn Gas GS-2, KY</v>
          </cell>
          <cell r="D29" t="str">
            <v>LEX</v>
          </cell>
          <cell r="E29" t="str">
            <v>LEX - Lexington, KY</v>
          </cell>
          <cell r="F29">
            <v>0</v>
          </cell>
          <cell r="G29" t="str">
            <v>Kentucky Mid-States</v>
          </cell>
        </row>
        <row r="30">
          <cell r="C30" t="str">
            <v>Tennessee Gas, KY</v>
          </cell>
          <cell r="D30" t="str">
            <v>LEX</v>
          </cell>
          <cell r="E30" t="str">
            <v>LEX - Lexington, KY</v>
          </cell>
          <cell r="F30">
            <v>0</v>
          </cell>
          <cell r="G30" t="str">
            <v>Kentucky Mid-States</v>
          </cell>
        </row>
        <row r="31">
          <cell r="C31" t="str">
            <v>Bowling Green, MO</v>
          </cell>
          <cell r="D31" t="str">
            <v>UIN</v>
          </cell>
          <cell r="E31" t="str">
            <v>UIN - Quincy, IL</v>
          </cell>
          <cell r="F31">
            <v>0</v>
          </cell>
          <cell r="G31" t="str">
            <v>Kentucky Mid-States</v>
          </cell>
        </row>
        <row r="32">
          <cell r="C32" t="str">
            <v>Butler, MO</v>
          </cell>
          <cell r="D32" t="str">
            <v>MCI</v>
          </cell>
          <cell r="E32" t="str">
            <v>MCI - Kansas City, MO</v>
          </cell>
          <cell r="F32">
            <v>0</v>
          </cell>
          <cell r="G32" t="str">
            <v>Kentucky Mid-States</v>
          </cell>
        </row>
        <row r="33">
          <cell r="C33" t="str">
            <v>Hannibal, MO</v>
          </cell>
          <cell r="D33" t="str">
            <v>UIN</v>
          </cell>
          <cell r="E33" t="str">
            <v>UIN - Quincy, IL</v>
          </cell>
          <cell r="F33">
            <v>0</v>
          </cell>
          <cell r="G33" t="str">
            <v>Kentucky Mid-States</v>
          </cell>
        </row>
        <row r="34">
          <cell r="C34" t="str">
            <v>Jackson, MO</v>
          </cell>
          <cell r="D34" t="str">
            <v>POF</v>
          </cell>
          <cell r="E34" t="str">
            <v>POF - Poplar Bluff, MO</v>
          </cell>
          <cell r="F34">
            <v>0</v>
          </cell>
          <cell r="G34" t="str">
            <v>Kentucky Mid-States</v>
          </cell>
        </row>
        <row r="35">
          <cell r="C35" t="str">
            <v>Kirksville, MO</v>
          </cell>
          <cell r="D35" t="str">
            <v>IRK</v>
          </cell>
          <cell r="E35" t="str">
            <v>IRK - Kirksville, MO</v>
          </cell>
          <cell r="F35">
            <v>0</v>
          </cell>
          <cell r="G35" t="str">
            <v>Kentucky Mid-States</v>
          </cell>
        </row>
        <row r="36">
          <cell r="C36" t="str">
            <v>KS-MO Stateline, MO</v>
          </cell>
          <cell r="D36" t="str">
            <v>MCI</v>
          </cell>
          <cell r="E36" t="str">
            <v>MCI - Kansas City, MO</v>
          </cell>
          <cell r="F36">
            <v>0</v>
          </cell>
          <cell r="G36" t="str">
            <v>Kentucky Mid-States</v>
          </cell>
        </row>
        <row r="37">
          <cell r="C37" t="str">
            <v>Piedmont Arcadia, MO</v>
          </cell>
          <cell r="D37" t="str">
            <v>POF</v>
          </cell>
          <cell r="E37" t="str">
            <v>POF - Poplar Bluff, MO</v>
          </cell>
          <cell r="F37">
            <v>0</v>
          </cell>
          <cell r="G37" t="str">
            <v>Kentucky Mid-States</v>
          </cell>
        </row>
        <row r="38">
          <cell r="C38" t="str">
            <v>SEMO, MO</v>
          </cell>
          <cell r="D38" t="str">
            <v>PAH</v>
          </cell>
          <cell r="E38" t="str">
            <v>PAH - Paducah, KY</v>
          </cell>
          <cell r="F38">
            <v>0</v>
          </cell>
          <cell r="G38" t="str">
            <v>Kentucky Mid-States</v>
          </cell>
        </row>
        <row r="39">
          <cell r="C39" t="str">
            <v>Tetco Neelyville, MO</v>
          </cell>
          <cell r="D39" t="str">
            <v>POF</v>
          </cell>
          <cell r="E39" t="str">
            <v>POF - Poplar Bluff, MO</v>
          </cell>
          <cell r="F39">
            <v>0</v>
          </cell>
          <cell r="G39" t="str">
            <v>Kentucky Mid-States</v>
          </cell>
        </row>
        <row r="40">
          <cell r="C40" t="str">
            <v>Amory Line w Columbus, MS</v>
          </cell>
          <cell r="D40" t="str">
            <v>GTR</v>
          </cell>
          <cell r="E40" t="str">
            <v>GTR - Columbus, MS</v>
          </cell>
          <cell r="F40">
            <v>5476</v>
          </cell>
          <cell r="G40" t="str">
            <v>Mississippi</v>
          </cell>
        </row>
        <row r="41">
          <cell r="C41" t="str">
            <v>Carthage, MS</v>
          </cell>
          <cell r="D41" t="str">
            <v>GWO</v>
          </cell>
          <cell r="E41" t="str">
            <v>GWO - Greenwood, MS</v>
          </cell>
          <cell r="F41">
            <v>200</v>
          </cell>
          <cell r="G41" t="str">
            <v>Mississippi</v>
          </cell>
        </row>
        <row r="42">
          <cell r="C42" t="str">
            <v>Crenshaw, MS</v>
          </cell>
          <cell r="D42" t="str">
            <v>MEM</v>
          </cell>
          <cell r="E42" t="str">
            <v>MEM - Memphis(Southaven), MS</v>
          </cell>
          <cell r="F42">
            <v>0</v>
          </cell>
          <cell r="G42" t="str">
            <v>Mississippi</v>
          </cell>
        </row>
        <row r="43">
          <cell r="C43" t="str">
            <v>Deer Creek, MS</v>
          </cell>
          <cell r="D43" t="str">
            <v>GWO</v>
          </cell>
          <cell r="E43" t="str">
            <v>GWO - Greenwood, MS</v>
          </cell>
          <cell r="F43">
            <v>0</v>
          </cell>
          <cell r="G43" t="str">
            <v>Mississippi</v>
          </cell>
        </row>
        <row r="44">
          <cell r="C44" t="str">
            <v>Dekalb, MS</v>
          </cell>
          <cell r="D44" t="str">
            <v>MEI</v>
          </cell>
          <cell r="E44" t="str">
            <v>MEI - Meridian, MS</v>
          </cell>
          <cell r="F44">
            <v>0</v>
          </cell>
          <cell r="G44" t="str">
            <v>Mississippi</v>
          </cell>
        </row>
        <row r="45">
          <cell r="C45" t="str">
            <v>Gville, Greenwd-Grenada, MS</v>
          </cell>
          <cell r="D45" t="str">
            <v>GWO</v>
          </cell>
          <cell r="E45" t="str">
            <v>GWO - Greenwood, MS</v>
          </cell>
          <cell r="F45">
            <v>1730</v>
          </cell>
          <cell r="G45" t="str">
            <v>Mississippi</v>
          </cell>
        </row>
        <row r="46">
          <cell r="C46" t="str">
            <v>TGP Holcomb, MS</v>
          </cell>
          <cell r="D46" t="str">
            <v>GWO</v>
          </cell>
          <cell r="E46" t="str">
            <v>GWO - Greenwood, MS</v>
          </cell>
          <cell r="F46">
            <v>0</v>
          </cell>
          <cell r="G46" t="str">
            <v>Mississippi</v>
          </cell>
        </row>
        <row r="47">
          <cell r="C47" t="str">
            <v>Jackson Area, MS</v>
          </cell>
          <cell r="D47" t="str">
            <v>JAN</v>
          </cell>
          <cell r="E47" t="str">
            <v>JAN - Jackson, MS</v>
          </cell>
          <cell r="F47">
            <v>7387</v>
          </cell>
          <cell r="G47" t="str">
            <v>Mississippi</v>
          </cell>
        </row>
        <row r="48">
          <cell r="C48" t="str">
            <v>Kosciusko Area, MS</v>
          </cell>
          <cell r="D48" t="str">
            <v>GWO</v>
          </cell>
          <cell r="E48" t="str">
            <v>GWO - Greenwood, MS</v>
          </cell>
          <cell r="F48">
            <v>350</v>
          </cell>
          <cell r="G48" t="str">
            <v>Mississippi</v>
          </cell>
        </row>
        <row r="49">
          <cell r="C49" t="str">
            <v>Kosciusko, MS</v>
          </cell>
          <cell r="D49" t="str">
            <v>GWO</v>
          </cell>
          <cell r="E49" t="str">
            <v>GWO - Greenwood, MS</v>
          </cell>
          <cell r="F49">
            <v>150</v>
          </cell>
          <cell r="G49" t="str">
            <v>Mississippi</v>
          </cell>
        </row>
        <row r="50">
          <cell r="C50" t="str">
            <v>Lucedale, MS</v>
          </cell>
          <cell r="D50" t="str">
            <v>ASD</v>
          </cell>
          <cell r="E50" t="str">
            <v>ASD - Slidell, LA</v>
          </cell>
          <cell r="F50">
            <v>0</v>
          </cell>
          <cell r="G50" t="str">
            <v>Mississippi</v>
          </cell>
        </row>
        <row r="51">
          <cell r="C51" t="str">
            <v>Macon, MS</v>
          </cell>
          <cell r="D51" t="str">
            <v>GTR</v>
          </cell>
          <cell r="E51" t="str">
            <v>GTR - Columbus, MS</v>
          </cell>
          <cell r="F51">
            <v>0</v>
          </cell>
          <cell r="G51" t="str">
            <v>Mississippi</v>
          </cell>
        </row>
        <row r="52">
          <cell r="C52" t="str">
            <v>Meridian, MS</v>
          </cell>
          <cell r="D52" t="str">
            <v>MEI</v>
          </cell>
          <cell r="E52" t="str">
            <v>MEI - Meridian, MS</v>
          </cell>
          <cell r="F52">
            <v>2074</v>
          </cell>
          <cell r="G52" t="str">
            <v>Mississippi</v>
          </cell>
        </row>
        <row r="53">
          <cell r="C53" t="str">
            <v>Natchez, MS</v>
          </cell>
          <cell r="D53" t="str">
            <v>HEZ</v>
          </cell>
          <cell r="E53" t="str">
            <v>HEZ - Natchez, MS</v>
          </cell>
          <cell r="F53">
            <v>480</v>
          </cell>
          <cell r="G53" t="str">
            <v>Mississippi</v>
          </cell>
        </row>
        <row r="54">
          <cell r="C54" t="str">
            <v>North Central Gas Dist., MS</v>
          </cell>
          <cell r="D54" t="str">
            <v>GTR</v>
          </cell>
          <cell r="E54" t="str">
            <v>GTR - Columbus, MS</v>
          </cell>
          <cell r="F54">
            <v>705</v>
          </cell>
          <cell r="G54" t="str">
            <v>Mississippi</v>
          </cell>
        </row>
        <row r="55">
          <cell r="C55" t="str">
            <v>NorthWest, MS</v>
          </cell>
          <cell r="D55" t="str">
            <v>MEM</v>
          </cell>
          <cell r="E55" t="str">
            <v>MEM - Memphis(Southaven), MS</v>
          </cell>
          <cell r="F55">
            <v>1903</v>
          </cell>
          <cell r="G55" t="str">
            <v>Mississippi</v>
          </cell>
        </row>
        <row r="56">
          <cell r="C56" t="str">
            <v>Roxie, MS</v>
          </cell>
          <cell r="D56" t="str">
            <v>HEZ</v>
          </cell>
          <cell r="E56" t="str">
            <v>HEZ - Natchez, MS</v>
          </cell>
          <cell r="F56">
            <v>0</v>
          </cell>
          <cell r="G56" t="str">
            <v>Mississippi</v>
          </cell>
        </row>
        <row r="57">
          <cell r="C57" t="str">
            <v>Starkville, MS</v>
          </cell>
          <cell r="D57" t="str">
            <v>GTR</v>
          </cell>
          <cell r="E57" t="str">
            <v>GTR - Columbus, MS</v>
          </cell>
          <cell r="F57">
            <v>970</v>
          </cell>
          <cell r="G57" t="str">
            <v>Mississippi</v>
          </cell>
        </row>
        <row r="58">
          <cell r="C58" t="str">
            <v>Tetco Excl Maben Amory, MS</v>
          </cell>
          <cell r="D58" t="str">
            <v>JAN</v>
          </cell>
          <cell r="E58" t="str">
            <v>JAN - Jackson, MS</v>
          </cell>
          <cell r="F58">
            <v>0</v>
          </cell>
          <cell r="G58" t="str">
            <v>Mississippi</v>
          </cell>
        </row>
        <row r="59">
          <cell r="C59" t="str">
            <v>U.S.N.A.S., MS</v>
          </cell>
          <cell r="D59" t="str">
            <v>MEI</v>
          </cell>
          <cell r="E59" t="str">
            <v>MEI - Meridian, MS</v>
          </cell>
          <cell r="F59">
            <v>0</v>
          </cell>
          <cell r="G59" t="str">
            <v>Mississippi</v>
          </cell>
        </row>
        <row r="60">
          <cell r="C60" t="str">
            <v>Williamsville, MS</v>
          </cell>
          <cell r="D60" t="str">
            <v>GWO</v>
          </cell>
          <cell r="E60" t="str">
            <v>GWO - Greenwood, MS</v>
          </cell>
          <cell r="F60">
            <v>0</v>
          </cell>
          <cell r="G60" t="str">
            <v>Mississippi</v>
          </cell>
        </row>
        <row r="61">
          <cell r="C61" t="str">
            <v>Blacksburg, VA</v>
          </cell>
          <cell r="D61" t="str">
            <v>BCB</v>
          </cell>
          <cell r="E61" t="str">
            <v>BCB - Blacksburg, VA</v>
          </cell>
          <cell r="F61">
            <v>0</v>
          </cell>
          <cell r="G61" t="str">
            <v>Kentucky Mid-States</v>
          </cell>
        </row>
        <row r="62">
          <cell r="C62" t="str">
            <v>Bristol Abingdon, TN VA</v>
          </cell>
          <cell r="D62" t="str">
            <v>TRI</v>
          </cell>
          <cell r="E62" t="str">
            <v>TRI - Tri-City Airport, TN</v>
          </cell>
          <cell r="F62">
            <v>0</v>
          </cell>
          <cell r="G62" t="str">
            <v>Kentucky Mid-States</v>
          </cell>
        </row>
        <row r="63">
          <cell r="C63" t="str">
            <v>Columbia Franklin Mboro, TN</v>
          </cell>
          <cell r="D63" t="str">
            <v>BNA</v>
          </cell>
          <cell r="E63" t="str">
            <v>BNA - Nashville, TN</v>
          </cell>
          <cell r="F63">
            <v>0</v>
          </cell>
          <cell r="G63" t="str">
            <v>Kentucky Mid-States</v>
          </cell>
        </row>
        <row r="64">
          <cell r="C64" t="str">
            <v>Greeneville, TN</v>
          </cell>
          <cell r="D64" t="str">
            <v>TRI</v>
          </cell>
          <cell r="E64" t="str">
            <v>TRI - Tri-City Airport, TN</v>
          </cell>
          <cell r="F64">
            <v>0</v>
          </cell>
          <cell r="G64" t="str">
            <v>Kentucky Mid-States</v>
          </cell>
        </row>
        <row r="65">
          <cell r="C65" t="str">
            <v>Johnson City, TN</v>
          </cell>
          <cell r="D65" t="str">
            <v>TRI</v>
          </cell>
          <cell r="E65" t="str">
            <v>TRI - Tri-City Airport, TN</v>
          </cell>
          <cell r="F65">
            <v>0</v>
          </cell>
          <cell r="G65" t="str">
            <v>Kentucky Mid-States</v>
          </cell>
        </row>
        <row r="66">
          <cell r="C66" t="str">
            <v>Kingsport, TN</v>
          </cell>
          <cell r="D66" t="str">
            <v>TRI</v>
          </cell>
          <cell r="E66" t="str">
            <v>TRI - Tri-City Airport, TN</v>
          </cell>
          <cell r="F66">
            <v>0</v>
          </cell>
          <cell r="G66" t="str">
            <v>Kentucky Mid-States</v>
          </cell>
        </row>
        <row r="67">
          <cell r="C67" t="str">
            <v>Marion, VA</v>
          </cell>
          <cell r="D67" t="str">
            <v>BCB</v>
          </cell>
          <cell r="E67" t="str">
            <v>BCB - Blacksburg, VA</v>
          </cell>
          <cell r="F67">
            <v>0</v>
          </cell>
          <cell r="G67" t="str">
            <v>Kentucky Mid-States</v>
          </cell>
        </row>
        <row r="68">
          <cell r="C68" t="str">
            <v>Maryville, TN</v>
          </cell>
          <cell r="D68" t="str">
            <v>TYS</v>
          </cell>
          <cell r="E68" t="str">
            <v>TYS - Knoxville (McGhee Tyson), TN</v>
          </cell>
          <cell r="F68">
            <v>0</v>
          </cell>
          <cell r="G68" t="str">
            <v>Kentucky Mid-States</v>
          </cell>
        </row>
        <row r="69">
          <cell r="C69" t="str">
            <v>Morristown, TN</v>
          </cell>
          <cell r="D69" t="str">
            <v>TRI</v>
          </cell>
          <cell r="E69" t="str">
            <v>TRI - Tri-City Airport, TN</v>
          </cell>
          <cell r="F69">
            <v>0</v>
          </cell>
          <cell r="G69" t="str">
            <v>Kentucky Mid-States</v>
          </cell>
        </row>
        <row r="70">
          <cell r="C70" t="str">
            <v>Pulaski Dublin, VA</v>
          </cell>
          <cell r="D70" t="str">
            <v>BCB</v>
          </cell>
          <cell r="E70" t="str">
            <v>BCB - Blacksburg, VA</v>
          </cell>
          <cell r="F70">
            <v>0</v>
          </cell>
          <cell r="G70" t="str">
            <v>Kentucky Mid-States</v>
          </cell>
        </row>
        <row r="71">
          <cell r="C71" t="str">
            <v>Radford, VA</v>
          </cell>
          <cell r="D71" t="str">
            <v>BCB</v>
          </cell>
          <cell r="E71" t="str">
            <v>BCB - Blacksburg, VA</v>
          </cell>
          <cell r="F71">
            <v>0</v>
          </cell>
          <cell r="G71" t="str">
            <v>Kentucky Mid-States</v>
          </cell>
        </row>
        <row r="72">
          <cell r="C72" t="str">
            <v>Shelbyville, TN</v>
          </cell>
          <cell r="D72" t="str">
            <v>BNA</v>
          </cell>
          <cell r="E72" t="str">
            <v>BNA - Nashville, TN</v>
          </cell>
          <cell r="F72">
            <v>0</v>
          </cell>
          <cell r="G72" t="str">
            <v>Kentucky Mid-States</v>
          </cell>
        </row>
        <row r="73">
          <cell r="C73" t="str">
            <v>Union City, TN</v>
          </cell>
          <cell r="D73" t="str">
            <v>DYR</v>
          </cell>
          <cell r="E73" t="str">
            <v>DYR - Dyersburg, TN</v>
          </cell>
          <cell r="F73">
            <v>0</v>
          </cell>
          <cell r="G73" t="str">
            <v>Kentucky Mid-States</v>
          </cell>
        </row>
        <row r="74">
          <cell r="C74" t="str">
            <v>Wythville, VA</v>
          </cell>
          <cell r="D74" t="str">
            <v>BCB</v>
          </cell>
          <cell r="E74" t="str">
            <v>BCB - Blacksburg, VA</v>
          </cell>
          <cell r="F74">
            <v>0</v>
          </cell>
          <cell r="G74" t="str">
            <v>Kentucky Mid-States</v>
          </cell>
        </row>
        <row r="75">
          <cell r="C75" t="str">
            <v>LGS-Acadian</v>
          </cell>
          <cell r="D75" t="str">
            <v>MSY</v>
          </cell>
          <cell r="E75" t="str">
            <v>MSY - New Orleans, LA</v>
          </cell>
          <cell r="F75">
            <v>0</v>
          </cell>
          <cell r="G75" t="str">
            <v>Louisiana</v>
          </cell>
        </row>
        <row r="76">
          <cell r="C76" t="str">
            <v>LGS-American Midstream-Ferriday</v>
          </cell>
          <cell r="D76" t="str">
            <v>HEZ</v>
          </cell>
          <cell r="E76" t="str">
            <v>HEZ - Natchez, MS</v>
          </cell>
          <cell r="F76">
            <v>0</v>
          </cell>
          <cell r="G76" t="str">
            <v>Louisiana</v>
          </cell>
        </row>
        <row r="77">
          <cell r="C77" t="str">
            <v>LGS-American Midstream-NonFerriday</v>
          </cell>
          <cell r="D77" t="str">
            <v>AEX</v>
          </cell>
          <cell r="E77" t="str">
            <v>AEX - Pineville, LA</v>
          </cell>
          <cell r="F77">
            <v>0</v>
          </cell>
          <cell r="G77" t="str">
            <v>Louisiana</v>
          </cell>
        </row>
        <row r="78">
          <cell r="C78" t="str">
            <v>LGS-GulfSouth Area 1</v>
          </cell>
          <cell r="D78" t="str">
            <v>ASD</v>
          </cell>
          <cell r="E78" t="str">
            <v>ASD - Slidell, LA</v>
          </cell>
          <cell r="F78">
            <v>0</v>
          </cell>
          <cell r="G78" t="str">
            <v>Louisiana</v>
          </cell>
        </row>
        <row r="79">
          <cell r="C79" t="str">
            <v>LGS-GulfSouth Area 2</v>
          </cell>
          <cell r="D79" t="str">
            <v>ASD</v>
          </cell>
          <cell r="E79" t="str">
            <v>ASD - Slidell, LA</v>
          </cell>
          <cell r="F79">
            <v>0</v>
          </cell>
          <cell r="G79" t="str">
            <v>Louisiana</v>
          </cell>
        </row>
        <row r="80">
          <cell r="C80" t="str">
            <v>LGS-GulfSouth Area 3</v>
          </cell>
          <cell r="D80" t="str">
            <v>MSY</v>
          </cell>
          <cell r="E80" t="str">
            <v>MSY - New Orleans, LA</v>
          </cell>
          <cell r="F80">
            <v>0</v>
          </cell>
          <cell r="G80" t="str">
            <v>Louisiana</v>
          </cell>
        </row>
        <row r="81">
          <cell r="C81" t="str">
            <v>LGS-GulfSouth Area 4</v>
          </cell>
          <cell r="D81" t="str">
            <v>ASD</v>
          </cell>
          <cell r="E81" t="str">
            <v>ASD - Slidell, LA</v>
          </cell>
          <cell r="F81">
            <v>0</v>
          </cell>
          <cell r="G81" t="str">
            <v>Louisiana</v>
          </cell>
        </row>
        <row r="82">
          <cell r="C82" t="str">
            <v>LGS-GulfSouth Area 7</v>
          </cell>
          <cell r="D82" t="str">
            <v>MLU</v>
          </cell>
          <cell r="E82" t="str">
            <v>MLU - Monroe, LA</v>
          </cell>
          <cell r="F82">
            <v>0</v>
          </cell>
          <cell r="G82" t="str">
            <v>Louisiana</v>
          </cell>
        </row>
        <row r="83">
          <cell r="C83" t="str">
            <v>LGS-Monroe</v>
          </cell>
          <cell r="D83" t="str">
            <v>MLU</v>
          </cell>
          <cell r="E83" t="str">
            <v>MLU - Monroe, LA</v>
          </cell>
          <cell r="F83">
            <v>0</v>
          </cell>
          <cell r="G83" t="str">
            <v>Louisiana</v>
          </cell>
        </row>
        <row r="84">
          <cell r="C84" t="str">
            <v>LGS-SONAT</v>
          </cell>
          <cell r="D84" t="str">
            <v>MSY</v>
          </cell>
          <cell r="E84" t="str">
            <v>MSY - New Orleans, LA</v>
          </cell>
          <cell r="F84">
            <v>0</v>
          </cell>
          <cell r="G84" t="str">
            <v>Louisiana</v>
          </cell>
        </row>
        <row r="85">
          <cell r="C85" t="str">
            <v>LGS-Tennessee</v>
          </cell>
          <cell r="D85" t="str">
            <v>MLU</v>
          </cell>
          <cell r="E85" t="str">
            <v>MLU - Monroe, LA</v>
          </cell>
          <cell r="F85">
            <v>0</v>
          </cell>
          <cell r="G85" t="str">
            <v>Louisiana</v>
          </cell>
        </row>
        <row r="86">
          <cell r="C86" t="str">
            <v>LGS-Texas Gas</v>
          </cell>
          <cell r="D86" t="str">
            <v>MLU</v>
          </cell>
          <cell r="E86" t="str">
            <v>MLU - Monroe, LA</v>
          </cell>
          <cell r="F86">
            <v>0</v>
          </cell>
          <cell r="G86" t="str">
            <v>Louisiana</v>
          </cell>
        </row>
        <row r="87">
          <cell r="C87" t="str">
            <v>LGS-TLGP</v>
          </cell>
          <cell r="D87" t="str">
            <v>MSY</v>
          </cell>
          <cell r="E87" t="str">
            <v>MSY - New Orleans, LA</v>
          </cell>
          <cell r="F87">
            <v>0</v>
          </cell>
          <cell r="G87" t="str">
            <v>Louisiana</v>
          </cell>
        </row>
        <row r="88">
          <cell r="C88" t="str">
            <v>LGS-Trunkline</v>
          </cell>
          <cell r="D88" t="str">
            <v>MLU</v>
          </cell>
          <cell r="E88" t="str">
            <v>MLU - Monroe, LA</v>
          </cell>
          <cell r="F88">
            <v>0</v>
          </cell>
          <cell r="G88" t="str">
            <v>Louisiana</v>
          </cell>
        </row>
        <row r="89">
          <cell r="C89" t="str">
            <v>TransLA-Acadian</v>
          </cell>
          <cell r="D89" t="str">
            <v>MSY</v>
          </cell>
          <cell r="E89" t="str">
            <v>MSY - New Orleans, LA</v>
          </cell>
          <cell r="F89">
            <v>0</v>
          </cell>
          <cell r="G89" t="str">
            <v>Louisiana</v>
          </cell>
        </row>
        <row r="90">
          <cell r="C90" t="str">
            <v>TransLA-CrossTex</v>
          </cell>
          <cell r="D90" t="str">
            <v>LFT</v>
          </cell>
          <cell r="E90" t="str">
            <v>LFT - Lafayette, LA</v>
          </cell>
          <cell r="F90">
            <v>0</v>
          </cell>
          <cell r="G90" t="str">
            <v>Louisiana</v>
          </cell>
        </row>
        <row r="91">
          <cell r="C91" t="str">
            <v>TransLA-American Midstream</v>
          </cell>
          <cell r="D91" t="str">
            <v>AEX</v>
          </cell>
          <cell r="E91" t="str">
            <v>AEX - Pineville, LA</v>
          </cell>
          <cell r="F91">
            <v>0</v>
          </cell>
          <cell r="G91" t="str">
            <v>Louisiana</v>
          </cell>
        </row>
        <row r="92">
          <cell r="C92" t="str">
            <v>TransLA-GulfSouth-noMany</v>
          </cell>
          <cell r="D92" t="str">
            <v>LFT</v>
          </cell>
          <cell r="E92" t="str">
            <v>LFT - Lafayette, LA</v>
          </cell>
          <cell r="F92">
            <v>0</v>
          </cell>
          <cell r="G92" t="str">
            <v>Louisiana</v>
          </cell>
        </row>
        <row r="93">
          <cell r="C93" t="str">
            <v>TransLA-GulfSouth-Sabine</v>
          </cell>
          <cell r="D93" t="str">
            <v>POE</v>
          </cell>
          <cell r="E93" t="str">
            <v>POE - Natchitoches, LA</v>
          </cell>
          <cell r="F93">
            <v>0</v>
          </cell>
          <cell r="G93" t="str">
            <v>Louisiana</v>
          </cell>
        </row>
        <row r="94">
          <cell r="C94" t="str">
            <v>TransLA-SONAT</v>
          </cell>
          <cell r="D94" t="str">
            <v>LFT</v>
          </cell>
          <cell r="E94" t="str">
            <v>LFT - Lafayette, LA</v>
          </cell>
          <cell r="F94">
            <v>0</v>
          </cell>
          <cell r="G94" t="str">
            <v>Louisiana</v>
          </cell>
        </row>
        <row r="95">
          <cell r="C95" t="str">
            <v>TransLA-Tennessee-ZoneL</v>
          </cell>
          <cell r="D95" t="str">
            <v>AEX</v>
          </cell>
          <cell r="E95" t="str">
            <v>AEX - Pineville, LA</v>
          </cell>
          <cell r="F95">
            <v>0</v>
          </cell>
          <cell r="G95" t="str">
            <v>Louisiana</v>
          </cell>
        </row>
        <row r="96">
          <cell r="C96" t="str">
            <v>TransLA-Tennessee-ZoneO</v>
          </cell>
          <cell r="D96" t="str">
            <v>POE</v>
          </cell>
          <cell r="E96" t="str">
            <v>POE - Natchitoches, LA</v>
          </cell>
          <cell r="F96">
            <v>0</v>
          </cell>
          <cell r="G96" t="str">
            <v>Louisiana</v>
          </cell>
        </row>
        <row r="97">
          <cell r="C97" t="str">
            <v>TransLA-TexasGas</v>
          </cell>
          <cell r="D97" t="str">
            <v>MSY</v>
          </cell>
          <cell r="E97" t="str">
            <v>MSY - New Orleans, LA</v>
          </cell>
          <cell r="F97">
            <v>0</v>
          </cell>
          <cell r="G97" t="str">
            <v>Louisiana</v>
          </cell>
        </row>
        <row r="98">
          <cell r="C98" t="str">
            <v>Mid-Tex</v>
          </cell>
          <cell r="D98" t="str">
            <v>DFW</v>
          </cell>
          <cell r="E98" t="str">
            <v>DFW - Dallas, TX</v>
          </cell>
          <cell r="F98">
            <v>0</v>
          </cell>
          <cell r="G98" t="str">
            <v>Mid-Tex</v>
          </cell>
        </row>
        <row r="99">
          <cell r="C99" t="str">
            <v>Amarillo - Excl Sales, TX</v>
          </cell>
          <cell r="D99" t="str">
            <v>AMA</v>
          </cell>
          <cell r="E99" t="str">
            <v>AMA - Amarillo, TX</v>
          </cell>
          <cell r="F99">
            <v>0</v>
          </cell>
          <cell r="G99" t="str">
            <v>West Texas</v>
          </cell>
        </row>
        <row r="100">
          <cell r="C100" t="str">
            <v>Amarillo - Incl Sales, TX</v>
          </cell>
          <cell r="D100" t="str">
            <v>AMA</v>
          </cell>
          <cell r="E100" t="str">
            <v>AMA - Amarillo, TX</v>
          </cell>
          <cell r="F100">
            <v>0</v>
          </cell>
          <cell r="G100" t="str">
            <v>West Texas</v>
          </cell>
        </row>
        <row r="101">
          <cell r="C101" t="str">
            <v>City of Odessa, TX</v>
          </cell>
          <cell r="D101" t="str">
            <v>MAF</v>
          </cell>
          <cell r="E101" t="str">
            <v>MAF - Midland, TX</v>
          </cell>
          <cell r="F101">
            <v>0</v>
          </cell>
          <cell r="G101" t="str">
            <v>West Texas</v>
          </cell>
        </row>
        <row r="102">
          <cell r="C102" t="str">
            <v>El Paso Non Tri Non Bushland, TX</v>
          </cell>
          <cell r="D102" t="str">
            <v>LBB</v>
          </cell>
          <cell r="E102" t="str">
            <v>LBB - Lubbock, TX</v>
          </cell>
          <cell r="F102">
            <v>0</v>
          </cell>
          <cell r="G102" t="str">
            <v>West Texas</v>
          </cell>
        </row>
        <row r="103">
          <cell r="C103" t="str">
            <v>Lubbock - Excl Sales, TX</v>
          </cell>
          <cell r="D103" t="str">
            <v>LBB</v>
          </cell>
          <cell r="E103" t="str">
            <v>LBB - Lubbock, TX</v>
          </cell>
          <cell r="F103">
            <v>0</v>
          </cell>
          <cell r="G103" t="str">
            <v>West Texas</v>
          </cell>
        </row>
        <row r="104">
          <cell r="C104" t="str">
            <v>Lubbock - Incl Sales, TX</v>
          </cell>
          <cell r="D104" t="str">
            <v>LBB</v>
          </cell>
          <cell r="E104" t="str">
            <v>LBB - Lubbock, TX</v>
          </cell>
          <cell r="F104">
            <v>0</v>
          </cell>
          <cell r="G104" t="str">
            <v>West Texas</v>
          </cell>
        </row>
        <row r="105">
          <cell r="C105" t="str">
            <v>Midland, TX</v>
          </cell>
          <cell r="D105" t="str">
            <v>MAF</v>
          </cell>
          <cell r="E105" t="str">
            <v>MAF - Midland, TX</v>
          </cell>
          <cell r="F105">
            <v>0</v>
          </cell>
          <cell r="G105" t="str">
            <v>West Texas</v>
          </cell>
        </row>
        <row r="106">
          <cell r="C106" t="str">
            <v>Northern Natural, TX</v>
          </cell>
          <cell r="D106" t="str">
            <v>LBB</v>
          </cell>
          <cell r="E106" t="str">
            <v>LBB - Lubbock, TX</v>
          </cell>
          <cell r="F106">
            <v>0</v>
          </cell>
          <cell r="G106" t="str">
            <v>West Texas</v>
          </cell>
        </row>
        <row r="107">
          <cell r="C107" t="str">
            <v>NT Amarillo, TX</v>
          </cell>
          <cell r="D107" t="str">
            <v>AMA</v>
          </cell>
          <cell r="E107" t="str">
            <v>AMA - Amarillo, TX</v>
          </cell>
          <cell r="F107">
            <v>0</v>
          </cell>
          <cell r="G107" t="str">
            <v>West Texas</v>
          </cell>
        </row>
        <row r="108">
          <cell r="C108" t="str">
            <v>NT Lubbock, TX</v>
          </cell>
          <cell r="D108" t="str">
            <v>LBB</v>
          </cell>
          <cell r="E108" t="str">
            <v>LBB - Lubbock, TX</v>
          </cell>
          <cell r="F108">
            <v>0</v>
          </cell>
          <cell r="G108" t="str">
            <v>West Texas</v>
          </cell>
        </row>
        <row r="109">
          <cell r="C109" t="str">
            <v>NT Midland, TX</v>
          </cell>
          <cell r="D109" t="str">
            <v>MAF</v>
          </cell>
          <cell r="E109" t="str">
            <v>MAF - Midland, TX</v>
          </cell>
          <cell r="F109">
            <v>0</v>
          </cell>
          <cell r="G109" t="str">
            <v>West Texas</v>
          </cell>
        </row>
        <row r="110">
          <cell r="C110" t="str">
            <v>Triangle - Excl Sales, TX</v>
          </cell>
          <cell r="D110" t="str">
            <v>LBB</v>
          </cell>
          <cell r="E110" t="str">
            <v>LBB - Lubbock, TX</v>
          </cell>
          <cell r="F110">
            <v>0</v>
          </cell>
          <cell r="G110" t="str">
            <v>West Texas</v>
          </cell>
        </row>
        <row r="111">
          <cell r="C111" t="str">
            <v>Triangle - Incl Sales, TX</v>
          </cell>
          <cell r="D111" t="str">
            <v>LBB</v>
          </cell>
          <cell r="E111" t="str">
            <v>LBB - Lubbock, TX</v>
          </cell>
          <cell r="F111">
            <v>0</v>
          </cell>
          <cell r="G111" t="str">
            <v>West Texas</v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3">
          <cell r="AG3" t="str">
            <v>ANR</v>
          </cell>
        </row>
      </sheetData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75"/>
  <sheetViews>
    <sheetView tabSelected="1" zoomScaleNormal="100" workbookViewId="0">
      <selection activeCell="E6" sqref="E6"/>
    </sheetView>
  </sheetViews>
  <sheetFormatPr defaultRowHeight="12.75" x14ac:dyDescent="0.2"/>
  <cols>
    <col min="1" max="1" width="61.85546875" customWidth="1"/>
    <col min="2" max="2" width="12.42578125" bestFit="1" customWidth="1"/>
    <col min="3" max="3" width="11.42578125" bestFit="1" customWidth="1"/>
    <col min="4" max="4" width="10.42578125" bestFit="1" customWidth="1"/>
    <col min="5" max="5" width="11.28515625" bestFit="1" customWidth="1"/>
    <col min="6" max="6" width="13.5703125" customWidth="1"/>
    <col min="7" max="7" width="10.5703125" customWidth="1"/>
    <col min="8" max="8" width="12.140625" customWidth="1"/>
    <col min="9" max="9" width="11.140625" customWidth="1"/>
    <col min="10" max="10" width="12" customWidth="1"/>
    <col min="11" max="11" width="11.140625" customWidth="1"/>
    <col min="12" max="12" width="11" bestFit="1" customWidth="1"/>
    <col min="13" max="13" width="10.5703125" customWidth="1"/>
    <col min="14" max="14" width="9.85546875" customWidth="1"/>
    <col min="15" max="15" width="9.28515625" bestFit="1" customWidth="1"/>
    <col min="16" max="16" width="12.28515625" customWidth="1"/>
    <col min="17" max="17" width="9.28515625" bestFit="1" customWidth="1"/>
    <col min="18" max="18" width="13.5703125" customWidth="1"/>
    <col min="19" max="19" width="13.85546875" customWidth="1"/>
    <col min="20" max="20" width="16.5703125" customWidth="1"/>
    <col min="21" max="21" width="11.140625" bestFit="1" customWidth="1"/>
    <col min="22" max="22" width="10.28515625" customWidth="1"/>
    <col min="23" max="24" width="11.42578125" bestFit="1" customWidth="1"/>
    <col min="25" max="25" width="12.28515625" bestFit="1" customWidth="1"/>
    <col min="26" max="26" width="11.42578125" bestFit="1" customWidth="1"/>
    <col min="27" max="27" width="14.85546875" customWidth="1"/>
    <col min="28" max="28" width="12.140625" customWidth="1"/>
    <col min="29" max="29" width="12.42578125" customWidth="1"/>
    <col min="30" max="30" width="14.140625" customWidth="1"/>
    <col min="31" max="31" width="13.7109375" customWidth="1"/>
  </cols>
  <sheetData>
    <row r="1" spans="1:19" ht="18.75" customHeight="1" x14ac:dyDescent="0.25">
      <c r="A1" s="91"/>
    </row>
    <row r="2" spans="1:19" ht="18" x14ac:dyDescent="0.25">
      <c r="A2" s="1"/>
    </row>
    <row r="3" spans="1:19" ht="15" x14ac:dyDescent="0.2">
      <c r="A3" s="66" t="s">
        <v>40</v>
      </c>
    </row>
    <row r="4" spans="1:19" ht="18" x14ac:dyDescent="0.25">
      <c r="A4" s="1" t="s">
        <v>41</v>
      </c>
      <c r="B4" s="242" t="s">
        <v>187</v>
      </c>
      <c r="C4" s="229"/>
    </row>
    <row r="5" spans="1:19" ht="18" x14ac:dyDescent="0.25">
      <c r="A5" s="192" t="s">
        <v>183</v>
      </c>
      <c r="C5" s="49"/>
      <c r="D5" s="48"/>
    </row>
    <row r="6" spans="1:19" ht="18" x14ac:dyDescent="0.25">
      <c r="A6" s="1" t="s">
        <v>0</v>
      </c>
      <c r="B6" s="241"/>
    </row>
    <row r="7" spans="1:19" ht="18" x14ac:dyDescent="0.25">
      <c r="A7" s="228">
        <v>42243</v>
      </c>
    </row>
    <row r="8" spans="1:19" ht="18" x14ac:dyDescent="0.25">
      <c r="A8" s="2"/>
      <c r="B8" s="68"/>
      <c r="C8" s="69"/>
      <c r="D8" s="68"/>
      <c r="E8" s="234" t="s">
        <v>187</v>
      </c>
      <c r="G8" s="233"/>
      <c r="I8" s="234" t="s">
        <v>187</v>
      </c>
      <c r="K8" s="234" t="s">
        <v>187</v>
      </c>
      <c r="M8" s="233" t="s">
        <v>187</v>
      </c>
    </row>
    <row r="9" spans="1:19" x14ac:dyDescent="0.2">
      <c r="B9" s="243"/>
      <c r="C9" s="243"/>
      <c r="D9" s="243"/>
      <c r="E9" s="243"/>
      <c r="N9" s="33"/>
    </row>
    <row r="10" spans="1:19" ht="15.75" x14ac:dyDescent="0.25">
      <c r="A10" s="13" t="s">
        <v>1</v>
      </c>
      <c r="B10" s="32"/>
      <c r="C10" s="83">
        <v>30</v>
      </c>
      <c r="D10" s="84"/>
      <c r="E10" s="83">
        <v>31</v>
      </c>
      <c r="F10" s="11"/>
      <c r="G10" s="8">
        <v>30</v>
      </c>
      <c r="H10" s="11"/>
      <c r="I10" s="8">
        <v>31</v>
      </c>
      <c r="J10" s="11"/>
      <c r="K10" s="8">
        <v>31</v>
      </c>
      <c r="L10" s="11"/>
      <c r="M10" s="8">
        <v>30</v>
      </c>
      <c r="N10" s="11"/>
      <c r="O10" s="8">
        <v>31</v>
      </c>
      <c r="P10" s="211">
        <f>SUM(C10:O10)</f>
        <v>214</v>
      </c>
    </row>
    <row r="11" spans="1:19" x14ac:dyDescent="0.2">
      <c r="A11" s="7"/>
      <c r="B11" s="246">
        <v>42095</v>
      </c>
      <c r="C11" s="247"/>
      <c r="D11" s="246">
        <v>42125</v>
      </c>
      <c r="E11" s="247"/>
      <c r="F11" s="246">
        <v>42156</v>
      </c>
      <c r="G11" s="247"/>
      <c r="H11" s="246">
        <v>42186</v>
      </c>
      <c r="I11" s="247"/>
      <c r="J11" s="246">
        <v>42217</v>
      </c>
      <c r="K11" s="247"/>
      <c r="L11" s="246">
        <v>42248</v>
      </c>
      <c r="M11" s="247"/>
      <c r="N11" s="246">
        <v>42278</v>
      </c>
      <c r="O11" s="247"/>
      <c r="P11" s="212" t="s">
        <v>4</v>
      </c>
    </row>
    <row r="12" spans="1:19" x14ac:dyDescent="0.2">
      <c r="A12" s="22" t="s">
        <v>14</v>
      </c>
      <c r="B12" s="67" t="s">
        <v>2</v>
      </c>
      <c r="C12" s="71" t="s">
        <v>3</v>
      </c>
      <c r="D12" s="72" t="s">
        <v>2</v>
      </c>
      <c r="E12" s="71" t="s">
        <v>3</v>
      </c>
      <c r="F12" s="9" t="s">
        <v>2</v>
      </c>
      <c r="G12" s="10" t="s">
        <v>3</v>
      </c>
      <c r="H12" s="9" t="s">
        <v>2</v>
      </c>
      <c r="I12" s="10" t="s">
        <v>3</v>
      </c>
      <c r="J12" s="9" t="s">
        <v>2</v>
      </c>
      <c r="K12" s="10" t="s">
        <v>3</v>
      </c>
      <c r="L12" s="9" t="s">
        <v>2</v>
      </c>
      <c r="M12" s="10" t="s">
        <v>3</v>
      </c>
      <c r="N12" s="9" t="s">
        <v>2</v>
      </c>
      <c r="O12" s="10" t="s">
        <v>3</v>
      </c>
      <c r="P12" s="213" t="s">
        <v>2</v>
      </c>
    </row>
    <row r="13" spans="1:19" x14ac:dyDescent="0.2">
      <c r="A13" s="214" t="s">
        <v>181</v>
      </c>
      <c r="B13" s="73"/>
      <c r="C13" s="74"/>
      <c r="D13" s="70"/>
      <c r="E13" s="74"/>
      <c r="F13" s="4"/>
      <c r="G13" s="5"/>
      <c r="H13" s="4"/>
      <c r="I13" s="5"/>
      <c r="J13" s="4"/>
      <c r="K13" s="5"/>
      <c r="L13" s="4"/>
      <c r="M13" s="5"/>
      <c r="N13" s="4"/>
      <c r="O13" s="5"/>
      <c r="P13" s="214"/>
    </row>
    <row r="14" spans="1:19" x14ac:dyDescent="0.2">
      <c r="A14" s="90" t="s">
        <v>15</v>
      </c>
      <c r="B14" s="77">
        <f>+C14*C10</f>
        <v>136980</v>
      </c>
      <c r="C14" s="197">
        <v>4566</v>
      </c>
      <c r="D14" s="77">
        <f>3375*E10</f>
        <v>104625</v>
      </c>
      <c r="E14" s="197">
        <f>D14/$E$10</f>
        <v>3375</v>
      </c>
      <c r="F14" s="60">
        <f>+G14*G10</f>
        <v>80580</v>
      </c>
      <c r="G14" s="197">
        <v>2686</v>
      </c>
      <c r="H14" s="60">
        <f>+I14*I10</f>
        <v>76756</v>
      </c>
      <c r="I14" s="197">
        <v>2476</v>
      </c>
      <c r="J14" s="60">
        <f>+K14*K10</f>
        <v>78461</v>
      </c>
      <c r="K14" s="197">
        <v>2531</v>
      </c>
      <c r="L14" s="60">
        <f>(+M14*M10)-L15</f>
        <v>107550</v>
      </c>
      <c r="M14" s="197">
        <v>3585</v>
      </c>
      <c r="N14" s="60">
        <v>142460.75970385593</v>
      </c>
      <c r="O14" s="197">
        <f>N14/O$10</f>
        <v>4595.5083775437397</v>
      </c>
      <c r="P14" s="89">
        <f>B14+D14+F14+H14+J14+L14+N14</f>
        <v>727412.75970385596</v>
      </c>
      <c r="R14" s="37"/>
      <c r="S14" s="37"/>
    </row>
    <row r="15" spans="1:19" x14ac:dyDescent="0.2">
      <c r="A15" s="12" t="s">
        <v>16</v>
      </c>
      <c r="B15" s="77">
        <v>0</v>
      </c>
      <c r="C15" s="201">
        <f>B15/C$10</f>
        <v>0</v>
      </c>
      <c r="D15" s="77">
        <v>0</v>
      </c>
      <c r="E15" s="201">
        <f>D15/E$10</f>
        <v>0</v>
      </c>
      <c r="F15" s="77">
        <v>0</v>
      </c>
      <c r="G15" s="201">
        <f>F15/G$10</f>
        <v>0</v>
      </c>
      <c r="H15" s="77">
        <v>0</v>
      </c>
      <c r="I15" s="201">
        <f>H15/I$10</f>
        <v>0</v>
      </c>
      <c r="J15" s="77">
        <v>0</v>
      </c>
      <c r="K15" s="201">
        <f>J15/K$10</f>
        <v>0</v>
      </c>
      <c r="L15" s="77">
        <v>0</v>
      </c>
      <c r="M15" s="201">
        <f>L15/M$10</f>
        <v>0</v>
      </c>
      <c r="N15" s="77">
        <v>0</v>
      </c>
      <c r="O15" s="201">
        <f>N15/O$10</f>
        <v>0</v>
      </c>
      <c r="P15" s="89">
        <f>B15+D15+F15+H15+J15+L15+N15</f>
        <v>0</v>
      </c>
    </row>
    <row r="16" spans="1:19" x14ac:dyDescent="0.2">
      <c r="A16" s="218" t="s">
        <v>17</v>
      </c>
      <c r="B16" s="75">
        <f>SUM(B14:B15)</f>
        <v>136980</v>
      </c>
      <c r="C16" s="75">
        <f>SUM(C14:C15)</f>
        <v>4566</v>
      </c>
      <c r="D16" s="75">
        <f>SUM(D14:D15)</f>
        <v>104625</v>
      </c>
      <c r="E16" s="76">
        <f t="shared" ref="E16:O16" si="0">SUM(E14:E15)</f>
        <v>3375</v>
      </c>
      <c r="F16" s="75">
        <f t="shared" si="0"/>
        <v>80580</v>
      </c>
      <c r="G16" s="76">
        <f t="shared" si="0"/>
        <v>2686</v>
      </c>
      <c r="H16" s="75">
        <f t="shared" si="0"/>
        <v>76756</v>
      </c>
      <c r="I16" s="76">
        <f t="shared" si="0"/>
        <v>2476</v>
      </c>
      <c r="J16" s="75">
        <f t="shared" si="0"/>
        <v>78461</v>
      </c>
      <c r="K16" s="76">
        <f t="shared" si="0"/>
        <v>2531</v>
      </c>
      <c r="L16" s="75">
        <f t="shared" si="0"/>
        <v>107550</v>
      </c>
      <c r="M16" s="76">
        <f t="shared" si="0"/>
        <v>3585</v>
      </c>
      <c r="N16" s="75">
        <f t="shared" si="0"/>
        <v>142460.75970385593</v>
      </c>
      <c r="O16" s="76">
        <f t="shared" si="0"/>
        <v>4595.5083775437397</v>
      </c>
      <c r="P16" s="88">
        <f>B16+D16+F16+H16+J16+L16+N16</f>
        <v>727412.75970385596</v>
      </c>
    </row>
    <row r="17" spans="1:31" x14ac:dyDescent="0.2">
      <c r="A17" s="219" t="s">
        <v>5</v>
      </c>
      <c r="B17" s="60"/>
      <c r="C17" s="62"/>
      <c r="D17" s="77"/>
      <c r="E17" s="62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215"/>
    </row>
    <row r="18" spans="1:31" x14ac:dyDescent="0.2">
      <c r="A18" s="90" t="s">
        <v>15</v>
      </c>
      <c r="B18" s="77">
        <v>651571.49036351102</v>
      </c>
      <c r="C18" s="197">
        <v>21719</v>
      </c>
      <c r="D18" s="77">
        <f>13000*E10</f>
        <v>403000</v>
      </c>
      <c r="E18" s="197">
        <f>D18/$E$10</f>
        <v>13000</v>
      </c>
      <c r="F18" s="16">
        <f>+G18*G10</f>
        <v>296250</v>
      </c>
      <c r="G18" s="198">
        <v>9875</v>
      </c>
      <c r="H18" s="16">
        <f>+I18*I10</f>
        <v>231167</v>
      </c>
      <c r="I18" s="198">
        <v>7457</v>
      </c>
      <c r="J18" s="16">
        <f>+K18*K10</f>
        <v>231167</v>
      </c>
      <c r="K18" s="198">
        <v>7457</v>
      </c>
      <c r="L18" s="16">
        <f>+M18*M10</f>
        <v>367230</v>
      </c>
      <c r="M18" s="198">
        <v>12241</v>
      </c>
      <c r="N18" s="16">
        <v>586816.53244734672</v>
      </c>
      <c r="O18" s="198">
        <f>N18/O10</f>
        <v>18929.565562817636</v>
      </c>
      <c r="P18" s="215">
        <f>B18+D18+F18+H18+J18+L18+N18</f>
        <v>2767202.0228108577</v>
      </c>
      <c r="R18" s="24"/>
      <c r="S18" s="24"/>
    </row>
    <row r="19" spans="1:31" x14ac:dyDescent="0.2">
      <c r="A19" s="90" t="s">
        <v>18</v>
      </c>
      <c r="B19" s="60">
        <v>0</v>
      </c>
      <c r="C19" s="62">
        <f>B19/$C$10</f>
        <v>0</v>
      </c>
      <c r="D19" s="77">
        <v>0</v>
      </c>
      <c r="E19" s="62">
        <f>D19/$E$10</f>
        <v>0</v>
      </c>
      <c r="F19" s="16">
        <v>0</v>
      </c>
      <c r="G19" s="15">
        <f>F19/G10</f>
        <v>0</v>
      </c>
      <c r="H19" s="16">
        <v>0</v>
      </c>
      <c r="I19" s="15">
        <f>H19/I10</f>
        <v>0</v>
      </c>
      <c r="J19" s="16">
        <v>0</v>
      </c>
      <c r="K19" s="15">
        <f>J19/K10</f>
        <v>0</v>
      </c>
      <c r="L19" s="16">
        <v>0</v>
      </c>
      <c r="M19" s="15">
        <f>L19/M10</f>
        <v>0</v>
      </c>
      <c r="N19" s="16">
        <v>0</v>
      </c>
      <c r="O19" s="15">
        <f>N19/O10</f>
        <v>0</v>
      </c>
      <c r="P19" s="215">
        <f>B19+D19+F19+H19+J19+L19+N19</f>
        <v>0</v>
      </c>
    </row>
    <row r="20" spans="1:31" ht="12.75" customHeight="1" x14ac:dyDescent="0.2">
      <c r="A20" s="12" t="s">
        <v>19</v>
      </c>
      <c r="B20" s="78">
        <v>0</v>
      </c>
      <c r="C20" s="79">
        <f>B20/$C$10</f>
        <v>0</v>
      </c>
      <c r="D20" s="80">
        <v>0</v>
      </c>
      <c r="E20" s="79">
        <f>D20/$E$10</f>
        <v>0</v>
      </c>
      <c r="F20" s="18">
        <v>0</v>
      </c>
      <c r="G20" s="17">
        <f>F20/G10</f>
        <v>0</v>
      </c>
      <c r="H20" s="18">
        <v>0</v>
      </c>
      <c r="I20" s="17">
        <f>H20/I10</f>
        <v>0</v>
      </c>
      <c r="J20" s="18">
        <v>0</v>
      </c>
      <c r="K20" s="17">
        <f>J20/K10</f>
        <v>0</v>
      </c>
      <c r="L20" s="18">
        <v>0</v>
      </c>
      <c r="M20" s="17">
        <f>L20/M10</f>
        <v>0</v>
      </c>
      <c r="N20" s="18">
        <v>0</v>
      </c>
      <c r="O20" s="17">
        <f>N20/O10</f>
        <v>0</v>
      </c>
      <c r="P20" s="215">
        <f>B20+D20+F20+H20+J20+L20+N20</f>
        <v>0</v>
      </c>
      <c r="T20" s="53"/>
      <c r="X20" s="244"/>
      <c r="Y20" s="244"/>
      <c r="Z20" s="244"/>
      <c r="AC20" s="244"/>
      <c r="AD20" s="244"/>
      <c r="AE20" s="244"/>
    </row>
    <row r="21" spans="1:31" x14ac:dyDescent="0.2">
      <c r="A21" s="14" t="s">
        <v>17</v>
      </c>
      <c r="B21" s="75">
        <f t="shared" ref="B21:P21" si="1">SUM(B18:B20)</f>
        <v>651571.49036351102</v>
      </c>
      <c r="C21" s="76">
        <f t="shared" si="1"/>
        <v>21719</v>
      </c>
      <c r="D21" s="81">
        <f t="shared" si="1"/>
        <v>403000</v>
      </c>
      <c r="E21" s="76">
        <f t="shared" si="1"/>
        <v>13000</v>
      </c>
      <c r="F21" s="21">
        <f>SUM(F18:F20)</f>
        <v>296250</v>
      </c>
      <c r="G21" s="20">
        <f>SUM(G18:G20)</f>
        <v>9875</v>
      </c>
      <c r="H21" s="21">
        <f>SUM(H18:H20)</f>
        <v>231167</v>
      </c>
      <c r="I21" s="20">
        <f>SUM(I18:I20)</f>
        <v>7457</v>
      </c>
      <c r="J21" s="21">
        <f t="shared" si="1"/>
        <v>231167</v>
      </c>
      <c r="K21" s="20">
        <f t="shared" si="1"/>
        <v>7457</v>
      </c>
      <c r="L21" s="21">
        <f t="shared" si="1"/>
        <v>367230</v>
      </c>
      <c r="M21" s="20">
        <f t="shared" si="1"/>
        <v>12241</v>
      </c>
      <c r="N21" s="21">
        <f t="shared" si="1"/>
        <v>586816.53244734672</v>
      </c>
      <c r="O21" s="20">
        <f t="shared" si="1"/>
        <v>18929.565562817636</v>
      </c>
      <c r="P21" s="23">
        <f t="shared" si="1"/>
        <v>2767202.0228108577</v>
      </c>
      <c r="Y21" s="25"/>
      <c r="Z21" s="25"/>
      <c r="AD21" s="25"/>
      <c r="AE21" s="25"/>
    </row>
    <row r="22" spans="1:31" x14ac:dyDescent="0.2">
      <c r="A22" s="219" t="s">
        <v>6</v>
      </c>
      <c r="B22" s="60"/>
      <c r="C22" s="62"/>
      <c r="D22" s="77"/>
      <c r="E22" s="62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215"/>
      <c r="T22" s="41"/>
      <c r="V22" s="26"/>
      <c r="Y22" s="24"/>
      <c r="Z22" s="24"/>
      <c r="AA22" s="24"/>
      <c r="AD22" s="24"/>
      <c r="AE22" s="24"/>
    </row>
    <row r="23" spans="1:31" x14ac:dyDescent="0.2">
      <c r="A23" s="14" t="s">
        <v>15</v>
      </c>
      <c r="B23" s="75">
        <f>+C23*C10</f>
        <v>60330</v>
      </c>
      <c r="C23" s="199">
        <v>2011</v>
      </c>
      <c r="D23" s="75">
        <f>1122*E10</f>
        <v>34782</v>
      </c>
      <c r="E23" s="199">
        <f>D23/E10</f>
        <v>1122</v>
      </c>
      <c r="F23" s="19">
        <f>+G23*G10</f>
        <v>21840</v>
      </c>
      <c r="G23" s="200">
        <v>728</v>
      </c>
      <c r="H23" s="19">
        <f>+I23*I10</f>
        <v>21359</v>
      </c>
      <c r="I23" s="200">
        <v>689</v>
      </c>
      <c r="J23" s="19">
        <f>+K23*K10</f>
        <v>22568</v>
      </c>
      <c r="K23" s="200">
        <v>728</v>
      </c>
      <c r="L23" s="19">
        <f>+M23*M10</f>
        <v>25260</v>
      </c>
      <c r="M23" s="200">
        <v>842</v>
      </c>
      <c r="N23" s="19">
        <v>49367.227896391618</v>
      </c>
      <c r="O23" s="200">
        <f>N23/O10</f>
        <v>1592.4912224642458</v>
      </c>
      <c r="P23" s="23">
        <f>B23+D23+F23+H23+J23+L23+N23</f>
        <v>235506.22789639162</v>
      </c>
      <c r="T23" s="41"/>
      <c r="V23" s="26"/>
      <c r="Y23" s="24"/>
      <c r="Z23" s="24"/>
      <c r="AA23" s="24"/>
      <c r="AD23" s="24"/>
      <c r="AE23" s="24"/>
    </row>
    <row r="24" spans="1:31" x14ac:dyDescent="0.2">
      <c r="A24" s="220"/>
      <c r="B24" s="82"/>
      <c r="C24" s="62"/>
      <c r="D24" s="77"/>
      <c r="E24" s="62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215"/>
      <c r="T24" s="41"/>
      <c r="V24" s="26"/>
      <c r="Y24" s="24"/>
      <c r="Z24" s="24"/>
      <c r="AA24" s="24"/>
      <c r="AD24" s="24"/>
      <c r="AE24" s="24"/>
    </row>
    <row r="25" spans="1:31" x14ac:dyDescent="0.2">
      <c r="A25" s="220" t="s">
        <v>180</v>
      </c>
      <c r="B25" s="82">
        <f t="shared" ref="B25:P25" si="2">+B16+B21+B23</f>
        <v>848881.49036351102</v>
      </c>
      <c r="C25" s="82">
        <f t="shared" si="2"/>
        <v>28296</v>
      </c>
      <c r="D25" s="82">
        <f t="shared" si="2"/>
        <v>542407</v>
      </c>
      <c r="E25" s="82">
        <f t="shared" si="2"/>
        <v>17497</v>
      </c>
      <c r="F25" s="29">
        <f t="shared" si="2"/>
        <v>398670</v>
      </c>
      <c r="G25" s="29">
        <f t="shared" si="2"/>
        <v>13289</v>
      </c>
      <c r="H25" s="29">
        <f t="shared" si="2"/>
        <v>329282</v>
      </c>
      <c r="I25" s="29">
        <f t="shared" si="2"/>
        <v>10622</v>
      </c>
      <c r="J25" s="29">
        <f t="shared" si="2"/>
        <v>332196</v>
      </c>
      <c r="K25" s="29">
        <f t="shared" si="2"/>
        <v>10716</v>
      </c>
      <c r="L25" s="29">
        <f t="shared" si="2"/>
        <v>500040</v>
      </c>
      <c r="M25" s="29">
        <f t="shared" si="2"/>
        <v>16668</v>
      </c>
      <c r="N25" s="29">
        <f t="shared" si="2"/>
        <v>778644.52004759433</v>
      </c>
      <c r="O25" s="29">
        <f t="shared" si="2"/>
        <v>25117.565162825624</v>
      </c>
      <c r="P25" s="42">
        <f t="shared" si="2"/>
        <v>3730121.0104111051</v>
      </c>
      <c r="U25" s="41"/>
      <c r="V25" s="26"/>
      <c r="Y25" s="24"/>
      <c r="Z25" s="24"/>
      <c r="AA25" s="24"/>
      <c r="AD25" s="24"/>
      <c r="AE25" s="24"/>
    </row>
    <row r="26" spans="1:31" x14ac:dyDescent="0.2">
      <c r="A26" s="220"/>
      <c r="B26" s="82"/>
      <c r="C26" s="62"/>
      <c r="D26" s="77"/>
      <c r="E26" s="62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215"/>
      <c r="S26" s="39"/>
      <c r="U26" s="27"/>
      <c r="V26" s="26"/>
      <c r="W26" s="37"/>
      <c r="X26" s="37"/>
      <c r="Y26" s="24"/>
      <c r="Z26" s="24"/>
      <c r="AA26" s="24"/>
      <c r="AD26" s="24"/>
      <c r="AE26" s="24"/>
    </row>
    <row r="27" spans="1:31" s="47" customFormat="1" x14ac:dyDescent="0.2">
      <c r="A27" s="221" t="s">
        <v>173</v>
      </c>
      <c r="B27" s="60">
        <f>B60</f>
        <v>497907.85714285716</v>
      </c>
      <c r="C27" s="197">
        <f>B27/C$10</f>
        <v>16596.928571428572</v>
      </c>
      <c r="D27" s="60">
        <f>+E27*E10</f>
        <v>268894</v>
      </c>
      <c r="E27" s="197">
        <v>8674</v>
      </c>
      <c r="F27" s="60">
        <f>+G27*G10</f>
        <v>497910</v>
      </c>
      <c r="G27" s="197">
        <v>16597</v>
      </c>
      <c r="H27" s="60">
        <v>345712</v>
      </c>
      <c r="I27" s="197">
        <v>11152</v>
      </c>
      <c r="J27" s="60">
        <v>537761</v>
      </c>
      <c r="K27" s="197">
        <f>J27/K$10</f>
        <v>17347.129032258064</v>
      </c>
      <c r="L27" s="60">
        <f>+K71</f>
        <v>614583.5</v>
      </c>
      <c r="M27" s="197">
        <f>L27/M$10</f>
        <v>20486.116666666665</v>
      </c>
      <c r="N27" s="60">
        <f>+N60</f>
        <v>497907.85714285716</v>
      </c>
      <c r="O27" s="197">
        <f>N27/O$10</f>
        <v>16061.543778801844</v>
      </c>
      <c r="P27" s="89">
        <f t="shared" ref="P27:P33" si="3">B27+D27+F27+H27+J27+L27+N27</f>
        <v>3260676.2142857146</v>
      </c>
      <c r="R27" s="63"/>
      <c r="S27" s="63"/>
      <c r="V27" s="64"/>
      <c r="Y27" s="65"/>
      <c r="Z27" s="65"/>
      <c r="AA27" s="65"/>
      <c r="AD27" s="65"/>
    </row>
    <row r="28" spans="1:31" s="47" customFormat="1" x14ac:dyDescent="0.2">
      <c r="A28" s="222" t="s">
        <v>165</v>
      </c>
      <c r="B28" s="60">
        <v>93986.35</v>
      </c>
      <c r="C28" s="62">
        <f t="shared" ref="C28" si="4">B28/C$10</f>
        <v>3132.8783333333336</v>
      </c>
      <c r="D28" s="60">
        <f>+E28*E10</f>
        <v>93992</v>
      </c>
      <c r="E28" s="62">
        <v>3032</v>
      </c>
      <c r="F28" s="60">
        <f>+G28*G10</f>
        <v>93990</v>
      </c>
      <c r="G28" s="62">
        <v>3133</v>
      </c>
      <c r="H28" s="60">
        <f>+I28*I10</f>
        <v>93992</v>
      </c>
      <c r="I28" s="62">
        <v>3032</v>
      </c>
      <c r="J28" s="60">
        <v>93986.35</v>
      </c>
      <c r="K28" s="62">
        <f>J28/K$10</f>
        <v>3031.8177419354843</v>
      </c>
      <c r="L28" s="60">
        <v>93986.35</v>
      </c>
      <c r="M28" s="62">
        <f>L28/M$10</f>
        <v>3132.8783333333336</v>
      </c>
      <c r="N28" s="60">
        <v>93986.35</v>
      </c>
      <c r="O28" s="62">
        <f>N28/O$10</f>
        <v>3031.8177419354843</v>
      </c>
      <c r="P28" s="89">
        <f t="shared" si="3"/>
        <v>657919.39999999991</v>
      </c>
      <c r="R28" s="63"/>
      <c r="S28" s="63"/>
      <c r="V28" s="64"/>
      <c r="Y28" s="65"/>
      <c r="Z28" s="65"/>
      <c r="AA28" s="65"/>
      <c r="AD28" s="65"/>
    </row>
    <row r="29" spans="1:31" s="47" customFormat="1" x14ac:dyDescent="0.2">
      <c r="A29" s="222" t="s">
        <v>184</v>
      </c>
      <c r="B29" s="60">
        <v>98047.985714285722</v>
      </c>
      <c r="C29" s="62">
        <f>+B29/C10</f>
        <v>3268.2661904761908</v>
      </c>
      <c r="D29" s="60">
        <f>+E29*E10</f>
        <v>98053</v>
      </c>
      <c r="E29" s="62">
        <v>3163</v>
      </c>
      <c r="F29" s="60">
        <f>+G29*G10</f>
        <v>98040</v>
      </c>
      <c r="G29" s="62">
        <v>3268</v>
      </c>
      <c r="H29" s="60">
        <f>+I29*I10</f>
        <v>98053</v>
      </c>
      <c r="I29" s="62">
        <v>3163</v>
      </c>
      <c r="J29" s="60">
        <v>98047.985714285722</v>
      </c>
      <c r="K29" s="62">
        <f>+J29/K10</f>
        <v>3162.8382488479265</v>
      </c>
      <c r="L29" s="60">
        <v>98047.985714285722</v>
      </c>
      <c r="M29" s="62">
        <f>+L29/M10</f>
        <v>3268.2661904761908</v>
      </c>
      <c r="N29" s="60">
        <v>98047.985714285722</v>
      </c>
      <c r="O29" s="62">
        <f>+N29/O10</f>
        <v>3162.8382488479265</v>
      </c>
      <c r="P29" s="89">
        <f t="shared" si="3"/>
        <v>686337.942857143</v>
      </c>
      <c r="R29" s="63"/>
      <c r="S29" s="63"/>
      <c r="V29" s="64"/>
      <c r="Y29" s="65"/>
      <c r="Z29" s="65"/>
      <c r="AA29" s="65"/>
      <c r="AD29" s="65"/>
    </row>
    <row r="30" spans="1:31" s="47" customFormat="1" x14ac:dyDescent="0.2">
      <c r="A30" s="222" t="s">
        <v>166</v>
      </c>
      <c r="B30" s="60">
        <v>295312.32571428566</v>
      </c>
      <c r="C30" s="62">
        <f>+B30/C10</f>
        <v>9843.744190476189</v>
      </c>
      <c r="D30" s="60">
        <f>+E30*E10</f>
        <v>295306</v>
      </c>
      <c r="E30" s="62">
        <v>9526</v>
      </c>
      <c r="F30" s="60">
        <f>+G30*G10</f>
        <v>295320</v>
      </c>
      <c r="G30" s="62">
        <v>9844</v>
      </c>
      <c r="H30" s="60">
        <f>+I30*I10</f>
        <v>295306</v>
      </c>
      <c r="I30" s="62">
        <v>9526</v>
      </c>
      <c r="J30" s="60">
        <v>295312.32571428566</v>
      </c>
      <c r="K30" s="62">
        <f>+J30/K10</f>
        <v>9526.2040552995368</v>
      </c>
      <c r="L30" s="60">
        <v>295312.32571428566</v>
      </c>
      <c r="M30" s="62">
        <f>+L30/M10</f>
        <v>9843.744190476189</v>
      </c>
      <c r="N30" s="60">
        <v>295312.32571428566</v>
      </c>
      <c r="O30" s="62">
        <f>+N30/O10</f>
        <v>9526.2040552995368</v>
      </c>
      <c r="P30" s="89">
        <f t="shared" si="3"/>
        <v>2067181.3028571429</v>
      </c>
      <c r="R30" s="63"/>
      <c r="S30" s="63"/>
      <c r="V30" s="64"/>
      <c r="Y30" s="65"/>
      <c r="Z30" s="65"/>
      <c r="AA30" s="65"/>
      <c r="AD30" s="65"/>
    </row>
    <row r="31" spans="1:31" s="47" customFormat="1" x14ac:dyDescent="0.2">
      <c r="A31" s="222" t="s">
        <v>167</v>
      </c>
      <c r="B31" s="60">
        <f>+C31*C$10</f>
        <v>81952.014285714278</v>
      </c>
      <c r="C31" s="62">
        <f>6000-C$29</f>
        <v>2731.7338095238092</v>
      </c>
      <c r="D31" s="60">
        <f>+E31*E10</f>
        <v>87947</v>
      </c>
      <c r="E31" s="62">
        <v>2837</v>
      </c>
      <c r="F31" s="60">
        <f>+G31*G10</f>
        <v>81960</v>
      </c>
      <c r="G31" s="62">
        <v>2732</v>
      </c>
      <c r="H31" s="60">
        <f>+I31*I10</f>
        <v>87947</v>
      </c>
      <c r="I31" s="62">
        <v>2837</v>
      </c>
      <c r="J31" s="60">
        <f>+K31*K$10</f>
        <v>87952.014285714278</v>
      </c>
      <c r="K31" s="62">
        <f>6000-K$29</f>
        <v>2837.1617511520735</v>
      </c>
      <c r="L31" s="60">
        <f>+M31*M$10</f>
        <v>81952.014285714278</v>
      </c>
      <c r="M31" s="62">
        <f>6000-M$29</f>
        <v>2731.7338095238092</v>
      </c>
      <c r="N31" s="60">
        <f>+O31*O$10</f>
        <v>87952.014285714278</v>
      </c>
      <c r="O31" s="62">
        <f>6000-O$29</f>
        <v>2837.1617511520735</v>
      </c>
      <c r="P31" s="89">
        <f t="shared" si="3"/>
        <v>597662.057142857</v>
      </c>
      <c r="R31" s="63"/>
      <c r="S31" s="63"/>
      <c r="V31" s="64"/>
      <c r="Y31" s="65"/>
      <c r="Z31" s="65"/>
      <c r="AA31" s="65"/>
      <c r="AD31" s="65"/>
    </row>
    <row r="32" spans="1:31" s="47" customFormat="1" x14ac:dyDescent="0.2">
      <c r="A32" s="223" t="s">
        <v>168</v>
      </c>
      <c r="B32" s="60">
        <v>0</v>
      </c>
      <c r="C32" s="62">
        <v>0</v>
      </c>
      <c r="D32" s="60">
        <v>0</v>
      </c>
      <c r="E32" s="62">
        <v>0</v>
      </c>
      <c r="F32" s="60">
        <v>0</v>
      </c>
      <c r="G32" s="62">
        <v>0</v>
      </c>
      <c r="H32" s="60">
        <v>0</v>
      </c>
      <c r="I32" s="62">
        <v>0</v>
      </c>
      <c r="J32" s="60">
        <v>0</v>
      </c>
      <c r="K32" s="62">
        <v>0</v>
      </c>
      <c r="L32" s="60">
        <v>0</v>
      </c>
      <c r="M32" s="62">
        <v>0</v>
      </c>
      <c r="N32" s="60">
        <v>0</v>
      </c>
      <c r="O32" s="62">
        <v>0</v>
      </c>
      <c r="P32" s="89">
        <f t="shared" si="3"/>
        <v>0</v>
      </c>
      <c r="R32" s="63"/>
      <c r="S32" s="63"/>
      <c r="V32" s="64"/>
      <c r="Y32" s="65"/>
      <c r="Z32" s="65"/>
      <c r="AA32" s="65"/>
      <c r="AD32" s="65"/>
    </row>
    <row r="33" spans="1:31" s="47" customFormat="1" x14ac:dyDescent="0.2">
      <c r="A33" s="223" t="s">
        <v>135</v>
      </c>
      <c r="B33" s="60">
        <v>105110.48571428572</v>
      </c>
      <c r="C33" s="62">
        <f>+B33/C10</f>
        <v>3503.6828571428573</v>
      </c>
      <c r="D33" s="60">
        <f>+E33*E10</f>
        <v>99107</v>
      </c>
      <c r="E33" s="62">
        <v>3197</v>
      </c>
      <c r="F33" s="60">
        <f>+G33*G10</f>
        <v>105090</v>
      </c>
      <c r="G33" s="62">
        <v>3503</v>
      </c>
      <c r="H33" s="60">
        <f>+I33*I10</f>
        <v>99107</v>
      </c>
      <c r="I33" s="62">
        <v>3197</v>
      </c>
      <c r="J33" s="60">
        <v>99110.485714285722</v>
      </c>
      <c r="K33" s="62">
        <f>+J33/K10</f>
        <v>3197.1124423963138</v>
      </c>
      <c r="L33" s="60">
        <v>105110.48571428572</v>
      </c>
      <c r="M33" s="62">
        <f>+L33/M10</f>
        <v>3503.6828571428573</v>
      </c>
      <c r="N33" s="60">
        <v>99110.485714285722</v>
      </c>
      <c r="O33" s="62">
        <f>+N33/O10</f>
        <v>3197.1124423963138</v>
      </c>
      <c r="P33" s="89">
        <f t="shared" si="3"/>
        <v>711745.942857143</v>
      </c>
      <c r="R33" s="63"/>
      <c r="S33" s="63"/>
      <c r="Y33" s="65"/>
      <c r="Z33" s="65"/>
      <c r="AA33" s="65"/>
      <c r="AD33" s="65"/>
      <c r="AE33" s="65"/>
    </row>
    <row r="34" spans="1:31" x14ac:dyDescent="0.2">
      <c r="A34" s="30" t="s">
        <v>20</v>
      </c>
      <c r="B34" s="75">
        <f>SUM(B27:B33)</f>
        <v>1172317.0185714285</v>
      </c>
      <c r="C34" s="76">
        <f t="shared" ref="C34:O34" si="5">SUM(C27:C33)</f>
        <v>39077.23395238095</v>
      </c>
      <c r="D34" s="75">
        <f>SUM(D27:D33)</f>
        <v>943299</v>
      </c>
      <c r="E34" s="76">
        <f t="shared" si="5"/>
        <v>30429</v>
      </c>
      <c r="F34" s="21">
        <f>SUM(F27:F33)</f>
        <v>1172310</v>
      </c>
      <c r="G34" s="20">
        <f>SUM(G27:G33)</f>
        <v>39077</v>
      </c>
      <c r="H34" s="21">
        <f>SUM(H27:H33)</f>
        <v>1020117</v>
      </c>
      <c r="I34" s="20">
        <f>SUM(I27:I33)</f>
        <v>32907</v>
      </c>
      <c r="J34" s="21">
        <f t="shared" si="5"/>
        <v>1212170.1614285714</v>
      </c>
      <c r="K34" s="20">
        <f t="shared" si="5"/>
        <v>39102.263271889395</v>
      </c>
      <c r="L34" s="21">
        <f t="shared" si="5"/>
        <v>1288992.6614285714</v>
      </c>
      <c r="M34" s="20">
        <f t="shared" si="5"/>
        <v>42966.422047619046</v>
      </c>
      <c r="N34" s="21">
        <f t="shared" si="5"/>
        <v>1172317.0185714285</v>
      </c>
      <c r="O34" s="20">
        <f t="shared" si="5"/>
        <v>37816.67801843318</v>
      </c>
      <c r="P34" s="23">
        <f>SUM(P27:P33)</f>
        <v>7981522.8599999994</v>
      </c>
      <c r="R34" s="24"/>
      <c r="S34" s="24"/>
    </row>
    <row r="35" spans="1:31" x14ac:dyDescent="0.2">
      <c r="A35" s="219"/>
      <c r="B35" s="60"/>
      <c r="C35" s="62"/>
      <c r="D35" s="77"/>
      <c r="E35" s="62"/>
      <c r="F35" s="16"/>
      <c r="G35" s="15"/>
      <c r="H35" s="16"/>
      <c r="I35" s="15"/>
      <c r="J35" s="16"/>
      <c r="K35" s="15"/>
      <c r="L35" s="16"/>
      <c r="M35" s="15"/>
      <c r="N35" s="16"/>
      <c r="O35" s="15"/>
      <c r="P35" s="215"/>
      <c r="R35" s="40"/>
    </row>
    <row r="36" spans="1:31" x14ac:dyDescent="0.2">
      <c r="A36" s="219" t="s">
        <v>169</v>
      </c>
      <c r="B36" s="204">
        <f>+B14+B57</f>
        <v>308622.85714285716</v>
      </c>
      <c r="C36" s="62">
        <f>+B36/$C$10</f>
        <v>10287.428571428572</v>
      </c>
      <c r="D36" s="204">
        <f>+D14+D57</f>
        <v>198075</v>
      </c>
      <c r="E36" s="62">
        <f>+D36/$E$10</f>
        <v>6389.5161290322585</v>
      </c>
      <c r="F36" s="204">
        <f>+G36*G10</f>
        <v>252222.85714285713</v>
      </c>
      <c r="G36" s="62">
        <f>+G14+G57</f>
        <v>8407.4285714285706</v>
      </c>
      <c r="H36" s="204">
        <v>196906</v>
      </c>
      <c r="I36" s="62">
        <v>8505</v>
      </c>
      <c r="J36" s="204">
        <f>+K36*K10</f>
        <v>265360</v>
      </c>
      <c r="K36" s="62">
        <v>8560</v>
      </c>
      <c r="L36" s="204">
        <f>+M36*M10</f>
        <v>321150</v>
      </c>
      <c r="M36" s="62">
        <f>+M14+L68</f>
        <v>10705</v>
      </c>
      <c r="N36" s="204">
        <f>+N14+N57</f>
        <v>314103.61684671306</v>
      </c>
      <c r="O36" s="62">
        <f>+N36/$O$10</f>
        <v>10132.374736990743</v>
      </c>
      <c r="P36" s="215">
        <f>+P14+P57</f>
        <v>1870714.1421923351</v>
      </c>
      <c r="Q36" s="6"/>
      <c r="R36" s="44"/>
      <c r="S36" s="44"/>
      <c r="T36" s="202"/>
    </row>
    <row r="37" spans="1:31" x14ac:dyDescent="0.2">
      <c r="A37" s="219" t="s">
        <v>170</v>
      </c>
      <c r="B37" s="60">
        <f>+B18+B58+B28+B30</f>
        <v>1318773.0232206539</v>
      </c>
      <c r="C37" s="62">
        <f t="shared" ref="C37:C38" si="6">+B37/$C$10</f>
        <v>43959.100774021797</v>
      </c>
      <c r="D37" s="60">
        <f>+D18+D58+D28+D30</f>
        <v>941398</v>
      </c>
      <c r="E37" s="62">
        <f t="shared" ref="E37:E38" si="7">+D37/$E$10</f>
        <v>30367.677419354837</v>
      </c>
      <c r="F37" s="60">
        <f>+G37*G10</f>
        <v>963462.85714285716</v>
      </c>
      <c r="G37" s="62">
        <f>+G18+G28+G30+G58</f>
        <v>32115.428571428572</v>
      </c>
      <c r="H37" s="60">
        <v>812165</v>
      </c>
      <c r="I37" s="62">
        <v>29634</v>
      </c>
      <c r="J37" s="60">
        <f>+K37*K10</f>
        <v>918654</v>
      </c>
      <c r="K37" s="62">
        <v>29634</v>
      </c>
      <c r="L37" s="60">
        <f>+M37*M10</f>
        <v>1097328.6757142856</v>
      </c>
      <c r="M37" s="62">
        <f>+M18+L69+M28+M30</f>
        <v>36577.622523809521</v>
      </c>
      <c r="N37" s="60">
        <f>+N18+N58+N28+N30</f>
        <v>1254018.0653044896</v>
      </c>
      <c r="O37" s="62">
        <f t="shared" ref="O37:O38" si="8">+N37/$O$10</f>
        <v>40452.195654983538</v>
      </c>
      <c r="P37" s="89">
        <f>+P18+P58+P28+P30</f>
        <v>7341121.0113822864</v>
      </c>
      <c r="R37" s="44"/>
      <c r="S37" s="44"/>
      <c r="T37" s="202"/>
    </row>
    <row r="38" spans="1:31" x14ac:dyDescent="0.2">
      <c r="A38" s="219" t="s">
        <v>171</v>
      </c>
      <c r="B38" s="208">
        <f>+B23+B59</f>
        <v>108692.14285714286</v>
      </c>
      <c r="C38" s="210">
        <f t="shared" si="6"/>
        <v>3623.0714285714284</v>
      </c>
      <c r="D38" s="208">
        <f>+D23+D59</f>
        <v>61113</v>
      </c>
      <c r="E38" s="210">
        <f t="shared" si="7"/>
        <v>1971.3870967741937</v>
      </c>
      <c r="F38" s="208">
        <f>+G38*G10</f>
        <v>70202.142857142855</v>
      </c>
      <c r="G38" s="210">
        <f>+G23+G59</f>
        <v>2340.0714285714284</v>
      </c>
      <c r="H38" s="208">
        <v>55213</v>
      </c>
      <c r="I38" s="210">
        <v>2388</v>
      </c>
      <c r="J38" s="208">
        <f>+K38*K10</f>
        <v>75237</v>
      </c>
      <c r="K38" s="210">
        <v>2427</v>
      </c>
      <c r="L38" s="208">
        <f>+M38*M10</f>
        <v>85443.5</v>
      </c>
      <c r="M38" s="210">
        <f>+M23+L70</f>
        <v>2848.1166666666668</v>
      </c>
      <c r="N38" s="208">
        <f>+N23+N59</f>
        <v>97729.370753534473</v>
      </c>
      <c r="O38" s="210">
        <f t="shared" si="8"/>
        <v>3152.5603468882086</v>
      </c>
      <c r="P38" s="216">
        <f>+P23+P59</f>
        <v>557643.68411758973</v>
      </c>
      <c r="Q38" s="6"/>
      <c r="R38" s="44"/>
      <c r="S38" s="44"/>
      <c r="T38" s="202"/>
    </row>
    <row r="39" spans="1:31" x14ac:dyDescent="0.2">
      <c r="A39" s="224" t="s">
        <v>21</v>
      </c>
      <c r="B39" s="60">
        <f>SUM(B36:B38)</f>
        <v>1736088.0232206539</v>
      </c>
      <c r="C39" s="62">
        <f>C14+C18+C23+C27+C28+C30</f>
        <v>57869.551095238094</v>
      </c>
      <c r="D39" s="60">
        <f>SUM(D36:D38)</f>
        <v>1200586</v>
      </c>
      <c r="E39" s="62">
        <f>E14+E18+E23+E27+E28+E30</f>
        <v>38729</v>
      </c>
      <c r="F39" s="60">
        <f>SUM(F36:F38)</f>
        <v>1285887.8571428573</v>
      </c>
      <c r="G39" s="62">
        <f>G14+G18+G23+G27+G28+G30</f>
        <v>42863</v>
      </c>
      <c r="H39" s="60">
        <f>SUM(H36:H38)</f>
        <v>1064284</v>
      </c>
      <c r="I39" s="62">
        <f>SUM(I36:I38)</f>
        <v>40527</v>
      </c>
      <c r="J39" s="60">
        <f>SUM(J36:J38)</f>
        <v>1259251</v>
      </c>
      <c r="K39" s="62">
        <f>K14+K18+K23+K27+K28+K30</f>
        <v>40621.150829493083</v>
      </c>
      <c r="L39" s="60">
        <f>SUM(L36:L38)</f>
        <v>1503922.1757142856</v>
      </c>
      <c r="M39" s="62">
        <f>M14+M18+M23+M27+M28+M30</f>
        <v>50130.73919047619</v>
      </c>
      <c r="N39" s="60">
        <f>SUM(N36:N38)</f>
        <v>1665851.0529047369</v>
      </c>
      <c r="O39" s="62">
        <f>O14+O18+O23+O27+O28+O30</f>
        <v>53737.130738862492</v>
      </c>
      <c r="P39" s="89">
        <f>P14+P18+P23+P27+P28+P30</f>
        <v>9715897.9275539629</v>
      </c>
      <c r="R39" s="44"/>
      <c r="S39" s="44"/>
      <c r="T39" s="202"/>
    </row>
    <row r="40" spans="1:31" x14ac:dyDescent="0.2">
      <c r="A40" s="224" t="s">
        <v>22</v>
      </c>
      <c r="B40" s="60">
        <f>B15</f>
        <v>0</v>
      </c>
      <c r="C40" s="62">
        <f t="shared" ref="C40:P40" si="9">C15</f>
        <v>0</v>
      </c>
      <c r="D40" s="77">
        <f t="shared" si="9"/>
        <v>0</v>
      </c>
      <c r="E40" s="62">
        <f t="shared" si="9"/>
        <v>0</v>
      </c>
      <c r="F40" s="16">
        <f>F15</f>
        <v>0</v>
      </c>
      <c r="G40" s="15">
        <f>G15</f>
        <v>0</v>
      </c>
      <c r="H40" s="16">
        <f>H15</f>
        <v>0</v>
      </c>
      <c r="I40" s="15">
        <f>I15</f>
        <v>0</v>
      </c>
      <c r="J40" s="16">
        <f>J15</f>
        <v>0</v>
      </c>
      <c r="K40" s="15">
        <f t="shared" si="9"/>
        <v>0</v>
      </c>
      <c r="L40" s="16">
        <f t="shared" si="9"/>
        <v>0</v>
      </c>
      <c r="M40" s="15">
        <f t="shared" si="9"/>
        <v>0</v>
      </c>
      <c r="N40" s="16">
        <f t="shared" si="9"/>
        <v>0</v>
      </c>
      <c r="O40" s="15">
        <f t="shared" si="9"/>
        <v>0</v>
      </c>
      <c r="P40" s="215">
        <f t="shared" si="9"/>
        <v>0</v>
      </c>
    </row>
    <row r="41" spans="1:31" x14ac:dyDescent="0.2">
      <c r="A41" s="224" t="s">
        <v>23</v>
      </c>
      <c r="B41" s="60">
        <f t="shared" ref="B41:P41" si="10">+B29+B31+B32+B33</f>
        <v>285110.48571428575</v>
      </c>
      <c r="C41" s="62">
        <f t="shared" si="10"/>
        <v>9503.6828571428578</v>
      </c>
      <c r="D41" s="60">
        <f t="shared" si="10"/>
        <v>285107</v>
      </c>
      <c r="E41" s="62">
        <f t="shared" si="10"/>
        <v>9197</v>
      </c>
      <c r="F41" s="60">
        <f t="shared" si="10"/>
        <v>285090</v>
      </c>
      <c r="G41" s="62">
        <f t="shared" si="10"/>
        <v>9503</v>
      </c>
      <c r="H41" s="60">
        <f t="shared" si="10"/>
        <v>285107</v>
      </c>
      <c r="I41" s="62">
        <f t="shared" si="10"/>
        <v>9197</v>
      </c>
      <c r="J41" s="60">
        <f t="shared" si="10"/>
        <v>285110.48571428575</v>
      </c>
      <c r="K41" s="62">
        <f t="shared" si="10"/>
        <v>9197.1124423963138</v>
      </c>
      <c r="L41" s="60">
        <f t="shared" si="10"/>
        <v>285110.48571428575</v>
      </c>
      <c r="M41" s="62">
        <f t="shared" si="10"/>
        <v>9503.6828571428578</v>
      </c>
      <c r="N41" s="60">
        <f t="shared" si="10"/>
        <v>285110.48571428575</v>
      </c>
      <c r="O41" s="62">
        <f t="shared" si="10"/>
        <v>9197.1124423963138</v>
      </c>
      <c r="P41" s="62">
        <f t="shared" si="10"/>
        <v>1995745.942857143</v>
      </c>
      <c r="Q41" s="77"/>
      <c r="R41" s="31"/>
    </row>
    <row r="42" spans="1:31" x14ac:dyDescent="0.2">
      <c r="A42" s="219"/>
      <c r="B42" s="60"/>
      <c r="C42" s="62"/>
      <c r="D42" s="77"/>
      <c r="E42" s="62"/>
      <c r="F42" s="16"/>
      <c r="G42" s="15"/>
      <c r="H42" s="16"/>
      <c r="I42" s="15"/>
      <c r="J42" s="16"/>
      <c r="K42" s="15"/>
      <c r="L42" s="16"/>
      <c r="M42" s="15"/>
      <c r="N42" s="16"/>
      <c r="O42" s="15"/>
      <c r="P42" s="217"/>
    </row>
    <row r="43" spans="1:31" s="47" customFormat="1" ht="13.5" thickBot="1" x14ac:dyDescent="0.25">
      <c r="A43" s="225" t="s">
        <v>7</v>
      </c>
      <c r="B43" s="45">
        <f>+B39+B40+B41+B42</f>
        <v>2021198.5089349397</v>
      </c>
      <c r="C43" s="46">
        <f>+C39+C40+C41+C42</f>
        <v>67373.23395238095</v>
      </c>
      <c r="D43" s="45">
        <f>+D39+D40+D41+D42</f>
        <v>1485693</v>
      </c>
      <c r="E43" s="46">
        <f>+E39+E40+E41+E42</f>
        <v>47926</v>
      </c>
      <c r="F43" s="45">
        <f>+F25+F34</f>
        <v>1570980</v>
      </c>
      <c r="G43" s="46">
        <f>F43/$G$10</f>
        <v>52366</v>
      </c>
      <c r="H43" s="45">
        <f>+H39+H41</f>
        <v>1349391</v>
      </c>
      <c r="I43" s="46">
        <f>H43/$I$10</f>
        <v>43528.741935483871</v>
      </c>
      <c r="J43" s="45">
        <f>+J25+J34</f>
        <v>1544366.1614285714</v>
      </c>
      <c r="K43" s="46">
        <f>J43/$K$10</f>
        <v>49818.263271889402</v>
      </c>
      <c r="L43" s="45">
        <f>+L25+L34</f>
        <v>1789032.6614285714</v>
      </c>
      <c r="M43" s="46">
        <f>L43/$M$10</f>
        <v>59634.422047619046</v>
      </c>
      <c r="N43" s="45">
        <f>+N25+N34</f>
        <v>1950961.5386190228</v>
      </c>
      <c r="O43" s="46">
        <f>N43/$O$10</f>
        <v>62934.243181258804</v>
      </c>
      <c r="P43" s="50">
        <f>+P25+P34</f>
        <v>11711643.870411105</v>
      </c>
      <c r="Q43" s="51"/>
      <c r="R43"/>
    </row>
    <row r="44" spans="1:31" ht="13.5" thickTop="1" x14ac:dyDescent="0.2">
      <c r="A44" s="31"/>
      <c r="B44" s="77"/>
      <c r="C44" s="77"/>
      <c r="D44" s="77"/>
      <c r="E44" s="77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31" x14ac:dyDescent="0.2">
      <c r="A45" t="s">
        <v>8</v>
      </c>
      <c r="B45" s="77"/>
      <c r="C45" s="77"/>
      <c r="D45" s="77"/>
      <c r="E45" s="77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V45" s="193"/>
      <c r="W45" s="194"/>
      <c r="X45" s="32"/>
      <c r="Y45" s="32"/>
      <c r="Z45" s="32"/>
      <c r="AA45" s="32"/>
    </row>
    <row r="46" spans="1:31" x14ac:dyDescent="0.2">
      <c r="A46" t="s">
        <v>182</v>
      </c>
      <c r="V46" s="195"/>
      <c r="W46" s="196"/>
      <c r="X46" s="32"/>
      <c r="Y46" s="32"/>
      <c r="Z46" s="32"/>
      <c r="AA46" s="32"/>
    </row>
    <row r="47" spans="1:31" x14ac:dyDescent="0.2">
      <c r="V47" s="195"/>
      <c r="W47" s="196"/>
      <c r="X47" s="32"/>
      <c r="Y47" s="32"/>
      <c r="Z47" s="32"/>
      <c r="AA47" s="32"/>
    </row>
    <row r="48" spans="1:31" x14ac:dyDescent="0.2">
      <c r="A48" s="32" t="s">
        <v>174</v>
      </c>
      <c r="B48" s="77">
        <f>SUM(B28:B33)</f>
        <v>674409.16142857145</v>
      </c>
      <c r="C48" s="77">
        <f>B48/$C$10</f>
        <v>22480.305380952381</v>
      </c>
      <c r="D48" s="77">
        <f>SUM(D28:D33)</f>
        <v>674405</v>
      </c>
      <c r="E48" s="77">
        <f>D48/E$10</f>
        <v>21755</v>
      </c>
      <c r="F48" s="77">
        <f>SUM(F28:F33)</f>
        <v>674400</v>
      </c>
      <c r="G48" s="16">
        <f>F48/G$10</f>
        <v>22480</v>
      </c>
      <c r="H48" s="77">
        <f>SUM(H28:H33)</f>
        <v>674405</v>
      </c>
      <c r="I48" s="16">
        <f>H48/I$10</f>
        <v>21755</v>
      </c>
      <c r="J48" s="77">
        <f>SUM(J28:J33)</f>
        <v>674409.16142857145</v>
      </c>
      <c r="K48" s="16">
        <f>J48/K$10</f>
        <v>21755.134239631338</v>
      </c>
      <c r="L48" s="77">
        <f>SUM(L28:L33)</f>
        <v>674409.16142857145</v>
      </c>
      <c r="M48" s="16">
        <f>L48/M$10</f>
        <v>22480.305380952381</v>
      </c>
      <c r="N48" s="77">
        <f>SUM(N28:N33)</f>
        <v>674409.16142857145</v>
      </c>
      <c r="O48" s="16">
        <f>N48/O$10</f>
        <v>21755.134239631338</v>
      </c>
      <c r="P48" s="16">
        <f>B48+D48+F48+H48+J48+L48+N48</f>
        <v>4720846.6457142867</v>
      </c>
      <c r="V48" s="32"/>
      <c r="W48" s="32"/>
      <c r="X48" s="245"/>
      <c r="Y48" s="245"/>
      <c r="Z48" s="32"/>
      <c r="AA48" s="32"/>
    </row>
    <row r="49" spans="1:28" x14ac:dyDescent="0.2">
      <c r="B49" s="37"/>
      <c r="C49" s="37"/>
      <c r="D49" s="37"/>
      <c r="S49" s="34" t="s">
        <v>38</v>
      </c>
      <c r="V49" s="32"/>
      <c r="W49" s="32"/>
      <c r="X49" s="32"/>
      <c r="Y49" s="32"/>
      <c r="Z49" s="32"/>
      <c r="AA49" s="32"/>
      <c r="AB49" s="24"/>
    </row>
    <row r="50" spans="1:28" x14ac:dyDescent="0.2">
      <c r="A50" s="53" t="s">
        <v>175</v>
      </c>
      <c r="B50" s="24">
        <v>1335000</v>
      </c>
      <c r="S50" s="34" t="s">
        <v>12</v>
      </c>
      <c r="Y50" s="24"/>
      <c r="AA50" s="24"/>
    </row>
    <row r="51" spans="1:28" x14ac:dyDescent="0.2">
      <c r="A51" s="53" t="s">
        <v>176</v>
      </c>
      <c r="B51" s="24">
        <v>2130000</v>
      </c>
      <c r="S51" s="24">
        <v>1335000</v>
      </c>
      <c r="T51" t="s">
        <v>9</v>
      </c>
      <c r="Y51" s="24"/>
      <c r="AA51" s="24"/>
      <c r="AB51" s="24"/>
    </row>
    <row r="52" spans="1:28" x14ac:dyDescent="0.2">
      <c r="A52" s="53" t="s">
        <v>177</v>
      </c>
      <c r="B52" s="24">
        <v>376150</v>
      </c>
      <c r="S52" s="24">
        <v>2130000</v>
      </c>
      <c r="T52" t="s">
        <v>10</v>
      </c>
      <c r="AB52" s="24"/>
    </row>
    <row r="53" spans="1:28" ht="13.5" thickBot="1" x14ac:dyDescent="0.25">
      <c r="B53" s="34" t="s">
        <v>30</v>
      </c>
      <c r="D53" s="34" t="s">
        <v>31</v>
      </c>
      <c r="F53" s="34" t="s">
        <v>32</v>
      </c>
      <c r="H53" s="34" t="s">
        <v>33</v>
      </c>
      <c r="J53" s="34" t="s">
        <v>34</v>
      </c>
      <c r="L53" s="34" t="s">
        <v>35</v>
      </c>
      <c r="N53" s="34" t="s">
        <v>36</v>
      </c>
      <c r="S53" s="209">
        <v>376150</v>
      </c>
      <c r="T53" t="s">
        <v>11</v>
      </c>
    </row>
    <row r="54" spans="1:28" ht="13.5" thickTop="1" x14ac:dyDescent="0.2">
      <c r="B54" s="85">
        <v>0.13</v>
      </c>
      <c r="D54" s="85">
        <v>7.0000000000000007E-2</v>
      </c>
      <c r="F54" s="85">
        <v>0.13</v>
      </c>
      <c r="H54" s="85">
        <v>0.13</v>
      </c>
      <c r="J54" s="85">
        <v>0.13</v>
      </c>
      <c r="L54" s="85">
        <v>0.13</v>
      </c>
      <c r="N54" s="85">
        <v>0.13</v>
      </c>
      <c r="P54" s="43">
        <f>SUM(B54:N54)</f>
        <v>0.85000000000000009</v>
      </c>
      <c r="S54" s="39">
        <f>SUM(S51:S53)</f>
        <v>3841150</v>
      </c>
      <c r="T54" s="24"/>
    </row>
    <row r="55" spans="1:28" x14ac:dyDescent="0.2">
      <c r="A55" s="205" t="s">
        <v>28</v>
      </c>
      <c r="B55" s="56">
        <f>$P$60/7</f>
        <v>465189.73469387757</v>
      </c>
      <c r="D55" s="56">
        <f>$P$60/7</f>
        <v>465189.73469387757</v>
      </c>
      <c r="F55" s="56">
        <f>$P$60/7</f>
        <v>465189.73469387757</v>
      </c>
      <c r="H55" s="56">
        <f>$P$60/7</f>
        <v>465189.73469387757</v>
      </c>
      <c r="J55" s="56">
        <f>$P$60/7</f>
        <v>465189.73469387757</v>
      </c>
      <c r="L55" s="56">
        <f>$P$60/7</f>
        <v>465189.73469387757</v>
      </c>
      <c r="N55" s="56">
        <f>$P$60/7</f>
        <v>465189.73469387757</v>
      </c>
      <c r="P55" s="57">
        <f>SUM(B55:N55)</f>
        <v>3256328.1428571427</v>
      </c>
      <c r="S55" t="s">
        <v>178</v>
      </c>
      <c r="T55" t="s">
        <v>37</v>
      </c>
    </row>
    <row r="56" spans="1:28" x14ac:dyDescent="0.2">
      <c r="C56" s="227" t="s">
        <v>185</v>
      </c>
      <c r="D56" s="203"/>
      <c r="E56" s="230" t="s">
        <v>185</v>
      </c>
      <c r="F56" s="203"/>
      <c r="G56" s="230" t="s">
        <v>185</v>
      </c>
      <c r="H56" s="203"/>
      <c r="I56" t="s">
        <v>185</v>
      </c>
      <c r="J56" s="203"/>
      <c r="L56" s="203"/>
      <c r="N56" s="203"/>
      <c r="P56" s="59"/>
      <c r="S56" s="28" t="s">
        <v>172</v>
      </c>
      <c r="T56" s="38">
        <v>0.95</v>
      </c>
    </row>
    <row r="57" spans="1:28" x14ac:dyDescent="0.2">
      <c r="A57" s="206" t="s">
        <v>24</v>
      </c>
      <c r="B57" s="37">
        <f>(+$T57-$S57)/7</f>
        <v>171642.85714285713</v>
      </c>
      <c r="C57" s="37">
        <f>+B57/C$10</f>
        <v>5721.4285714285706</v>
      </c>
      <c r="D57" s="37">
        <v>93450</v>
      </c>
      <c r="E57" s="37">
        <f>+D57/$E$10</f>
        <v>3014.516129032258</v>
      </c>
      <c r="F57" s="37">
        <f>(+$T57-$S57)/7</f>
        <v>171642.85714285713</v>
      </c>
      <c r="G57" s="37">
        <f>+F57/$G$10</f>
        <v>5721.4285714285706</v>
      </c>
      <c r="H57" s="37">
        <f>(+$T57-$S57)/7</f>
        <v>171642.85714285713</v>
      </c>
      <c r="I57" s="37">
        <f>+H57/$I$10</f>
        <v>5536.8663594470045</v>
      </c>
      <c r="J57" s="37">
        <f>(+$T57-$S57)/7</f>
        <v>171642.85714285713</v>
      </c>
      <c r="L57" s="37">
        <f>(+$T57-$S57)/7</f>
        <v>171642.85714285713</v>
      </c>
      <c r="N57" s="37">
        <f>(+$T57-$S57)/7</f>
        <v>171642.85714285713</v>
      </c>
      <c r="P57" s="35">
        <f>SUM(B57:N57)</f>
        <v>1143301.3824884791</v>
      </c>
      <c r="R57" s="58">
        <v>0.05</v>
      </c>
      <c r="S57" s="52">
        <f>+R57*S51</f>
        <v>66750</v>
      </c>
      <c r="T57" s="35">
        <f>+T$56*S51</f>
        <v>1268250</v>
      </c>
      <c r="U57" s="35">
        <f>+P57+S57</f>
        <v>1210051.3824884791</v>
      </c>
    </row>
    <row r="58" spans="1:28" x14ac:dyDescent="0.2">
      <c r="A58" s="206" t="s">
        <v>25</v>
      </c>
      <c r="B58" s="37">
        <f>(+$T58-$S58)/7</f>
        <v>277902.85714285716</v>
      </c>
      <c r="C58" s="37">
        <f t="shared" ref="C58:C59" si="11">+B58/C$10</f>
        <v>9263.4285714285725</v>
      </c>
      <c r="D58" s="37">
        <v>149100</v>
      </c>
      <c r="E58" s="37">
        <f t="shared" ref="E58:E59" si="12">+D58/$E$10</f>
        <v>4809.677419354839</v>
      </c>
      <c r="F58" s="37">
        <f>(+$T58-$S58)/7</f>
        <v>277902.85714285716</v>
      </c>
      <c r="G58" s="37">
        <f t="shared" ref="G58:G59" si="13">+F58/$G$10</f>
        <v>9263.4285714285725</v>
      </c>
      <c r="H58" s="37">
        <f>(+$T58-$S58)/7</f>
        <v>277902.85714285716</v>
      </c>
      <c r="I58" s="37">
        <f t="shared" ref="I58:I59" si="14">+H58/$I$10</f>
        <v>8964.6082949308766</v>
      </c>
      <c r="J58" s="37">
        <f>(+$T58-$S58)/7</f>
        <v>277902.85714285716</v>
      </c>
      <c r="L58" s="37">
        <f>(+$T58-$S58)/7</f>
        <v>277902.85714285716</v>
      </c>
      <c r="N58" s="37">
        <f>(+$T58-$S58)/7</f>
        <v>277902.85714285716</v>
      </c>
      <c r="P58" s="35">
        <f>SUM(B58:N58)</f>
        <v>1848818.2857142859</v>
      </c>
      <c r="R58" s="58">
        <v>0.05</v>
      </c>
      <c r="S58" s="52">
        <f>+R58*S52-28320</f>
        <v>78180</v>
      </c>
      <c r="T58" s="35">
        <f>+T$56*S52</f>
        <v>2023500</v>
      </c>
      <c r="U58" s="35">
        <f>+P58+S58</f>
        <v>1926998.2857142859</v>
      </c>
    </row>
    <row r="59" spans="1:28" x14ac:dyDescent="0.2">
      <c r="A59" s="206" t="s">
        <v>26</v>
      </c>
      <c r="B59" s="37">
        <f>(+$T59-$S59)/7</f>
        <v>48362.142857142855</v>
      </c>
      <c r="C59" s="37">
        <f t="shared" si="11"/>
        <v>1612.0714285714284</v>
      </c>
      <c r="D59" s="37">
        <v>26331</v>
      </c>
      <c r="E59" s="37">
        <f t="shared" si="12"/>
        <v>849.38709677419354</v>
      </c>
      <c r="F59" s="37">
        <f>(+$T59-$S59)/7</f>
        <v>48362.142857142855</v>
      </c>
      <c r="G59" s="37">
        <f t="shared" si="13"/>
        <v>1612.0714285714284</v>
      </c>
      <c r="H59" s="37">
        <f>(+$T59-$S59)/7</f>
        <v>48362.142857142855</v>
      </c>
      <c r="I59" s="37">
        <f t="shared" si="14"/>
        <v>1560.0691244239631</v>
      </c>
      <c r="J59" s="37">
        <f>(+$T59-$S59)/7</f>
        <v>48362.142857142855</v>
      </c>
      <c r="L59" s="37">
        <f>(+$T59-$S59)/7</f>
        <v>48362.142857142855</v>
      </c>
      <c r="N59" s="37">
        <f>(+$T59-$S59)/7</f>
        <v>48362.142857142855</v>
      </c>
      <c r="P59" s="35">
        <f>SUM(B59:N59)</f>
        <v>322137.45622119814</v>
      </c>
      <c r="R59" s="58">
        <v>0.05</v>
      </c>
      <c r="S59" s="52">
        <f>+R59*S53</f>
        <v>18807.5</v>
      </c>
      <c r="T59" s="207">
        <f>+T$56*S53</f>
        <v>357342.5</v>
      </c>
      <c r="U59" s="207">
        <f>+P59+S59</f>
        <v>340944.95622119814</v>
      </c>
    </row>
    <row r="60" spans="1:28" ht="13.5" thickBot="1" x14ac:dyDescent="0.25">
      <c r="A60" s="206" t="s">
        <v>27</v>
      </c>
      <c r="B60" s="55">
        <f>SUM(B57:B59)</f>
        <v>497907.85714285716</v>
      </c>
      <c r="D60" s="55">
        <f>SUM(D57:D59)</f>
        <v>268881</v>
      </c>
      <c r="F60" s="55">
        <f t="shared" ref="F60" si="15">SUM(F57:F59)</f>
        <v>497907.85714285716</v>
      </c>
      <c r="H60" s="55">
        <f>SUM(H57:H59)</f>
        <v>497907.85714285716</v>
      </c>
      <c r="J60" s="55">
        <f>SUM(J57:J59)</f>
        <v>497907.85714285716</v>
      </c>
      <c r="L60" s="55">
        <f>SUM(L57:L59)</f>
        <v>497907.85714285716</v>
      </c>
      <c r="N60" s="55">
        <f>SUM(N57:N59)</f>
        <v>497907.85714285716</v>
      </c>
      <c r="P60" s="55">
        <f>SUM(B60:N60)</f>
        <v>3256328.1428571432</v>
      </c>
      <c r="S60" s="54">
        <f>SUM(S57:S59)</f>
        <v>163737.5</v>
      </c>
      <c r="T60" s="54">
        <f>SUM(T57:T59)</f>
        <v>3649092.5</v>
      </c>
      <c r="U60" s="54">
        <f>SUM(U57:U59)</f>
        <v>3477994.6244239635</v>
      </c>
    </row>
    <row r="61" spans="1:28" ht="13.5" thickTop="1" x14ac:dyDescent="0.2">
      <c r="D61" s="35"/>
      <c r="P61" s="35"/>
    </row>
    <row r="62" spans="1:28" x14ac:dyDescent="0.2">
      <c r="P62" s="35"/>
      <c r="R62" s="86"/>
      <c r="S62" s="47"/>
    </row>
    <row r="63" spans="1:28" x14ac:dyDescent="0.2">
      <c r="A63" s="38"/>
      <c r="B63" s="37">
        <v>674409.16142857145</v>
      </c>
      <c r="D63" s="37">
        <v>674409.16142857145</v>
      </c>
      <c r="F63" s="37">
        <v>674409.16142857145</v>
      </c>
      <c r="H63" s="37">
        <v>674409.16142857145</v>
      </c>
      <c r="J63" s="37">
        <v>674409.16142857145</v>
      </c>
      <c r="L63" s="37">
        <v>674409.16142857145</v>
      </c>
      <c r="N63" s="37">
        <v>674409.16142857145</v>
      </c>
      <c r="P63" s="35">
        <f>SUM(B63:N63)</f>
        <v>4720864.1300000008</v>
      </c>
      <c r="S63" s="87" t="s">
        <v>13</v>
      </c>
    </row>
    <row r="64" spans="1:28" x14ac:dyDescent="0.2">
      <c r="A64" s="53" t="s">
        <v>179</v>
      </c>
      <c r="B64" s="35">
        <f>+B48-B63</f>
        <v>0</v>
      </c>
      <c r="D64" s="35">
        <f>+D48-D63</f>
        <v>-4.1614285714458674</v>
      </c>
      <c r="F64" s="35">
        <f>+F48-F63</f>
        <v>-9.1614285714458674</v>
      </c>
      <c r="H64" s="35">
        <f>+H48-H63</f>
        <v>-4.1614285714458674</v>
      </c>
      <c r="J64" s="35">
        <f>+J48-J63</f>
        <v>0</v>
      </c>
      <c r="L64" s="35">
        <f>+L48-L63</f>
        <v>0</v>
      </c>
      <c r="N64" s="35">
        <f>+N48-N63</f>
        <v>0</v>
      </c>
      <c r="P64" s="35">
        <f>+P48-P63</f>
        <v>-17.484285714104772</v>
      </c>
      <c r="U64" s="35"/>
    </row>
    <row r="65" spans="1:22" x14ac:dyDescent="0.2">
      <c r="V65" s="43"/>
    </row>
    <row r="66" spans="1:22" x14ac:dyDescent="0.2">
      <c r="A66" s="231" t="s">
        <v>186</v>
      </c>
      <c r="C66" s="232" t="s">
        <v>188</v>
      </c>
      <c r="D66" s="235" t="s">
        <v>189</v>
      </c>
      <c r="E66" s="235" t="s">
        <v>190</v>
      </c>
      <c r="F66" s="236" t="s">
        <v>191</v>
      </c>
      <c r="G66" s="236" t="s">
        <v>192</v>
      </c>
      <c r="J66" s="36" t="s">
        <v>194</v>
      </c>
      <c r="K66" s="38"/>
    </row>
    <row r="67" spans="1:22" x14ac:dyDescent="0.2">
      <c r="A67" s="206" t="s">
        <v>24</v>
      </c>
      <c r="B67" s="37">
        <v>100332</v>
      </c>
      <c r="C67" s="37">
        <v>320958</v>
      </c>
      <c r="D67" s="37">
        <f>+B50*0.33</f>
        <v>440550</v>
      </c>
      <c r="E67" s="37">
        <v>620783</v>
      </c>
      <c r="F67" s="61">
        <v>726808</v>
      </c>
      <c r="G67" s="61">
        <v>867750</v>
      </c>
      <c r="J67" s="240" t="s">
        <v>193</v>
      </c>
      <c r="L67" t="s">
        <v>185</v>
      </c>
    </row>
    <row r="68" spans="1:22" x14ac:dyDescent="0.2">
      <c r="A68" s="206" t="s">
        <v>25</v>
      </c>
      <c r="B68" s="37">
        <v>159301</v>
      </c>
      <c r="C68" s="37">
        <v>500788</v>
      </c>
      <c r="D68" s="37">
        <f>+B51*0.33</f>
        <v>702900</v>
      </c>
      <c r="E68" s="37">
        <v>988560</v>
      </c>
      <c r="F68" s="61">
        <v>1143953</v>
      </c>
      <c r="G68" s="61">
        <v>1384500</v>
      </c>
      <c r="J68" s="238">
        <f>+B50*0.81</f>
        <v>1081350</v>
      </c>
      <c r="K68" s="37">
        <f>+J68-G67</f>
        <v>213600</v>
      </c>
      <c r="L68" s="37">
        <f>+K68/30</f>
        <v>7120</v>
      </c>
    </row>
    <row r="69" spans="1:22" ht="15" x14ac:dyDescent="0.35">
      <c r="A69" s="206" t="s">
        <v>26</v>
      </c>
      <c r="B69" s="226">
        <v>28420</v>
      </c>
      <c r="C69" s="226">
        <v>89226</v>
      </c>
      <c r="D69" s="226">
        <f>+B52*0.33</f>
        <v>124129.5</v>
      </c>
      <c r="E69" s="56">
        <v>175063</v>
      </c>
      <c r="F69" s="237">
        <v>201453</v>
      </c>
      <c r="G69" s="237">
        <v>244498</v>
      </c>
      <c r="J69" s="238">
        <f>+B51*0.81</f>
        <v>1725300</v>
      </c>
      <c r="K69" s="37">
        <f>+J69-G68</f>
        <v>340800</v>
      </c>
      <c r="L69" s="37">
        <f>+K69/30</f>
        <v>11360</v>
      </c>
    </row>
    <row r="70" spans="1:22" ht="15" x14ac:dyDescent="0.35">
      <c r="A70" s="206" t="s">
        <v>27</v>
      </c>
      <c r="B70" s="35">
        <f t="shared" ref="B70:G70" si="16">SUM(B67:B69)</f>
        <v>288053</v>
      </c>
      <c r="C70" s="35">
        <f t="shared" si="16"/>
        <v>910972</v>
      </c>
      <c r="D70" s="35">
        <f t="shared" si="16"/>
        <v>1267579.5</v>
      </c>
      <c r="E70" s="35">
        <f t="shared" si="16"/>
        <v>1784406</v>
      </c>
      <c r="F70" s="61">
        <f t="shared" si="16"/>
        <v>2072214</v>
      </c>
      <c r="G70" s="61">
        <f t="shared" si="16"/>
        <v>2496748</v>
      </c>
      <c r="J70" s="239">
        <f>+B52*0.81</f>
        <v>304681.5</v>
      </c>
      <c r="K70" s="226">
        <f>+J70-G69</f>
        <v>60183.5</v>
      </c>
      <c r="L70" s="37">
        <f>+K70/30</f>
        <v>2006.1166666666666</v>
      </c>
    </row>
    <row r="71" spans="1:22" x14ac:dyDescent="0.2">
      <c r="B71" s="43">
        <f t="shared" ref="B71:G71" si="17">+B70/3841150</f>
        <v>7.4991343738203403E-2</v>
      </c>
      <c r="C71" s="43">
        <f t="shared" si="17"/>
        <v>0.23716126680811736</v>
      </c>
      <c r="D71" s="43">
        <f t="shared" si="17"/>
        <v>0.33</v>
      </c>
      <c r="E71" s="43">
        <f t="shared" si="17"/>
        <v>0.46454993947125212</v>
      </c>
      <c r="F71" s="43">
        <f t="shared" si="17"/>
        <v>0.53947750022779639</v>
      </c>
      <c r="G71" s="43">
        <f t="shared" si="17"/>
        <v>0.65000013016935032</v>
      </c>
      <c r="J71" s="239">
        <f>SUM(J68:J70)</f>
        <v>3111331.5</v>
      </c>
      <c r="K71" s="35">
        <f>SUM(K68:K70)</f>
        <v>614583.5</v>
      </c>
    </row>
    <row r="72" spans="1:22" x14ac:dyDescent="0.2">
      <c r="I72" s="43">
        <f>+J71/3841150</f>
        <v>0.81</v>
      </c>
    </row>
    <row r="73" spans="1:22" x14ac:dyDescent="0.2">
      <c r="J73" s="37">
        <f>+B50*0.69</f>
        <v>921149.99999999988</v>
      </c>
    </row>
    <row r="74" spans="1:22" x14ac:dyDescent="0.2">
      <c r="J74" s="37">
        <f>+B51*0.69</f>
        <v>1469700</v>
      </c>
    </row>
    <row r="75" spans="1:22" x14ac:dyDescent="0.2">
      <c r="J75" s="37">
        <f>+B52*0.69</f>
        <v>259543.49999999997</v>
      </c>
    </row>
  </sheetData>
  <mergeCells count="11">
    <mergeCell ref="B9:E9"/>
    <mergeCell ref="AC20:AE20"/>
    <mergeCell ref="X48:Y48"/>
    <mergeCell ref="X20:Z20"/>
    <mergeCell ref="N11:O11"/>
    <mergeCell ref="J11:K11"/>
    <mergeCell ref="L11:M11"/>
    <mergeCell ref="B11:C11"/>
    <mergeCell ref="D11:E11"/>
    <mergeCell ref="F11:G11"/>
    <mergeCell ref="H11:I11"/>
  </mergeCells>
  <phoneticPr fontId="9" type="noConversion"/>
  <printOptions horizontalCentered="1"/>
  <pageMargins left="0.5" right="0.5" top="1" bottom="0.5" header="0.25" footer="0.25"/>
  <pageSetup scale="56" orientation="landscape" horizontalDpi="300" verticalDpi="300" r:id="rId1"/>
  <headerFooter alignWithMargins="0">
    <oddHeader>&amp;R&amp;9CASE NO. 2015-00343
ATTACHMENT 38
TO STAFF DR NO. 1-59
&amp;D  &amp;T</oddHeader>
  </headerFooter>
  <rowBreaks count="1" manualBreakCount="1">
    <brk id="17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70" zoomScaleNormal="70" workbookViewId="0">
      <selection activeCell="A21" sqref="A21"/>
    </sheetView>
  </sheetViews>
  <sheetFormatPr defaultRowHeight="15" x14ac:dyDescent="0.25"/>
  <cols>
    <col min="1" max="1" width="26.7109375" style="190" customWidth="1"/>
    <col min="2" max="3" width="18.7109375" style="190" customWidth="1"/>
    <col min="4" max="4" width="27.7109375" style="190" customWidth="1"/>
    <col min="5" max="5" width="15.7109375" style="190" customWidth="1"/>
    <col min="6" max="7" width="12.7109375" style="190" customWidth="1"/>
    <col min="8" max="8" width="17.7109375" style="190" customWidth="1"/>
    <col min="9" max="10" width="15.7109375" style="190" customWidth="1"/>
    <col min="11" max="13" width="18.7109375" style="92" customWidth="1"/>
    <col min="14" max="21" width="15.85546875" style="92" customWidth="1"/>
    <col min="22" max="256" width="9.140625" style="92"/>
    <col min="257" max="257" width="26.7109375" style="92" customWidth="1"/>
    <col min="258" max="259" width="18.7109375" style="92" customWidth="1"/>
    <col min="260" max="260" width="27.7109375" style="92" customWidth="1"/>
    <col min="261" max="261" width="15.7109375" style="92" customWidth="1"/>
    <col min="262" max="263" width="12.7109375" style="92" customWidth="1"/>
    <col min="264" max="264" width="17.7109375" style="92" customWidth="1"/>
    <col min="265" max="266" width="15.7109375" style="92" customWidth="1"/>
    <col min="267" max="269" width="18.7109375" style="92" customWidth="1"/>
    <col min="270" max="277" width="15.85546875" style="92" customWidth="1"/>
    <col min="278" max="512" width="9.140625" style="92"/>
    <col min="513" max="513" width="26.7109375" style="92" customWidth="1"/>
    <col min="514" max="515" width="18.7109375" style="92" customWidth="1"/>
    <col min="516" max="516" width="27.7109375" style="92" customWidth="1"/>
    <col min="517" max="517" width="15.7109375" style="92" customWidth="1"/>
    <col min="518" max="519" width="12.7109375" style="92" customWidth="1"/>
    <col min="520" max="520" width="17.7109375" style="92" customWidth="1"/>
    <col min="521" max="522" width="15.7109375" style="92" customWidth="1"/>
    <col min="523" max="525" width="18.7109375" style="92" customWidth="1"/>
    <col min="526" max="533" width="15.85546875" style="92" customWidth="1"/>
    <col min="534" max="768" width="9.140625" style="92"/>
    <col min="769" max="769" width="26.7109375" style="92" customWidth="1"/>
    <col min="770" max="771" width="18.7109375" style="92" customWidth="1"/>
    <col min="772" max="772" width="27.7109375" style="92" customWidth="1"/>
    <col min="773" max="773" width="15.7109375" style="92" customWidth="1"/>
    <col min="774" max="775" width="12.7109375" style="92" customWidth="1"/>
    <col min="776" max="776" width="17.7109375" style="92" customWidth="1"/>
    <col min="777" max="778" width="15.7109375" style="92" customWidth="1"/>
    <col min="779" max="781" width="18.7109375" style="92" customWidth="1"/>
    <col min="782" max="789" width="15.85546875" style="92" customWidth="1"/>
    <col min="790" max="1024" width="9.140625" style="92"/>
    <col min="1025" max="1025" width="26.7109375" style="92" customWidth="1"/>
    <col min="1026" max="1027" width="18.7109375" style="92" customWidth="1"/>
    <col min="1028" max="1028" width="27.7109375" style="92" customWidth="1"/>
    <col min="1029" max="1029" width="15.7109375" style="92" customWidth="1"/>
    <col min="1030" max="1031" width="12.7109375" style="92" customWidth="1"/>
    <col min="1032" max="1032" width="17.7109375" style="92" customWidth="1"/>
    <col min="1033" max="1034" width="15.7109375" style="92" customWidth="1"/>
    <col min="1035" max="1037" width="18.7109375" style="92" customWidth="1"/>
    <col min="1038" max="1045" width="15.85546875" style="92" customWidth="1"/>
    <col min="1046" max="1280" width="9.140625" style="92"/>
    <col min="1281" max="1281" width="26.7109375" style="92" customWidth="1"/>
    <col min="1282" max="1283" width="18.7109375" style="92" customWidth="1"/>
    <col min="1284" max="1284" width="27.7109375" style="92" customWidth="1"/>
    <col min="1285" max="1285" width="15.7109375" style="92" customWidth="1"/>
    <col min="1286" max="1287" width="12.7109375" style="92" customWidth="1"/>
    <col min="1288" max="1288" width="17.7109375" style="92" customWidth="1"/>
    <col min="1289" max="1290" width="15.7109375" style="92" customWidth="1"/>
    <col min="1291" max="1293" width="18.7109375" style="92" customWidth="1"/>
    <col min="1294" max="1301" width="15.85546875" style="92" customWidth="1"/>
    <col min="1302" max="1536" width="9.140625" style="92"/>
    <col min="1537" max="1537" width="26.7109375" style="92" customWidth="1"/>
    <col min="1538" max="1539" width="18.7109375" style="92" customWidth="1"/>
    <col min="1540" max="1540" width="27.7109375" style="92" customWidth="1"/>
    <col min="1541" max="1541" width="15.7109375" style="92" customWidth="1"/>
    <col min="1542" max="1543" width="12.7109375" style="92" customWidth="1"/>
    <col min="1544" max="1544" width="17.7109375" style="92" customWidth="1"/>
    <col min="1545" max="1546" width="15.7109375" style="92" customWidth="1"/>
    <col min="1547" max="1549" width="18.7109375" style="92" customWidth="1"/>
    <col min="1550" max="1557" width="15.85546875" style="92" customWidth="1"/>
    <col min="1558" max="1792" width="9.140625" style="92"/>
    <col min="1793" max="1793" width="26.7109375" style="92" customWidth="1"/>
    <col min="1794" max="1795" width="18.7109375" style="92" customWidth="1"/>
    <col min="1796" max="1796" width="27.7109375" style="92" customWidth="1"/>
    <col min="1797" max="1797" width="15.7109375" style="92" customWidth="1"/>
    <col min="1798" max="1799" width="12.7109375" style="92" customWidth="1"/>
    <col min="1800" max="1800" width="17.7109375" style="92" customWidth="1"/>
    <col min="1801" max="1802" width="15.7109375" style="92" customWidth="1"/>
    <col min="1803" max="1805" width="18.7109375" style="92" customWidth="1"/>
    <col min="1806" max="1813" width="15.85546875" style="92" customWidth="1"/>
    <col min="1814" max="2048" width="9.140625" style="92"/>
    <col min="2049" max="2049" width="26.7109375" style="92" customWidth="1"/>
    <col min="2050" max="2051" width="18.7109375" style="92" customWidth="1"/>
    <col min="2052" max="2052" width="27.7109375" style="92" customWidth="1"/>
    <col min="2053" max="2053" width="15.7109375" style="92" customWidth="1"/>
    <col min="2054" max="2055" width="12.7109375" style="92" customWidth="1"/>
    <col min="2056" max="2056" width="17.7109375" style="92" customWidth="1"/>
    <col min="2057" max="2058" width="15.7109375" style="92" customWidth="1"/>
    <col min="2059" max="2061" width="18.7109375" style="92" customWidth="1"/>
    <col min="2062" max="2069" width="15.85546875" style="92" customWidth="1"/>
    <col min="2070" max="2304" width="9.140625" style="92"/>
    <col min="2305" max="2305" width="26.7109375" style="92" customWidth="1"/>
    <col min="2306" max="2307" width="18.7109375" style="92" customWidth="1"/>
    <col min="2308" max="2308" width="27.7109375" style="92" customWidth="1"/>
    <col min="2309" max="2309" width="15.7109375" style="92" customWidth="1"/>
    <col min="2310" max="2311" width="12.7109375" style="92" customWidth="1"/>
    <col min="2312" max="2312" width="17.7109375" style="92" customWidth="1"/>
    <col min="2313" max="2314" width="15.7109375" style="92" customWidth="1"/>
    <col min="2315" max="2317" width="18.7109375" style="92" customWidth="1"/>
    <col min="2318" max="2325" width="15.85546875" style="92" customWidth="1"/>
    <col min="2326" max="2560" width="9.140625" style="92"/>
    <col min="2561" max="2561" width="26.7109375" style="92" customWidth="1"/>
    <col min="2562" max="2563" width="18.7109375" style="92" customWidth="1"/>
    <col min="2564" max="2564" width="27.7109375" style="92" customWidth="1"/>
    <col min="2565" max="2565" width="15.7109375" style="92" customWidth="1"/>
    <col min="2566" max="2567" width="12.7109375" style="92" customWidth="1"/>
    <col min="2568" max="2568" width="17.7109375" style="92" customWidth="1"/>
    <col min="2569" max="2570" width="15.7109375" style="92" customWidth="1"/>
    <col min="2571" max="2573" width="18.7109375" style="92" customWidth="1"/>
    <col min="2574" max="2581" width="15.85546875" style="92" customWidth="1"/>
    <col min="2582" max="2816" width="9.140625" style="92"/>
    <col min="2817" max="2817" width="26.7109375" style="92" customWidth="1"/>
    <col min="2818" max="2819" width="18.7109375" style="92" customWidth="1"/>
    <col min="2820" max="2820" width="27.7109375" style="92" customWidth="1"/>
    <col min="2821" max="2821" width="15.7109375" style="92" customWidth="1"/>
    <col min="2822" max="2823" width="12.7109375" style="92" customWidth="1"/>
    <col min="2824" max="2824" width="17.7109375" style="92" customWidth="1"/>
    <col min="2825" max="2826" width="15.7109375" style="92" customWidth="1"/>
    <col min="2827" max="2829" width="18.7109375" style="92" customWidth="1"/>
    <col min="2830" max="2837" width="15.85546875" style="92" customWidth="1"/>
    <col min="2838" max="3072" width="9.140625" style="92"/>
    <col min="3073" max="3073" width="26.7109375" style="92" customWidth="1"/>
    <col min="3074" max="3075" width="18.7109375" style="92" customWidth="1"/>
    <col min="3076" max="3076" width="27.7109375" style="92" customWidth="1"/>
    <col min="3077" max="3077" width="15.7109375" style="92" customWidth="1"/>
    <col min="3078" max="3079" width="12.7109375" style="92" customWidth="1"/>
    <col min="3080" max="3080" width="17.7109375" style="92" customWidth="1"/>
    <col min="3081" max="3082" width="15.7109375" style="92" customWidth="1"/>
    <col min="3083" max="3085" width="18.7109375" style="92" customWidth="1"/>
    <col min="3086" max="3093" width="15.85546875" style="92" customWidth="1"/>
    <col min="3094" max="3328" width="9.140625" style="92"/>
    <col min="3329" max="3329" width="26.7109375" style="92" customWidth="1"/>
    <col min="3330" max="3331" width="18.7109375" style="92" customWidth="1"/>
    <col min="3332" max="3332" width="27.7109375" style="92" customWidth="1"/>
    <col min="3333" max="3333" width="15.7109375" style="92" customWidth="1"/>
    <col min="3334" max="3335" width="12.7109375" style="92" customWidth="1"/>
    <col min="3336" max="3336" width="17.7109375" style="92" customWidth="1"/>
    <col min="3337" max="3338" width="15.7109375" style="92" customWidth="1"/>
    <col min="3339" max="3341" width="18.7109375" style="92" customWidth="1"/>
    <col min="3342" max="3349" width="15.85546875" style="92" customWidth="1"/>
    <col min="3350" max="3584" width="9.140625" style="92"/>
    <col min="3585" max="3585" width="26.7109375" style="92" customWidth="1"/>
    <col min="3586" max="3587" width="18.7109375" style="92" customWidth="1"/>
    <col min="3588" max="3588" width="27.7109375" style="92" customWidth="1"/>
    <col min="3589" max="3589" width="15.7109375" style="92" customWidth="1"/>
    <col min="3590" max="3591" width="12.7109375" style="92" customWidth="1"/>
    <col min="3592" max="3592" width="17.7109375" style="92" customWidth="1"/>
    <col min="3593" max="3594" width="15.7109375" style="92" customWidth="1"/>
    <col min="3595" max="3597" width="18.7109375" style="92" customWidth="1"/>
    <col min="3598" max="3605" width="15.85546875" style="92" customWidth="1"/>
    <col min="3606" max="3840" width="9.140625" style="92"/>
    <col min="3841" max="3841" width="26.7109375" style="92" customWidth="1"/>
    <col min="3842" max="3843" width="18.7109375" style="92" customWidth="1"/>
    <col min="3844" max="3844" width="27.7109375" style="92" customWidth="1"/>
    <col min="3845" max="3845" width="15.7109375" style="92" customWidth="1"/>
    <col min="3846" max="3847" width="12.7109375" style="92" customWidth="1"/>
    <col min="3848" max="3848" width="17.7109375" style="92" customWidth="1"/>
    <col min="3849" max="3850" width="15.7109375" style="92" customWidth="1"/>
    <col min="3851" max="3853" width="18.7109375" style="92" customWidth="1"/>
    <col min="3854" max="3861" width="15.85546875" style="92" customWidth="1"/>
    <col min="3862" max="4096" width="9.140625" style="92"/>
    <col min="4097" max="4097" width="26.7109375" style="92" customWidth="1"/>
    <col min="4098" max="4099" width="18.7109375" style="92" customWidth="1"/>
    <col min="4100" max="4100" width="27.7109375" style="92" customWidth="1"/>
    <col min="4101" max="4101" width="15.7109375" style="92" customWidth="1"/>
    <col min="4102" max="4103" width="12.7109375" style="92" customWidth="1"/>
    <col min="4104" max="4104" width="17.7109375" style="92" customWidth="1"/>
    <col min="4105" max="4106" width="15.7109375" style="92" customWidth="1"/>
    <col min="4107" max="4109" width="18.7109375" style="92" customWidth="1"/>
    <col min="4110" max="4117" width="15.85546875" style="92" customWidth="1"/>
    <col min="4118" max="4352" width="9.140625" style="92"/>
    <col min="4353" max="4353" width="26.7109375" style="92" customWidth="1"/>
    <col min="4354" max="4355" width="18.7109375" style="92" customWidth="1"/>
    <col min="4356" max="4356" width="27.7109375" style="92" customWidth="1"/>
    <col min="4357" max="4357" width="15.7109375" style="92" customWidth="1"/>
    <col min="4358" max="4359" width="12.7109375" style="92" customWidth="1"/>
    <col min="4360" max="4360" width="17.7109375" style="92" customWidth="1"/>
    <col min="4361" max="4362" width="15.7109375" style="92" customWidth="1"/>
    <col min="4363" max="4365" width="18.7109375" style="92" customWidth="1"/>
    <col min="4366" max="4373" width="15.85546875" style="92" customWidth="1"/>
    <col min="4374" max="4608" width="9.140625" style="92"/>
    <col min="4609" max="4609" width="26.7109375" style="92" customWidth="1"/>
    <col min="4610" max="4611" width="18.7109375" style="92" customWidth="1"/>
    <col min="4612" max="4612" width="27.7109375" style="92" customWidth="1"/>
    <col min="4613" max="4613" width="15.7109375" style="92" customWidth="1"/>
    <col min="4614" max="4615" width="12.7109375" style="92" customWidth="1"/>
    <col min="4616" max="4616" width="17.7109375" style="92" customWidth="1"/>
    <col min="4617" max="4618" width="15.7109375" style="92" customWidth="1"/>
    <col min="4619" max="4621" width="18.7109375" style="92" customWidth="1"/>
    <col min="4622" max="4629" width="15.85546875" style="92" customWidth="1"/>
    <col min="4630" max="4864" width="9.140625" style="92"/>
    <col min="4865" max="4865" width="26.7109375" style="92" customWidth="1"/>
    <col min="4866" max="4867" width="18.7109375" style="92" customWidth="1"/>
    <col min="4868" max="4868" width="27.7109375" style="92" customWidth="1"/>
    <col min="4869" max="4869" width="15.7109375" style="92" customWidth="1"/>
    <col min="4870" max="4871" width="12.7109375" style="92" customWidth="1"/>
    <col min="4872" max="4872" width="17.7109375" style="92" customWidth="1"/>
    <col min="4873" max="4874" width="15.7109375" style="92" customWidth="1"/>
    <col min="4875" max="4877" width="18.7109375" style="92" customWidth="1"/>
    <col min="4878" max="4885" width="15.85546875" style="92" customWidth="1"/>
    <col min="4886" max="5120" width="9.140625" style="92"/>
    <col min="5121" max="5121" width="26.7109375" style="92" customWidth="1"/>
    <col min="5122" max="5123" width="18.7109375" style="92" customWidth="1"/>
    <col min="5124" max="5124" width="27.7109375" style="92" customWidth="1"/>
    <col min="5125" max="5125" width="15.7109375" style="92" customWidth="1"/>
    <col min="5126" max="5127" width="12.7109375" style="92" customWidth="1"/>
    <col min="5128" max="5128" width="17.7109375" style="92" customWidth="1"/>
    <col min="5129" max="5130" width="15.7109375" style="92" customWidth="1"/>
    <col min="5131" max="5133" width="18.7109375" style="92" customWidth="1"/>
    <col min="5134" max="5141" width="15.85546875" style="92" customWidth="1"/>
    <col min="5142" max="5376" width="9.140625" style="92"/>
    <col min="5377" max="5377" width="26.7109375" style="92" customWidth="1"/>
    <col min="5378" max="5379" width="18.7109375" style="92" customWidth="1"/>
    <col min="5380" max="5380" width="27.7109375" style="92" customWidth="1"/>
    <col min="5381" max="5381" width="15.7109375" style="92" customWidth="1"/>
    <col min="5382" max="5383" width="12.7109375" style="92" customWidth="1"/>
    <col min="5384" max="5384" width="17.7109375" style="92" customWidth="1"/>
    <col min="5385" max="5386" width="15.7109375" style="92" customWidth="1"/>
    <col min="5387" max="5389" width="18.7109375" style="92" customWidth="1"/>
    <col min="5390" max="5397" width="15.85546875" style="92" customWidth="1"/>
    <col min="5398" max="5632" width="9.140625" style="92"/>
    <col min="5633" max="5633" width="26.7109375" style="92" customWidth="1"/>
    <col min="5634" max="5635" width="18.7109375" style="92" customWidth="1"/>
    <col min="5636" max="5636" width="27.7109375" style="92" customWidth="1"/>
    <col min="5637" max="5637" width="15.7109375" style="92" customWidth="1"/>
    <col min="5638" max="5639" width="12.7109375" style="92" customWidth="1"/>
    <col min="5640" max="5640" width="17.7109375" style="92" customWidth="1"/>
    <col min="5641" max="5642" width="15.7109375" style="92" customWidth="1"/>
    <col min="5643" max="5645" width="18.7109375" style="92" customWidth="1"/>
    <col min="5646" max="5653" width="15.85546875" style="92" customWidth="1"/>
    <col min="5654" max="5888" width="9.140625" style="92"/>
    <col min="5889" max="5889" width="26.7109375" style="92" customWidth="1"/>
    <col min="5890" max="5891" width="18.7109375" style="92" customWidth="1"/>
    <col min="5892" max="5892" width="27.7109375" style="92" customWidth="1"/>
    <col min="5893" max="5893" width="15.7109375" style="92" customWidth="1"/>
    <col min="5894" max="5895" width="12.7109375" style="92" customWidth="1"/>
    <col min="5896" max="5896" width="17.7109375" style="92" customWidth="1"/>
    <col min="5897" max="5898" width="15.7109375" style="92" customWidth="1"/>
    <col min="5899" max="5901" width="18.7109375" style="92" customWidth="1"/>
    <col min="5902" max="5909" width="15.85546875" style="92" customWidth="1"/>
    <col min="5910" max="6144" width="9.140625" style="92"/>
    <col min="6145" max="6145" width="26.7109375" style="92" customWidth="1"/>
    <col min="6146" max="6147" width="18.7109375" style="92" customWidth="1"/>
    <col min="6148" max="6148" width="27.7109375" style="92" customWidth="1"/>
    <col min="6149" max="6149" width="15.7109375" style="92" customWidth="1"/>
    <col min="6150" max="6151" width="12.7109375" style="92" customWidth="1"/>
    <col min="6152" max="6152" width="17.7109375" style="92" customWidth="1"/>
    <col min="6153" max="6154" width="15.7109375" style="92" customWidth="1"/>
    <col min="6155" max="6157" width="18.7109375" style="92" customWidth="1"/>
    <col min="6158" max="6165" width="15.85546875" style="92" customWidth="1"/>
    <col min="6166" max="6400" width="9.140625" style="92"/>
    <col min="6401" max="6401" width="26.7109375" style="92" customWidth="1"/>
    <col min="6402" max="6403" width="18.7109375" style="92" customWidth="1"/>
    <col min="6404" max="6404" width="27.7109375" style="92" customWidth="1"/>
    <col min="6405" max="6405" width="15.7109375" style="92" customWidth="1"/>
    <col min="6406" max="6407" width="12.7109375" style="92" customWidth="1"/>
    <col min="6408" max="6408" width="17.7109375" style="92" customWidth="1"/>
    <col min="6409" max="6410" width="15.7109375" style="92" customWidth="1"/>
    <col min="6411" max="6413" width="18.7109375" style="92" customWidth="1"/>
    <col min="6414" max="6421" width="15.85546875" style="92" customWidth="1"/>
    <col min="6422" max="6656" width="9.140625" style="92"/>
    <col min="6657" max="6657" width="26.7109375" style="92" customWidth="1"/>
    <col min="6658" max="6659" width="18.7109375" style="92" customWidth="1"/>
    <col min="6660" max="6660" width="27.7109375" style="92" customWidth="1"/>
    <col min="6661" max="6661" width="15.7109375" style="92" customWidth="1"/>
    <col min="6662" max="6663" width="12.7109375" style="92" customWidth="1"/>
    <col min="6664" max="6664" width="17.7109375" style="92" customWidth="1"/>
    <col min="6665" max="6666" width="15.7109375" style="92" customWidth="1"/>
    <col min="6667" max="6669" width="18.7109375" style="92" customWidth="1"/>
    <col min="6670" max="6677" width="15.85546875" style="92" customWidth="1"/>
    <col min="6678" max="6912" width="9.140625" style="92"/>
    <col min="6913" max="6913" width="26.7109375" style="92" customWidth="1"/>
    <col min="6914" max="6915" width="18.7109375" style="92" customWidth="1"/>
    <col min="6916" max="6916" width="27.7109375" style="92" customWidth="1"/>
    <col min="6917" max="6917" width="15.7109375" style="92" customWidth="1"/>
    <col min="6918" max="6919" width="12.7109375" style="92" customWidth="1"/>
    <col min="6920" max="6920" width="17.7109375" style="92" customWidth="1"/>
    <col min="6921" max="6922" width="15.7109375" style="92" customWidth="1"/>
    <col min="6923" max="6925" width="18.7109375" style="92" customWidth="1"/>
    <col min="6926" max="6933" width="15.85546875" style="92" customWidth="1"/>
    <col min="6934" max="7168" width="9.140625" style="92"/>
    <col min="7169" max="7169" width="26.7109375" style="92" customWidth="1"/>
    <col min="7170" max="7171" width="18.7109375" style="92" customWidth="1"/>
    <col min="7172" max="7172" width="27.7109375" style="92" customWidth="1"/>
    <col min="7173" max="7173" width="15.7109375" style="92" customWidth="1"/>
    <col min="7174" max="7175" width="12.7109375" style="92" customWidth="1"/>
    <col min="7176" max="7176" width="17.7109375" style="92" customWidth="1"/>
    <col min="7177" max="7178" width="15.7109375" style="92" customWidth="1"/>
    <col min="7179" max="7181" width="18.7109375" style="92" customWidth="1"/>
    <col min="7182" max="7189" width="15.85546875" style="92" customWidth="1"/>
    <col min="7190" max="7424" width="9.140625" style="92"/>
    <col min="7425" max="7425" width="26.7109375" style="92" customWidth="1"/>
    <col min="7426" max="7427" width="18.7109375" style="92" customWidth="1"/>
    <col min="7428" max="7428" width="27.7109375" style="92" customWidth="1"/>
    <col min="7429" max="7429" width="15.7109375" style="92" customWidth="1"/>
    <col min="7430" max="7431" width="12.7109375" style="92" customWidth="1"/>
    <col min="7432" max="7432" width="17.7109375" style="92" customWidth="1"/>
    <col min="7433" max="7434" width="15.7109375" style="92" customWidth="1"/>
    <col min="7435" max="7437" width="18.7109375" style="92" customWidth="1"/>
    <col min="7438" max="7445" width="15.85546875" style="92" customWidth="1"/>
    <col min="7446" max="7680" width="9.140625" style="92"/>
    <col min="7681" max="7681" width="26.7109375" style="92" customWidth="1"/>
    <col min="7682" max="7683" width="18.7109375" style="92" customWidth="1"/>
    <col min="7684" max="7684" width="27.7109375" style="92" customWidth="1"/>
    <col min="7685" max="7685" width="15.7109375" style="92" customWidth="1"/>
    <col min="7686" max="7687" width="12.7109375" style="92" customWidth="1"/>
    <col min="7688" max="7688" width="17.7109375" style="92" customWidth="1"/>
    <col min="7689" max="7690" width="15.7109375" style="92" customWidth="1"/>
    <col min="7691" max="7693" width="18.7109375" style="92" customWidth="1"/>
    <col min="7694" max="7701" width="15.85546875" style="92" customWidth="1"/>
    <col min="7702" max="7936" width="9.140625" style="92"/>
    <col min="7937" max="7937" width="26.7109375" style="92" customWidth="1"/>
    <col min="7938" max="7939" width="18.7109375" style="92" customWidth="1"/>
    <col min="7940" max="7940" width="27.7109375" style="92" customWidth="1"/>
    <col min="7941" max="7941" width="15.7109375" style="92" customWidth="1"/>
    <col min="7942" max="7943" width="12.7109375" style="92" customWidth="1"/>
    <col min="7944" max="7944" width="17.7109375" style="92" customWidth="1"/>
    <col min="7945" max="7946" width="15.7109375" style="92" customWidth="1"/>
    <col min="7947" max="7949" width="18.7109375" style="92" customWidth="1"/>
    <col min="7950" max="7957" width="15.85546875" style="92" customWidth="1"/>
    <col min="7958" max="8192" width="9.140625" style="92"/>
    <col min="8193" max="8193" width="26.7109375" style="92" customWidth="1"/>
    <col min="8194" max="8195" width="18.7109375" style="92" customWidth="1"/>
    <col min="8196" max="8196" width="27.7109375" style="92" customWidth="1"/>
    <col min="8197" max="8197" width="15.7109375" style="92" customWidth="1"/>
    <col min="8198" max="8199" width="12.7109375" style="92" customWidth="1"/>
    <col min="8200" max="8200" width="17.7109375" style="92" customWidth="1"/>
    <col min="8201" max="8202" width="15.7109375" style="92" customWidth="1"/>
    <col min="8203" max="8205" width="18.7109375" style="92" customWidth="1"/>
    <col min="8206" max="8213" width="15.85546875" style="92" customWidth="1"/>
    <col min="8214" max="8448" width="9.140625" style="92"/>
    <col min="8449" max="8449" width="26.7109375" style="92" customWidth="1"/>
    <col min="8450" max="8451" width="18.7109375" style="92" customWidth="1"/>
    <col min="8452" max="8452" width="27.7109375" style="92" customWidth="1"/>
    <col min="8453" max="8453" width="15.7109375" style="92" customWidth="1"/>
    <col min="8454" max="8455" width="12.7109375" style="92" customWidth="1"/>
    <col min="8456" max="8456" width="17.7109375" style="92" customWidth="1"/>
    <col min="8457" max="8458" width="15.7109375" style="92" customWidth="1"/>
    <col min="8459" max="8461" width="18.7109375" style="92" customWidth="1"/>
    <col min="8462" max="8469" width="15.85546875" style="92" customWidth="1"/>
    <col min="8470" max="8704" width="9.140625" style="92"/>
    <col min="8705" max="8705" width="26.7109375" style="92" customWidth="1"/>
    <col min="8706" max="8707" width="18.7109375" style="92" customWidth="1"/>
    <col min="8708" max="8708" width="27.7109375" style="92" customWidth="1"/>
    <col min="8709" max="8709" width="15.7109375" style="92" customWidth="1"/>
    <col min="8710" max="8711" width="12.7109375" style="92" customWidth="1"/>
    <col min="8712" max="8712" width="17.7109375" style="92" customWidth="1"/>
    <col min="8713" max="8714" width="15.7109375" style="92" customWidth="1"/>
    <col min="8715" max="8717" width="18.7109375" style="92" customWidth="1"/>
    <col min="8718" max="8725" width="15.85546875" style="92" customWidth="1"/>
    <col min="8726" max="8960" width="9.140625" style="92"/>
    <col min="8961" max="8961" width="26.7109375" style="92" customWidth="1"/>
    <col min="8962" max="8963" width="18.7109375" style="92" customWidth="1"/>
    <col min="8964" max="8964" width="27.7109375" style="92" customWidth="1"/>
    <col min="8965" max="8965" width="15.7109375" style="92" customWidth="1"/>
    <col min="8966" max="8967" width="12.7109375" style="92" customWidth="1"/>
    <col min="8968" max="8968" width="17.7109375" style="92" customWidth="1"/>
    <col min="8969" max="8970" width="15.7109375" style="92" customWidth="1"/>
    <col min="8971" max="8973" width="18.7109375" style="92" customWidth="1"/>
    <col min="8974" max="8981" width="15.85546875" style="92" customWidth="1"/>
    <col min="8982" max="9216" width="9.140625" style="92"/>
    <col min="9217" max="9217" width="26.7109375" style="92" customWidth="1"/>
    <col min="9218" max="9219" width="18.7109375" style="92" customWidth="1"/>
    <col min="9220" max="9220" width="27.7109375" style="92" customWidth="1"/>
    <col min="9221" max="9221" width="15.7109375" style="92" customWidth="1"/>
    <col min="9222" max="9223" width="12.7109375" style="92" customWidth="1"/>
    <col min="9224" max="9224" width="17.7109375" style="92" customWidth="1"/>
    <col min="9225" max="9226" width="15.7109375" style="92" customWidth="1"/>
    <col min="9227" max="9229" width="18.7109375" style="92" customWidth="1"/>
    <col min="9230" max="9237" width="15.85546875" style="92" customWidth="1"/>
    <col min="9238" max="9472" width="9.140625" style="92"/>
    <col min="9473" max="9473" width="26.7109375" style="92" customWidth="1"/>
    <col min="9474" max="9475" width="18.7109375" style="92" customWidth="1"/>
    <col min="9476" max="9476" width="27.7109375" style="92" customWidth="1"/>
    <col min="9477" max="9477" width="15.7109375" style="92" customWidth="1"/>
    <col min="9478" max="9479" width="12.7109375" style="92" customWidth="1"/>
    <col min="9480" max="9480" width="17.7109375" style="92" customWidth="1"/>
    <col min="9481" max="9482" width="15.7109375" style="92" customWidth="1"/>
    <col min="9483" max="9485" width="18.7109375" style="92" customWidth="1"/>
    <col min="9486" max="9493" width="15.85546875" style="92" customWidth="1"/>
    <col min="9494" max="9728" width="9.140625" style="92"/>
    <col min="9729" max="9729" width="26.7109375" style="92" customWidth="1"/>
    <col min="9730" max="9731" width="18.7109375" style="92" customWidth="1"/>
    <col min="9732" max="9732" width="27.7109375" style="92" customWidth="1"/>
    <col min="9733" max="9733" width="15.7109375" style="92" customWidth="1"/>
    <col min="9734" max="9735" width="12.7109375" style="92" customWidth="1"/>
    <col min="9736" max="9736" width="17.7109375" style="92" customWidth="1"/>
    <col min="9737" max="9738" width="15.7109375" style="92" customWidth="1"/>
    <col min="9739" max="9741" width="18.7109375" style="92" customWidth="1"/>
    <col min="9742" max="9749" width="15.85546875" style="92" customWidth="1"/>
    <col min="9750" max="9984" width="9.140625" style="92"/>
    <col min="9985" max="9985" width="26.7109375" style="92" customWidth="1"/>
    <col min="9986" max="9987" width="18.7109375" style="92" customWidth="1"/>
    <col min="9988" max="9988" width="27.7109375" style="92" customWidth="1"/>
    <col min="9989" max="9989" width="15.7109375" style="92" customWidth="1"/>
    <col min="9990" max="9991" width="12.7109375" style="92" customWidth="1"/>
    <col min="9992" max="9992" width="17.7109375" style="92" customWidth="1"/>
    <col min="9993" max="9994" width="15.7109375" style="92" customWidth="1"/>
    <col min="9995" max="9997" width="18.7109375" style="92" customWidth="1"/>
    <col min="9998" max="10005" width="15.85546875" style="92" customWidth="1"/>
    <col min="10006" max="10240" width="9.140625" style="92"/>
    <col min="10241" max="10241" width="26.7109375" style="92" customWidth="1"/>
    <col min="10242" max="10243" width="18.7109375" style="92" customWidth="1"/>
    <col min="10244" max="10244" width="27.7109375" style="92" customWidth="1"/>
    <col min="10245" max="10245" width="15.7109375" style="92" customWidth="1"/>
    <col min="10246" max="10247" width="12.7109375" style="92" customWidth="1"/>
    <col min="10248" max="10248" width="17.7109375" style="92" customWidth="1"/>
    <col min="10249" max="10250" width="15.7109375" style="92" customWidth="1"/>
    <col min="10251" max="10253" width="18.7109375" style="92" customWidth="1"/>
    <col min="10254" max="10261" width="15.85546875" style="92" customWidth="1"/>
    <col min="10262" max="10496" width="9.140625" style="92"/>
    <col min="10497" max="10497" width="26.7109375" style="92" customWidth="1"/>
    <col min="10498" max="10499" width="18.7109375" style="92" customWidth="1"/>
    <col min="10500" max="10500" width="27.7109375" style="92" customWidth="1"/>
    <col min="10501" max="10501" width="15.7109375" style="92" customWidth="1"/>
    <col min="10502" max="10503" width="12.7109375" style="92" customWidth="1"/>
    <col min="10504" max="10504" width="17.7109375" style="92" customWidth="1"/>
    <col min="10505" max="10506" width="15.7109375" style="92" customWidth="1"/>
    <col min="10507" max="10509" width="18.7109375" style="92" customWidth="1"/>
    <col min="10510" max="10517" width="15.85546875" style="92" customWidth="1"/>
    <col min="10518" max="10752" width="9.140625" style="92"/>
    <col min="10753" max="10753" width="26.7109375" style="92" customWidth="1"/>
    <col min="10754" max="10755" width="18.7109375" style="92" customWidth="1"/>
    <col min="10756" max="10756" width="27.7109375" style="92" customWidth="1"/>
    <col min="10757" max="10757" width="15.7109375" style="92" customWidth="1"/>
    <col min="10758" max="10759" width="12.7109375" style="92" customWidth="1"/>
    <col min="10760" max="10760" width="17.7109375" style="92" customWidth="1"/>
    <col min="10761" max="10762" width="15.7109375" style="92" customWidth="1"/>
    <col min="10763" max="10765" width="18.7109375" style="92" customWidth="1"/>
    <col min="10766" max="10773" width="15.85546875" style="92" customWidth="1"/>
    <col min="10774" max="11008" width="9.140625" style="92"/>
    <col min="11009" max="11009" width="26.7109375" style="92" customWidth="1"/>
    <col min="11010" max="11011" width="18.7109375" style="92" customWidth="1"/>
    <col min="11012" max="11012" width="27.7109375" style="92" customWidth="1"/>
    <col min="11013" max="11013" width="15.7109375" style="92" customWidth="1"/>
    <col min="11014" max="11015" width="12.7109375" style="92" customWidth="1"/>
    <col min="11016" max="11016" width="17.7109375" style="92" customWidth="1"/>
    <col min="11017" max="11018" width="15.7109375" style="92" customWidth="1"/>
    <col min="11019" max="11021" width="18.7109375" style="92" customWidth="1"/>
    <col min="11022" max="11029" width="15.85546875" style="92" customWidth="1"/>
    <col min="11030" max="11264" width="9.140625" style="92"/>
    <col min="11265" max="11265" width="26.7109375" style="92" customWidth="1"/>
    <col min="11266" max="11267" width="18.7109375" style="92" customWidth="1"/>
    <col min="11268" max="11268" width="27.7109375" style="92" customWidth="1"/>
    <col min="11269" max="11269" width="15.7109375" style="92" customWidth="1"/>
    <col min="11270" max="11271" width="12.7109375" style="92" customWidth="1"/>
    <col min="11272" max="11272" width="17.7109375" style="92" customWidth="1"/>
    <col min="11273" max="11274" width="15.7109375" style="92" customWidth="1"/>
    <col min="11275" max="11277" width="18.7109375" style="92" customWidth="1"/>
    <col min="11278" max="11285" width="15.85546875" style="92" customWidth="1"/>
    <col min="11286" max="11520" width="9.140625" style="92"/>
    <col min="11521" max="11521" width="26.7109375" style="92" customWidth="1"/>
    <col min="11522" max="11523" width="18.7109375" style="92" customWidth="1"/>
    <col min="11524" max="11524" width="27.7109375" style="92" customWidth="1"/>
    <col min="11525" max="11525" width="15.7109375" style="92" customWidth="1"/>
    <col min="11526" max="11527" width="12.7109375" style="92" customWidth="1"/>
    <col min="11528" max="11528" width="17.7109375" style="92" customWidth="1"/>
    <col min="11529" max="11530" width="15.7109375" style="92" customWidth="1"/>
    <col min="11531" max="11533" width="18.7109375" style="92" customWidth="1"/>
    <col min="11534" max="11541" width="15.85546875" style="92" customWidth="1"/>
    <col min="11542" max="11776" width="9.140625" style="92"/>
    <col min="11777" max="11777" width="26.7109375" style="92" customWidth="1"/>
    <col min="11778" max="11779" width="18.7109375" style="92" customWidth="1"/>
    <col min="11780" max="11780" width="27.7109375" style="92" customWidth="1"/>
    <col min="11781" max="11781" width="15.7109375" style="92" customWidth="1"/>
    <col min="11782" max="11783" width="12.7109375" style="92" customWidth="1"/>
    <col min="11784" max="11784" width="17.7109375" style="92" customWidth="1"/>
    <col min="11785" max="11786" width="15.7109375" style="92" customWidth="1"/>
    <col min="11787" max="11789" width="18.7109375" style="92" customWidth="1"/>
    <col min="11790" max="11797" width="15.85546875" style="92" customWidth="1"/>
    <col min="11798" max="12032" width="9.140625" style="92"/>
    <col min="12033" max="12033" width="26.7109375" style="92" customWidth="1"/>
    <col min="12034" max="12035" width="18.7109375" style="92" customWidth="1"/>
    <col min="12036" max="12036" width="27.7109375" style="92" customWidth="1"/>
    <col min="12037" max="12037" width="15.7109375" style="92" customWidth="1"/>
    <col min="12038" max="12039" width="12.7109375" style="92" customWidth="1"/>
    <col min="12040" max="12040" width="17.7109375" style="92" customWidth="1"/>
    <col min="12041" max="12042" width="15.7109375" style="92" customWidth="1"/>
    <col min="12043" max="12045" width="18.7109375" style="92" customWidth="1"/>
    <col min="12046" max="12053" width="15.85546875" style="92" customWidth="1"/>
    <col min="12054" max="12288" width="9.140625" style="92"/>
    <col min="12289" max="12289" width="26.7109375" style="92" customWidth="1"/>
    <col min="12290" max="12291" width="18.7109375" style="92" customWidth="1"/>
    <col min="12292" max="12292" width="27.7109375" style="92" customWidth="1"/>
    <col min="12293" max="12293" width="15.7109375" style="92" customWidth="1"/>
    <col min="12294" max="12295" width="12.7109375" style="92" customWidth="1"/>
    <col min="12296" max="12296" width="17.7109375" style="92" customWidth="1"/>
    <col min="12297" max="12298" width="15.7109375" style="92" customWidth="1"/>
    <col min="12299" max="12301" width="18.7109375" style="92" customWidth="1"/>
    <col min="12302" max="12309" width="15.85546875" style="92" customWidth="1"/>
    <col min="12310" max="12544" width="9.140625" style="92"/>
    <col min="12545" max="12545" width="26.7109375" style="92" customWidth="1"/>
    <col min="12546" max="12547" width="18.7109375" style="92" customWidth="1"/>
    <col min="12548" max="12548" width="27.7109375" style="92" customWidth="1"/>
    <col min="12549" max="12549" width="15.7109375" style="92" customWidth="1"/>
    <col min="12550" max="12551" width="12.7109375" style="92" customWidth="1"/>
    <col min="12552" max="12552" width="17.7109375" style="92" customWidth="1"/>
    <col min="12553" max="12554" width="15.7109375" style="92" customWidth="1"/>
    <col min="12555" max="12557" width="18.7109375" style="92" customWidth="1"/>
    <col min="12558" max="12565" width="15.85546875" style="92" customWidth="1"/>
    <col min="12566" max="12800" width="9.140625" style="92"/>
    <col min="12801" max="12801" width="26.7109375" style="92" customWidth="1"/>
    <col min="12802" max="12803" width="18.7109375" style="92" customWidth="1"/>
    <col min="12804" max="12804" width="27.7109375" style="92" customWidth="1"/>
    <col min="12805" max="12805" width="15.7109375" style="92" customWidth="1"/>
    <col min="12806" max="12807" width="12.7109375" style="92" customWidth="1"/>
    <col min="12808" max="12808" width="17.7109375" style="92" customWidth="1"/>
    <col min="12809" max="12810" width="15.7109375" style="92" customWidth="1"/>
    <col min="12811" max="12813" width="18.7109375" style="92" customWidth="1"/>
    <col min="12814" max="12821" width="15.85546875" style="92" customWidth="1"/>
    <col min="12822" max="13056" width="9.140625" style="92"/>
    <col min="13057" max="13057" width="26.7109375" style="92" customWidth="1"/>
    <col min="13058" max="13059" width="18.7109375" style="92" customWidth="1"/>
    <col min="13060" max="13060" width="27.7109375" style="92" customWidth="1"/>
    <col min="13061" max="13061" width="15.7109375" style="92" customWidth="1"/>
    <col min="13062" max="13063" width="12.7109375" style="92" customWidth="1"/>
    <col min="13064" max="13064" width="17.7109375" style="92" customWidth="1"/>
    <col min="13065" max="13066" width="15.7109375" style="92" customWidth="1"/>
    <col min="13067" max="13069" width="18.7109375" style="92" customWidth="1"/>
    <col min="13070" max="13077" width="15.85546875" style="92" customWidth="1"/>
    <col min="13078" max="13312" width="9.140625" style="92"/>
    <col min="13313" max="13313" width="26.7109375" style="92" customWidth="1"/>
    <col min="13314" max="13315" width="18.7109375" style="92" customWidth="1"/>
    <col min="13316" max="13316" width="27.7109375" style="92" customWidth="1"/>
    <col min="13317" max="13317" width="15.7109375" style="92" customWidth="1"/>
    <col min="13318" max="13319" width="12.7109375" style="92" customWidth="1"/>
    <col min="13320" max="13320" width="17.7109375" style="92" customWidth="1"/>
    <col min="13321" max="13322" width="15.7109375" style="92" customWidth="1"/>
    <col min="13323" max="13325" width="18.7109375" style="92" customWidth="1"/>
    <col min="13326" max="13333" width="15.85546875" style="92" customWidth="1"/>
    <col min="13334" max="13568" width="9.140625" style="92"/>
    <col min="13569" max="13569" width="26.7109375" style="92" customWidth="1"/>
    <col min="13570" max="13571" width="18.7109375" style="92" customWidth="1"/>
    <col min="13572" max="13572" width="27.7109375" style="92" customWidth="1"/>
    <col min="13573" max="13573" width="15.7109375" style="92" customWidth="1"/>
    <col min="13574" max="13575" width="12.7109375" style="92" customWidth="1"/>
    <col min="13576" max="13576" width="17.7109375" style="92" customWidth="1"/>
    <col min="13577" max="13578" width="15.7109375" style="92" customWidth="1"/>
    <col min="13579" max="13581" width="18.7109375" style="92" customWidth="1"/>
    <col min="13582" max="13589" width="15.85546875" style="92" customWidth="1"/>
    <col min="13590" max="13824" width="9.140625" style="92"/>
    <col min="13825" max="13825" width="26.7109375" style="92" customWidth="1"/>
    <col min="13826" max="13827" width="18.7109375" style="92" customWidth="1"/>
    <col min="13828" max="13828" width="27.7109375" style="92" customWidth="1"/>
    <col min="13829" max="13829" width="15.7109375" style="92" customWidth="1"/>
    <col min="13830" max="13831" width="12.7109375" style="92" customWidth="1"/>
    <col min="13832" max="13832" width="17.7109375" style="92" customWidth="1"/>
    <col min="13833" max="13834" width="15.7109375" style="92" customWidth="1"/>
    <col min="13835" max="13837" width="18.7109375" style="92" customWidth="1"/>
    <col min="13838" max="13845" width="15.85546875" style="92" customWidth="1"/>
    <col min="13846" max="14080" width="9.140625" style="92"/>
    <col min="14081" max="14081" width="26.7109375" style="92" customWidth="1"/>
    <col min="14082" max="14083" width="18.7109375" style="92" customWidth="1"/>
    <col min="14084" max="14084" width="27.7109375" style="92" customWidth="1"/>
    <col min="14085" max="14085" width="15.7109375" style="92" customWidth="1"/>
    <col min="14086" max="14087" width="12.7109375" style="92" customWidth="1"/>
    <col min="14088" max="14088" width="17.7109375" style="92" customWidth="1"/>
    <col min="14089" max="14090" width="15.7109375" style="92" customWidth="1"/>
    <col min="14091" max="14093" width="18.7109375" style="92" customWidth="1"/>
    <col min="14094" max="14101" width="15.85546875" style="92" customWidth="1"/>
    <col min="14102" max="14336" width="9.140625" style="92"/>
    <col min="14337" max="14337" width="26.7109375" style="92" customWidth="1"/>
    <col min="14338" max="14339" width="18.7109375" style="92" customWidth="1"/>
    <col min="14340" max="14340" width="27.7109375" style="92" customWidth="1"/>
    <col min="14341" max="14341" width="15.7109375" style="92" customWidth="1"/>
    <col min="14342" max="14343" width="12.7109375" style="92" customWidth="1"/>
    <col min="14344" max="14344" width="17.7109375" style="92" customWidth="1"/>
    <col min="14345" max="14346" width="15.7109375" style="92" customWidth="1"/>
    <col min="14347" max="14349" width="18.7109375" style="92" customWidth="1"/>
    <col min="14350" max="14357" width="15.85546875" style="92" customWidth="1"/>
    <col min="14358" max="14592" width="9.140625" style="92"/>
    <col min="14593" max="14593" width="26.7109375" style="92" customWidth="1"/>
    <col min="14594" max="14595" width="18.7109375" style="92" customWidth="1"/>
    <col min="14596" max="14596" width="27.7109375" style="92" customWidth="1"/>
    <col min="14597" max="14597" width="15.7109375" style="92" customWidth="1"/>
    <col min="14598" max="14599" width="12.7109375" style="92" customWidth="1"/>
    <col min="14600" max="14600" width="17.7109375" style="92" customWidth="1"/>
    <col min="14601" max="14602" width="15.7109375" style="92" customWidth="1"/>
    <col min="14603" max="14605" width="18.7109375" style="92" customWidth="1"/>
    <col min="14606" max="14613" width="15.85546875" style="92" customWidth="1"/>
    <col min="14614" max="14848" width="9.140625" style="92"/>
    <col min="14849" max="14849" width="26.7109375" style="92" customWidth="1"/>
    <col min="14850" max="14851" width="18.7109375" style="92" customWidth="1"/>
    <col min="14852" max="14852" width="27.7109375" style="92" customWidth="1"/>
    <col min="14853" max="14853" width="15.7109375" style="92" customWidth="1"/>
    <col min="14854" max="14855" width="12.7109375" style="92" customWidth="1"/>
    <col min="14856" max="14856" width="17.7109375" style="92" customWidth="1"/>
    <col min="14857" max="14858" width="15.7109375" style="92" customWidth="1"/>
    <col min="14859" max="14861" width="18.7109375" style="92" customWidth="1"/>
    <col min="14862" max="14869" width="15.85546875" style="92" customWidth="1"/>
    <col min="14870" max="15104" width="9.140625" style="92"/>
    <col min="15105" max="15105" width="26.7109375" style="92" customWidth="1"/>
    <col min="15106" max="15107" width="18.7109375" style="92" customWidth="1"/>
    <col min="15108" max="15108" width="27.7109375" style="92" customWidth="1"/>
    <col min="15109" max="15109" width="15.7109375" style="92" customWidth="1"/>
    <col min="15110" max="15111" width="12.7109375" style="92" customWidth="1"/>
    <col min="15112" max="15112" width="17.7109375" style="92" customWidth="1"/>
    <col min="15113" max="15114" width="15.7109375" style="92" customWidth="1"/>
    <col min="15115" max="15117" width="18.7109375" style="92" customWidth="1"/>
    <col min="15118" max="15125" width="15.85546875" style="92" customWidth="1"/>
    <col min="15126" max="15360" width="9.140625" style="92"/>
    <col min="15361" max="15361" width="26.7109375" style="92" customWidth="1"/>
    <col min="15362" max="15363" width="18.7109375" style="92" customWidth="1"/>
    <col min="15364" max="15364" width="27.7109375" style="92" customWidth="1"/>
    <col min="15365" max="15365" width="15.7109375" style="92" customWidth="1"/>
    <col min="15366" max="15367" width="12.7109375" style="92" customWidth="1"/>
    <col min="15368" max="15368" width="17.7109375" style="92" customWidth="1"/>
    <col min="15369" max="15370" width="15.7109375" style="92" customWidth="1"/>
    <col min="15371" max="15373" width="18.7109375" style="92" customWidth="1"/>
    <col min="15374" max="15381" width="15.85546875" style="92" customWidth="1"/>
    <col min="15382" max="15616" width="9.140625" style="92"/>
    <col min="15617" max="15617" width="26.7109375" style="92" customWidth="1"/>
    <col min="15618" max="15619" width="18.7109375" style="92" customWidth="1"/>
    <col min="15620" max="15620" width="27.7109375" style="92" customWidth="1"/>
    <col min="15621" max="15621" width="15.7109375" style="92" customWidth="1"/>
    <col min="15622" max="15623" width="12.7109375" style="92" customWidth="1"/>
    <col min="15624" max="15624" width="17.7109375" style="92" customWidth="1"/>
    <col min="15625" max="15626" width="15.7109375" style="92" customWidth="1"/>
    <col min="15627" max="15629" width="18.7109375" style="92" customWidth="1"/>
    <col min="15630" max="15637" width="15.85546875" style="92" customWidth="1"/>
    <col min="15638" max="15872" width="9.140625" style="92"/>
    <col min="15873" max="15873" width="26.7109375" style="92" customWidth="1"/>
    <col min="15874" max="15875" width="18.7109375" style="92" customWidth="1"/>
    <col min="15876" max="15876" width="27.7109375" style="92" customWidth="1"/>
    <col min="15877" max="15877" width="15.7109375" style="92" customWidth="1"/>
    <col min="15878" max="15879" width="12.7109375" style="92" customWidth="1"/>
    <col min="15880" max="15880" width="17.7109375" style="92" customWidth="1"/>
    <col min="15881" max="15882" width="15.7109375" style="92" customWidth="1"/>
    <col min="15883" max="15885" width="18.7109375" style="92" customWidth="1"/>
    <col min="15886" max="15893" width="15.85546875" style="92" customWidth="1"/>
    <col min="15894" max="16128" width="9.140625" style="92"/>
    <col min="16129" max="16129" width="26.7109375" style="92" customWidth="1"/>
    <col min="16130" max="16131" width="18.7109375" style="92" customWidth="1"/>
    <col min="16132" max="16132" width="27.7109375" style="92" customWidth="1"/>
    <col min="16133" max="16133" width="15.7109375" style="92" customWidth="1"/>
    <col min="16134" max="16135" width="12.7109375" style="92" customWidth="1"/>
    <col min="16136" max="16136" width="17.7109375" style="92" customWidth="1"/>
    <col min="16137" max="16138" width="15.7109375" style="92" customWidth="1"/>
    <col min="16139" max="16141" width="18.7109375" style="92" customWidth="1"/>
    <col min="16142" max="16149" width="15.85546875" style="92" customWidth="1"/>
    <col min="16150" max="16384" width="9.140625" style="92"/>
  </cols>
  <sheetData>
    <row r="1" spans="1:21" ht="18" x14ac:dyDescent="0.25">
      <c r="A1" s="248" t="s">
        <v>40</v>
      </c>
      <c r="B1" s="249"/>
      <c r="C1" s="249"/>
      <c r="D1" s="249"/>
      <c r="E1" s="249"/>
      <c r="F1" s="249"/>
      <c r="G1" s="249"/>
      <c r="H1" s="249"/>
      <c r="I1" s="249"/>
      <c r="J1" s="250"/>
      <c r="K1" s="248" t="s">
        <v>40</v>
      </c>
      <c r="L1" s="249"/>
      <c r="M1" s="249"/>
      <c r="N1" s="249"/>
      <c r="O1" s="249"/>
      <c r="P1" s="249"/>
      <c r="Q1" s="249"/>
      <c r="R1" s="249"/>
      <c r="S1" s="249"/>
      <c r="T1" s="249"/>
      <c r="U1" s="250"/>
    </row>
    <row r="2" spans="1:21" ht="18" x14ac:dyDescent="0.25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3"/>
      <c r="K2" s="251" t="s">
        <v>137</v>
      </c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x14ac:dyDescent="0.25">
      <c r="A3" s="93"/>
      <c r="B3" s="94"/>
      <c r="C3"/>
      <c r="D3" s="254" t="s">
        <v>138</v>
      </c>
      <c r="E3" s="254"/>
      <c r="F3" s="254"/>
      <c r="G3"/>
      <c r="H3" s="94"/>
      <c r="I3" s="94"/>
      <c r="J3" s="95"/>
      <c r="K3" s="93"/>
      <c r="L3" s="94"/>
      <c r="M3"/>
      <c r="N3" s="254" t="s">
        <v>138</v>
      </c>
      <c r="O3" s="254"/>
      <c r="P3" s="254"/>
      <c r="Q3" s="254"/>
      <c r="R3"/>
      <c r="S3"/>
      <c r="T3" s="94"/>
      <c r="U3" s="95"/>
    </row>
    <row r="4" spans="1:21" x14ac:dyDescent="0.25">
      <c r="A4" s="96"/>
      <c r="B4" s="97"/>
      <c r="C4" s="97"/>
      <c r="D4" s="97"/>
      <c r="E4" s="97"/>
      <c r="F4" s="255" t="s">
        <v>48</v>
      </c>
      <c r="G4" s="255"/>
      <c r="H4" s="255"/>
      <c r="I4" s="255"/>
      <c r="J4" s="256"/>
      <c r="K4" s="98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5" customHeight="1" x14ac:dyDescent="0.25">
      <c r="A5" s="101" t="s">
        <v>49</v>
      </c>
      <c r="B5" s="257" t="s">
        <v>50</v>
      </c>
      <c r="C5" s="258"/>
      <c r="D5" s="102" t="s">
        <v>51</v>
      </c>
      <c r="E5" s="103"/>
      <c r="F5" s="102" t="s">
        <v>52</v>
      </c>
      <c r="G5" s="104"/>
      <c r="H5" s="105" t="s">
        <v>53</v>
      </c>
      <c r="I5" s="106" t="s">
        <v>54</v>
      </c>
      <c r="J5" s="106"/>
      <c r="K5" s="101" t="s">
        <v>49</v>
      </c>
      <c r="L5" s="259" t="s">
        <v>50</v>
      </c>
      <c r="M5" s="260"/>
      <c r="N5" s="102" t="s">
        <v>55</v>
      </c>
      <c r="O5" s="104"/>
      <c r="P5" s="261" t="s">
        <v>139</v>
      </c>
      <c r="Q5" s="262"/>
      <c r="R5" s="262"/>
      <c r="S5" s="262"/>
      <c r="T5" s="262"/>
      <c r="U5" s="263"/>
    </row>
    <row r="6" spans="1:21" x14ac:dyDescent="0.25">
      <c r="A6" s="107" t="s">
        <v>56</v>
      </c>
      <c r="B6" s="270" t="s">
        <v>57</v>
      </c>
      <c r="C6" s="271"/>
      <c r="D6" s="108" t="s">
        <v>58</v>
      </c>
      <c r="E6" s="109">
        <v>0.97515134255797598</v>
      </c>
      <c r="F6" s="110" t="s">
        <v>59</v>
      </c>
      <c r="G6" s="111"/>
      <c r="H6" s="112">
        <v>72</v>
      </c>
      <c r="I6" s="113">
        <v>31067</v>
      </c>
      <c r="J6" s="114"/>
      <c r="K6" s="107" t="s">
        <v>56</v>
      </c>
      <c r="L6" s="272" t="s">
        <v>57</v>
      </c>
      <c r="M6" s="273"/>
      <c r="N6" s="115">
        <v>50264</v>
      </c>
      <c r="O6" s="116"/>
      <c r="P6" s="264"/>
      <c r="Q6" s="265"/>
      <c r="R6" s="265"/>
      <c r="S6" s="265"/>
      <c r="T6" s="265"/>
      <c r="U6" s="266"/>
    </row>
    <row r="7" spans="1:21" x14ac:dyDescent="0.25">
      <c r="A7" s="107" t="s">
        <v>60</v>
      </c>
      <c r="B7" s="274" t="s">
        <v>61</v>
      </c>
      <c r="C7" s="273"/>
      <c r="D7" s="117" t="s">
        <v>62</v>
      </c>
      <c r="E7" s="118">
        <v>1237.5077797538299</v>
      </c>
      <c r="F7" s="110" t="s">
        <v>63</v>
      </c>
      <c r="G7" s="111"/>
      <c r="H7" s="119">
        <v>48.5</v>
      </c>
      <c r="I7" s="120">
        <v>31066</v>
      </c>
      <c r="J7" s="121"/>
      <c r="K7" s="122" t="s">
        <v>60</v>
      </c>
      <c r="L7" s="275" t="s">
        <v>61</v>
      </c>
      <c r="M7" s="276"/>
      <c r="N7" s="102"/>
      <c r="O7" s="104"/>
      <c r="P7" s="267"/>
      <c r="Q7" s="268"/>
      <c r="R7" s="268"/>
      <c r="S7" s="268"/>
      <c r="T7" s="268"/>
      <c r="U7" s="269"/>
    </row>
    <row r="8" spans="1:21" ht="15.75" x14ac:dyDescent="0.25">
      <c r="A8" s="107" t="s">
        <v>64</v>
      </c>
      <c r="B8" s="283" t="s">
        <v>65</v>
      </c>
      <c r="C8" s="284"/>
      <c r="D8" s="117" t="s">
        <v>66</v>
      </c>
      <c r="E8" s="118">
        <v>2425.5152483175066</v>
      </c>
      <c r="F8" s="110"/>
      <c r="G8" s="111"/>
      <c r="H8" s="106" t="s">
        <v>67</v>
      </c>
      <c r="I8" s="123" t="s">
        <v>54</v>
      </c>
      <c r="J8" s="106" t="s">
        <v>68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15.75" x14ac:dyDescent="0.25">
      <c r="A9" s="107" t="s">
        <v>69</v>
      </c>
      <c r="B9" s="283" t="s">
        <v>70</v>
      </c>
      <c r="C9" s="284"/>
      <c r="D9" s="117" t="s">
        <v>71</v>
      </c>
      <c r="E9" s="127">
        <v>50264</v>
      </c>
      <c r="F9" s="110" t="s">
        <v>72</v>
      </c>
      <c r="G9" s="111"/>
      <c r="H9" s="119">
        <v>60.4</v>
      </c>
      <c r="I9" s="128">
        <v>37644</v>
      </c>
      <c r="J9" s="129">
        <v>45037</v>
      </c>
      <c r="K9" s="285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7"/>
    </row>
    <row r="10" spans="1:21" x14ac:dyDescent="0.25">
      <c r="A10" s="107" t="s">
        <v>74</v>
      </c>
      <c r="B10" s="274" t="s">
        <v>75</v>
      </c>
      <c r="C10" s="273"/>
      <c r="D10" s="117" t="s">
        <v>76</v>
      </c>
      <c r="E10" s="118">
        <v>0</v>
      </c>
      <c r="F10" s="130" t="s">
        <v>77</v>
      </c>
      <c r="G10" s="131"/>
      <c r="H10" s="132">
        <v>60</v>
      </c>
      <c r="I10" s="133">
        <v>41645</v>
      </c>
      <c r="J10" s="134">
        <v>44721</v>
      </c>
      <c r="K10" s="135"/>
      <c r="L10" s="136" t="s">
        <v>78</v>
      </c>
      <c r="M10" s="137"/>
      <c r="N10" s="136" t="s">
        <v>79</v>
      </c>
      <c r="O10" s="137"/>
      <c r="P10" s="136" t="s">
        <v>80</v>
      </c>
      <c r="Q10" s="137"/>
      <c r="R10" s="136" t="s">
        <v>81</v>
      </c>
      <c r="S10" s="137"/>
      <c r="T10" s="136" t="s">
        <v>82</v>
      </c>
      <c r="U10" s="138"/>
    </row>
    <row r="11" spans="1:21" ht="15" customHeight="1" x14ac:dyDescent="0.25">
      <c r="A11" s="288" t="s">
        <v>140</v>
      </c>
      <c r="B11" s="289"/>
      <c r="C11" s="290"/>
      <c r="D11" s="139" t="s">
        <v>83</v>
      </c>
      <c r="E11" s="140">
        <v>50264</v>
      </c>
      <c r="F11" s="102" t="s">
        <v>84</v>
      </c>
      <c r="G11" s="104"/>
      <c r="H11" s="105" t="s">
        <v>85</v>
      </c>
      <c r="I11" s="106" t="s">
        <v>86</v>
      </c>
      <c r="J11" s="106" t="s">
        <v>87</v>
      </c>
      <c r="K11" s="141" t="s">
        <v>88</v>
      </c>
      <c r="L11" s="105" t="s">
        <v>89</v>
      </c>
      <c r="M11" s="105" t="s">
        <v>39</v>
      </c>
      <c r="N11" s="105" t="s">
        <v>89</v>
      </c>
      <c r="O11" s="105" t="s">
        <v>39</v>
      </c>
      <c r="P11" s="105" t="s">
        <v>89</v>
      </c>
      <c r="Q11" s="105" t="s">
        <v>39</v>
      </c>
      <c r="R11" s="105" t="s">
        <v>89</v>
      </c>
      <c r="S11" s="105" t="s">
        <v>39</v>
      </c>
      <c r="T11" s="105" t="s">
        <v>89</v>
      </c>
      <c r="U11" s="105" t="s">
        <v>39</v>
      </c>
    </row>
    <row r="12" spans="1:21" x14ac:dyDescent="0.25">
      <c r="A12" s="291"/>
      <c r="B12" s="292"/>
      <c r="C12" s="293"/>
      <c r="D12" s="103" t="s">
        <v>90</v>
      </c>
      <c r="E12" s="142"/>
      <c r="F12" s="101" t="s">
        <v>91</v>
      </c>
      <c r="G12" s="101"/>
      <c r="H12" s="143">
        <v>3118314.4400726706</v>
      </c>
      <c r="I12" s="143">
        <v>161550.38104904848</v>
      </c>
      <c r="J12" s="143">
        <v>3279864.8211217192</v>
      </c>
      <c r="K12" s="107" t="s">
        <v>42</v>
      </c>
      <c r="L12" s="144">
        <v>941.99999999999955</v>
      </c>
      <c r="M12" s="145">
        <v>668865.45523105725</v>
      </c>
      <c r="N12" s="144">
        <v>1036.2000000000003</v>
      </c>
      <c r="O12" s="145">
        <v>723702.90066283452</v>
      </c>
      <c r="P12" s="144">
        <v>1130.4000000000001</v>
      </c>
      <c r="Q12" s="145">
        <v>778540.3460946118</v>
      </c>
      <c r="R12" s="144">
        <v>847.79999999999973</v>
      </c>
      <c r="S12" s="145">
        <v>614028.00979928032</v>
      </c>
      <c r="T12" s="144">
        <v>753.60000000000014</v>
      </c>
      <c r="U12" s="145">
        <v>559190.56436750281</v>
      </c>
    </row>
    <row r="13" spans="1:21" x14ac:dyDescent="0.25">
      <c r="A13" s="291"/>
      <c r="B13" s="292"/>
      <c r="C13" s="293"/>
      <c r="D13" s="146" t="s">
        <v>92</v>
      </c>
      <c r="E13" s="145">
        <v>49500</v>
      </c>
      <c r="F13" s="111" t="s">
        <v>93</v>
      </c>
      <c r="G13" s="107"/>
      <c r="H13" s="147">
        <v>2450743.7014877778</v>
      </c>
      <c r="I13" s="147">
        <v>66532.386836966252</v>
      </c>
      <c r="J13" s="147">
        <v>2517276.0883247438</v>
      </c>
      <c r="K13" s="107" t="s">
        <v>43</v>
      </c>
      <c r="L13" s="127">
        <v>723.00000000000023</v>
      </c>
      <c r="M13" s="118">
        <v>519674.91552547767</v>
      </c>
      <c r="N13" s="127">
        <v>795.30000000000064</v>
      </c>
      <c r="O13" s="118">
        <v>561969.36776572315</v>
      </c>
      <c r="P13" s="127">
        <v>867.60000000000048</v>
      </c>
      <c r="Q13" s="118">
        <v>604263.82000596845</v>
      </c>
      <c r="R13" s="127">
        <v>650.70000000000016</v>
      </c>
      <c r="S13" s="118">
        <v>477380.46328523208</v>
      </c>
      <c r="T13" s="127">
        <v>578.40000000000043</v>
      </c>
      <c r="U13" s="118">
        <v>435086.01104498666</v>
      </c>
    </row>
    <row r="14" spans="1:21" ht="15" customHeight="1" x14ac:dyDescent="0.25">
      <c r="A14" s="291"/>
      <c r="B14" s="292"/>
      <c r="C14" s="293"/>
      <c r="D14" s="148" t="s">
        <v>94</v>
      </c>
      <c r="E14" s="118">
        <v>-764</v>
      </c>
      <c r="F14" s="297" t="s">
        <v>141</v>
      </c>
      <c r="G14" s="289"/>
      <c r="H14" s="289"/>
      <c r="I14" s="289"/>
      <c r="J14" s="290"/>
      <c r="K14" s="107" t="s">
        <v>44</v>
      </c>
      <c r="L14" s="127">
        <v>523</v>
      </c>
      <c r="M14" s="118">
        <v>371160.00377537258</v>
      </c>
      <c r="N14" s="127">
        <v>575.29999999999995</v>
      </c>
      <c r="O14" s="118">
        <v>401887.21010553156</v>
      </c>
      <c r="P14" s="127">
        <v>627.59999999999991</v>
      </c>
      <c r="Q14" s="118">
        <v>432614.41643569036</v>
      </c>
      <c r="R14" s="127">
        <v>470.7</v>
      </c>
      <c r="S14" s="118">
        <v>340432.79744521377</v>
      </c>
      <c r="T14" s="127">
        <v>418.4</v>
      </c>
      <c r="U14" s="118">
        <v>309705.59111505485</v>
      </c>
    </row>
    <row r="15" spans="1:21" x14ac:dyDescent="0.25">
      <c r="A15" s="291"/>
      <c r="B15" s="292"/>
      <c r="C15" s="293"/>
      <c r="D15" s="148" t="s">
        <v>95</v>
      </c>
      <c r="E15" s="149">
        <v>-1.5199745344580615E-2</v>
      </c>
      <c r="F15" s="291"/>
      <c r="G15" s="292"/>
      <c r="H15" s="292"/>
      <c r="I15" s="292"/>
      <c r="J15" s="293"/>
      <c r="K15" s="107" t="s">
        <v>30</v>
      </c>
      <c r="L15" s="127">
        <v>244.99999999999997</v>
      </c>
      <c r="M15" s="118">
        <v>177540.12337822074</v>
      </c>
      <c r="N15" s="127">
        <v>269.5</v>
      </c>
      <c r="O15" s="118">
        <v>193589.72632166854</v>
      </c>
      <c r="P15" s="127">
        <v>293.99999999999989</v>
      </c>
      <c r="Q15" s="118">
        <v>209639.32926511628</v>
      </c>
      <c r="R15" s="127">
        <v>220.50000000000011</v>
      </c>
      <c r="S15" s="118">
        <v>161490.52043477292</v>
      </c>
      <c r="T15" s="127">
        <v>196</v>
      </c>
      <c r="U15" s="118">
        <v>145440.91749132509</v>
      </c>
    </row>
    <row r="16" spans="1:21" x14ac:dyDescent="0.25">
      <c r="A16" s="294"/>
      <c r="B16" s="295"/>
      <c r="C16" s="296"/>
      <c r="D16" s="150"/>
      <c r="E16" s="151"/>
      <c r="F16" s="294"/>
      <c r="G16" s="295"/>
      <c r="H16" s="295"/>
      <c r="I16" s="295"/>
      <c r="J16" s="296"/>
      <c r="K16" s="107" t="s">
        <v>31</v>
      </c>
      <c r="L16" s="127">
        <v>63.999999999999972</v>
      </c>
      <c r="M16" s="118">
        <v>90326.424057311116</v>
      </c>
      <c r="N16" s="127">
        <v>70.399999999999977</v>
      </c>
      <c r="O16" s="118">
        <v>94627.064906945714</v>
      </c>
      <c r="P16" s="127">
        <v>76.800000000000054</v>
      </c>
      <c r="Q16" s="118">
        <v>98927.705756580341</v>
      </c>
      <c r="R16" s="127">
        <v>57.599999999999987</v>
      </c>
      <c r="S16" s="118">
        <v>86025.783207676461</v>
      </c>
      <c r="T16" s="127">
        <v>51.200000000000031</v>
      </c>
      <c r="U16" s="118">
        <v>81725.142358041805</v>
      </c>
    </row>
    <row r="17" spans="1:21" x14ac:dyDescent="0.25">
      <c r="A17" s="3"/>
      <c r="B17" s="4"/>
      <c r="C17" s="4"/>
      <c r="D17" s="4"/>
      <c r="E17" s="152"/>
      <c r="F17" s="153"/>
      <c r="G17" s="4"/>
      <c r="H17" s="4"/>
      <c r="I17" s="4"/>
      <c r="J17" s="5"/>
      <c r="K17" s="107" t="s">
        <v>32</v>
      </c>
      <c r="L17" s="127">
        <v>3.9999999999999987</v>
      </c>
      <c r="M17" s="118">
        <v>67654.180614719051</v>
      </c>
      <c r="N17" s="127">
        <v>4.3999999999999959</v>
      </c>
      <c r="O17" s="118">
        <v>67951.814251410571</v>
      </c>
      <c r="P17" s="127">
        <v>4.8000000000000016</v>
      </c>
      <c r="Q17" s="118">
        <v>68249.447888102077</v>
      </c>
      <c r="R17" s="127">
        <v>3.6</v>
      </c>
      <c r="S17" s="118">
        <v>67356.546978027574</v>
      </c>
      <c r="T17" s="127">
        <v>3.199999999999998</v>
      </c>
      <c r="U17" s="118">
        <v>67058.913341336098</v>
      </c>
    </row>
    <row r="18" spans="1:21" ht="15.75" x14ac:dyDescent="0.25">
      <c r="A18" s="298" t="s">
        <v>96</v>
      </c>
      <c r="B18" s="299"/>
      <c r="C18" s="299"/>
      <c r="D18" s="299"/>
      <c r="E18" s="299"/>
      <c r="F18" s="299"/>
      <c r="G18" s="299"/>
      <c r="H18" s="299"/>
      <c r="I18" s="299"/>
      <c r="J18" s="300"/>
      <c r="K18" s="107" t="s">
        <v>33</v>
      </c>
      <c r="L18" s="127">
        <v>0</v>
      </c>
      <c r="M18" s="118">
        <v>63077.370737385114</v>
      </c>
      <c r="N18" s="127">
        <v>0</v>
      </c>
      <c r="O18" s="118">
        <v>63083.534099278579</v>
      </c>
      <c r="P18" s="127">
        <v>0</v>
      </c>
      <c r="Q18" s="118">
        <v>63089.697461172058</v>
      </c>
      <c r="R18" s="127">
        <v>0</v>
      </c>
      <c r="S18" s="118">
        <v>63071.207375491627</v>
      </c>
      <c r="T18" s="127">
        <v>0</v>
      </c>
      <c r="U18" s="118">
        <v>63065.044013598155</v>
      </c>
    </row>
    <row r="19" spans="1:21" x14ac:dyDescent="0.25">
      <c r="A19" s="106" t="s">
        <v>47</v>
      </c>
      <c r="B19" s="277" t="s">
        <v>97</v>
      </c>
      <c r="C19" s="278"/>
      <c r="D19" s="279"/>
      <c r="E19" s="106" t="s">
        <v>98</v>
      </c>
      <c r="F19" s="277" t="s">
        <v>99</v>
      </c>
      <c r="G19" s="280"/>
      <c r="H19" s="281"/>
      <c r="I19" s="281"/>
      <c r="J19" s="282"/>
      <c r="K19" s="107" t="s">
        <v>34</v>
      </c>
      <c r="L19" s="127">
        <v>0.99999999999999922</v>
      </c>
      <c r="M19" s="118">
        <v>62868.45780678359</v>
      </c>
      <c r="N19" s="127">
        <v>1.1000000000000001</v>
      </c>
      <c r="O19" s="118">
        <v>62931.485572149206</v>
      </c>
      <c r="P19" s="127">
        <v>1.1999999999999988</v>
      </c>
      <c r="Q19" s="118">
        <v>62994.513337514858</v>
      </c>
      <c r="R19" s="127">
        <v>0.8999999999999998</v>
      </c>
      <c r="S19" s="118">
        <v>62805.43004141796</v>
      </c>
      <c r="T19" s="127">
        <v>0.79999999999999949</v>
      </c>
      <c r="U19" s="118">
        <v>62742.402276052366</v>
      </c>
    </row>
    <row r="20" spans="1:21" x14ac:dyDescent="0.25">
      <c r="A20" s="154" t="s">
        <v>29</v>
      </c>
      <c r="B20" s="155" t="s">
        <v>100</v>
      </c>
      <c r="C20" s="156"/>
      <c r="D20" s="157"/>
      <c r="E20" s="118">
        <v>5000</v>
      </c>
      <c r="F20" s="158" t="s">
        <v>142</v>
      </c>
      <c r="G20" s="158"/>
      <c r="H20" s="158"/>
      <c r="I20" s="158"/>
      <c r="J20" s="159"/>
      <c r="K20" s="107" t="s">
        <v>35</v>
      </c>
      <c r="L20" s="127">
        <v>38</v>
      </c>
      <c r="M20" s="118">
        <v>74480.845369754548</v>
      </c>
      <c r="N20" s="127">
        <v>41.79999999999999</v>
      </c>
      <c r="O20" s="118">
        <v>76769.966007072202</v>
      </c>
      <c r="P20" s="127">
        <v>45.6</v>
      </c>
      <c r="Q20" s="118">
        <v>79059.086644389856</v>
      </c>
      <c r="R20" s="127">
        <v>34.200000000000003</v>
      </c>
      <c r="S20" s="118">
        <v>72191.724732436909</v>
      </c>
      <c r="T20" s="127">
        <v>30.399999999999991</v>
      </c>
      <c r="U20" s="118">
        <v>69902.604095119226</v>
      </c>
    </row>
    <row r="21" spans="1:21" x14ac:dyDescent="0.25">
      <c r="A21" s="160" t="s">
        <v>101</v>
      </c>
      <c r="B21" s="161" t="s">
        <v>102</v>
      </c>
      <c r="C21" s="162"/>
      <c r="D21" s="163"/>
      <c r="E21" s="118">
        <v>44500</v>
      </c>
      <c r="F21" s="158" t="s">
        <v>143</v>
      </c>
      <c r="G21" s="158"/>
      <c r="H21" s="158"/>
      <c r="I21" s="158"/>
      <c r="J21" s="159"/>
      <c r="K21" s="107" t="s">
        <v>36</v>
      </c>
      <c r="L21" s="127">
        <v>228</v>
      </c>
      <c r="M21" s="118">
        <v>131623.33662071856</v>
      </c>
      <c r="N21" s="127">
        <v>250.80000000000004</v>
      </c>
      <c r="O21" s="118">
        <v>146002.66660232918</v>
      </c>
      <c r="P21" s="127">
        <v>273.60000000000002</v>
      </c>
      <c r="Q21" s="118">
        <v>160381.99658393982</v>
      </c>
      <c r="R21" s="127">
        <v>205.2</v>
      </c>
      <c r="S21" s="118">
        <v>117244.00663910797</v>
      </c>
      <c r="T21" s="127">
        <v>182.40000000000003</v>
      </c>
      <c r="U21" s="118">
        <v>102864.67665749733</v>
      </c>
    </row>
    <row r="22" spans="1:21" x14ac:dyDescent="0.25">
      <c r="A22" s="160"/>
      <c r="B22" s="161"/>
      <c r="C22" s="162"/>
      <c r="D22" s="163"/>
      <c r="E22" s="118"/>
      <c r="F22" s="158"/>
      <c r="G22" s="158"/>
      <c r="H22" s="158"/>
      <c r="I22" s="158"/>
      <c r="J22" s="159"/>
      <c r="K22" s="107" t="s">
        <v>45</v>
      </c>
      <c r="L22" s="127">
        <v>510</v>
      </c>
      <c r="M22" s="118">
        <v>314509.93217438948</v>
      </c>
      <c r="N22" s="127">
        <v>560.99999999999989</v>
      </c>
      <c r="O22" s="118">
        <v>343926.20710540662</v>
      </c>
      <c r="P22" s="127">
        <v>612</v>
      </c>
      <c r="Q22" s="118">
        <v>373342.48203642375</v>
      </c>
      <c r="R22" s="127">
        <v>459</v>
      </c>
      <c r="S22" s="118">
        <v>285093.65724337235</v>
      </c>
      <c r="T22" s="127">
        <v>408</v>
      </c>
      <c r="U22" s="118">
        <v>255677.38231235524</v>
      </c>
    </row>
    <row r="23" spans="1:21" x14ac:dyDescent="0.25">
      <c r="A23" s="160"/>
      <c r="B23" s="161"/>
      <c r="C23" s="162"/>
      <c r="D23" s="163"/>
      <c r="E23" s="118"/>
      <c r="F23" s="158"/>
      <c r="G23" s="158"/>
      <c r="H23" s="158"/>
      <c r="I23" s="158"/>
      <c r="J23" s="159"/>
      <c r="K23" s="107" t="s">
        <v>46</v>
      </c>
      <c r="L23" s="127">
        <v>854</v>
      </c>
      <c r="M23" s="118">
        <v>576533.39478148066</v>
      </c>
      <c r="N23" s="127">
        <v>939.39999999999986</v>
      </c>
      <c r="O23" s="118">
        <v>626006.94888303801</v>
      </c>
      <c r="P23" s="127">
        <v>1024.7999999999997</v>
      </c>
      <c r="Q23" s="118">
        <v>675480.50298459502</v>
      </c>
      <c r="R23" s="127">
        <v>768.60000000000014</v>
      </c>
      <c r="S23" s="118">
        <v>527059.84067992365</v>
      </c>
      <c r="T23" s="127">
        <v>683.19999999999993</v>
      </c>
      <c r="U23" s="118">
        <v>477586.28657836659</v>
      </c>
    </row>
    <row r="24" spans="1:21" x14ac:dyDescent="0.25">
      <c r="A24" s="160"/>
      <c r="B24" s="161"/>
      <c r="C24" s="162"/>
      <c r="D24" s="163"/>
      <c r="E24" s="118"/>
      <c r="F24" s="158"/>
      <c r="G24" s="158"/>
      <c r="H24" s="158"/>
      <c r="I24" s="158"/>
      <c r="J24" s="159"/>
      <c r="K24" s="164" t="s">
        <v>103</v>
      </c>
      <c r="L24" s="165">
        <v>4132</v>
      </c>
      <c r="M24" s="165">
        <v>3118314.4400726706</v>
      </c>
      <c r="N24" s="165">
        <v>4545.2000000000016</v>
      </c>
      <c r="O24" s="165">
        <v>3362448.8922833875</v>
      </c>
      <c r="P24" s="165">
        <v>4958.3999999999996</v>
      </c>
      <c r="Q24" s="165">
        <v>3606583.3444941044</v>
      </c>
      <c r="R24" s="165">
        <v>3718.8</v>
      </c>
      <c r="S24" s="165">
        <v>2874179.9878619532</v>
      </c>
      <c r="T24" s="165">
        <v>3305.6000000000004</v>
      </c>
      <c r="U24" s="165">
        <v>2630045.5356512368</v>
      </c>
    </row>
    <row r="25" spans="1:21" x14ac:dyDescent="0.25">
      <c r="A25" s="160"/>
      <c r="B25" s="161"/>
      <c r="C25" s="162"/>
      <c r="D25" s="163"/>
      <c r="E25" s="118"/>
      <c r="F25" s="158"/>
      <c r="G25" s="158"/>
      <c r="H25" s="158"/>
      <c r="I25" s="158"/>
      <c r="J25" s="159"/>
      <c r="K25" s="164" t="s">
        <v>104</v>
      </c>
      <c r="L25" s="165">
        <v>3552</v>
      </c>
      <c r="M25" s="165">
        <v>2450743.7014877778</v>
      </c>
      <c r="N25" s="165">
        <v>3907.2000000000007</v>
      </c>
      <c r="O25" s="165">
        <v>2657492.634522534</v>
      </c>
      <c r="P25" s="165">
        <v>4262.3999999999996</v>
      </c>
      <c r="Q25" s="165">
        <v>2864241.5675572893</v>
      </c>
      <c r="R25" s="165">
        <v>3196.8</v>
      </c>
      <c r="S25" s="165">
        <v>2243994.768453022</v>
      </c>
      <c r="T25" s="165">
        <v>2841.6000000000004</v>
      </c>
      <c r="U25" s="165">
        <v>2037245.8354182662</v>
      </c>
    </row>
    <row r="26" spans="1:21" x14ac:dyDescent="0.25">
      <c r="A26" s="160"/>
      <c r="B26" s="161"/>
      <c r="C26" s="162"/>
      <c r="D26" s="163"/>
      <c r="E26" s="118"/>
      <c r="F26" s="158"/>
      <c r="G26" s="158"/>
      <c r="H26" s="158"/>
      <c r="I26" s="158"/>
      <c r="J26" s="159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8"/>
    </row>
    <row r="27" spans="1:21" ht="15.75" x14ac:dyDescent="0.25">
      <c r="A27" s="160"/>
      <c r="B27" s="161"/>
      <c r="C27" s="162"/>
      <c r="D27" s="163"/>
      <c r="E27" s="118"/>
      <c r="F27" s="158"/>
      <c r="G27" s="158"/>
      <c r="H27" s="158"/>
      <c r="I27" s="158"/>
      <c r="J27" s="159"/>
      <c r="K27" s="285" t="s">
        <v>105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7"/>
    </row>
    <row r="28" spans="1:21" x14ac:dyDescent="0.25">
      <c r="A28" s="160"/>
      <c r="B28" s="161"/>
      <c r="C28" s="162"/>
      <c r="D28" s="163"/>
      <c r="E28" s="118"/>
      <c r="F28" s="158"/>
      <c r="G28" s="158"/>
      <c r="H28" s="158"/>
      <c r="I28" s="158"/>
      <c r="J28" s="159"/>
      <c r="K28" s="135"/>
      <c r="L28" s="136" t="s">
        <v>78</v>
      </c>
      <c r="M28" s="137"/>
      <c r="N28" s="136" t="s">
        <v>79</v>
      </c>
      <c r="O28" s="137"/>
      <c r="P28" s="136" t="s">
        <v>80</v>
      </c>
      <c r="Q28" s="137"/>
      <c r="R28" s="136" t="s">
        <v>81</v>
      </c>
      <c r="S28" s="137"/>
      <c r="T28" s="136" t="s">
        <v>82</v>
      </c>
      <c r="U28" s="138"/>
    </row>
    <row r="29" spans="1:21" x14ac:dyDescent="0.25">
      <c r="A29" s="160"/>
      <c r="B29" s="161"/>
      <c r="C29" s="162"/>
      <c r="D29" s="163"/>
      <c r="E29" s="118"/>
      <c r="F29" s="158"/>
      <c r="G29" s="158"/>
      <c r="H29" s="158"/>
      <c r="I29" s="158"/>
      <c r="J29" s="159"/>
      <c r="K29" s="141" t="s">
        <v>88</v>
      </c>
      <c r="L29" s="105" t="s">
        <v>89</v>
      </c>
      <c r="M29" s="105" t="s">
        <v>39</v>
      </c>
      <c r="N29" s="105" t="s">
        <v>89</v>
      </c>
      <c r="O29" s="105" t="s">
        <v>39</v>
      </c>
      <c r="P29" s="105" t="s">
        <v>89</v>
      </c>
      <c r="Q29" s="105" t="s">
        <v>39</v>
      </c>
      <c r="R29" s="105" t="s">
        <v>89</v>
      </c>
      <c r="S29" s="105" t="s">
        <v>39</v>
      </c>
      <c r="T29" s="105" t="s">
        <v>89</v>
      </c>
      <c r="U29" s="105" t="s">
        <v>39</v>
      </c>
    </row>
    <row r="30" spans="1:21" x14ac:dyDescent="0.25">
      <c r="A30" s="169"/>
      <c r="B30" s="170"/>
      <c r="C30" s="171"/>
      <c r="D30" s="172"/>
      <c r="E30" s="173"/>
      <c r="F30" s="158"/>
      <c r="G30" s="158"/>
      <c r="H30" s="158"/>
      <c r="I30" s="158"/>
      <c r="J30" s="159"/>
      <c r="K30" s="107" t="s">
        <v>42</v>
      </c>
      <c r="L30" s="144">
        <v>941.99999999999955</v>
      </c>
      <c r="M30" s="145">
        <v>11025.578371025713</v>
      </c>
      <c r="N30" s="144">
        <v>1036.2000000000003</v>
      </c>
      <c r="O30" s="145">
        <v>11224.606569097681</v>
      </c>
      <c r="P30" s="144">
        <v>1130.4000000000001</v>
      </c>
      <c r="Q30" s="145">
        <v>11423.63476716964</v>
      </c>
      <c r="R30" s="144">
        <v>847.79999999999973</v>
      </c>
      <c r="S30" s="145">
        <v>10826.550172953748</v>
      </c>
      <c r="T30" s="144">
        <v>753.60000000000014</v>
      </c>
      <c r="U30" s="145">
        <v>10627.521974881787</v>
      </c>
    </row>
    <row r="31" spans="1:21" x14ac:dyDescent="0.25">
      <c r="A31" s="174"/>
      <c r="B31" s="175"/>
      <c r="C31" s="175"/>
      <c r="D31" s="175" t="s">
        <v>106</v>
      </c>
      <c r="E31" s="176">
        <v>49500</v>
      </c>
      <c r="F31" s="177"/>
      <c r="G31" s="177"/>
      <c r="H31" s="177"/>
      <c r="I31" s="177"/>
      <c r="J31" s="178"/>
      <c r="K31" s="107" t="s">
        <v>43</v>
      </c>
      <c r="L31" s="127">
        <v>723.00000000000023</v>
      </c>
      <c r="M31" s="118">
        <v>15896.78302906154</v>
      </c>
      <c r="N31" s="127">
        <v>795.30000000000064</v>
      </c>
      <c r="O31" s="118">
        <v>16030.181752838778</v>
      </c>
      <c r="P31" s="127">
        <v>867.60000000000048</v>
      </c>
      <c r="Q31" s="118">
        <v>16163.580476616009</v>
      </c>
      <c r="R31" s="127">
        <v>650.70000000000016</v>
      </c>
      <c r="S31" s="118">
        <v>15763.384305284306</v>
      </c>
      <c r="T31" s="127">
        <v>578.40000000000043</v>
      </c>
      <c r="U31" s="118">
        <v>15629.985581507068</v>
      </c>
    </row>
    <row r="32" spans="1:21" x14ac:dyDescent="0.25">
      <c r="A32" s="179"/>
      <c r="B32" s="180"/>
      <c r="C32" s="180"/>
      <c r="D32" s="181"/>
      <c r="E32" s="182"/>
      <c r="F32" s="183"/>
      <c r="G32" s="183"/>
      <c r="H32" s="183"/>
      <c r="I32" s="183"/>
      <c r="J32" s="184"/>
      <c r="K32" s="107" t="s">
        <v>44</v>
      </c>
      <c r="L32" s="127">
        <v>523</v>
      </c>
      <c r="M32" s="118">
        <v>13347.818632084445</v>
      </c>
      <c r="N32" s="127">
        <v>575.29999999999995</v>
      </c>
      <c r="O32" s="118">
        <v>13431.100362551029</v>
      </c>
      <c r="P32" s="127">
        <v>627.59999999999991</v>
      </c>
      <c r="Q32" s="118">
        <v>13514.382093017612</v>
      </c>
      <c r="R32" s="127">
        <v>470.7</v>
      </c>
      <c r="S32" s="118">
        <v>13264.536901617865</v>
      </c>
      <c r="T32" s="127">
        <v>418.4</v>
      </c>
      <c r="U32" s="118">
        <v>13181.255171151284</v>
      </c>
    </row>
    <row r="33" spans="1:21" ht="15.75" x14ac:dyDescent="0.25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300"/>
      <c r="K33" s="107" t="s">
        <v>30</v>
      </c>
      <c r="L33" s="127">
        <v>244.99999999999997</v>
      </c>
      <c r="M33" s="118">
        <v>12526.154766429281</v>
      </c>
      <c r="N33" s="127">
        <v>269.5</v>
      </c>
      <c r="O33" s="118">
        <v>12612.91543356281</v>
      </c>
      <c r="P33" s="127">
        <v>293.99999999999989</v>
      </c>
      <c r="Q33" s="118">
        <v>12699.676100696337</v>
      </c>
      <c r="R33" s="127">
        <v>220.50000000000011</v>
      </c>
      <c r="S33" s="118">
        <v>12439.394099295758</v>
      </c>
      <c r="T33" s="127">
        <v>196</v>
      </c>
      <c r="U33" s="118">
        <v>12352.633432162227</v>
      </c>
    </row>
    <row r="34" spans="1:21" x14ac:dyDescent="0.25">
      <c r="A34" s="106" t="s">
        <v>47</v>
      </c>
      <c r="B34" s="277" t="s">
        <v>97</v>
      </c>
      <c r="C34" s="278"/>
      <c r="D34" s="279"/>
      <c r="E34" s="106" t="s">
        <v>98</v>
      </c>
      <c r="F34" s="277" t="s">
        <v>99</v>
      </c>
      <c r="G34" s="280"/>
      <c r="H34" s="281"/>
      <c r="I34" s="281"/>
      <c r="J34" s="282"/>
      <c r="K34" s="107" t="s">
        <v>31</v>
      </c>
      <c r="L34" s="127">
        <v>63.999999999999972</v>
      </c>
      <c r="M34" s="118">
        <v>14294.056742405137</v>
      </c>
      <c r="N34" s="127">
        <v>70.399999999999977</v>
      </c>
      <c r="O34" s="118">
        <v>14316.438952226743</v>
      </c>
      <c r="P34" s="127">
        <v>76.800000000000054</v>
      </c>
      <c r="Q34" s="118">
        <v>14338.821162048347</v>
      </c>
      <c r="R34" s="127">
        <v>57.599999999999987</v>
      </c>
      <c r="S34" s="118">
        <v>14271.674532583531</v>
      </c>
      <c r="T34" s="127">
        <v>51.200000000000031</v>
      </c>
      <c r="U34" s="118">
        <v>14249.292322761921</v>
      </c>
    </row>
    <row r="35" spans="1:21" x14ac:dyDescent="0.25">
      <c r="A35" s="154"/>
      <c r="B35" s="155"/>
      <c r="C35" s="156"/>
      <c r="D35" s="185"/>
      <c r="E35" s="145"/>
      <c r="F35" s="186"/>
      <c r="G35" s="186"/>
      <c r="H35" s="186"/>
      <c r="I35" s="186"/>
      <c r="J35" s="187"/>
      <c r="K35" s="107" t="s">
        <v>32</v>
      </c>
      <c r="L35" s="127">
        <v>3.9999999999999987</v>
      </c>
      <c r="M35" s="118">
        <v>12941.441292994001</v>
      </c>
      <c r="N35" s="127">
        <v>4.3999999999999959</v>
      </c>
      <c r="O35" s="118">
        <v>12941.651266399951</v>
      </c>
      <c r="P35" s="127">
        <v>4.8000000000000016</v>
      </c>
      <c r="Q35" s="118">
        <v>12941.861239805901</v>
      </c>
      <c r="R35" s="127">
        <v>3.6</v>
      </c>
      <c r="S35" s="118">
        <v>12941.231319588047</v>
      </c>
      <c r="T35" s="127">
        <v>3.199999999999998</v>
      </c>
      <c r="U35" s="118">
        <v>12941.021346182099</v>
      </c>
    </row>
    <row r="36" spans="1:21" x14ac:dyDescent="0.25">
      <c r="A36" s="160"/>
      <c r="B36" s="161"/>
      <c r="C36" s="162"/>
      <c r="D36" s="188"/>
      <c r="E36" s="118"/>
      <c r="F36" s="158"/>
      <c r="G36" s="158"/>
      <c r="H36" s="158"/>
      <c r="I36" s="158"/>
      <c r="J36" s="159"/>
      <c r="K36" s="107" t="s">
        <v>33</v>
      </c>
      <c r="L36" s="127">
        <v>0</v>
      </c>
      <c r="M36" s="118">
        <v>13890.286029282586</v>
      </c>
      <c r="N36" s="127">
        <v>0</v>
      </c>
      <c r="O36" s="118">
        <v>13890.047959020179</v>
      </c>
      <c r="P36" s="127">
        <v>0</v>
      </c>
      <c r="Q36" s="118">
        <v>13889.809888757771</v>
      </c>
      <c r="R36" s="127">
        <v>0</v>
      </c>
      <c r="S36" s="118">
        <v>13890.524099544995</v>
      </c>
      <c r="T36" s="127">
        <v>0</v>
      </c>
      <c r="U36" s="118">
        <v>13890.7621698074</v>
      </c>
    </row>
    <row r="37" spans="1:21" x14ac:dyDescent="0.25">
      <c r="A37" s="160"/>
      <c r="B37" s="161"/>
      <c r="C37" s="162"/>
      <c r="D37" s="188"/>
      <c r="E37" s="118"/>
      <c r="F37" s="158"/>
      <c r="G37" s="158"/>
      <c r="H37" s="158"/>
      <c r="I37" s="158"/>
      <c r="J37" s="159"/>
      <c r="K37" s="107" t="s">
        <v>34</v>
      </c>
      <c r="L37" s="127">
        <v>0.99999999999999922</v>
      </c>
      <c r="M37" s="118">
        <v>14175.444928278424</v>
      </c>
      <c r="N37" s="127">
        <v>1.1000000000000001</v>
      </c>
      <c r="O37" s="118">
        <v>14175.967820052843</v>
      </c>
      <c r="P37" s="127">
        <v>1.1999999999999988</v>
      </c>
      <c r="Q37" s="118">
        <v>14176.490711827259</v>
      </c>
      <c r="R37" s="127">
        <v>0.8999999999999998</v>
      </c>
      <c r="S37" s="118">
        <v>14174.922036504002</v>
      </c>
      <c r="T37" s="127">
        <v>0.79999999999999949</v>
      </c>
      <c r="U37" s="118">
        <v>14174.399144729587</v>
      </c>
    </row>
    <row r="38" spans="1:21" x14ac:dyDescent="0.25">
      <c r="A38" s="160"/>
      <c r="B38" s="161"/>
      <c r="C38" s="162"/>
      <c r="D38" s="188"/>
      <c r="E38" s="118"/>
      <c r="F38" s="158"/>
      <c r="G38" s="158"/>
      <c r="H38" s="158"/>
      <c r="I38" s="158"/>
      <c r="J38" s="159"/>
      <c r="K38" s="107" t="s">
        <v>35</v>
      </c>
      <c r="L38" s="127">
        <v>38</v>
      </c>
      <c r="M38" s="118">
        <v>16894.741856656445</v>
      </c>
      <c r="N38" s="127">
        <v>41.79999999999999</v>
      </c>
      <c r="O38" s="118">
        <v>16917.801341519207</v>
      </c>
      <c r="P38" s="127">
        <v>45.6</v>
      </c>
      <c r="Q38" s="118">
        <v>16940.860826381973</v>
      </c>
      <c r="R38" s="127">
        <v>34.200000000000003</v>
      </c>
      <c r="S38" s="118">
        <v>16871.682371793679</v>
      </c>
      <c r="T38" s="127">
        <v>30.399999999999991</v>
      </c>
      <c r="U38" s="118">
        <v>16848.622886930909</v>
      </c>
    </row>
    <row r="39" spans="1:21" x14ac:dyDescent="0.25">
      <c r="A39" s="160"/>
      <c r="B39" s="161"/>
      <c r="C39" s="162"/>
      <c r="D39" s="188"/>
      <c r="E39" s="118"/>
      <c r="F39" s="158"/>
      <c r="G39" s="158"/>
      <c r="H39" s="158"/>
      <c r="I39" s="158"/>
      <c r="J39" s="159"/>
      <c r="K39" s="107" t="s">
        <v>36</v>
      </c>
      <c r="L39" s="127">
        <v>228</v>
      </c>
      <c r="M39" s="118">
        <v>10295.868596036355</v>
      </c>
      <c r="N39" s="127">
        <v>250.80000000000004</v>
      </c>
      <c r="O39" s="118">
        <v>10414.65831165726</v>
      </c>
      <c r="P39" s="127">
        <v>273.60000000000002</v>
      </c>
      <c r="Q39" s="118">
        <v>10533.448027278158</v>
      </c>
      <c r="R39" s="127">
        <v>205.2</v>
      </c>
      <c r="S39" s="118">
        <v>10177.078880415456</v>
      </c>
      <c r="T39" s="127">
        <v>182.40000000000003</v>
      </c>
      <c r="U39" s="118">
        <v>10058.289164794551</v>
      </c>
    </row>
    <row r="40" spans="1:21" x14ac:dyDescent="0.25">
      <c r="A40" s="160"/>
      <c r="B40" s="161"/>
      <c r="C40" s="162"/>
      <c r="D40" s="188"/>
      <c r="E40" s="118"/>
      <c r="F40" s="158"/>
      <c r="G40" s="158"/>
      <c r="H40" s="158"/>
      <c r="I40" s="158"/>
      <c r="J40" s="159"/>
      <c r="K40" s="107" t="s">
        <v>45</v>
      </c>
      <c r="L40" s="127">
        <v>510</v>
      </c>
      <c r="M40" s="118">
        <v>10832.758249106613</v>
      </c>
      <c r="N40" s="127">
        <v>560.99999999999989</v>
      </c>
      <c r="O40" s="118">
        <v>10982.388767106057</v>
      </c>
      <c r="P40" s="127">
        <v>612</v>
      </c>
      <c r="Q40" s="118">
        <v>11132.019285105505</v>
      </c>
      <c r="R40" s="127">
        <v>459</v>
      </c>
      <c r="S40" s="118">
        <v>10683.127731107164</v>
      </c>
      <c r="T40" s="127">
        <v>408</v>
      </c>
      <c r="U40" s="118">
        <v>10533.497213107719</v>
      </c>
    </row>
    <row r="41" spans="1:21" x14ac:dyDescent="0.25">
      <c r="A41" s="160"/>
      <c r="B41" s="161"/>
      <c r="C41" s="162"/>
      <c r="D41" s="188"/>
      <c r="E41" s="118"/>
      <c r="F41" s="158"/>
      <c r="G41" s="158"/>
      <c r="H41" s="158"/>
      <c r="I41" s="158"/>
      <c r="J41" s="159"/>
      <c r="K41" s="107" t="s">
        <v>46</v>
      </c>
      <c r="L41" s="127">
        <v>854</v>
      </c>
      <c r="M41" s="118">
        <v>15429.448555687937</v>
      </c>
      <c r="N41" s="127">
        <v>939.39999999999986</v>
      </c>
      <c r="O41" s="118">
        <v>15633.583238710367</v>
      </c>
      <c r="P41" s="127">
        <v>1024.7999999999997</v>
      </c>
      <c r="Q41" s="118">
        <v>15837.717921732796</v>
      </c>
      <c r="R41" s="127">
        <v>768.60000000000014</v>
      </c>
      <c r="S41" s="118">
        <v>15225.313872665503</v>
      </c>
      <c r="T41" s="127">
        <v>683.19999999999993</v>
      </c>
      <c r="U41" s="118">
        <v>15021.179189643079</v>
      </c>
    </row>
    <row r="42" spans="1:21" x14ac:dyDescent="0.25">
      <c r="A42" s="160"/>
      <c r="B42" s="161"/>
      <c r="C42" s="162"/>
      <c r="D42" s="188"/>
      <c r="E42" s="118"/>
      <c r="F42" s="158"/>
      <c r="G42" s="158"/>
      <c r="H42" s="158"/>
      <c r="I42" s="158"/>
      <c r="J42" s="159"/>
      <c r="K42" s="164" t="s">
        <v>108</v>
      </c>
      <c r="L42" s="165">
        <v>4132</v>
      </c>
      <c r="M42" s="165">
        <v>161550.38104904848</v>
      </c>
      <c r="N42" s="165">
        <v>4545.2000000000016</v>
      </c>
      <c r="O42" s="165">
        <v>162571.3417747429</v>
      </c>
      <c r="P42" s="165">
        <v>4958.3999999999996</v>
      </c>
      <c r="Q42" s="165">
        <v>163592.30250043733</v>
      </c>
      <c r="R42" s="165">
        <v>3718.8</v>
      </c>
      <c r="S42" s="165">
        <v>160529.42032335408</v>
      </c>
      <c r="T42" s="165">
        <v>3305.6000000000004</v>
      </c>
      <c r="U42" s="165">
        <v>159508.45959765959</v>
      </c>
    </row>
    <row r="43" spans="1:21" x14ac:dyDescent="0.25">
      <c r="A43" s="160"/>
      <c r="B43" s="161"/>
      <c r="C43" s="162"/>
      <c r="D43" s="188"/>
      <c r="E43" s="118"/>
      <c r="F43" s="158"/>
      <c r="G43" s="158"/>
      <c r="H43" s="158"/>
      <c r="I43" s="158"/>
      <c r="J43" s="159"/>
      <c r="K43" s="164" t="s">
        <v>109</v>
      </c>
      <c r="L43" s="165">
        <v>3552</v>
      </c>
      <c r="M43" s="165">
        <v>66532.386836966252</v>
      </c>
      <c r="N43" s="165">
        <v>3907.2000000000007</v>
      </c>
      <c r="O43" s="165">
        <v>67301.860690303918</v>
      </c>
      <c r="P43" s="165">
        <v>4262.3999999999996</v>
      </c>
      <c r="Q43" s="165">
        <v>68071.334543641555</v>
      </c>
      <c r="R43" s="165">
        <v>3196.8</v>
      </c>
      <c r="S43" s="165">
        <v>65762.912983628587</v>
      </c>
      <c r="T43" s="165">
        <v>2841.6000000000004</v>
      </c>
      <c r="U43" s="165">
        <v>64993.439130290935</v>
      </c>
    </row>
    <row r="44" spans="1:21" x14ac:dyDescent="0.25">
      <c r="A44" s="160"/>
      <c r="B44" s="170"/>
      <c r="C44" s="171"/>
      <c r="D44" s="189"/>
      <c r="E44" s="173"/>
      <c r="F44" s="158"/>
      <c r="G44" s="158"/>
      <c r="H44" s="158"/>
      <c r="I44" s="158"/>
      <c r="J44" s="159"/>
      <c r="K44" s="164" t="s">
        <v>110</v>
      </c>
      <c r="L44" s="165">
        <v>4132</v>
      </c>
      <c r="M44" s="165">
        <v>3279864.8211217192</v>
      </c>
      <c r="N44" s="165">
        <v>4545.2000000000016</v>
      </c>
      <c r="O44" s="165">
        <v>3525020.2340581305</v>
      </c>
      <c r="P44" s="165">
        <v>4958.3999999999996</v>
      </c>
      <c r="Q44" s="165">
        <v>3770175.6469945419</v>
      </c>
      <c r="R44" s="165">
        <v>3718.8</v>
      </c>
      <c r="S44" s="165">
        <v>3034709.4081853074</v>
      </c>
      <c r="T44" s="165">
        <v>3305.6000000000004</v>
      </c>
      <c r="U44" s="165">
        <v>2789553.9952488965</v>
      </c>
    </row>
    <row r="45" spans="1:21" x14ac:dyDescent="0.25">
      <c r="A45" s="174"/>
      <c r="B45" s="175"/>
      <c r="C45" s="175"/>
      <c r="D45" s="175" t="s">
        <v>111</v>
      </c>
      <c r="E45" s="176">
        <v>0</v>
      </c>
      <c r="F45" s="177"/>
      <c r="G45" s="177"/>
      <c r="H45" s="177"/>
      <c r="I45" s="177"/>
      <c r="J45" s="178"/>
      <c r="K45" s="164" t="s">
        <v>112</v>
      </c>
      <c r="L45" s="165">
        <v>3552</v>
      </c>
      <c r="M45" s="165">
        <v>2517276.0883247438</v>
      </c>
      <c r="N45" s="165">
        <v>3907.2000000000007</v>
      </c>
      <c r="O45" s="165">
        <v>2724794.4952128381</v>
      </c>
      <c r="P45" s="165">
        <v>4262.3999999999996</v>
      </c>
      <c r="Q45" s="165">
        <v>2932312.9021009309</v>
      </c>
      <c r="R45" s="165">
        <v>3196.8</v>
      </c>
      <c r="S45" s="165">
        <v>2309757.6814366505</v>
      </c>
      <c r="T45" s="165">
        <v>2841.6000000000004</v>
      </c>
      <c r="U45" s="165">
        <v>2102239.2745485571</v>
      </c>
    </row>
    <row r="49" spans="1:1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19" priority="4" stopIfTrue="1" operator="greaterThanOrEqual">
      <formula>#REF!</formula>
    </cfRule>
  </conditionalFormatting>
  <conditionalFormatting sqref="J10">
    <cfRule type="cellIs" dxfId="18" priority="3" stopIfTrue="1" operator="greaterThanOrEqual">
      <formula>#REF!</formula>
    </cfRule>
  </conditionalFormatting>
  <conditionalFormatting sqref="H9">
    <cfRule type="cellIs" dxfId="17" priority="2" stopIfTrue="1" operator="greaterThanOrEqual">
      <formula>#REF!</formula>
    </cfRule>
  </conditionalFormatting>
  <conditionalFormatting sqref="F4:J4">
    <cfRule type="containsText" dxfId="16" priority="1" stopIfTrue="1" operator="containsText" text="PEAK DAY">
      <formula>NOT(ISERROR(SEARCH("PEAK DAY",F4)))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70" zoomScaleNormal="70" workbookViewId="0">
      <selection activeCell="A21" sqref="A21"/>
    </sheetView>
  </sheetViews>
  <sheetFormatPr defaultRowHeight="15" x14ac:dyDescent="0.25"/>
  <cols>
    <col min="1" max="1" width="26.7109375" style="190" customWidth="1"/>
    <col min="2" max="3" width="18.7109375" style="190" customWidth="1"/>
    <col min="4" max="4" width="27.7109375" style="190" customWidth="1"/>
    <col min="5" max="5" width="15.7109375" style="190" customWidth="1"/>
    <col min="6" max="7" width="12.7109375" style="190" customWidth="1"/>
    <col min="8" max="8" width="17.7109375" style="190" customWidth="1"/>
    <col min="9" max="10" width="15.7109375" style="190" customWidth="1"/>
    <col min="11" max="13" width="18.7109375" style="92" customWidth="1"/>
    <col min="14" max="21" width="15.85546875" style="92" customWidth="1"/>
    <col min="22" max="256" width="9.140625" style="92"/>
    <col min="257" max="257" width="26.7109375" style="92" customWidth="1"/>
    <col min="258" max="259" width="18.7109375" style="92" customWidth="1"/>
    <col min="260" max="260" width="27.7109375" style="92" customWidth="1"/>
    <col min="261" max="261" width="15.7109375" style="92" customWidth="1"/>
    <col min="262" max="263" width="12.7109375" style="92" customWidth="1"/>
    <col min="264" max="264" width="17.7109375" style="92" customWidth="1"/>
    <col min="265" max="266" width="15.7109375" style="92" customWidth="1"/>
    <col min="267" max="269" width="18.7109375" style="92" customWidth="1"/>
    <col min="270" max="277" width="15.85546875" style="92" customWidth="1"/>
    <col min="278" max="512" width="9.140625" style="92"/>
    <col min="513" max="513" width="26.7109375" style="92" customWidth="1"/>
    <col min="514" max="515" width="18.7109375" style="92" customWidth="1"/>
    <col min="516" max="516" width="27.7109375" style="92" customWidth="1"/>
    <col min="517" max="517" width="15.7109375" style="92" customWidth="1"/>
    <col min="518" max="519" width="12.7109375" style="92" customWidth="1"/>
    <col min="520" max="520" width="17.7109375" style="92" customWidth="1"/>
    <col min="521" max="522" width="15.7109375" style="92" customWidth="1"/>
    <col min="523" max="525" width="18.7109375" style="92" customWidth="1"/>
    <col min="526" max="533" width="15.85546875" style="92" customWidth="1"/>
    <col min="534" max="768" width="9.140625" style="92"/>
    <col min="769" max="769" width="26.7109375" style="92" customWidth="1"/>
    <col min="770" max="771" width="18.7109375" style="92" customWidth="1"/>
    <col min="772" max="772" width="27.7109375" style="92" customWidth="1"/>
    <col min="773" max="773" width="15.7109375" style="92" customWidth="1"/>
    <col min="774" max="775" width="12.7109375" style="92" customWidth="1"/>
    <col min="776" max="776" width="17.7109375" style="92" customWidth="1"/>
    <col min="777" max="778" width="15.7109375" style="92" customWidth="1"/>
    <col min="779" max="781" width="18.7109375" style="92" customWidth="1"/>
    <col min="782" max="789" width="15.85546875" style="92" customWidth="1"/>
    <col min="790" max="1024" width="9.140625" style="92"/>
    <col min="1025" max="1025" width="26.7109375" style="92" customWidth="1"/>
    <col min="1026" max="1027" width="18.7109375" style="92" customWidth="1"/>
    <col min="1028" max="1028" width="27.7109375" style="92" customWidth="1"/>
    <col min="1029" max="1029" width="15.7109375" style="92" customWidth="1"/>
    <col min="1030" max="1031" width="12.7109375" style="92" customWidth="1"/>
    <col min="1032" max="1032" width="17.7109375" style="92" customWidth="1"/>
    <col min="1033" max="1034" width="15.7109375" style="92" customWidth="1"/>
    <col min="1035" max="1037" width="18.7109375" style="92" customWidth="1"/>
    <col min="1038" max="1045" width="15.85546875" style="92" customWidth="1"/>
    <col min="1046" max="1280" width="9.140625" style="92"/>
    <col min="1281" max="1281" width="26.7109375" style="92" customWidth="1"/>
    <col min="1282" max="1283" width="18.7109375" style="92" customWidth="1"/>
    <col min="1284" max="1284" width="27.7109375" style="92" customWidth="1"/>
    <col min="1285" max="1285" width="15.7109375" style="92" customWidth="1"/>
    <col min="1286" max="1287" width="12.7109375" style="92" customWidth="1"/>
    <col min="1288" max="1288" width="17.7109375" style="92" customWidth="1"/>
    <col min="1289" max="1290" width="15.7109375" style="92" customWidth="1"/>
    <col min="1291" max="1293" width="18.7109375" style="92" customWidth="1"/>
    <col min="1294" max="1301" width="15.85546875" style="92" customWidth="1"/>
    <col min="1302" max="1536" width="9.140625" style="92"/>
    <col min="1537" max="1537" width="26.7109375" style="92" customWidth="1"/>
    <col min="1538" max="1539" width="18.7109375" style="92" customWidth="1"/>
    <col min="1540" max="1540" width="27.7109375" style="92" customWidth="1"/>
    <col min="1541" max="1541" width="15.7109375" style="92" customWidth="1"/>
    <col min="1542" max="1543" width="12.7109375" style="92" customWidth="1"/>
    <col min="1544" max="1544" width="17.7109375" style="92" customWidth="1"/>
    <col min="1545" max="1546" width="15.7109375" style="92" customWidth="1"/>
    <col min="1547" max="1549" width="18.7109375" style="92" customWidth="1"/>
    <col min="1550" max="1557" width="15.85546875" style="92" customWidth="1"/>
    <col min="1558" max="1792" width="9.140625" style="92"/>
    <col min="1793" max="1793" width="26.7109375" style="92" customWidth="1"/>
    <col min="1794" max="1795" width="18.7109375" style="92" customWidth="1"/>
    <col min="1796" max="1796" width="27.7109375" style="92" customWidth="1"/>
    <col min="1797" max="1797" width="15.7109375" style="92" customWidth="1"/>
    <col min="1798" max="1799" width="12.7109375" style="92" customWidth="1"/>
    <col min="1800" max="1800" width="17.7109375" style="92" customWidth="1"/>
    <col min="1801" max="1802" width="15.7109375" style="92" customWidth="1"/>
    <col min="1803" max="1805" width="18.7109375" style="92" customWidth="1"/>
    <col min="1806" max="1813" width="15.85546875" style="92" customWidth="1"/>
    <col min="1814" max="2048" width="9.140625" style="92"/>
    <col min="2049" max="2049" width="26.7109375" style="92" customWidth="1"/>
    <col min="2050" max="2051" width="18.7109375" style="92" customWidth="1"/>
    <col min="2052" max="2052" width="27.7109375" style="92" customWidth="1"/>
    <col min="2053" max="2053" width="15.7109375" style="92" customWidth="1"/>
    <col min="2054" max="2055" width="12.7109375" style="92" customWidth="1"/>
    <col min="2056" max="2056" width="17.7109375" style="92" customWidth="1"/>
    <col min="2057" max="2058" width="15.7109375" style="92" customWidth="1"/>
    <col min="2059" max="2061" width="18.7109375" style="92" customWidth="1"/>
    <col min="2062" max="2069" width="15.85546875" style="92" customWidth="1"/>
    <col min="2070" max="2304" width="9.140625" style="92"/>
    <col min="2305" max="2305" width="26.7109375" style="92" customWidth="1"/>
    <col min="2306" max="2307" width="18.7109375" style="92" customWidth="1"/>
    <col min="2308" max="2308" width="27.7109375" style="92" customWidth="1"/>
    <col min="2309" max="2309" width="15.7109375" style="92" customWidth="1"/>
    <col min="2310" max="2311" width="12.7109375" style="92" customWidth="1"/>
    <col min="2312" max="2312" width="17.7109375" style="92" customWidth="1"/>
    <col min="2313" max="2314" width="15.7109375" style="92" customWidth="1"/>
    <col min="2315" max="2317" width="18.7109375" style="92" customWidth="1"/>
    <col min="2318" max="2325" width="15.85546875" style="92" customWidth="1"/>
    <col min="2326" max="2560" width="9.140625" style="92"/>
    <col min="2561" max="2561" width="26.7109375" style="92" customWidth="1"/>
    <col min="2562" max="2563" width="18.7109375" style="92" customWidth="1"/>
    <col min="2564" max="2564" width="27.7109375" style="92" customWidth="1"/>
    <col min="2565" max="2565" width="15.7109375" style="92" customWidth="1"/>
    <col min="2566" max="2567" width="12.7109375" style="92" customWidth="1"/>
    <col min="2568" max="2568" width="17.7109375" style="92" customWidth="1"/>
    <col min="2569" max="2570" width="15.7109375" style="92" customWidth="1"/>
    <col min="2571" max="2573" width="18.7109375" style="92" customWidth="1"/>
    <col min="2574" max="2581" width="15.85546875" style="92" customWidth="1"/>
    <col min="2582" max="2816" width="9.140625" style="92"/>
    <col min="2817" max="2817" width="26.7109375" style="92" customWidth="1"/>
    <col min="2818" max="2819" width="18.7109375" style="92" customWidth="1"/>
    <col min="2820" max="2820" width="27.7109375" style="92" customWidth="1"/>
    <col min="2821" max="2821" width="15.7109375" style="92" customWidth="1"/>
    <col min="2822" max="2823" width="12.7109375" style="92" customWidth="1"/>
    <col min="2824" max="2824" width="17.7109375" style="92" customWidth="1"/>
    <col min="2825" max="2826" width="15.7109375" style="92" customWidth="1"/>
    <col min="2827" max="2829" width="18.7109375" style="92" customWidth="1"/>
    <col min="2830" max="2837" width="15.85546875" style="92" customWidth="1"/>
    <col min="2838" max="3072" width="9.140625" style="92"/>
    <col min="3073" max="3073" width="26.7109375" style="92" customWidth="1"/>
    <col min="3074" max="3075" width="18.7109375" style="92" customWidth="1"/>
    <col min="3076" max="3076" width="27.7109375" style="92" customWidth="1"/>
    <col min="3077" max="3077" width="15.7109375" style="92" customWidth="1"/>
    <col min="3078" max="3079" width="12.7109375" style="92" customWidth="1"/>
    <col min="3080" max="3080" width="17.7109375" style="92" customWidth="1"/>
    <col min="3081" max="3082" width="15.7109375" style="92" customWidth="1"/>
    <col min="3083" max="3085" width="18.7109375" style="92" customWidth="1"/>
    <col min="3086" max="3093" width="15.85546875" style="92" customWidth="1"/>
    <col min="3094" max="3328" width="9.140625" style="92"/>
    <col min="3329" max="3329" width="26.7109375" style="92" customWidth="1"/>
    <col min="3330" max="3331" width="18.7109375" style="92" customWidth="1"/>
    <col min="3332" max="3332" width="27.7109375" style="92" customWidth="1"/>
    <col min="3333" max="3333" width="15.7109375" style="92" customWidth="1"/>
    <col min="3334" max="3335" width="12.7109375" style="92" customWidth="1"/>
    <col min="3336" max="3336" width="17.7109375" style="92" customWidth="1"/>
    <col min="3337" max="3338" width="15.7109375" style="92" customWidth="1"/>
    <col min="3339" max="3341" width="18.7109375" style="92" customWidth="1"/>
    <col min="3342" max="3349" width="15.85546875" style="92" customWidth="1"/>
    <col min="3350" max="3584" width="9.140625" style="92"/>
    <col min="3585" max="3585" width="26.7109375" style="92" customWidth="1"/>
    <col min="3586" max="3587" width="18.7109375" style="92" customWidth="1"/>
    <col min="3588" max="3588" width="27.7109375" style="92" customWidth="1"/>
    <col min="3589" max="3589" width="15.7109375" style="92" customWidth="1"/>
    <col min="3590" max="3591" width="12.7109375" style="92" customWidth="1"/>
    <col min="3592" max="3592" width="17.7109375" style="92" customWidth="1"/>
    <col min="3593" max="3594" width="15.7109375" style="92" customWidth="1"/>
    <col min="3595" max="3597" width="18.7109375" style="92" customWidth="1"/>
    <col min="3598" max="3605" width="15.85546875" style="92" customWidth="1"/>
    <col min="3606" max="3840" width="9.140625" style="92"/>
    <col min="3841" max="3841" width="26.7109375" style="92" customWidth="1"/>
    <col min="3842" max="3843" width="18.7109375" style="92" customWidth="1"/>
    <col min="3844" max="3844" width="27.7109375" style="92" customWidth="1"/>
    <col min="3845" max="3845" width="15.7109375" style="92" customWidth="1"/>
    <col min="3846" max="3847" width="12.7109375" style="92" customWidth="1"/>
    <col min="3848" max="3848" width="17.7109375" style="92" customWidth="1"/>
    <col min="3849" max="3850" width="15.7109375" style="92" customWidth="1"/>
    <col min="3851" max="3853" width="18.7109375" style="92" customWidth="1"/>
    <col min="3854" max="3861" width="15.85546875" style="92" customWidth="1"/>
    <col min="3862" max="4096" width="9.140625" style="92"/>
    <col min="4097" max="4097" width="26.7109375" style="92" customWidth="1"/>
    <col min="4098" max="4099" width="18.7109375" style="92" customWidth="1"/>
    <col min="4100" max="4100" width="27.7109375" style="92" customWidth="1"/>
    <col min="4101" max="4101" width="15.7109375" style="92" customWidth="1"/>
    <col min="4102" max="4103" width="12.7109375" style="92" customWidth="1"/>
    <col min="4104" max="4104" width="17.7109375" style="92" customWidth="1"/>
    <col min="4105" max="4106" width="15.7109375" style="92" customWidth="1"/>
    <col min="4107" max="4109" width="18.7109375" style="92" customWidth="1"/>
    <col min="4110" max="4117" width="15.85546875" style="92" customWidth="1"/>
    <col min="4118" max="4352" width="9.140625" style="92"/>
    <col min="4353" max="4353" width="26.7109375" style="92" customWidth="1"/>
    <col min="4354" max="4355" width="18.7109375" style="92" customWidth="1"/>
    <col min="4356" max="4356" width="27.7109375" style="92" customWidth="1"/>
    <col min="4357" max="4357" width="15.7109375" style="92" customWidth="1"/>
    <col min="4358" max="4359" width="12.7109375" style="92" customWidth="1"/>
    <col min="4360" max="4360" width="17.7109375" style="92" customWidth="1"/>
    <col min="4361" max="4362" width="15.7109375" style="92" customWidth="1"/>
    <col min="4363" max="4365" width="18.7109375" style="92" customWidth="1"/>
    <col min="4366" max="4373" width="15.85546875" style="92" customWidth="1"/>
    <col min="4374" max="4608" width="9.140625" style="92"/>
    <col min="4609" max="4609" width="26.7109375" style="92" customWidth="1"/>
    <col min="4610" max="4611" width="18.7109375" style="92" customWidth="1"/>
    <col min="4612" max="4612" width="27.7109375" style="92" customWidth="1"/>
    <col min="4613" max="4613" width="15.7109375" style="92" customWidth="1"/>
    <col min="4614" max="4615" width="12.7109375" style="92" customWidth="1"/>
    <col min="4616" max="4616" width="17.7109375" style="92" customWidth="1"/>
    <col min="4617" max="4618" width="15.7109375" style="92" customWidth="1"/>
    <col min="4619" max="4621" width="18.7109375" style="92" customWidth="1"/>
    <col min="4622" max="4629" width="15.85546875" style="92" customWidth="1"/>
    <col min="4630" max="4864" width="9.140625" style="92"/>
    <col min="4865" max="4865" width="26.7109375" style="92" customWidth="1"/>
    <col min="4866" max="4867" width="18.7109375" style="92" customWidth="1"/>
    <col min="4868" max="4868" width="27.7109375" style="92" customWidth="1"/>
    <col min="4869" max="4869" width="15.7109375" style="92" customWidth="1"/>
    <col min="4870" max="4871" width="12.7109375" style="92" customWidth="1"/>
    <col min="4872" max="4872" width="17.7109375" style="92" customWidth="1"/>
    <col min="4873" max="4874" width="15.7109375" style="92" customWidth="1"/>
    <col min="4875" max="4877" width="18.7109375" style="92" customWidth="1"/>
    <col min="4878" max="4885" width="15.85546875" style="92" customWidth="1"/>
    <col min="4886" max="5120" width="9.140625" style="92"/>
    <col min="5121" max="5121" width="26.7109375" style="92" customWidth="1"/>
    <col min="5122" max="5123" width="18.7109375" style="92" customWidth="1"/>
    <col min="5124" max="5124" width="27.7109375" style="92" customWidth="1"/>
    <col min="5125" max="5125" width="15.7109375" style="92" customWidth="1"/>
    <col min="5126" max="5127" width="12.7109375" style="92" customWidth="1"/>
    <col min="5128" max="5128" width="17.7109375" style="92" customWidth="1"/>
    <col min="5129" max="5130" width="15.7109375" style="92" customWidth="1"/>
    <col min="5131" max="5133" width="18.7109375" style="92" customWidth="1"/>
    <col min="5134" max="5141" width="15.85546875" style="92" customWidth="1"/>
    <col min="5142" max="5376" width="9.140625" style="92"/>
    <col min="5377" max="5377" width="26.7109375" style="92" customWidth="1"/>
    <col min="5378" max="5379" width="18.7109375" style="92" customWidth="1"/>
    <col min="5380" max="5380" width="27.7109375" style="92" customWidth="1"/>
    <col min="5381" max="5381" width="15.7109375" style="92" customWidth="1"/>
    <col min="5382" max="5383" width="12.7109375" style="92" customWidth="1"/>
    <col min="5384" max="5384" width="17.7109375" style="92" customWidth="1"/>
    <col min="5385" max="5386" width="15.7109375" style="92" customWidth="1"/>
    <col min="5387" max="5389" width="18.7109375" style="92" customWidth="1"/>
    <col min="5390" max="5397" width="15.85546875" style="92" customWidth="1"/>
    <col min="5398" max="5632" width="9.140625" style="92"/>
    <col min="5633" max="5633" width="26.7109375" style="92" customWidth="1"/>
    <col min="5634" max="5635" width="18.7109375" style="92" customWidth="1"/>
    <col min="5636" max="5636" width="27.7109375" style="92" customWidth="1"/>
    <col min="5637" max="5637" width="15.7109375" style="92" customWidth="1"/>
    <col min="5638" max="5639" width="12.7109375" style="92" customWidth="1"/>
    <col min="5640" max="5640" width="17.7109375" style="92" customWidth="1"/>
    <col min="5641" max="5642" width="15.7109375" style="92" customWidth="1"/>
    <col min="5643" max="5645" width="18.7109375" style="92" customWidth="1"/>
    <col min="5646" max="5653" width="15.85546875" style="92" customWidth="1"/>
    <col min="5654" max="5888" width="9.140625" style="92"/>
    <col min="5889" max="5889" width="26.7109375" style="92" customWidth="1"/>
    <col min="5890" max="5891" width="18.7109375" style="92" customWidth="1"/>
    <col min="5892" max="5892" width="27.7109375" style="92" customWidth="1"/>
    <col min="5893" max="5893" width="15.7109375" style="92" customWidth="1"/>
    <col min="5894" max="5895" width="12.7109375" style="92" customWidth="1"/>
    <col min="5896" max="5896" width="17.7109375" style="92" customWidth="1"/>
    <col min="5897" max="5898" width="15.7109375" style="92" customWidth="1"/>
    <col min="5899" max="5901" width="18.7109375" style="92" customWidth="1"/>
    <col min="5902" max="5909" width="15.85546875" style="92" customWidth="1"/>
    <col min="5910" max="6144" width="9.140625" style="92"/>
    <col min="6145" max="6145" width="26.7109375" style="92" customWidth="1"/>
    <col min="6146" max="6147" width="18.7109375" style="92" customWidth="1"/>
    <col min="6148" max="6148" width="27.7109375" style="92" customWidth="1"/>
    <col min="6149" max="6149" width="15.7109375" style="92" customWidth="1"/>
    <col min="6150" max="6151" width="12.7109375" style="92" customWidth="1"/>
    <col min="6152" max="6152" width="17.7109375" style="92" customWidth="1"/>
    <col min="6153" max="6154" width="15.7109375" style="92" customWidth="1"/>
    <col min="6155" max="6157" width="18.7109375" style="92" customWidth="1"/>
    <col min="6158" max="6165" width="15.85546875" style="92" customWidth="1"/>
    <col min="6166" max="6400" width="9.140625" style="92"/>
    <col min="6401" max="6401" width="26.7109375" style="92" customWidth="1"/>
    <col min="6402" max="6403" width="18.7109375" style="92" customWidth="1"/>
    <col min="6404" max="6404" width="27.7109375" style="92" customWidth="1"/>
    <col min="6405" max="6405" width="15.7109375" style="92" customWidth="1"/>
    <col min="6406" max="6407" width="12.7109375" style="92" customWidth="1"/>
    <col min="6408" max="6408" width="17.7109375" style="92" customWidth="1"/>
    <col min="6409" max="6410" width="15.7109375" style="92" customWidth="1"/>
    <col min="6411" max="6413" width="18.7109375" style="92" customWidth="1"/>
    <col min="6414" max="6421" width="15.85546875" style="92" customWidth="1"/>
    <col min="6422" max="6656" width="9.140625" style="92"/>
    <col min="6657" max="6657" width="26.7109375" style="92" customWidth="1"/>
    <col min="6658" max="6659" width="18.7109375" style="92" customWidth="1"/>
    <col min="6660" max="6660" width="27.7109375" style="92" customWidth="1"/>
    <col min="6661" max="6661" width="15.7109375" style="92" customWidth="1"/>
    <col min="6662" max="6663" width="12.7109375" style="92" customWidth="1"/>
    <col min="6664" max="6664" width="17.7109375" style="92" customWidth="1"/>
    <col min="6665" max="6666" width="15.7109375" style="92" customWidth="1"/>
    <col min="6667" max="6669" width="18.7109375" style="92" customWidth="1"/>
    <col min="6670" max="6677" width="15.85546875" style="92" customWidth="1"/>
    <col min="6678" max="6912" width="9.140625" style="92"/>
    <col min="6913" max="6913" width="26.7109375" style="92" customWidth="1"/>
    <col min="6914" max="6915" width="18.7109375" style="92" customWidth="1"/>
    <col min="6916" max="6916" width="27.7109375" style="92" customWidth="1"/>
    <col min="6917" max="6917" width="15.7109375" style="92" customWidth="1"/>
    <col min="6918" max="6919" width="12.7109375" style="92" customWidth="1"/>
    <col min="6920" max="6920" width="17.7109375" style="92" customWidth="1"/>
    <col min="6921" max="6922" width="15.7109375" style="92" customWidth="1"/>
    <col min="6923" max="6925" width="18.7109375" style="92" customWidth="1"/>
    <col min="6926" max="6933" width="15.85546875" style="92" customWidth="1"/>
    <col min="6934" max="7168" width="9.140625" style="92"/>
    <col min="7169" max="7169" width="26.7109375" style="92" customWidth="1"/>
    <col min="7170" max="7171" width="18.7109375" style="92" customWidth="1"/>
    <col min="7172" max="7172" width="27.7109375" style="92" customWidth="1"/>
    <col min="7173" max="7173" width="15.7109375" style="92" customWidth="1"/>
    <col min="7174" max="7175" width="12.7109375" style="92" customWidth="1"/>
    <col min="7176" max="7176" width="17.7109375" style="92" customWidth="1"/>
    <col min="7177" max="7178" width="15.7109375" style="92" customWidth="1"/>
    <col min="7179" max="7181" width="18.7109375" style="92" customWidth="1"/>
    <col min="7182" max="7189" width="15.85546875" style="92" customWidth="1"/>
    <col min="7190" max="7424" width="9.140625" style="92"/>
    <col min="7425" max="7425" width="26.7109375" style="92" customWidth="1"/>
    <col min="7426" max="7427" width="18.7109375" style="92" customWidth="1"/>
    <col min="7428" max="7428" width="27.7109375" style="92" customWidth="1"/>
    <col min="7429" max="7429" width="15.7109375" style="92" customWidth="1"/>
    <col min="7430" max="7431" width="12.7109375" style="92" customWidth="1"/>
    <col min="7432" max="7432" width="17.7109375" style="92" customWidth="1"/>
    <col min="7433" max="7434" width="15.7109375" style="92" customWidth="1"/>
    <col min="7435" max="7437" width="18.7109375" style="92" customWidth="1"/>
    <col min="7438" max="7445" width="15.85546875" style="92" customWidth="1"/>
    <col min="7446" max="7680" width="9.140625" style="92"/>
    <col min="7681" max="7681" width="26.7109375" style="92" customWidth="1"/>
    <col min="7682" max="7683" width="18.7109375" style="92" customWidth="1"/>
    <col min="7684" max="7684" width="27.7109375" style="92" customWidth="1"/>
    <col min="7685" max="7685" width="15.7109375" style="92" customWidth="1"/>
    <col min="7686" max="7687" width="12.7109375" style="92" customWidth="1"/>
    <col min="7688" max="7688" width="17.7109375" style="92" customWidth="1"/>
    <col min="7689" max="7690" width="15.7109375" style="92" customWidth="1"/>
    <col min="7691" max="7693" width="18.7109375" style="92" customWidth="1"/>
    <col min="7694" max="7701" width="15.85546875" style="92" customWidth="1"/>
    <col min="7702" max="7936" width="9.140625" style="92"/>
    <col min="7937" max="7937" width="26.7109375" style="92" customWidth="1"/>
    <col min="7938" max="7939" width="18.7109375" style="92" customWidth="1"/>
    <col min="7940" max="7940" width="27.7109375" style="92" customWidth="1"/>
    <col min="7941" max="7941" width="15.7109375" style="92" customWidth="1"/>
    <col min="7942" max="7943" width="12.7109375" style="92" customWidth="1"/>
    <col min="7944" max="7944" width="17.7109375" style="92" customWidth="1"/>
    <col min="7945" max="7946" width="15.7109375" style="92" customWidth="1"/>
    <col min="7947" max="7949" width="18.7109375" style="92" customWidth="1"/>
    <col min="7950" max="7957" width="15.85546875" style="92" customWidth="1"/>
    <col min="7958" max="8192" width="9.140625" style="92"/>
    <col min="8193" max="8193" width="26.7109375" style="92" customWidth="1"/>
    <col min="8194" max="8195" width="18.7109375" style="92" customWidth="1"/>
    <col min="8196" max="8196" width="27.7109375" style="92" customWidth="1"/>
    <col min="8197" max="8197" width="15.7109375" style="92" customWidth="1"/>
    <col min="8198" max="8199" width="12.7109375" style="92" customWidth="1"/>
    <col min="8200" max="8200" width="17.7109375" style="92" customWidth="1"/>
    <col min="8201" max="8202" width="15.7109375" style="92" customWidth="1"/>
    <col min="8203" max="8205" width="18.7109375" style="92" customWidth="1"/>
    <col min="8206" max="8213" width="15.85546875" style="92" customWidth="1"/>
    <col min="8214" max="8448" width="9.140625" style="92"/>
    <col min="8449" max="8449" width="26.7109375" style="92" customWidth="1"/>
    <col min="8450" max="8451" width="18.7109375" style="92" customWidth="1"/>
    <col min="8452" max="8452" width="27.7109375" style="92" customWidth="1"/>
    <col min="8453" max="8453" width="15.7109375" style="92" customWidth="1"/>
    <col min="8454" max="8455" width="12.7109375" style="92" customWidth="1"/>
    <col min="8456" max="8456" width="17.7109375" style="92" customWidth="1"/>
    <col min="8457" max="8458" width="15.7109375" style="92" customWidth="1"/>
    <col min="8459" max="8461" width="18.7109375" style="92" customWidth="1"/>
    <col min="8462" max="8469" width="15.85546875" style="92" customWidth="1"/>
    <col min="8470" max="8704" width="9.140625" style="92"/>
    <col min="8705" max="8705" width="26.7109375" style="92" customWidth="1"/>
    <col min="8706" max="8707" width="18.7109375" style="92" customWidth="1"/>
    <col min="8708" max="8708" width="27.7109375" style="92" customWidth="1"/>
    <col min="8709" max="8709" width="15.7109375" style="92" customWidth="1"/>
    <col min="8710" max="8711" width="12.7109375" style="92" customWidth="1"/>
    <col min="8712" max="8712" width="17.7109375" style="92" customWidth="1"/>
    <col min="8713" max="8714" width="15.7109375" style="92" customWidth="1"/>
    <col min="8715" max="8717" width="18.7109375" style="92" customWidth="1"/>
    <col min="8718" max="8725" width="15.85546875" style="92" customWidth="1"/>
    <col min="8726" max="8960" width="9.140625" style="92"/>
    <col min="8961" max="8961" width="26.7109375" style="92" customWidth="1"/>
    <col min="8962" max="8963" width="18.7109375" style="92" customWidth="1"/>
    <col min="8964" max="8964" width="27.7109375" style="92" customWidth="1"/>
    <col min="8965" max="8965" width="15.7109375" style="92" customWidth="1"/>
    <col min="8966" max="8967" width="12.7109375" style="92" customWidth="1"/>
    <col min="8968" max="8968" width="17.7109375" style="92" customWidth="1"/>
    <col min="8969" max="8970" width="15.7109375" style="92" customWidth="1"/>
    <col min="8971" max="8973" width="18.7109375" style="92" customWidth="1"/>
    <col min="8974" max="8981" width="15.85546875" style="92" customWidth="1"/>
    <col min="8982" max="9216" width="9.140625" style="92"/>
    <col min="9217" max="9217" width="26.7109375" style="92" customWidth="1"/>
    <col min="9218" max="9219" width="18.7109375" style="92" customWidth="1"/>
    <col min="9220" max="9220" width="27.7109375" style="92" customWidth="1"/>
    <col min="9221" max="9221" width="15.7109375" style="92" customWidth="1"/>
    <col min="9222" max="9223" width="12.7109375" style="92" customWidth="1"/>
    <col min="9224" max="9224" width="17.7109375" style="92" customWidth="1"/>
    <col min="9225" max="9226" width="15.7109375" style="92" customWidth="1"/>
    <col min="9227" max="9229" width="18.7109375" style="92" customWidth="1"/>
    <col min="9230" max="9237" width="15.85546875" style="92" customWidth="1"/>
    <col min="9238" max="9472" width="9.140625" style="92"/>
    <col min="9473" max="9473" width="26.7109375" style="92" customWidth="1"/>
    <col min="9474" max="9475" width="18.7109375" style="92" customWidth="1"/>
    <col min="9476" max="9476" width="27.7109375" style="92" customWidth="1"/>
    <col min="9477" max="9477" width="15.7109375" style="92" customWidth="1"/>
    <col min="9478" max="9479" width="12.7109375" style="92" customWidth="1"/>
    <col min="9480" max="9480" width="17.7109375" style="92" customWidth="1"/>
    <col min="9481" max="9482" width="15.7109375" style="92" customWidth="1"/>
    <col min="9483" max="9485" width="18.7109375" style="92" customWidth="1"/>
    <col min="9486" max="9493" width="15.85546875" style="92" customWidth="1"/>
    <col min="9494" max="9728" width="9.140625" style="92"/>
    <col min="9729" max="9729" width="26.7109375" style="92" customWidth="1"/>
    <col min="9730" max="9731" width="18.7109375" style="92" customWidth="1"/>
    <col min="9732" max="9732" width="27.7109375" style="92" customWidth="1"/>
    <col min="9733" max="9733" width="15.7109375" style="92" customWidth="1"/>
    <col min="9734" max="9735" width="12.7109375" style="92" customWidth="1"/>
    <col min="9736" max="9736" width="17.7109375" style="92" customWidth="1"/>
    <col min="9737" max="9738" width="15.7109375" style="92" customWidth="1"/>
    <col min="9739" max="9741" width="18.7109375" style="92" customWidth="1"/>
    <col min="9742" max="9749" width="15.85546875" style="92" customWidth="1"/>
    <col min="9750" max="9984" width="9.140625" style="92"/>
    <col min="9985" max="9985" width="26.7109375" style="92" customWidth="1"/>
    <col min="9986" max="9987" width="18.7109375" style="92" customWidth="1"/>
    <col min="9988" max="9988" width="27.7109375" style="92" customWidth="1"/>
    <col min="9989" max="9989" width="15.7109375" style="92" customWidth="1"/>
    <col min="9990" max="9991" width="12.7109375" style="92" customWidth="1"/>
    <col min="9992" max="9992" width="17.7109375" style="92" customWidth="1"/>
    <col min="9993" max="9994" width="15.7109375" style="92" customWidth="1"/>
    <col min="9995" max="9997" width="18.7109375" style="92" customWidth="1"/>
    <col min="9998" max="10005" width="15.85546875" style="92" customWidth="1"/>
    <col min="10006" max="10240" width="9.140625" style="92"/>
    <col min="10241" max="10241" width="26.7109375" style="92" customWidth="1"/>
    <col min="10242" max="10243" width="18.7109375" style="92" customWidth="1"/>
    <col min="10244" max="10244" width="27.7109375" style="92" customWidth="1"/>
    <col min="10245" max="10245" width="15.7109375" style="92" customWidth="1"/>
    <col min="10246" max="10247" width="12.7109375" style="92" customWidth="1"/>
    <col min="10248" max="10248" width="17.7109375" style="92" customWidth="1"/>
    <col min="10249" max="10250" width="15.7109375" style="92" customWidth="1"/>
    <col min="10251" max="10253" width="18.7109375" style="92" customWidth="1"/>
    <col min="10254" max="10261" width="15.85546875" style="92" customWidth="1"/>
    <col min="10262" max="10496" width="9.140625" style="92"/>
    <col min="10497" max="10497" width="26.7109375" style="92" customWidth="1"/>
    <col min="10498" max="10499" width="18.7109375" style="92" customWidth="1"/>
    <col min="10500" max="10500" width="27.7109375" style="92" customWidth="1"/>
    <col min="10501" max="10501" width="15.7109375" style="92" customWidth="1"/>
    <col min="10502" max="10503" width="12.7109375" style="92" customWidth="1"/>
    <col min="10504" max="10504" width="17.7109375" style="92" customWidth="1"/>
    <col min="10505" max="10506" width="15.7109375" style="92" customWidth="1"/>
    <col min="10507" max="10509" width="18.7109375" style="92" customWidth="1"/>
    <col min="10510" max="10517" width="15.85546875" style="92" customWidth="1"/>
    <col min="10518" max="10752" width="9.140625" style="92"/>
    <col min="10753" max="10753" width="26.7109375" style="92" customWidth="1"/>
    <col min="10754" max="10755" width="18.7109375" style="92" customWidth="1"/>
    <col min="10756" max="10756" width="27.7109375" style="92" customWidth="1"/>
    <col min="10757" max="10757" width="15.7109375" style="92" customWidth="1"/>
    <col min="10758" max="10759" width="12.7109375" style="92" customWidth="1"/>
    <col min="10760" max="10760" width="17.7109375" style="92" customWidth="1"/>
    <col min="10761" max="10762" width="15.7109375" style="92" customWidth="1"/>
    <col min="10763" max="10765" width="18.7109375" style="92" customWidth="1"/>
    <col min="10766" max="10773" width="15.85546875" style="92" customWidth="1"/>
    <col min="10774" max="11008" width="9.140625" style="92"/>
    <col min="11009" max="11009" width="26.7109375" style="92" customWidth="1"/>
    <col min="11010" max="11011" width="18.7109375" style="92" customWidth="1"/>
    <col min="11012" max="11012" width="27.7109375" style="92" customWidth="1"/>
    <col min="11013" max="11013" width="15.7109375" style="92" customWidth="1"/>
    <col min="11014" max="11015" width="12.7109375" style="92" customWidth="1"/>
    <col min="11016" max="11016" width="17.7109375" style="92" customWidth="1"/>
    <col min="11017" max="11018" width="15.7109375" style="92" customWidth="1"/>
    <col min="11019" max="11021" width="18.7109375" style="92" customWidth="1"/>
    <col min="11022" max="11029" width="15.85546875" style="92" customWidth="1"/>
    <col min="11030" max="11264" width="9.140625" style="92"/>
    <col min="11265" max="11265" width="26.7109375" style="92" customWidth="1"/>
    <col min="11266" max="11267" width="18.7109375" style="92" customWidth="1"/>
    <col min="11268" max="11268" width="27.7109375" style="92" customWidth="1"/>
    <col min="11269" max="11269" width="15.7109375" style="92" customWidth="1"/>
    <col min="11270" max="11271" width="12.7109375" style="92" customWidth="1"/>
    <col min="11272" max="11272" width="17.7109375" style="92" customWidth="1"/>
    <col min="11273" max="11274" width="15.7109375" style="92" customWidth="1"/>
    <col min="11275" max="11277" width="18.7109375" style="92" customWidth="1"/>
    <col min="11278" max="11285" width="15.85546875" style="92" customWidth="1"/>
    <col min="11286" max="11520" width="9.140625" style="92"/>
    <col min="11521" max="11521" width="26.7109375" style="92" customWidth="1"/>
    <col min="11522" max="11523" width="18.7109375" style="92" customWidth="1"/>
    <col min="11524" max="11524" width="27.7109375" style="92" customWidth="1"/>
    <col min="11525" max="11525" width="15.7109375" style="92" customWidth="1"/>
    <col min="11526" max="11527" width="12.7109375" style="92" customWidth="1"/>
    <col min="11528" max="11528" width="17.7109375" style="92" customWidth="1"/>
    <col min="11529" max="11530" width="15.7109375" style="92" customWidth="1"/>
    <col min="11531" max="11533" width="18.7109375" style="92" customWidth="1"/>
    <col min="11534" max="11541" width="15.85546875" style="92" customWidth="1"/>
    <col min="11542" max="11776" width="9.140625" style="92"/>
    <col min="11777" max="11777" width="26.7109375" style="92" customWidth="1"/>
    <col min="11778" max="11779" width="18.7109375" style="92" customWidth="1"/>
    <col min="11780" max="11780" width="27.7109375" style="92" customWidth="1"/>
    <col min="11781" max="11781" width="15.7109375" style="92" customWidth="1"/>
    <col min="11782" max="11783" width="12.7109375" style="92" customWidth="1"/>
    <col min="11784" max="11784" width="17.7109375" style="92" customWidth="1"/>
    <col min="11785" max="11786" width="15.7109375" style="92" customWidth="1"/>
    <col min="11787" max="11789" width="18.7109375" style="92" customWidth="1"/>
    <col min="11790" max="11797" width="15.85546875" style="92" customWidth="1"/>
    <col min="11798" max="12032" width="9.140625" style="92"/>
    <col min="12033" max="12033" width="26.7109375" style="92" customWidth="1"/>
    <col min="12034" max="12035" width="18.7109375" style="92" customWidth="1"/>
    <col min="12036" max="12036" width="27.7109375" style="92" customWidth="1"/>
    <col min="12037" max="12037" width="15.7109375" style="92" customWidth="1"/>
    <col min="12038" max="12039" width="12.7109375" style="92" customWidth="1"/>
    <col min="12040" max="12040" width="17.7109375" style="92" customWidth="1"/>
    <col min="12041" max="12042" width="15.7109375" style="92" customWidth="1"/>
    <col min="12043" max="12045" width="18.7109375" style="92" customWidth="1"/>
    <col min="12046" max="12053" width="15.85546875" style="92" customWidth="1"/>
    <col min="12054" max="12288" width="9.140625" style="92"/>
    <col min="12289" max="12289" width="26.7109375" style="92" customWidth="1"/>
    <col min="12290" max="12291" width="18.7109375" style="92" customWidth="1"/>
    <col min="12292" max="12292" width="27.7109375" style="92" customWidth="1"/>
    <col min="12293" max="12293" width="15.7109375" style="92" customWidth="1"/>
    <col min="12294" max="12295" width="12.7109375" style="92" customWidth="1"/>
    <col min="12296" max="12296" width="17.7109375" style="92" customWidth="1"/>
    <col min="12297" max="12298" width="15.7109375" style="92" customWidth="1"/>
    <col min="12299" max="12301" width="18.7109375" style="92" customWidth="1"/>
    <col min="12302" max="12309" width="15.85546875" style="92" customWidth="1"/>
    <col min="12310" max="12544" width="9.140625" style="92"/>
    <col min="12545" max="12545" width="26.7109375" style="92" customWidth="1"/>
    <col min="12546" max="12547" width="18.7109375" style="92" customWidth="1"/>
    <col min="12548" max="12548" width="27.7109375" style="92" customWidth="1"/>
    <col min="12549" max="12549" width="15.7109375" style="92" customWidth="1"/>
    <col min="12550" max="12551" width="12.7109375" style="92" customWidth="1"/>
    <col min="12552" max="12552" width="17.7109375" style="92" customWidth="1"/>
    <col min="12553" max="12554" width="15.7109375" style="92" customWidth="1"/>
    <col min="12555" max="12557" width="18.7109375" style="92" customWidth="1"/>
    <col min="12558" max="12565" width="15.85546875" style="92" customWidth="1"/>
    <col min="12566" max="12800" width="9.140625" style="92"/>
    <col min="12801" max="12801" width="26.7109375" style="92" customWidth="1"/>
    <col min="12802" max="12803" width="18.7109375" style="92" customWidth="1"/>
    <col min="12804" max="12804" width="27.7109375" style="92" customWidth="1"/>
    <col min="12805" max="12805" width="15.7109375" style="92" customWidth="1"/>
    <col min="12806" max="12807" width="12.7109375" style="92" customWidth="1"/>
    <col min="12808" max="12808" width="17.7109375" style="92" customWidth="1"/>
    <col min="12809" max="12810" width="15.7109375" style="92" customWidth="1"/>
    <col min="12811" max="12813" width="18.7109375" style="92" customWidth="1"/>
    <col min="12814" max="12821" width="15.85546875" style="92" customWidth="1"/>
    <col min="12822" max="13056" width="9.140625" style="92"/>
    <col min="13057" max="13057" width="26.7109375" style="92" customWidth="1"/>
    <col min="13058" max="13059" width="18.7109375" style="92" customWidth="1"/>
    <col min="13060" max="13060" width="27.7109375" style="92" customWidth="1"/>
    <col min="13061" max="13061" width="15.7109375" style="92" customWidth="1"/>
    <col min="13062" max="13063" width="12.7109375" style="92" customWidth="1"/>
    <col min="13064" max="13064" width="17.7109375" style="92" customWidth="1"/>
    <col min="13065" max="13066" width="15.7109375" style="92" customWidth="1"/>
    <col min="13067" max="13069" width="18.7109375" style="92" customWidth="1"/>
    <col min="13070" max="13077" width="15.85546875" style="92" customWidth="1"/>
    <col min="13078" max="13312" width="9.140625" style="92"/>
    <col min="13313" max="13313" width="26.7109375" style="92" customWidth="1"/>
    <col min="13314" max="13315" width="18.7109375" style="92" customWidth="1"/>
    <col min="13316" max="13316" width="27.7109375" style="92" customWidth="1"/>
    <col min="13317" max="13317" width="15.7109375" style="92" customWidth="1"/>
    <col min="13318" max="13319" width="12.7109375" style="92" customWidth="1"/>
    <col min="13320" max="13320" width="17.7109375" style="92" customWidth="1"/>
    <col min="13321" max="13322" width="15.7109375" style="92" customWidth="1"/>
    <col min="13323" max="13325" width="18.7109375" style="92" customWidth="1"/>
    <col min="13326" max="13333" width="15.85546875" style="92" customWidth="1"/>
    <col min="13334" max="13568" width="9.140625" style="92"/>
    <col min="13569" max="13569" width="26.7109375" style="92" customWidth="1"/>
    <col min="13570" max="13571" width="18.7109375" style="92" customWidth="1"/>
    <col min="13572" max="13572" width="27.7109375" style="92" customWidth="1"/>
    <col min="13573" max="13573" width="15.7109375" style="92" customWidth="1"/>
    <col min="13574" max="13575" width="12.7109375" style="92" customWidth="1"/>
    <col min="13576" max="13576" width="17.7109375" style="92" customWidth="1"/>
    <col min="13577" max="13578" width="15.7109375" style="92" customWidth="1"/>
    <col min="13579" max="13581" width="18.7109375" style="92" customWidth="1"/>
    <col min="13582" max="13589" width="15.85546875" style="92" customWidth="1"/>
    <col min="13590" max="13824" width="9.140625" style="92"/>
    <col min="13825" max="13825" width="26.7109375" style="92" customWidth="1"/>
    <col min="13826" max="13827" width="18.7109375" style="92" customWidth="1"/>
    <col min="13828" max="13828" width="27.7109375" style="92" customWidth="1"/>
    <col min="13829" max="13829" width="15.7109375" style="92" customWidth="1"/>
    <col min="13830" max="13831" width="12.7109375" style="92" customWidth="1"/>
    <col min="13832" max="13832" width="17.7109375" style="92" customWidth="1"/>
    <col min="13833" max="13834" width="15.7109375" style="92" customWidth="1"/>
    <col min="13835" max="13837" width="18.7109375" style="92" customWidth="1"/>
    <col min="13838" max="13845" width="15.85546875" style="92" customWidth="1"/>
    <col min="13846" max="14080" width="9.140625" style="92"/>
    <col min="14081" max="14081" width="26.7109375" style="92" customWidth="1"/>
    <col min="14082" max="14083" width="18.7109375" style="92" customWidth="1"/>
    <col min="14084" max="14084" width="27.7109375" style="92" customWidth="1"/>
    <col min="14085" max="14085" width="15.7109375" style="92" customWidth="1"/>
    <col min="14086" max="14087" width="12.7109375" style="92" customWidth="1"/>
    <col min="14088" max="14088" width="17.7109375" style="92" customWidth="1"/>
    <col min="14089" max="14090" width="15.7109375" style="92" customWidth="1"/>
    <col min="14091" max="14093" width="18.7109375" style="92" customWidth="1"/>
    <col min="14094" max="14101" width="15.85546875" style="92" customWidth="1"/>
    <col min="14102" max="14336" width="9.140625" style="92"/>
    <col min="14337" max="14337" width="26.7109375" style="92" customWidth="1"/>
    <col min="14338" max="14339" width="18.7109375" style="92" customWidth="1"/>
    <col min="14340" max="14340" width="27.7109375" style="92" customWidth="1"/>
    <col min="14341" max="14341" width="15.7109375" style="92" customWidth="1"/>
    <col min="14342" max="14343" width="12.7109375" style="92" customWidth="1"/>
    <col min="14344" max="14344" width="17.7109375" style="92" customWidth="1"/>
    <col min="14345" max="14346" width="15.7109375" style="92" customWidth="1"/>
    <col min="14347" max="14349" width="18.7109375" style="92" customWidth="1"/>
    <col min="14350" max="14357" width="15.85546875" style="92" customWidth="1"/>
    <col min="14358" max="14592" width="9.140625" style="92"/>
    <col min="14593" max="14593" width="26.7109375" style="92" customWidth="1"/>
    <col min="14594" max="14595" width="18.7109375" style="92" customWidth="1"/>
    <col min="14596" max="14596" width="27.7109375" style="92" customWidth="1"/>
    <col min="14597" max="14597" width="15.7109375" style="92" customWidth="1"/>
    <col min="14598" max="14599" width="12.7109375" style="92" customWidth="1"/>
    <col min="14600" max="14600" width="17.7109375" style="92" customWidth="1"/>
    <col min="14601" max="14602" width="15.7109375" style="92" customWidth="1"/>
    <col min="14603" max="14605" width="18.7109375" style="92" customWidth="1"/>
    <col min="14606" max="14613" width="15.85546875" style="92" customWidth="1"/>
    <col min="14614" max="14848" width="9.140625" style="92"/>
    <col min="14849" max="14849" width="26.7109375" style="92" customWidth="1"/>
    <col min="14850" max="14851" width="18.7109375" style="92" customWidth="1"/>
    <col min="14852" max="14852" width="27.7109375" style="92" customWidth="1"/>
    <col min="14853" max="14853" width="15.7109375" style="92" customWidth="1"/>
    <col min="14854" max="14855" width="12.7109375" style="92" customWidth="1"/>
    <col min="14856" max="14856" width="17.7109375" style="92" customWidth="1"/>
    <col min="14857" max="14858" width="15.7109375" style="92" customWidth="1"/>
    <col min="14859" max="14861" width="18.7109375" style="92" customWidth="1"/>
    <col min="14862" max="14869" width="15.85546875" style="92" customWidth="1"/>
    <col min="14870" max="15104" width="9.140625" style="92"/>
    <col min="15105" max="15105" width="26.7109375" style="92" customWidth="1"/>
    <col min="15106" max="15107" width="18.7109375" style="92" customWidth="1"/>
    <col min="15108" max="15108" width="27.7109375" style="92" customWidth="1"/>
    <col min="15109" max="15109" width="15.7109375" style="92" customWidth="1"/>
    <col min="15110" max="15111" width="12.7109375" style="92" customWidth="1"/>
    <col min="15112" max="15112" width="17.7109375" style="92" customWidth="1"/>
    <col min="15113" max="15114" width="15.7109375" style="92" customWidth="1"/>
    <col min="15115" max="15117" width="18.7109375" style="92" customWidth="1"/>
    <col min="15118" max="15125" width="15.85546875" style="92" customWidth="1"/>
    <col min="15126" max="15360" width="9.140625" style="92"/>
    <col min="15361" max="15361" width="26.7109375" style="92" customWidth="1"/>
    <col min="15362" max="15363" width="18.7109375" style="92" customWidth="1"/>
    <col min="15364" max="15364" width="27.7109375" style="92" customWidth="1"/>
    <col min="15365" max="15365" width="15.7109375" style="92" customWidth="1"/>
    <col min="15366" max="15367" width="12.7109375" style="92" customWidth="1"/>
    <col min="15368" max="15368" width="17.7109375" style="92" customWidth="1"/>
    <col min="15369" max="15370" width="15.7109375" style="92" customWidth="1"/>
    <col min="15371" max="15373" width="18.7109375" style="92" customWidth="1"/>
    <col min="15374" max="15381" width="15.85546875" style="92" customWidth="1"/>
    <col min="15382" max="15616" width="9.140625" style="92"/>
    <col min="15617" max="15617" width="26.7109375" style="92" customWidth="1"/>
    <col min="15618" max="15619" width="18.7109375" style="92" customWidth="1"/>
    <col min="15620" max="15620" width="27.7109375" style="92" customWidth="1"/>
    <col min="15621" max="15621" width="15.7109375" style="92" customWidth="1"/>
    <col min="15622" max="15623" width="12.7109375" style="92" customWidth="1"/>
    <col min="15624" max="15624" width="17.7109375" style="92" customWidth="1"/>
    <col min="15625" max="15626" width="15.7109375" style="92" customWidth="1"/>
    <col min="15627" max="15629" width="18.7109375" style="92" customWidth="1"/>
    <col min="15630" max="15637" width="15.85546875" style="92" customWidth="1"/>
    <col min="15638" max="15872" width="9.140625" style="92"/>
    <col min="15873" max="15873" width="26.7109375" style="92" customWidth="1"/>
    <col min="15874" max="15875" width="18.7109375" style="92" customWidth="1"/>
    <col min="15876" max="15876" width="27.7109375" style="92" customWidth="1"/>
    <col min="15877" max="15877" width="15.7109375" style="92" customWidth="1"/>
    <col min="15878" max="15879" width="12.7109375" style="92" customWidth="1"/>
    <col min="15880" max="15880" width="17.7109375" style="92" customWidth="1"/>
    <col min="15881" max="15882" width="15.7109375" style="92" customWidth="1"/>
    <col min="15883" max="15885" width="18.7109375" style="92" customWidth="1"/>
    <col min="15886" max="15893" width="15.85546875" style="92" customWidth="1"/>
    <col min="15894" max="16128" width="9.140625" style="92"/>
    <col min="16129" max="16129" width="26.7109375" style="92" customWidth="1"/>
    <col min="16130" max="16131" width="18.7109375" style="92" customWidth="1"/>
    <col min="16132" max="16132" width="27.7109375" style="92" customWidth="1"/>
    <col min="16133" max="16133" width="15.7109375" style="92" customWidth="1"/>
    <col min="16134" max="16135" width="12.7109375" style="92" customWidth="1"/>
    <col min="16136" max="16136" width="17.7109375" style="92" customWidth="1"/>
    <col min="16137" max="16138" width="15.7109375" style="92" customWidth="1"/>
    <col min="16139" max="16141" width="18.7109375" style="92" customWidth="1"/>
    <col min="16142" max="16149" width="15.85546875" style="92" customWidth="1"/>
    <col min="16150" max="16384" width="9.140625" style="92"/>
  </cols>
  <sheetData>
    <row r="1" spans="1:21" ht="18" x14ac:dyDescent="0.25">
      <c r="A1" s="248" t="s">
        <v>40</v>
      </c>
      <c r="B1" s="249"/>
      <c r="C1" s="249"/>
      <c r="D1" s="249"/>
      <c r="E1" s="249"/>
      <c r="F1" s="249"/>
      <c r="G1" s="249"/>
      <c r="H1" s="249"/>
      <c r="I1" s="249"/>
      <c r="J1" s="250"/>
      <c r="K1" s="248" t="s">
        <v>40</v>
      </c>
      <c r="L1" s="249"/>
      <c r="M1" s="249"/>
      <c r="N1" s="249"/>
      <c r="O1" s="249"/>
      <c r="P1" s="249"/>
      <c r="Q1" s="249"/>
      <c r="R1" s="249"/>
      <c r="S1" s="249"/>
      <c r="T1" s="249"/>
      <c r="U1" s="250"/>
    </row>
    <row r="2" spans="1:21" ht="18" x14ac:dyDescent="0.25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3"/>
      <c r="K2" s="251" t="s">
        <v>137</v>
      </c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x14ac:dyDescent="0.25">
      <c r="A3" s="93"/>
      <c r="B3" s="94"/>
      <c r="C3"/>
      <c r="D3" s="254" t="s">
        <v>144</v>
      </c>
      <c r="E3" s="254"/>
      <c r="F3" s="254"/>
      <c r="G3"/>
      <c r="H3" s="94"/>
      <c r="I3" s="94"/>
      <c r="J3" s="95"/>
      <c r="K3" s="93"/>
      <c r="L3" s="94"/>
      <c r="M3"/>
      <c r="N3" s="254" t="s">
        <v>144</v>
      </c>
      <c r="O3" s="254"/>
      <c r="P3" s="254"/>
      <c r="Q3" s="254"/>
      <c r="R3"/>
      <c r="S3"/>
      <c r="T3" s="94"/>
      <c r="U3" s="95"/>
    </row>
    <row r="4" spans="1:21" x14ac:dyDescent="0.25">
      <c r="A4" s="96"/>
      <c r="B4" s="97"/>
      <c r="C4" s="97"/>
      <c r="D4" s="97"/>
      <c r="E4" s="97"/>
      <c r="F4" s="255" t="s">
        <v>48</v>
      </c>
      <c r="G4" s="255"/>
      <c r="H4" s="255"/>
      <c r="I4" s="255"/>
      <c r="J4" s="256"/>
      <c r="K4" s="98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5" customHeight="1" x14ac:dyDescent="0.25">
      <c r="A5" s="101" t="s">
        <v>49</v>
      </c>
      <c r="B5" s="257" t="s">
        <v>50</v>
      </c>
      <c r="C5" s="258"/>
      <c r="D5" s="102" t="s">
        <v>51</v>
      </c>
      <c r="E5" s="103"/>
      <c r="F5" s="102" t="s">
        <v>52</v>
      </c>
      <c r="G5" s="104"/>
      <c r="H5" s="105" t="s">
        <v>53</v>
      </c>
      <c r="I5" s="106" t="s">
        <v>54</v>
      </c>
      <c r="J5" s="106"/>
      <c r="K5" s="101" t="s">
        <v>49</v>
      </c>
      <c r="L5" s="259" t="s">
        <v>50</v>
      </c>
      <c r="M5" s="260"/>
      <c r="N5" s="102" t="s">
        <v>55</v>
      </c>
      <c r="O5" s="104"/>
      <c r="P5" s="261" t="s">
        <v>145</v>
      </c>
      <c r="Q5" s="262"/>
      <c r="R5" s="262"/>
      <c r="S5" s="262"/>
      <c r="T5" s="262"/>
      <c r="U5" s="263"/>
    </row>
    <row r="6" spans="1:21" x14ac:dyDescent="0.25">
      <c r="A6" s="107" t="s">
        <v>56</v>
      </c>
      <c r="B6" s="270" t="s">
        <v>113</v>
      </c>
      <c r="C6" s="271"/>
      <c r="D6" s="108" t="s">
        <v>58</v>
      </c>
      <c r="E6" s="109">
        <v>0.96147126247600201</v>
      </c>
      <c r="F6" s="110" t="s">
        <v>59</v>
      </c>
      <c r="G6" s="111"/>
      <c r="H6" s="112">
        <v>74.5</v>
      </c>
      <c r="I6" s="113">
        <v>31067</v>
      </c>
      <c r="J6" s="114"/>
      <c r="K6" s="107" t="s">
        <v>56</v>
      </c>
      <c r="L6" s="272" t="s">
        <v>113</v>
      </c>
      <c r="M6" s="273"/>
      <c r="N6" s="115">
        <v>640</v>
      </c>
      <c r="O6" s="116"/>
      <c r="P6" s="264"/>
      <c r="Q6" s="265"/>
      <c r="R6" s="265"/>
      <c r="S6" s="265"/>
      <c r="T6" s="265"/>
      <c r="U6" s="266"/>
    </row>
    <row r="7" spans="1:21" x14ac:dyDescent="0.25">
      <c r="A7" s="107" t="s">
        <v>60</v>
      </c>
      <c r="B7" s="274" t="s">
        <v>114</v>
      </c>
      <c r="C7" s="273"/>
      <c r="D7" s="117" t="s">
        <v>62</v>
      </c>
      <c r="E7" s="118">
        <v>19.056610196115098</v>
      </c>
      <c r="F7" s="110" t="s">
        <v>63</v>
      </c>
      <c r="G7" s="111"/>
      <c r="H7" s="119">
        <v>55</v>
      </c>
      <c r="I7" s="120">
        <v>31066</v>
      </c>
      <c r="J7" s="121"/>
      <c r="K7" s="122" t="s">
        <v>60</v>
      </c>
      <c r="L7" s="275" t="s">
        <v>114</v>
      </c>
      <c r="M7" s="276"/>
      <c r="N7" s="102"/>
      <c r="O7" s="104"/>
      <c r="P7" s="267"/>
      <c r="Q7" s="268"/>
      <c r="R7" s="268"/>
      <c r="S7" s="268"/>
      <c r="T7" s="268"/>
      <c r="U7" s="269"/>
    </row>
    <row r="8" spans="1:21" ht="15.75" x14ac:dyDescent="0.25">
      <c r="A8" s="107" t="s">
        <v>64</v>
      </c>
      <c r="B8" s="283" t="s">
        <v>65</v>
      </c>
      <c r="C8" s="284"/>
      <c r="D8" s="117" t="s">
        <v>66</v>
      </c>
      <c r="E8" s="118">
        <v>37.350955984385593</v>
      </c>
      <c r="F8" s="110"/>
      <c r="G8" s="111"/>
      <c r="H8" s="106" t="s">
        <v>67</v>
      </c>
      <c r="I8" s="123" t="s">
        <v>54</v>
      </c>
      <c r="J8" s="106" t="s">
        <v>68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15.75" x14ac:dyDescent="0.25">
      <c r="A9" s="107" t="s">
        <v>69</v>
      </c>
      <c r="B9" s="283" t="s">
        <v>70</v>
      </c>
      <c r="C9" s="284"/>
      <c r="D9" s="117" t="s">
        <v>71</v>
      </c>
      <c r="E9" s="127">
        <v>640</v>
      </c>
      <c r="F9" s="110" t="s">
        <v>72</v>
      </c>
      <c r="G9" s="111"/>
      <c r="H9" s="119">
        <v>61.2</v>
      </c>
      <c r="I9" s="128">
        <v>38016</v>
      </c>
      <c r="J9" s="129">
        <v>575</v>
      </c>
      <c r="K9" s="285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7"/>
    </row>
    <row r="10" spans="1:21" x14ac:dyDescent="0.25">
      <c r="A10" s="107" t="s">
        <v>74</v>
      </c>
      <c r="B10" s="274" t="s">
        <v>75</v>
      </c>
      <c r="C10" s="273"/>
      <c r="D10" s="117" t="s">
        <v>76</v>
      </c>
      <c r="E10" s="118">
        <v>0</v>
      </c>
      <c r="F10" s="130" t="s">
        <v>77</v>
      </c>
      <c r="G10" s="131"/>
      <c r="H10" s="132">
        <v>65</v>
      </c>
      <c r="I10" s="133">
        <v>41645</v>
      </c>
      <c r="J10" s="134">
        <v>573</v>
      </c>
      <c r="K10" s="135"/>
      <c r="L10" s="136" t="s">
        <v>78</v>
      </c>
      <c r="M10" s="137"/>
      <c r="N10" s="136" t="s">
        <v>79</v>
      </c>
      <c r="O10" s="137"/>
      <c r="P10" s="136" t="s">
        <v>80</v>
      </c>
      <c r="Q10" s="137"/>
      <c r="R10" s="136" t="s">
        <v>81</v>
      </c>
      <c r="S10" s="137"/>
      <c r="T10" s="136" t="s">
        <v>82</v>
      </c>
      <c r="U10" s="138"/>
    </row>
    <row r="11" spans="1:21" ht="15" customHeight="1" x14ac:dyDescent="0.25">
      <c r="A11" s="288" t="s">
        <v>146</v>
      </c>
      <c r="B11" s="289"/>
      <c r="C11" s="290"/>
      <c r="D11" s="139" t="s">
        <v>83</v>
      </c>
      <c r="E11" s="140">
        <v>640</v>
      </c>
      <c r="F11" s="102" t="s">
        <v>84</v>
      </c>
      <c r="G11" s="104"/>
      <c r="H11" s="105" t="s">
        <v>85</v>
      </c>
      <c r="I11" s="106" t="s">
        <v>86</v>
      </c>
      <c r="J11" s="106" t="s">
        <v>87</v>
      </c>
      <c r="K11" s="141" t="s">
        <v>88</v>
      </c>
      <c r="L11" s="105" t="s">
        <v>89</v>
      </c>
      <c r="M11" s="105" t="s">
        <v>39</v>
      </c>
      <c r="N11" s="105" t="s">
        <v>89</v>
      </c>
      <c r="O11" s="105" t="s">
        <v>39</v>
      </c>
      <c r="P11" s="105" t="s">
        <v>89</v>
      </c>
      <c r="Q11" s="105" t="s">
        <v>39</v>
      </c>
      <c r="R11" s="105" t="s">
        <v>89</v>
      </c>
      <c r="S11" s="105" t="s">
        <v>39</v>
      </c>
      <c r="T11" s="105" t="s">
        <v>89</v>
      </c>
      <c r="U11" s="105" t="s">
        <v>39</v>
      </c>
    </row>
    <row r="12" spans="1:21" x14ac:dyDescent="0.25">
      <c r="A12" s="291"/>
      <c r="B12" s="292"/>
      <c r="C12" s="293"/>
      <c r="D12" s="103" t="s">
        <v>90</v>
      </c>
      <c r="E12" s="142"/>
      <c r="F12" s="101" t="s">
        <v>91</v>
      </c>
      <c r="G12" s="101"/>
      <c r="H12" s="143">
        <v>39393.689617800374</v>
      </c>
      <c r="I12" s="143">
        <v>0</v>
      </c>
      <c r="J12" s="143">
        <v>39393.689617800374</v>
      </c>
      <c r="K12" s="107" t="s">
        <v>42</v>
      </c>
      <c r="L12" s="144">
        <v>1007.0000000000007</v>
      </c>
      <c r="M12" s="145">
        <v>8042.3669251058636</v>
      </c>
      <c r="N12" s="144">
        <v>1107.7000000000003</v>
      </c>
      <c r="O12" s="145">
        <v>8794.3590221966224</v>
      </c>
      <c r="P12" s="144">
        <v>1208.3999999999999</v>
      </c>
      <c r="Q12" s="145">
        <v>9546.3511192873812</v>
      </c>
      <c r="R12" s="144">
        <v>906.30000000000007</v>
      </c>
      <c r="S12" s="145">
        <v>7290.374828015104</v>
      </c>
      <c r="T12" s="144">
        <v>805.59999999999945</v>
      </c>
      <c r="U12" s="145">
        <v>6538.3827309243443</v>
      </c>
    </row>
    <row r="13" spans="1:21" x14ac:dyDescent="0.25">
      <c r="A13" s="291"/>
      <c r="B13" s="292"/>
      <c r="C13" s="293"/>
      <c r="D13" s="146" t="s">
        <v>92</v>
      </c>
      <c r="E13" s="145">
        <v>0</v>
      </c>
      <c r="F13" s="111" t="s">
        <v>93</v>
      </c>
      <c r="G13" s="107"/>
      <c r="H13" s="147">
        <v>29884.222776822506</v>
      </c>
      <c r="I13" s="147">
        <v>0</v>
      </c>
      <c r="J13" s="147">
        <v>29884.222776822506</v>
      </c>
      <c r="K13" s="107" t="s">
        <v>43</v>
      </c>
      <c r="L13" s="127">
        <v>795.00000000000011</v>
      </c>
      <c r="M13" s="118">
        <v>6399.0722596915984</v>
      </c>
      <c r="N13" s="127">
        <v>874.50000000000023</v>
      </c>
      <c r="O13" s="118">
        <v>6996.3113906132712</v>
      </c>
      <c r="P13" s="127">
        <v>954.00000000000011</v>
      </c>
      <c r="Q13" s="118">
        <v>7593.5505215349467</v>
      </c>
      <c r="R13" s="127">
        <v>715.5</v>
      </c>
      <c r="S13" s="118">
        <v>5801.8331287699239</v>
      </c>
      <c r="T13" s="127">
        <v>636</v>
      </c>
      <c r="U13" s="118">
        <v>5204.5939978482475</v>
      </c>
    </row>
    <row r="14" spans="1:21" ht="15" customHeight="1" x14ac:dyDescent="0.25">
      <c r="A14" s="291"/>
      <c r="B14" s="292"/>
      <c r="C14" s="293"/>
      <c r="D14" s="148" t="s">
        <v>94</v>
      </c>
      <c r="E14" s="118">
        <v>-640</v>
      </c>
      <c r="F14" s="297" t="s">
        <v>147</v>
      </c>
      <c r="G14" s="289"/>
      <c r="H14" s="289"/>
      <c r="I14" s="289"/>
      <c r="J14" s="290"/>
      <c r="K14" s="107" t="s">
        <v>44</v>
      </c>
      <c r="L14" s="127">
        <v>591.99999999999977</v>
      </c>
      <c r="M14" s="118">
        <v>4599.7376900255031</v>
      </c>
      <c r="N14" s="127">
        <v>651.20000000000005</v>
      </c>
      <c r="O14" s="118">
        <v>5046.8893031177822</v>
      </c>
      <c r="P14" s="127">
        <v>710.39999999999986</v>
      </c>
      <c r="Q14" s="118">
        <v>5494.0409162100595</v>
      </c>
      <c r="R14" s="127">
        <v>532.80000000000018</v>
      </c>
      <c r="S14" s="118">
        <v>4152.5860769332239</v>
      </c>
      <c r="T14" s="127">
        <v>473.60000000000019</v>
      </c>
      <c r="U14" s="118">
        <v>3705.4344638409457</v>
      </c>
    </row>
    <row r="15" spans="1:21" x14ac:dyDescent="0.25">
      <c r="A15" s="291"/>
      <c r="B15" s="292"/>
      <c r="C15" s="293"/>
      <c r="D15" s="148" t="s">
        <v>95</v>
      </c>
      <c r="E15" s="149">
        <v>0</v>
      </c>
      <c r="F15" s="291"/>
      <c r="G15" s="292"/>
      <c r="H15" s="292"/>
      <c r="I15" s="292"/>
      <c r="J15" s="293"/>
      <c r="K15" s="107" t="s">
        <v>30</v>
      </c>
      <c r="L15" s="127">
        <v>288.99999999999989</v>
      </c>
      <c r="M15" s="118">
        <v>2287.1608974016131</v>
      </c>
      <c r="N15" s="127">
        <v>317.89999999999992</v>
      </c>
      <c r="O15" s="118">
        <v>2520.9498681430032</v>
      </c>
      <c r="P15" s="127">
        <v>346.80000000000007</v>
      </c>
      <c r="Q15" s="118">
        <v>2754.7388388843938</v>
      </c>
      <c r="R15" s="127">
        <v>260.10000000000002</v>
      </c>
      <c r="S15" s="118">
        <v>2053.3719266602229</v>
      </c>
      <c r="T15" s="127">
        <v>231.19999999999987</v>
      </c>
      <c r="U15" s="118">
        <v>1819.5829559188319</v>
      </c>
    </row>
    <row r="16" spans="1:21" x14ac:dyDescent="0.25">
      <c r="A16" s="294"/>
      <c r="B16" s="295"/>
      <c r="C16" s="296"/>
      <c r="D16" s="150"/>
      <c r="E16" s="151"/>
      <c r="F16" s="294"/>
      <c r="G16" s="295"/>
      <c r="H16" s="295"/>
      <c r="I16" s="295"/>
      <c r="J16" s="296"/>
      <c r="K16" s="107" t="s">
        <v>31</v>
      </c>
      <c r="L16" s="127">
        <v>86</v>
      </c>
      <c r="M16" s="118">
        <v>1003.0545473265865</v>
      </c>
      <c r="N16" s="127">
        <v>94.599999999999966</v>
      </c>
      <c r="O16" s="118">
        <v>1074.1240054408572</v>
      </c>
      <c r="P16" s="127">
        <v>103.20000000000003</v>
      </c>
      <c r="Q16" s="118">
        <v>1145.1934635551274</v>
      </c>
      <c r="R16" s="127">
        <v>77.400000000000048</v>
      </c>
      <c r="S16" s="118">
        <v>931.98508921231576</v>
      </c>
      <c r="T16" s="127">
        <v>68.799999999999983</v>
      </c>
      <c r="U16" s="118">
        <v>860.9156310980452</v>
      </c>
    </row>
    <row r="17" spans="1:21" x14ac:dyDescent="0.25">
      <c r="A17" s="3"/>
      <c r="B17" s="4"/>
      <c r="C17" s="4"/>
      <c r="D17" s="4"/>
      <c r="E17" s="152"/>
      <c r="F17" s="153"/>
      <c r="G17" s="4"/>
      <c r="H17" s="4"/>
      <c r="I17" s="4"/>
      <c r="J17" s="5"/>
      <c r="K17" s="107" t="s">
        <v>32</v>
      </c>
      <c r="L17" s="127">
        <v>6.0000000000000027</v>
      </c>
      <c r="M17" s="118">
        <v>705.13456385633788</v>
      </c>
      <c r="N17" s="127">
        <v>6.6000000000000192</v>
      </c>
      <c r="O17" s="118">
        <v>710.45570764669742</v>
      </c>
      <c r="P17" s="127">
        <v>7.2000000000000126</v>
      </c>
      <c r="Q17" s="118">
        <v>715.77685143705662</v>
      </c>
      <c r="R17" s="127">
        <v>5.4000000000000092</v>
      </c>
      <c r="S17" s="118">
        <v>699.81342006597856</v>
      </c>
      <c r="T17" s="127">
        <v>4.8000000000000096</v>
      </c>
      <c r="U17" s="118">
        <v>694.49227627561879</v>
      </c>
    </row>
    <row r="18" spans="1:21" ht="15.75" x14ac:dyDescent="0.25">
      <c r="A18" s="298" t="s">
        <v>96</v>
      </c>
      <c r="B18" s="299"/>
      <c r="C18" s="299"/>
      <c r="D18" s="299"/>
      <c r="E18" s="299"/>
      <c r="F18" s="299"/>
      <c r="G18" s="299"/>
      <c r="H18" s="299"/>
      <c r="I18" s="299"/>
      <c r="J18" s="300"/>
      <c r="K18" s="107" t="s">
        <v>33</v>
      </c>
      <c r="L18" s="127">
        <v>0</v>
      </c>
      <c r="M18" s="118">
        <v>693.77907520249653</v>
      </c>
      <c r="N18" s="127">
        <v>0</v>
      </c>
      <c r="O18" s="118">
        <v>693.83052963661714</v>
      </c>
      <c r="P18" s="127">
        <v>0</v>
      </c>
      <c r="Q18" s="118">
        <v>693.88198407073742</v>
      </c>
      <c r="R18" s="127">
        <v>0</v>
      </c>
      <c r="S18" s="118">
        <v>693.7276207683758</v>
      </c>
      <c r="T18" s="127">
        <v>0</v>
      </c>
      <c r="U18" s="118">
        <v>693.67616633425519</v>
      </c>
    </row>
    <row r="19" spans="1:21" x14ac:dyDescent="0.25">
      <c r="A19" s="106" t="s">
        <v>47</v>
      </c>
      <c r="B19" s="277" t="s">
        <v>97</v>
      </c>
      <c r="C19" s="278"/>
      <c r="D19" s="279"/>
      <c r="E19" s="106" t="s">
        <v>98</v>
      </c>
      <c r="F19" s="277" t="s">
        <v>99</v>
      </c>
      <c r="G19" s="280"/>
      <c r="H19" s="281"/>
      <c r="I19" s="281"/>
      <c r="J19" s="282"/>
      <c r="K19" s="107" t="s">
        <v>34</v>
      </c>
      <c r="L19" s="127">
        <v>0.99999999999999922</v>
      </c>
      <c r="M19" s="118">
        <v>823.81253003012387</v>
      </c>
      <c r="N19" s="127">
        <v>1.1000000000000001</v>
      </c>
      <c r="O19" s="118">
        <v>824.5896802911069</v>
      </c>
      <c r="P19" s="127">
        <v>1.1999999999999988</v>
      </c>
      <c r="Q19" s="118">
        <v>825.36683055209016</v>
      </c>
      <c r="R19" s="127">
        <v>0.8999999999999998</v>
      </c>
      <c r="S19" s="118">
        <v>823.03537976914095</v>
      </c>
      <c r="T19" s="127">
        <v>0.79999999999999949</v>
      </c>
      <c r="U19" s="118">
        <v>822.25822950815768</v>
      </c>
    </row>
    <row r="20" spans="1:21" x14ac:dyDescent="0.25">
      <c r="A20" s="154"/>
      <c r="B20" s="155"/>
      <c r="C20" s="156"/>
      <c r="D20" s="157"/>
      <c r="E20" s="118"/>
      <c r="F20" s="158" t="s">
        <v>148</v>
      </c>
      <c r="G20" s="158"/>
      <c r="H20" s="158"/>
      <c r="I20" s="158"/>
      <c r="J20" s="159"/>
      <c r="K20" s="107" t="s">
        <v>35</v>
      </c>
      <c r="L20" s="127">
        <v>46</v>
      </c>
      <c r="M20" s="118">
        <v>1845.5456279135133</v>
      </c>
      <c r="N20" s="127">
        <v>50.599999999999994</v>
      </c>
      <c r="O20" s="118">
        <v>1879.9887551280217</v>
      </c>
      <c r="P20" s="127">
        <v>55.199999999999989</v>
      </c>
      <c r="Q20" s="118">
        <v>1914.4318823425292</v>
      </c>
      <c r="R20" s="127">
        <v>41.400000000000006</v>
      </c>
      <c r="S20" s="118">
        <v>1811.1025006990053</v>
      </c>
      <c r="T20" s="127">
        <v>36.799999999999997</v>
      </c>
      <c r="U20" s="118">
        <v>1776.6593734844973</v>
      </c>
    </row>
    <row r="21" spans="1:21" x14ac:dyDescent="0.25">
      <c r="A21" s="160"/>
      <c r="B21" s="161"/>
      <c r="C21" s="162"/>
      <c r="D21" s="163"/>
      <c r="E21" s="118"/>
      <c r="F21" s="158"/>
      <c r="G21" s="158"/>
      <c r="H21" s="158"/>
      <c r="I21" s="158"/>
      <c r="J21" s="159"/>
      <c r="K21" s="107" t="s">
        <v>36</v>
      </c>
      <c r="L21" s="127">
        <v>256</v>
      </c>
      <c r="M21" s="118">
        <v>2150.9795992471973</v>
      </c>
      <c r="N21" s="127">
        <v>281.60000000000002</v>
      </c>
      <c r="O21" s="118">
        <v>2350.1661174286669</v>
      </c>
      <c r="P21" s="127">
        <v>307.20000000000005</v>
      </c>
      <c r="Q21" s="118">
        <v>2549.3526356101361</v>
      </c>
      <c r="R21" s="127">
        <v>230.39999999999998</v>
      </c>
      <c r="S21" s="118">
        <v>1951.7930810657283</v>
      </c>
      <c r="T21" s="127">
        <v>204.8</v>
      </c>
      <c r="U21" s="118">
        <v>1752.6065628842589</v>
      </c>
    </row>
    <row r="22" spans="1:21" x14ac:dyDescent="0.25">
      <c r="A22" s="160"/>
      <c r="B22" s="161"/>
      <c r="C22" s="162"/>
      <c r="D22" s="163"/>
      <c r="E22" s="118"/>
      <c r="F22" s="158"/>
      <c r="G22" s="158"/>
      <c r="H22" s="158"/>
      <c r="I22" s="158"/>
      <c r="J22" s="159"/>
      <c r="K22" s="107" t="s">
        <v>45</v>
      </c>
      <c r="L22" s="127">
        <v>558</v>
      </c>
      <c r="M22" s="118">
        <v>4000.7298047877562</v>
      </c>
      <c r="N22" s="127">
        <v>613.80000000000007</v>
      </c>
      <c r="O22" s="118">
        <v>4412.2985045429805</v>
      </c>
      <c r="P22" s="127">
        <v>669.60000000000014</v>
      </c>
      <c r="Q22" s="118">
        <v>4823.8672042982043</v>
      </c>
      <c r="R22" s="127">
        <v>502.20000000000005</v>
      </c>
      <c r="S22" s="118">
        <v>3589.1611050325314</v>
      </c>
      <c r="T22" s="127">
        <v>446.40000000000015</v>
      </c>
      <c r="U22" s="118">
        <v>3177.5924052773071</v>
      </c>
    </row>
    <row r="23" spans="1:21" x14ac:dyDescent="0.25">
      <c r="A23" s="160"/>
      <c r="B23" s="161"/>
      <c r="C23" s="162"/>
      <c r="D23" s="163"/>
      <c r="E23" s="118"/>
      <c r="F23" s="158"/>
      <c r="G23" s="158"/>
      <c r="H23" s="158"/>
      <c r="I23" s="158"/>
      <c r="J23" s="159"/>
      <c r="K23" s="107" t="s">
        <v>46</v>
      </c>
      <c r="L23" s="127">
        <v>911.00000000000068</v>
      </c>
      <c r="M23" s="118">
        <v>6842.3160972117839</v>
      </c>
      <c r="N23" s="127">
        <v>1002.1000000000003</v>
      </c>
      <c r="O23" s="118">
        <v>7518.6765690217653</v>
      </c>
      <c r="P23" s="127">
        <v>1093.1999999999998</v>
      </c>
      <c r="Q23" s="118">
        <v>8195.0370408317485</v>
      </c>
      <c r="R23" s="127">
        <v>819.89999999999941</v>
      </c>
      <c r="S23" s="118">
        <v>6165.9556254018044</v>
      </c>
      <c r="T23" s="127">
        <v>728.79999999999984</v>
      </c>
      <c r="U23" s="118">
        <v>5489.595153591823</v>
      </c>
    </row>
    <row r="24" spans="1:21" x14ac:dyDescent="0.25">
      <c r="A24" s="160"/>
      <c r="B24" s="161"/>
      <c r="C24" s="162"/>
      <c r="D24" s="163"/>
      <c r="E24" s="118"/>
      <c r="F24" s="158"/>
      <c r="G24" s="158"/>
      <c r="H24" s="158"/>
      <c r="I24" s="158"/>
      <c r="J24" s="159"/>
      <c r="K24" s="164" t="s">
        <v>103</v>
      </c>
      <c r="L24" s="165">
        <v>4547.0000000000018</v>
      </c>
      <c r="M24" s="165">
        <v>39393.689617800374</v>
      </c>
      <c r="N24" s="165">
        <v>5001.7000000000007</v>
      </c>
      <c r="O24" s="165">
        <v>42822.63945320739</v>
      </c>
      <c r="P24" s="165">
        <v>5456.4</v>
      </c>
      <c r="Q24" s="165">
        <v>46251.589288614414</v>
      </c>
      <c r="R24" s="165">
        <v>4092.3</v>
      </c>
      <c r="S24" s="165">
        <v>35964.73978239335</v>
      </c>
      <c r="T24" s="165">
        <v>3637.6000000000004</v>
      </c>
      <c r="U24" s="165">
        <v>32535.789946986333</v>
      </c>
    </row>
    <row r="25" spans="1:21" x14ac:dyDescent="0.25">
      <c r="A25" s="160"/>
      <c r="B25" s="161"/>
      <c r="C25" s="162"/>
      <c r="D25" s="163"/>
      <c r="E25" s="118"/>
      <c r="F25" s="158"/>
      <c r="G25" s="158"/>
      <c r="H25" s="158"/>
      <c r="I25" s="158"/>
      <c r="J25" s="159"/>
      <c r="K25" s="164" t="s">
        <v>104</v>
      </c>
      <c r="L25" s="165">
        <v>3863.0000000000018</v>
      </c>
      <c r="M25" s="165">
        <v>29884.222776822506</v>
      </c>
      <c r="N25" s="165">
        <v>4249.3000000000011</v>
      </c>
      <c r="O25" s="165">
        <v>32768.53478949242</v>
      </c>
      <c r="P25" s="165">
        <v>4635.6000000000004</v>
      </c>
      <c r="Q25" s="165">
        <v>35652.846802162341</v>
      </c>
      <c r="R25" s="165">
        <v>3476.7</v>
      </c>
      <c r="S25" s="165">
        <v>26999.910764152584</v>
      </c>
      <c r="T25" s="165">
        <v>3090.3999999999996</v>
      </c>
      <c r="U25" s="165">
        <v>24115.59875148267</v>
      </c>
    </row>
    <row r="26" spans="1:21" x14ac:dyDescent="0.25">
      <c r="A26" s="160"/>
      <c r="B26" s="161"/>
      <c r="C26" s="162"/>
      <c r="D26" s="163"/>
      <c r="E26" s="118"/>
      <c r="F26" s="158"/>
      <c r="G26" s="158"/>
      <c r="H26" s="158"/>
      <c r="I26" s="158"/>
      <c r="J26" s="159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8"/>
    </row>
    <row r="27" spans="1:21" ht="15.75" x14ac:dyDescent="0.25">
      <c r="A27" s="160"/>
      <c r="B27" s="161"/>
      <c r="C27" s="162"/>
      <c r="D27" s="163"/>
      <c r="E27" s="118"/>
      <c r="F27" s="158"/>
      <c r="G27" s="158"/>
      <c r="H27" s="158"/>
      <c r="I27" s="158"/>
      <c r="J27" s="159"/>
      <c r="K27" s="285" t="s">
        <v>105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7"/>
    </row>
    <row r="28" spans="1:21" x14ac:dyDescent="0.25">
      <c r="A28" s="160"/>
      <c r="B28" s="161"/>
      <c r="C28" s="162"/>
      <c r="D28" s="163"/>
      <c r="E28" s="118"/>
      <c r="F28" s="158"/>
      <c r="G28" s="158"/>
      <c r="H28" s="158"/>
      <c r="I28" s="158"/>
      <c r="J28" s="159"/>
      <c r="K28" s="135"/>
      <c r="L28" s="136" t="s">
        <v>78</v>
      </c>
      <c r="M28" s="137"/>
      <c r="N28" s="136" t="s">
        <v>79</v>
      </c>
      <c r="O28" s="137"/>
      <c r="P28" s="136" t="s">
        <v>80</v>
      </c>
      <c r="Q28" s="137"/>
      <c r="R28" s="136" t="s">
        <v>81</v>
      </c>
      <c r="S28" s="137"/>
      <c r="T28" s="136" t="s">
        <v>82</v>
      </c>
      <c r="U28" s="138"/>
    </row>
    <row r="29" spans="1:21" x14ac:dyDescent="0.25">
      <c r="A29" s="160"/>
      <c r="B29" s="161"/>
      <c r="C29" s="162"/>
      <c r="D29" s="163"/>
      <c r="E29" s="118"/>
      <c r="F29" s="158"/>
      <c r="G29" s="158"/>
      <c r="H29" s="158"/>
      <c r="I29" s="158"/>
      <c r="J29" s="159"/>
      <c r="K29" s="141" t="s">
        <v>88</v>
      </c>
      <c r="L29" s="105" t="s">
        <v>89</v>
      </c>
      <c r="M29" s="105" t="s">
        <v>39</v>
      </c>
      <c r="N29" s="105" t="s">
        <v>89</v>
      </c>
      <c r="O29" s="105" t="s">
        <v>39</v>
      </c>
      <c r="P29" s="105" t="s">
        <v>89</v>
      </c>
      <c r="Q29" s="105" t="s">
        <v>39</v>
      </c>
      <c r="R29" s="105" t="s">
        <v>89</v>
      </c>
      <c r="S29" s="105" t="s">
        <v>39</v>
      </c>
      <c r="T29" s="105" t="s">
        <v>89</v>
      </c>
      <c r="U29" s="105" t="s">
        <v>39</v>
      </c>
    </row>
    <row r="30" spans="1:21" x14ac:dyDescent="0.25">
      <c r="A30" s="169"/>
      <c r="B30" s="170"/>
      <c r="C30" s="171"/>
      <c r="D30" s="172"/>
      <c r="E30" s="173"/>
      <c r="F30" s="158"/>
      <c r="G30" s="158"/>
      <c r="H30" s="158"/>
      <c r="I30" s="158"/>
      <c r="J30" s="159"/>
      <c r="K30" s="107" t="s">
        <v>42</v>
      </c>
      <c r="L30" s="144">
        <v>1007.0000000000007</v>
      </c>
      <c r="M30" s="145">
        <v>0</v>
      </c>
      <c r="N30" s="144">
        <v>1107.7000000000003</v>
      </c>
      <c r="O30" s="145">
        <v>0</v>
      </c>
      <c r="P30" s="144">
        <v>1208.3999999999999</v>
      </c>
      <c r="Q30" s="145">
        <v>0</v>
      </c>
      <c r="R30" s="144">
        <v>906.30000000000007</v>
      </c>
      <c r="S30" s="145">
        <v>0</v>
      </c>
      <c r="T30" s="144">
        <v>805.59999999999945</v>
      </c>
      <c r="U30" s="145">
        <v>0</v>
      </c>
    </row>
    <row r="31" spans="1:21" x14ac:dyDescent="0.25">
      <c r="A31" s="174"/>
      <c r="B31" s="175"/>
      <c r="C31" s="175"/>
      <c r="D31" s="175" t="s">
        <v>106</v>
      </c>
      <c r="E31" s="176">
        <v>0</v>
      </c>
      <c r="F31" s="177"/>
      <c r="G31" s="177"/>
      <c r="H31" s="177"/>
      <c r="I31" s="177"/>
      <c r="J31" s="178"/>
      <c r="K31" s="107" t="s">
        <v>43</v>
      </c>
      <c r="L31" s="127">
        <v>795.00000000000011</v>
      </c>
      <c r="M31" s="118">
        <v>0</v>
      </c>
      <c r="N31" s="127">
        <v>874.50000000000023</v>
      </c>
      <c r="O31" s="118">
        <v>0</v>
      </c>
      <c r="P31" s="127">
        <v>954.00000000000011</v>
      </c>
      <c r="Q31" s="118">
        <v>0</v>
      </c>
      <c r="R31" s="127">
        <v>715.5</v>
      </c>
      <c r="S31" s="118">
        <v>0</v>
      </c>
      <c r="T31" s="127">
        <v>636</v>
      </c>
      <c r="U31" s="118">
        <v>0</v>
      </c>
    </row>
    <row r="32" spans="1:21" x14ac:dyDescent="0.25">
      <c r="A32" s="179"/>
      <c r="B32" s="180"/>
      <c r="C32" s="180"/>
      <c r="D32" s="181"/>
      <c r="E32" s="182"/>
      <c r="F32" s="183"/>
      <c r="G32" s="183"/>
      <c r="H32" s="183"/>
      <c r="I32" s="183"/>
      <c r="J32" s="184"/>
      <c r="K32" s="107" t="s">
        <v>44</v>
      </c>
      <c r="L32" s="127">
        <v>591.99999999999977</v>
      </c>
      <c r="M32" s="118">
        <v>0</v>
      </c>
      <c r="N32" s="127">
        <v>651.20000000000005</v>
      </c>
      <c r="O32" s="118">
        <v>0</v>
      </c>
      <c r="P32" s="127">
        <v>710.39999999999986</v>
      </c>
      <c r="Q32" s="118">
        <v>0</v>
      </c>
      <c r="R32" s="127">
        <v>532.80000000000018</v>
      </c>
      <c r="S32" s="118">
        <v>0</v>
      </c>
      <c r="T32" s="127">
        <v>473.60000000000019</v>
      </c>
      <c r="U32" s="118">
        <v>0</v>
      </c>
    </row>
    <row r="33" spans="1:21" ht="15.75" x14ac:dyDescent="0.25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300"/>
      <c r="K33" s="107" t="s">
        <v>30</v>
      </c>
      <c r="L33" s="127">
        <v>288.99999999999989</v>
      </c>
      <c r="M33" s="118">
        <v>0</v>
      </c>
      <c r="N33" s="127">
        <v>317.89999999999992</v>
      </c>
      <c r="O33" s="118">
        <v>0</v>
      </c>
      <c r="P33" s="127">
        <v>346.80000000000007</v>
      </c>
      <c r="Q33" s="118">
        <v>0</v>
      </c>
      <c r="R33" s="127">
        <v>260.10000000000002</v>
      </c>
      <c r="S33" s="118">
        <v>0</v>
      </c>
      <c r="T33" s="127">
        <v>231.19999999999987</v>
      </c>
      <c r="U33" s="118">
        <v>0</v>
      </c>
    </row>
    <row r="34" spans="1:21" x14ac:dyDescent="0.25">
      <c r="A34" s="106" t="s">
        <v>47</v>
      </c>
      <c r="B34" s="277" t="s">
        <v>97</v>
      </c>
      <c r="C34" s="278"/>
      <c r="D34" s="279"/>
      <c r="E34" s="106" t="s">
        <v>98</v>
      </c>
      <c r="F34" s="277" t="s">
        <v>99</v>
      </c>
      <c r="G34" s="280"/>
      <c r="H34" s="281"/>
      <c r="I34" s="281"/>
      <c r="J34" s="282"/>
      <c r="K34" s="107" t="s">
        <v>31</v>
      </c>
      <c r="L34" s="127">
        <v>86</v>
      </c>
      <c r="M34" s="118">
        <v>0</v>
      </c>
      <c r="N34" s="127">
        <v>94.599999999999966</v>
      </c>
      <c r="O34" s="118">
        <v>0</v>
      </c>
      <c r="P34" s="127">
        <v>103.20000000000003</v>
      </c>
      <c r="Q34" s="118">
        <v>0</v>
      </c>
      <c r="R34" s="127">
        <v>77.400000000000048</v>
      </c>
      <c r="S34" s="118">
        <v>0</v>
      </c>
      <c r="T34" s="127">
        <v>68.799999999999983</v>
      </c>
      <c r="U34" s="118">
        <v>0</v>
      </c>
    </row>
    <row r="35" spans="1:21" x14ac:dyDescent="0.25">
      <c r="A35" s="154"/>
      <c r="B35" s="155"/>
      <c r="C35" s="156"/>
      <c r="D35" s="185"/>
      <c r="E35" s="145"/>
      <c r="F35" s="186"/>
      <c r="G35" s="186"/>
      <c r="H35" s="186"/>
      <c r="I35" s="186"/>
      <c r="J35" s="187"/>
      <c r="K35" s="107" t="s">
        <v>32</v>
      </c>
      <c r="L35" s="127">
        <v>6.0000000000000027</v>
      </c>
      <c r="M35" s="118">
        <v>0</v>
      </c>
      <c r="N35" s="127">
        <v>6.6000000000000192</v>
      </c>
      <c r="O35" s="118">
        <v>0</v>
      </c>
      <c r="P35" s="127">
        <v>7.2000000000000126</v>
      </c>
      <c r="Q35" s="118">
        <v>0</v>
      </c>
      <c r="R35" s="127">
        <v>5.4000000000000092</v>
      </c>
      <c r="S35" s="118">
        <v>0</v>
      </c>
      <c r="T35" s="127">
        <v>4.8000000000000096</v>
      </c>
      <c r="U35" s="118">
        <v>0</v>
      </c>
    </row>
    <row r="36" spans="1:21" x14ac:dyDescent="0.25">
      <c r="A36" s="160"/>
      <c r="B36" s="161"/>
      <c r="C36" s="162"/>
      <c r="D36" s="188"/>
      <c r="E36" s="118"/>
      <c r="F36" s="158"/>
      <c r="G36" s="158"/>
      <c r="H36" s="158"/>
      <c r="I36" s="158"/>
      <c r="J36" s="159"/>
      <c r="K36" s="107" t="s">
        <v>33</v>
      </c>
      <c r="L36" s="127">
        <v>0</v>
      </c>
      <c r="M36" s="118">
        <v>0</v>
      </c>
      <c r="N36" s="127">
        <v>0</v>
      </c>
      <c r="O36" s="118">
        <v>0</v>
      </c>
      <c r="P36" s="127">
        <v>0</v>
      </c>
      <c r="Q36" s="118">
        <v>0</v>
      </c>
      <c r="R36" s="127">
        <v>0</v>
      </c>
      <c r="S36" s="118">
        <v>0</v>
      </c>
      <c r="T36" s="127">
        <v>0</v>
      </c>
      <c r="U36" s="118">
        <v>0</v>
      </c>
    </row>
    <row r="37" spans="1:21" x14ac:dyDescent="0.25">
      <c r="A37" s="160"/>
      <c r="B37" s="161"/>
      <c r="C37" s="162"/>
      <c r="D37" s="188"/>
      <c r="E37" s="118"/>
      <c r="F37" s="158"/>
      <c r="G37" s="158"/>
      <c r="H37" s="158"/>
      <c r="I37" s="158"/>
      <c r="J37" s="159"/>
      <c r="K37" s="107" t="s">
        <v>34</v>
      </c>
      <c r="L37" s="127">
        <v>0.99999999999999922</v>
      </c>
      <c r="M37" s="118">
        <v>0</v>
      </c>
      <c r="N37" s="127">
        <v>1.1000000000000001</v>
      </c>
      <c r="O37" s="118">
        <v>0</v>
      </c>
      <c r="P37" s="127">
        <v>1.1999999999999988</v>
      </c>
      <c r="Q37" s="118">
        <v>0</v>
      </c>
      <c r="R37" s="127">
        <v>0.8999999999999998</v>
      </c>
      <c r="S37" s="118">
        <v>0</v>
      </c>
      <c r="T37" s="127">
        <v>0.79999999999999949</v>
      </c>
      <c r="U37" s="118">
        <v>0</v>
      </c>
    </row>
    <row r="38" spans="1:21" x14ac:dyDescent="0.25">
      <c r="A38" s="160"/>
      <c r="B38" s="161"/>
      <c r="C38" s="162"/>
      <c r="D38" s="188"/>
      <c r="E38" s="118"/>
      <c r="F38" s="158"/>
      <c r="G38" s="158"/>
      <c r="H38" s="158"/>
      <c r="I38" s="158"/>
      <c r="J38" s="159"/>
      <c r="K38" s="107" t="s">
        <v>35</v>
      </c>
      <c r="L38" s="127">
        <v>46</v>
      </c>
      <c r="M38" s="118">
        <v>0</v>
      </c>
      <c r="N38" s="127">
        <v>50.599999999999994</v>
      </c>
      <c r="O38" s="118">
        <v>0</v>
      </c>
      <c r="P38" s="127">
        <v>55.199999999999989</v>
      </c>
      <c r="Q38" s="118">
        <v>0</v>
      </c>
      <c r="R38" s="127">
        <v>41.400000000000006</v>
      </c>
      <c r="S38" s="118">
        <v>0</v>
      </c>
      <c r="T38" s="127">
        <v>36.799999999999997</v>
      </c>
      <c r="U38" s="118">
        <v>0</v>
      </c>
    </row>
    <row r="39" spans="1:21" x14ac:dyDescent="0.25">
      <c r="A39" s="160"/>
      <c r="B39" s="161"/>
      <c r="C39" s="162"/>
      <c r="D39" s="188"/>
      <c r="E39" s="118"/>
      <c r="F39" s="158"/>
      <c r="G39" s="158"/>
      <c r="H39" s="158"/>
      <c r="I39" s="158"/>
      <c r="J39" s="159"/>
      <c r="K39" s="107" t="s">
        <v>36</v>
      </c>
      <c r="L39" s="127">
        <v>256</v>
      </c>
      <c r="M39" s="118">
        <v>0</v>
      </c>
      <c r="N39" s="127">
        <v>281.60000000000002</v>
      </c>
      <c r="O39" s="118">
        <v>0</v>
      </c>
      <c r="P39" s="127">
        <v>307.20000000000005</v>
      </c>
      <c r="Q39" s="118">
        <v>0</v>
      </c>
      <c r="R39" s="127">
        <v>230.39999999999998</v>
      </c>
      <c r="S39" s="118">
        <v>0</v>
      </c>
      <c r="T39" s="127">
        <v>204.8</v>
      </c>
      <c r="U39" s="118">
        <v>0</v>
      </c>
    </row>
    <row r="40" spans="1:21" x14ac:dyDescent="0.25">
      <c r="A40" s="160"/>
      <c r="B40" s="161"/>
      <c r="C40" s="162"/>
      <c r="D40" s="188"/>
      <c r="E40" s="118"/>
      <c r="F40" s="158"/>
      <c r="G40" s="158"/>
      <c r="H40" s="158"/>
      <c r="I40" s="158"/>
      <c r="J40" s="159"/>
      <c r="K40" s="107" t="s">
        <v>45</v>
      </c>
      <c r="L40" s="127">
        <v>558</v>
      </c>
      <c r="M40" s="118">
        <v>0</v>
      </c>
      <c r="N40" s="127">
        <v>613.80000000000007</v>
      </c>
      <c r="O40" s="118">
        <v>0</v>
      </c>
      <c r="P40" s="127">
        <v>669.60000000000014</v>
      </c>
      <c r="Q40" s="118">
        <v>0</v>
      </c>
      <c r="R40" s="127">
        <v>502.20000000000005</v>
      </c>
      <c r="S40" s="118">
        <v>0</v>
      </c>
      <c r="T40" s="127">
        <v>446.40000000000015</v>
      </c>
      <c r="U40" s="118">
        <v>0</v>
      </c>
    </row>
    <row r="41" spans="1:21" x14ac:dyDescent="0.25">
      <c r="A41" s="160"/>
      <c r="B41" s="161"/>
      <c r="C41" s="162"/>
      <c r="D41" s="188"/>
      <c r="E41" s="118"/>
      <c r="F41" s="158"/>
      <c r="G41" s="158"/>
      <c r="H41" s="158"/>
      <c r="I41" s="158"/>
      <c r="J41" s="159"/>
      <c r="K41" s="107" t="s">
        <v>46</v>
      </c>
      <c r="L41" s="127">
        <v>911.00000000000068</v>
      </c>
      <c r="M41" s="118">
        <v>0</v>
      </c>
      <c r="N41" s="127">
        <v>1002.1000000000003</v>
      </c>
      <c r="O41" s="118">
        <v>0</v>
      </c>
      <c r="P41" s="127">
        <v>1093.1999999999998</v>
      </c>
      <c r="Q41" s="118">
        <v>0</v>
      </c>
      <c r="R41" s="127">
        <v>819.89999999999941</v>
      </c>
      <c r="S41" s="118">
        <v>0</v>
      </c>
      <c r="T41" s="127">
        <v>728.79999999999984</v>
      </c>
      <c r="U41" s="118">
        <v>0</v>
      </c>
    </row>
    <row r="42" spans="1:21" x14ac:dyDescent="0.25">
      <c r="A42" s="160"/>
      <c r="B42" s="161"/>
      <c r="C42" s="162"/>
      <c r="D42" s="188"/>
      <c r="E42" s="118"/>
      <c r="F42" s="158"/>
      <c r="G42" s="158"/>
      <c r="H42" s="158"/>
      <c r="I42" s="158"/>
      <c r="J42" s="159"/>
      <c r="K42" s="164" t="s">
        <v>108</v>
      </c>
      <c r="L42" s="165">
        <v>4547.0000000000018</v>
      </c>
      <c r="M42" s="165">
        <v>0</v>
      </c>
      <c r="N42" s="165">
        <v>5001.7000000000007</v>
      </c>
      <c r="O42" s="165">
        <v>0</v>
      </c>
      <c r="P42" s="165">
        <v>5456.4</v>
      </c>
      <c r="Q42" s="165">
        <v>0</v>
      </c>
      <c r="R42" s="165">
        <v>4092.3</v>
      </c>
      <c r="S42" s="165">
        <v>0</v>
      </c>
      <c r="T42" s="165">
        <v>3637.6000000000004</v>
      </c>
      <c r="U42" s="165">
        <v>0</v>
      </c>
    </row>
    <row r="43" spans="1:21" x14ac:dyDescent="0.25">
      <c r="A43" s="160"/>
      <c r="B43" s="161"/>
      <c r="C43" s="162"/>
      <c r="D43" s="188"/>
      <c r="E43" s="118"/>
      <c r="F43" s="158"/>
      <c r="G43" s="158"/>
      <c r="H43" s="158"/>
      <c r="I43" s="158"/>
      <c r="J43" s="159"/>
      <c r="K43" s="164" t="s">
        <v>109</v>
      </c>
      <c r="L43" s="165">
        <v>3863.0000000000018</v>
      </c>
      <c r="M43" s="165">
        <v>0</v>
      </c>
      <c r="N43" s="165">
        <v>4249.3000000000011</v>
      </c>
      <c r="O43" s="165">
        <v>0</v>
      </c>
      <c r="P43" s="165">
        <v>4635.6000000000004</v>
      </c>
      <c r="Q43" s="165">
        <v>0</v>
      </c>
      <c r="R43" s="165">
        <v>3476.7</v>
      </c>
      <c r="S43" s="165">
        <v>0</v>
      </c>
      <c r="T43" s="165">
        <v>3090.3999999999996</v>
      </c>
      <c r="U43" s="165">
        <v>0</v>
      </c>
    </row>
    <row r="44" spans="1:21" x14ac:dyDescent="0.25">
      <c r="A44" s="160"/>
      <c r="B44" s="170"/>
      <c r="C44" s="171"/>
      <c r="D44" s="189"/>
      <c r="E44" s="173"/>
      <c r="F44" s="158"/>
      <c r="G44" s="158"/>
      <c r="H44" s="158"/>
      <c r="I44" s="158"/>
      <c r="J44" s="159"/>
      <c r="K44" s="164" t="s">
        <v>110</v>
      </c>
      <c r="L44" s="165">
        <v>4547.0000000000018</v>
      </c>
      <c r="M44" s="165">
        <v>39393.689617800374</v>
      </c>
      <c r="N44" s="165">
        <v>5001.7000000000007</v>
      </c>
      <c r="O44" s="165">
        <v>42822.63945320739</v>
      </c>
      <c r="P44" s="165">
        <v>5456.4</v>
      </c>
      <c r="Q44" s="165">
        <v>46251.589288614414</v>
      </c>
      <c r="R44" s="165">
        <v>4092.3</v>
      </c>
      <c r="S44" s="165">
        <v>35964.73978239335</v>
      </c>
      <c r="T44" s="165">
        <v>3637.6000000000004</v>
      </c>
      <c r="U44" s="165">
        <v>32535.789946986333</v>
      </c>
    </row>
    <row r="45" spans="1:21" x14ac:dyDescent="0.25">
      <c r="A45" s="174"/>
      <c r="B45" s="175"/>
      <c r="C45" s="175"/>
      <c r="D45" s="175" t="s">
        <v>111</v>
      </c>
      <c r="E45" s="176">
        <v>0</v>
      </c>
      <c r="F45" s="177"/>
      <c r="G45" s="177"/>
      <c r="H45" s="177"/>
      <c r="I45" s="177"/>
      <c r="J45" s="178"/>
      <c r="K45" s="164" t="s">
        <v>112</v>
      </c>
      <c r="L45" s="165">
        <v>3863.0000000000018</v>
      </c>
      <c r="M45" s="165">
        <v>29884.222776822506</v>
      </c>
      <c r="N45" s="165">
        <v>4249.3000000000011</v>
      </c>
      <c r="O45" s="165">
        <v>32768.53478949242</v>
      </c>
      <c r="P45" s="165">
        <v>4635.6000000000004</v>
      </c>
      <c r="Q45" s="165">
        <v>35652.846802162341</v>
      </c>
      <c r="R45" s="165">
        <v>3476.7</v>
      </c>
      <c r="S45" s="165">
        <v>26999.910764152584</v>
      </c>
      <c r="T45" s="165">
        <v>3090.3999999999996</v>
      </c>
      <c r="U45" s="165">
        <v>24115.59875148267</v>
      </c>
    </row>
    <row r="49" spans="1:1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15" priority="4" stopIfTrue="1" operator="greaterThanOrEqual">
      <formula>#REF!</formula>
    </cfRule>
  </conditionalFormatting>
  <conditionalFormatting sqref="J10">
    <cfRule type="cellIs" dxfId="14" priority="3" stopIfTrue="1" operator="greaterThanOrEqual">
      <formula>#REF!</formula>
    </cfRule>
  </conditionalFormatting>
  <conditionalFormatting sqref="H9">
    <cfRule type="cellIs" dxfId="13" priority="2" stopIfTrue="1" operator="greaterThanOrEqual">
      <formula>#REF!</formula>
    </cfRule>
  </conditionalFormatting>
  <conditionalFormatting sqref="F4:J4">
    <cfRule type="containsText" dxfId="12" priority="1" stopIfTrue="1" operator="containsText" text="PEAK DAY">
      <formula>NOT(ISERROR(SEARCH("PEAK DAY",F4)))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70" zoomScaleNormal="70" workbookViewId="0">
      <selection activeCell="M19" sqref="M19"/>
    </sheetView>
  </sheetViews>
  <sheetFormatPr defaultRowHeight="15" x14ac:dyDescent="0.25"/>
  <cols>
    <col min="1" max="1" width="26.7109375" style="190" customWidth="1"/>
    <col min="2" max="3" width="18.7109375" style="190" customWidth="1"/>
    <col min="4" max="4" width="27.7109375" style="190" customWidth="1"/>
    <col min="5" max="5" width="15.7109375" style="190" customWidth="1"/>
    <col min="6" max="7" width="12.7109375" style="190" customWidth="1"/>
    <col min="8" max="8" width="17.7109375" style="190" customWidth="1"/>
    <col min="9" max="10" width="15.7109375" style="190" customWidth="1"/>
    <col min="11" max="13" width="18.7109375" style="92" customWidth="1"/>
    <col min="14" max="21" width="15.85546875" style="92" customWidth="1"/>
    <col min="22" max="256" width="9.140625" style="92"/>
    <col min="257" max="257" width="26.7109375" style="92" customWidth="1"/>
    <col min="258" max="259" width="18.7109375" style="92" customWidth="1"/>
    <col min="260" max="260" width="27.7109375" style="92" customWidth="1"/>
    <col min="261" max="261" width="15.7109375" style="92" customWidth="1"/>
    <col min="262" max="263" width="12.7109375" style="92" customWidth="1"/>
    <col min="264" max="264" width="17.7109375" style="92" customWidth="1"/>
    <col min="265" max="266" width="15.7109375" style="92" customWidth="1"/>
    <col min="267" max="269" width="18.7109375" style="92" customWidth="1"/>
    <col min="270" max="277" width="15.85546875" style="92" customWidth="1"/>
    <col min="278" max="512" width="9.140625" style="92"/>
    <col min="513" max="513" width="26.7109375" style="92" customWidth="1"/>
    <col min="514" max="515" width="18.7109375" style="92" customWidth="1"/>
    <col min="516" max="516" width="27.7109375" style="92" customWidth="1"/>
    <col min="517" max="517" width="15.7109375" style="92" customWidth="1"/>
    <col min="518" max="519" width="12.7109375" style="92" customWidth="1"/>
    <col min="520" max="520" width="17.7109375" style="92" customWidth="1"/>
    <col min="521" max="522" width="15.7109375" style="92" customWidth="1"/>
    <col min="523" max="525" width="18.7109375" style="92" customWidth="1"/>
    <col min="526" max="533" width="15.85546875" style="92" customWidth="1"/>
    <col min="534" max="768" width="9.140625" style="92"/>
    <col min="769" max="769" width="26.7109375" style="92" customWidth="1"/>
    <col min="770" max="771" width="18.7109375" style="92" customWidth="1"/>
    <col min="772" max="772" width="27.7109375" style="92" customWidth="1"/>
    <col min="773" max="773" width="15.7109375" style="92" customWidth="1"/>
    <col min="774" max="775" width="12.7109375" style="92" customWidth="1"/>
    <col min="776" max="776" width="17.7109375" style="92" customWidth="1"/>
    <col min="777" max="778" width="15.7109375" style="92" customWidth="1"/>
    <col min="779" max="781" width="18.7109375" style="92" customWidth="1"/>
    <col min="782" max="789" width="15.85546875" style="92" customWidth="1"/>
    <col min="790" max="1024" width="9.140625" style="92"/>
    <col min="1025" max="1025" width="26.7109375" style="92" customWidth="1"/>
    <col min="1026" max="1027" width="18.7109375" style="92" customWidth="1"/>
    <col min="1028" max="1028" width="27.7109375" style="92" customWidth="1"/>
    <col min="1029" max="1029" width="15.7109375" style="92" customWidth="1"/>
    <col min="1030" max="1031" width="12.7109375" style="92" customWidth="1"/>
    <col min="1032" max="1032" width="17.7109375" style="92" customWidth="1"/>
    <col min="1033" max="1034" width="15.7109375" style="92" customWidth="1"/>
    <col min="1035" max="1037" width="18.7109375" style="92" customWidth="1"/>
    <col min="1038" max="1045" width="15.85546875" style="92" customWidth="1"/>
    <col min="1046" max="1280" width="9.140625" style="92"/>
    <col min="1281" max="1281" width="26.7109375" style="92" customWidth="1"/>
    <col min="1282" max="1283" width="18.7109375" style="92" customWidth="1"/>
    <col min="1284" max="1284" width="27.7109375" style="92" customWidth="1"/>
    <col min="1285" max="1285" width="15.7109375" style="92" customWidth="1"/>
    <col min="1286" max="1287" width="12.7109375" style="92" customWidth="1"/>
    <col min="1288" max="1288" width="17.7109375" style="92" customWidth="1"/>
    <col min="1289" max="1290" width="15.7109375" style="92" customWidth="1"/>
    <col min="1291" max="1293" width="18.7109375" style="92" customWidth="1"/>
    <col min="1294" max="1301" width="15.85546875" style="92" customWidth="1"/>
    <col min="1302" max="1536" width="9.140625" style="92"/>
    <col min="1537" max="1537" width="26.7109375" style="92" customWidth="1"/>
    <col min="1538" max="1539" width="18.7109375" style="92" customWidth="1"/>
    <col min="1540" max="1540" width="27.7109375" style="92" customWidth="1"/>
    <col min="1541" max="1541" width="15.7109375" style="92" customWidth="1"/>
    <col min="1542" max="1543" width="12.7109375" style="92" customWidth="1"/>
    <col min="1544" max="1544" width="17.7109375" style="92" customWidth="1"/>
    <col min="1545" max="1546" width="15.7109375" style="92" customWidth="1"/>
    <col min="1547" max="1549" width="18.7109375" style="92" customWidth="1"/>
    <col min="1550" max="1557" width="15.85546875" style="92" customWidth="1"/>
    <col min="1558" max="1792" width="9.140625" style="92"/>
    <col min="1793" max="1793" width="26.7109375" style="92" customWidth="1"/>
    <col min="1794" max="1795" width="18.7109375" style="92" customWidth="1"/>
    <col min="1796" max="1796" width="27.7109375" style="92" customWidth="1"/>
    <col min="1797" max="1797" width="15.7109375" style="92" customWidth="1"/>
    <col min="1798" max="1799" width="12.7109375" style="92" customWidth="1"/>
    <col min="1800" max="1800" width="17.7109375" style="92" customWidth="1"/>
    <col min="1801" max="1802" width="15.7109375" style="92" customWidth="1"/>
    <col min="1803" max="1805" width="18.7109375" style="92" customWidth="1"/>
    <col min="1806" max="1813" width="15.85546875" style="92" customWidth="1"/>
    <col min="1814" max="2048" width="9.140625" style="92"/>
    <col min="2049" max="2049" width="26.7109375" style="92" customWidth="1"/>
    <col min="2050" max="2051" width="18.7109375" style="92" customWidth="1"/>
    <col min="2052" max="2052" width="27.7109375" style="92" customWidth="1"/>
    <col min="2053" max="2053" width="15.7109375" style="92" customWidth="1"/>
    <col min="2054" max="2055" width="12.7109375" style="92" customWidth="1"/>
    <col min="2056" max="2056" width="17.7109375" style="92" customWidth="1"/>
    <col min="2057" max="2058" width="15.7109375" style="92" customWidth="1"/>
    <col min="2059" max="2061" width="18.7109375" style="92" customWidth="1"/>
    <col min="2062" max="2069" width="15.85546875" style="92" customWidth="1"/>
    <col min="2070" max="2304" width="9.140625" style="92"/>
    <col min="2305" max="2305" width="26.7109375" style="92" customWidth="1"/>
    <col min="2306" max="2307" width="18.7109375" style="92" customWidth="1"/>
    <col min="2308" max="2308" width="27.7109375" style="92" customWidth="1"/>
    <col min="2309" max="2309" width="15.7109375" style="92" customWidth="1"/>
    <col min="2310" max="2311" width="12.7109375" style="92" customWidth="1"/>
    <col min="2312" max="2312" width="17.7109375" style="92" customWidth="1"/>
    <col min="2313" max="2314" width="15.7109375" style="92" customWidth="1"/>
    <col min="2315" max="2317" width="18.7109375" style="92" customWidth="1"/>
    <col min="2318" max="2325" width="15.85546875" style="92" customWidth="1"/>
    <col min="2326" max="2560" width="9.140625" style="92"/>
    <col min="2561" max="2561" width="26.7109375" style="92" customWidth="1"/>
    <col min="2562" max="2563" width="18.7109375" style="92" customWidth="1"/>
    <col min="2564" max="2564" width="27.7109375" style="92" customWidth="1"/>
    <col min="2565" max="2565" width="15.7109375" style="92" customWidth="1"/>
    <col min="2566" max="2567" width="12.7109375" style="92" customWidth="1"/>
    <col min="2568" max="2568" width="17.7109375" style="92" customWidth="1"/>
    <col min="2569" max="2570" width="15.7109375" style="92" customWidth="1"/>
    <col min="2571" max="2573" width="18.7109375" style="92" customWidth="1"/>
    <col min="2574" max="2581" width="15.85546875" style="92" customWidth="1"/>
    <col min="2582" max="2816" width="9.140625" style="92"/>
    <col min="2817" max="2817" width="26.7109375" style="92" customWidth="1"/>
    <col min="2818" max="2819" width="18.7109375" style="92" customWidth="1"/>
    <col min="2820" max="2820" width="27.7109375" style="92" customWidth="1"/>
    <col min="2821" max="2821" width="15.7109375" style="92" customWidth="1"/>
    <col min="2822" max="2823" width="12.7109375" style="92" customWidth="1"/>
    <col min="2824" max="2824" width="17.7109375" style="92" customWidth="1"/>
    <col min="2825" max="2826" width="15.7109375" style="92" customWidth="1"/>
    <col min="2827" max="2829" width="18.7109375" style="92" customWidth="1"/>
    <col min="2830" max="2837" width="15.85546875" style="92" customWidth="1"/>
    <col min="2838" max="3072" width="9.140625" style="92"/>
    <col min="3073" max="3073" width="26.7109375" style="92" customWidth="1"/>
    <col min="3074" max="3075" width="18.7109375" style="92" customWidth="1"/>
    <col min="3076" max="3076" width="27.7109375" style="92" customWidth="1"/>
    <col min="3077" max="3077" width="15.7109375" style="92" customWidth="1"/>
    <col min="3078" max="3079" width="12.7109375" style="92" customWidth="1"/>
    <col min="3080" max="3080" width="17.7109375" style="92" customWidth="1"/>
    <col min="3081" max="3082" width="15.7109375" style="92" customWidth="1"/>
    <col min="3083" max="3085" width="18.7109375" style="92" customWidth="1"/>
    <col min="3086" max="3093" width="15.85546875" style="92" customWidth="1"/>
    <col min="3094" max="3328" width="9.140625" style="92"/>
    <col min="3329" max="3329" width="26.7109375" style="92" customWidth="1"/>
    <col min="3330" max="3331" width="18.7109375" style="92" customWidth="1"/>
    <col min="3332" max="3332" width="27.7109375" style="92" customWidth="1"/>
    <col min="3333" max="3333" width="15.7109375" style="92" customWidth="1"/>
    <col min="3334" max="3335" width="12.7109375" style="92" customWidth="1"/>
    <col min="3336" max="3336" width="17.7109375" style="92" customWidth="1"/>
    <col min="3337" max="3338" width="15.7109375" style="92" customWidth="1"/>
    <col min="3339" max="3341" width="18.7109375" style="92" customWidth="1"/>
    <col min="3342" max="3349" width="15.85546875" style="92" customWidth="1"/>
    <col min="3350" max="3584" width="9.140625" style="92"/>
    <col min="3585" max="3585" width="26.7109375" style="92" customWidth="1"/>
    <col min="3586" max="3587" width="18.7109375" style="92" customWidth="1"/>
    <col min="3588" max="3588" width="27.7109375" style="92" customWidth="1"/>
    <col min="3589" max="3589" width="15.7109375" style="92" customWidth="1"/>
    <col min="3590" max="3591" width="12.7109375" style="92" customWidth="1"/>
    <col min="3592" max="3592" width="17.7109375" style="92" customWidth="1"/>
    <col min="3593" max="3594" width="15.7109375" style="92" customWidth="1"/>
    <col min="3595" max="3597" width="18.7109375" style="92" customWidth="1"/>
    <col min="3598" max="3605" width="15.85546875" style="92" customWidth="1"/>
    <col min="3606" max="3840" width="9.140625" style="92"/>
    <col min="3841" max="3841" width="26.7109375" style="92" customWidth="1"/>
    <col min="3842" max="3843" width="18.7109375" style="92" customWidth="1"/>
    <col min="3844" max="3844" width="27.7109375" style="92" customWidth="1"/>
    <col min="3845" max="3845" width="15.7109375" style="92" customWidth="1"/>
    <col min="3846" max="3847" width="12.7109375" style="92" customWidth="1"/>
    <col min="3848" max="3848" width="17.7109375" style="92" customWidth="1"/>
    <col min="3849" max="3850" width="15.7109375" style="92" customWidth="1"/>
    <col min="3851" max="3853" width="18.7109375" style="92" customWidth="1"/>
    <col min="3854" max="3861" width="15.85546875" style="92" customWidth="1"/>
    <col min="3862" max="4096" width="9.140625" style="92"/>
    <col min="4097" max="4097" width="26.7109375" style="92" customWidth="1"/>
    <col min="4098" max="4099" width="18.7109375" style="92" customWidth="1"/>
    <col min="4100" max="4100" width="27.7109375" style="92" customWidth="1"/>
    <col min="4101" max="4101" width="15.7109375" style="92" customWidth="1"/>
    <col min="4102" max="4103" width="12.7109375" style="92" customWidth="1"/>
    <col min="4104" max="4104" width="17.7109375" style="92" customWidth="1"/>
    <col min="4105" max="4106" width="15.7109375" style="92" customWidth="1"/>
    <col min="4107" max="4109" width="18.7109375" style="92" customWidth="1"/>
    <col min="4110" max="4117" width="15.85546875" style="92" customWidth="1"/>
    <col min="4118" max="4352" width="9.140625" style="92"/>
    <col min="4353" max="4353" width="26.7109375" style="92" customWidth="1"/>
    <col min="4354" max="4355" width="18.7109375" style="92" customWidth="1"/>
    <col min="4356" max="4356" width="27.7109375" style="92" customWidth="1"/>
    <col min="4357" max="4357" width="15.7109375" style="92" customWidth="1"/>
    <col min="4358" max="4359" width="12.7109375" style="92" customWidth="1"/>
    <col min="4360" max="4360" width="17.7109375" style="92" customWidth="1"/>
    <col min="4361" max="4362" width="15.7109375" style="92" customWidth="1"/>
    <col min="4363" max="4365" width="18.7109375" style="92" customWidth="1"/>
    <col min="4366" max="4373" width="15.85546875" style="92" customWidth="1"/>
    <col min="4374" max="4608" width="9.140625" style="92"/>
    <col min="4609" max="4609" width="26.7109375" style="92" customWidth="1"/>
    <col min="4610" max="4611" width="18.7109375" style="92" customWidth="1"/>
    <col min="4612" max="4612" width="27.7109375" style="92" customWidth="1"/>
    <col min="4613" max="4613" width="15.7109375" style="92" customWidth="1"/>
    <col min="4614" max="4615" width="12.7109375" style="92" customWidth="1"/>
    <col min="4616" max="4616" width="17.7109375" style="92" customWidth="1"/>
    <col min="4617" max="4618" width="15.7109375" style="92" customWidth="1"/>
    <col min="4619" max="4621" width="18.7109375" style="92" customWidth="1"/>
    <col min="4622" max="4629" width="15.85546875" style="92" customWidth="1"/>
    <col min="4630" max="4864" width="9.140625" style="92"/>
    <col min="4865" max="4865" width="26.7109375" style="92" customWidth="1"/>
    <col min="4866" max="4867" width="18.7109375" style="92" customWidth="1"/>
    <col min="4868" max="4868" width="27.7109375" style="92" customWidth="1"/>
    <col min="4869" max="4869" width="15.7109375" style="92" customWidth="1"/>
    <col min="4870" max="4871" width="12.7109375" style="92" customWidth="1"/>
    <col min="4872" max="4872" width="17.7109375" style="92" customWidth="1"/>
    <col min="4873" max="4874" width="15.7109375" style="92" customWidth="1"/>
    <col min="4875" max="4877" width="18.7109375" style="92" customWidth="1"/>
    <col min="4878" max="4885" width="15.85546875" style="92" customWidth="1"/>
    <col min="4886" max="5120" width="9.140625" style="92"/>
    <col min="5121" max="5121" width="26.7109375" style="92" customWidth="1"/>
    <col min="5122" max="5123" width="18.7109375" style="92" customWidth="1"/>
    <col min="5124" max="5124" width="27.7109375" style="92" customWidth="1"/>
    <col min="5125" max="5125" width="15.7109375" style="92" customWidth="1"/>
    <col min="5126" max="5127" width="12.7109375" style="92" customWidth="1"/>
    <col min="5128" max="5128" width="17.7109375" style="92" customWidth="1"/>
    <col min="5129" max="5130" width="15.7109375" style="92" customWidth="1"/>
    <col min="5131" max="5133" width="18.7109375" style="92" customWidth="1"/>
    <col min="5134" max="5141" width="15.85546875" style="92" customWidth="1"/>
    <col min="5142" max="5376" width="9.140625" style="92"/>
    <col min="5377" max="5377" width="26.7109375" style="92" customWidth="1"/>
    <col min="5378" max="5379" width="18.7109375" style="92" customWidth="1"/>
    <col min="5380" max="5380" width="27.7109375" style="92" customWidth="1"/>
    <col min="5381" max="5381" width="15.7109375" style="92" customWidth="1"/>
    <col min="5382" max="5383" width="12.7109375" style="92" customWidth="1"/>
    <col min="5384" max="5384" width="17.7109375" style="92" customWidth="1"/>
    <col min="5385" max="5386" width="15.7109375" style="92" customWidth="1"/>
    <col min="5387" max="5389" width="18.7109375" style="92" customWidth="1"/>
    <col min="5390" max="5397" width="15.85546875" style="92" customWidth="1"/>
    <col min="5398" max="5632" width="9.140625" style="92"/>
    <col min="5633" max="5633" width="26.7109375" style="92" customWidth="1"/>
    <col min="5634" max="5635" width="18.7109375" style="92" customWidth="1"/>
    <col min="5636" max="5636" width="27.7109375" style="92" customWidth="1"/>
    <col min="5637" max="5637" width="15.7109375" style="92" customWidth="1"/>
    <col min="5638" max="5639" width="12.7109375" style="92" customWidth="1"/>
    <col min="5640" max="5640" width="17.7109375" style="92" customWidth="1"/>
    <col min="5641" max="5642" width="15.7109375" style="92" customWidth="1"/>
    <col min="5643" max="5645" width="18.7109375" style="92" customWidth="1"/>
    <col min="5646" max="5653" width="15.85546875" style="92" customWidth="1"/>
    <col min="5654" max="5888" width="9.140625" style="92"/>
    <col min="5889" max="5889" width="26.7109375" style="92" customWidth="1"/>
    <col min="5890" max="5891" width="18.7109375" style="92" customWidth="1"/>
    <col min="5892" max="5892" width="27.7109375" style="92" customWidth="1"/>
    <col min="5893" max="5893" width="15.7109375" style="92" customWidth="1"/>
    <col min="5894" max="5895" width="12.7109375" style="92" customWidth="1"/>
    <col min="5896" max="5896" width="17.7109375" style="92" customWidth="1"/>
    <col min="5897" max="5898" width="15.7109375" style="92" customWidth="1"/>
    <col min="5899" max="5901" width="18.7109375" style="92" customWidth="1"/>
    <col min="5902" max="5909" width="15.85546875" style="92" customWidth="1"/>
    <col min="5910" max="6144" width="9.140625" style="92"/>
    <col min="6145" max="6145" width="26.7109375" style="92" customWidth="1"/>
    <col min="6146" max="6147" width="18.7109375" style="92" customWidth="1"/>
    <col min="6148" max="6148" width="27.7109375" style="92" customWidth="1"/>
    <col min="6149" max="6149" width="15.7109375" style="92" customWidth="1"/>
    <col min="6150" max="6151" width="12.7109375" style="92" customWidth="1"/>
    <col min="6152" max="6152" width="17.7109375" style="92" customWidth="1"/>
    <col min="6153" max="6154" width="15.7109375" style="92" customWidth="1"/>
    <col min="6155" max="6157" width="18.7109375" style="92" customWidth="1"/>
    <col min="6158" max="6165" width="15.85546875" style="92" customWidth="1"/>
    <col min="6166" max="6400" width="9.140625" style="92"/>
    <col min="6401" max="6401" width="26.7109375" style="92" customWidth="1"/>
    <col min="6402" max="6403" width="18.7109375" style="92" customWidth="1"/>
    <col min="6404" max="6404" width="27.7109375" style="92" customWidth="1"/>
    <col min="6405" max="6405" width="15.7109375" style="92" customWidth="1"/>
    <col min="6406" max="6407" width="12.7109375" style="92" customWidth="1"/>
    <col min="6408" max="6408" width="17.7109375" style="92" customWidth="1"/>
    <col min="6409" max="6410" width="15.7109375" style="92" customWidth="1"/>
    <col min="6411" max="6413" width="18.7109375" style="92" customWidth="1"/>
    <col min="6414" max="6421" width="15.85546875" style="92" customWidth="1"/>
    <col min="6422" max="6656" width="9.140625" style="92"/>
    <col min="6657" max="6657" width="26.7109375" style="92" customWidth="1"/>
    <col min="6658" max="6659" width="18.7109375" style="92" customWidth="1"/>
    <col min="6660" max="6660" width="27.7109375" style="92" customWidth="1"/>
    <col min="6661" max="6661" width="15.7109375" style="92" customWidth="1"/>
    <col min="6662" max="6663" width="12.7109375" style="92" customWidth="1"/>
    <col min="6664" max="6664" width="17.7109375" style="92" customWidth="1"/>
    <col min="6665" max="6666" width="15.7109375" style="92" customWidth="1"/>
    <col min="6667" max="6669" width="18.7109375" style="92" customWidth="1"/>
    <col min="6670" max="6677" width="15.85546875" style="92" customWidth="1"/>
    <col min="6678" max="6912" width="9.140625" style="92"/>
    <col min="6913" max="6913" width="26.7109375" style="92" customWidth="1"/>
    <col min="6914" max="6915" width="18.7109375" style="92" customWidth="1"/>
    <col min="6916" max="6916" width="27.7109375" style="92" customWidth="1"/>
    <col min="6917" max="6917" width="15.7109375" style="92" customWidth="1"/>
    <col min="6918" max="6919" width="12.7109375" style="92" customWidth="1"/>
    <col min="6920" max="6920" width="17.7109375" style="92" customWidth="1"/>
    <col min="6921" max="6922" width="15.7109375" style="92" customWidth="1"/>
    <col min="6923" max="6925" width="18.7109375" style="92" customWidth="1"/>
    <col min="6926" max="6933" width="15.85546875" style="92" customWidth="1"/>
    <col min="6934" max="7168" width="9.140625" style="92"/>
    <col min="7169" max="7169" width="26.7109375" style="92" customWidth="1"/>
    <col min="7170" max="7171" width="18.7109375" style="92" customWidth="1"/>
    <col min="7172" max="7172" width="27.7109375" style="92" customWidth="1"/>
    <col min="7173" max="7173" width="15.7109375" style="92" customWidth="1"/>
    <col min="7174" max="7175" width="12.7109375" style="92" customWidth="1"/>
    <col min="7176" max="7176" width="17.7109375" style="92" customWidth="1"/>
    <col min="7177" max="7178" width="15.7109375" style="92" customWidth="1"/>
    <col min="7179" max="7181" width="18.7109375" style="92" customWidth="1"/>
    <col min="7182" max="7189" width="15.85546875" style="92" customWidth="1"/>
    <col min="7190" max="7424" width="9.140625" style="92"/>
    <col min="7425" max="7425" width="26.7109375" style="92" customWidth="1"/>
    <col min="7426" max="7427" width="18.7109375" style="92" customWidth="1"/>
    <col min="7428" max="7428" width="27.7109375" style="92" customWidth="1"/>
    <col min="7429" max="7429" width="15.7109375" style="92" customWidth="1"/>
    <col min="7430" max="7431" width="12.7109375" style="92" customWidth="1"/>
    <col min="7432" max="7432" width="17.7109375" style="92" customWidth="1"/>
    <col min="7433" max="7434" width="15.7109375" style="92" customWidth="1"/>
    <col min="7435" max="7437" width="18.7109375" style="92" customWidth="1"/>
    <col min="7438" max="7445" width="15.85546875" style="92" customWidth="1"/>
    <col min="7446" max="7680" width="9.140625" style="92"/>
    <col min="7681" max="7681" width="26.7109375" style="92" customWidth="1"/>
    <col min="7682" max="7683" width="18.7109375" style="92" customWidth="1"/>
    <col min="7684" max="7684" width="27.7109375" style="92" customWidth="1"/>
    <col min="7685" max="7685" width="15.7109375" style="92" customWidth="1"/>
    <col min="7686" max="7687" width="12.7109375" style="92" customWidth="1"/>
    <col min="7688" max="7688" width="17.7109375" style="92" customWidth="1"/>
    <col min="7689" max="7690" width="15.7109375" style="92" customWidth="1"/>
    <col min="7691" max="7693" width="18.7109375" style="92" customWidth="1"/>
    <col min="7694" max="7701" width="15.85546875" style="92" customWidth="1"/>
    <col min="7702" max="7936" width="9.140625" style="92"/>
    <col min="7937" max="7937" width="26.7109375" style="92" customWidth="1"/>
    <col min="7938" max="7939" width="18.7109375" style="92" customWidth="1"/>
    <col min="7940" max="7940" width="27.7109375" style="92" customWidth="1"/>
    <col min="7941" max="7941" width="15.7109375" style="92" customWidth="1"/>
    <col min="7942" max="7943" width="12.7109375" style="92" customWidth="1"/>
    <col min="7944" max="7944" width="17.7109375" style="92" customWidth="1"/>
    <col min="7945" max="7946" width="15.7109375" style="92" customWidth="1"/>
    <col min="7947" max="7949" width="18.7109375" style="92" customWidth="1"/>
    <col min="7950" max="7957" width="15.85546875" style="92" customWidth="1"/>
    <col min="7958" max="8192" width="9.140625" style="92"/>
    <col min="8193" max="8193" width="26.7109375" style="92" customWidth="1"/>
    <col min="8194" max="8195" width="18.7109375" style="92" customWidth="1"/>
    <col min="8196" max="8196" width="27.7109375" style="92" customWidth="1"/>
    <col min="8197" max="8197" width="15.7109375" style="92" customWidth="1"/>
    <col min="8198" max="8199" width="12.7109375" style="92" customWidth="1"/>
    <col min="8200" max="8200" width="17.7109375" style="92" customWidth="1"/>
    <col min="8201" max="8202" width="15.7109375" style="92" customWidth="1"/>
    <col min="8203" max="8205" width="18.7109375" style="92" customWidth="1"/>
    <col min="8206" max="8213" width="15.85546875" style="92" customWidth="1"/>
    <col min="8214" max="8448" width="9.140625" style="92"/>
    <col min="8449" max="8449" width="26.7109375" style="92" customWidth="1"/>
    <col min="8450" max="8451" width="18.7109375" style="92" customWidth="1"/>
    <col min="8452" max="8452" width="27.7109375" style="92" customWidth="1"/>
    <col min="8453" max="8453" width="15.7109375" style="92" customWidth="1"/>
    <col min="8454" max="8455" width="12.7109375" style="92" customWidth="1"/>
    <col min="8456" max="8456" width="17.7109375" style="92" customWidth="1"/>
    <col min="8457" max="8458" width="15.7109375" style="92" customWidth="1"/>
    <col min="8459" max="8461" width="18.7109375" style="92" customWidth="1"/>
    <col min="8462" max="8469" width="15.85546875" style="92" customWidth="1"/>
    <col min="8470" max="8704" width="9.140625" style="92"/>
    <col min="8705" max="8705" width="26.7109375" style="92" customWidth="1"/>
    <col min="8706" max="8707" width="18.7109375" style="92" customWidth="1"/>
    <col min="8708" max="8708" width="27.7109375" style="92" customWidth="1"/>
    <col min="8709" max="8709" width="15.7109375" style="92" customWidth="1"/>
    <col min="8710" max="8711" width="12.7109375" style="92" customWidth="1"/>
    <col min="8712" max="8712" width="17.7109375" style="92" customWidth="1"/>
    <col min="8713" max="8714" width="15.7109375" style="92" customWidth="1"/>
    <col min="8715" max="8717" width="18.7109375" style="92" customWidth="1"/>
    <col min="8718" max="8725" width="15.85546875" style="92" customWidth="1"/>
    <col min="8726" max="8960" width="9.140625" style="92"/>
    <col min="8961" max="8961" width="26.7109375" style="92" customWidth="1"/>
    <col min="8962" max="8963" width="18.7109375" style="92" customWidth="1"/>
    <col min="8964" max="8964" width="27.7109375" style="92" customWidth="1"/>
    <col min="8965" max="8965" width="15.7109375" style="92" customWidth="1"/>
    <col min="8966" max="8967" width="12.7109375" style="92" customWidth="1"/>
    <col min="8968" max="8968" width="17.7109375" style="92" customWidth="1"/>
    <col min="8969" max="8970" width="15.7109375" style="92" customWidth="1"/>
    <col min="8971" max="8973" width="18.7109375" style="92" customWidth="1"/>
    <col min="8974" max="8981" width="15.85546875" style="92" customWidth="1"/>
    <col min="8982" max="9216" width="9.140625" style="92"/>
    <col min="9217" max="9217" width="26.7109375" style="92" customWidth="1"/>
    <col min="9218" max="9219" width="18.7109375" style="92" customWidth="1"/>
    <col min="9220" max="9220" width="27.7109375" style="92" customWidth="1"/>
    <col min="9221" max="9221" width="15.7109375" style="92" customWidth="1"/>
    <col min="9222" max="9223" width="12.7109375" style="92" customWidth="1"/>
    <col min="9224" max="9224" width="17.7109375" style="92" customWidth="1"/>
    <col min="9225" max="9226" width="15.7109375" style="92" customWidth="1"/>
    <col min="9227" max="9229" width="18.7109375" style="92" customWidth="1"/>
    <col min="9230" max="9237" width="15.85546875" style="92" customWidth="1"/>
    <col min="9238" max="9472" width="9.140625" style="92"/>
    <col min="9473" max="9473" width="26.7109375" style="92" customWidth="1"/>
    <col min="9474" max="9475" width="18.7109375" style="92" customWidth="1"/>
    <col min="9476" max="9476" width="27.7109375" style="92" customWidth="1"/>
    <col min="9477" max="9477" width="15.7109375" style="92" customWidth="1"/>
    <col min="9478" max="9479" width="12.7109375" style="92" customWidth="1"/>
    <col min="9480" max="9480" width="17.7109375" style="92" customWidth="1"/>
    <col min="9481" max="9482" width="15.7109375" style="92" customWidth="1"/>
    <col min="9483" max="9485" width="18.7109375" style="92" customWidth="1"/>
    <col min="9486" max="9493" width="15.85546875" style="92" customWidth="1"/>
    <col min="9494" max="9728" width="9.140625" style="92"/>
    <col min="9729" max="9729" width="26.7109375" style="92" customWidth="1"/>
    <col min="9730" max="9731" width="18.7109375" style="92" customWidth="1"/>
    <col min="9732" max="9732" width="27.7109375" style="92" customWidth="1"/>
    <col min="9733" max="9733" width="15.7109375" style="92" customWidth="1"/>
    <col min="9734" max="9735" width="12.7109375" style="92" customWidth="1"/>
    <col min="9736" max="9736" width="17.7109375" style="92" customWidth="1"/>
    <col min="9737" max="9738" width="15.7109375" style="92" customWidth="1"/>
    <col min="9739" max="9741" width="18.7109375" style="92" customWidth="1"/>
    <col min="9742" max="9749" width="15.85546875" style="92" customWidth="1"/>
    <col min="9750" max="9984" width="9.140625" style="92"/>
    <col min="9985" max="9985" width="26.7109375" style="92" customWidth="1"/>
    <col min="9986" max="9987" width="18.7109375" style="92" customWidth="1"/>
    <col min="9988" max="9988" width="27.7109375" style="92" customWidth="1"/>
    <col min="9989" max="9989" width="15.7109375" style="92" customWidth="1"/>
    <col min="9990" max="9991" width="12.7109375" style="92" customWidth="1"/>
    <col min="9992" max="9992" width="17.7109375" style="92" customWidth="1"/>
    <col min="9993" max="9994" width="15.7109375" style="92" customWidth="1"/>
    <col min="9995" max="9997" width="18.7109375" style="92" customWidth="1"/>
    <col min="9998" max="10005" width="15.85546875" style="92" customWidth="1"/>
    <col min="10006" max="10240" width="9.140625" style="92"/>
    <col min="10241" max="10241" width="26.7109375" style="92" customWidth="1"/>
    <col min="10242" max="10243" width="18.7109375" style="92" customWidth="1"/>
    <col min="10244" max="10244" width="27.7109375" style="92" customWidth="1"/>
    <col min="10245" max="10245" width="15.7109375" style="92" customWidth="1"/>
    <col min="10246" max="10247" width="12.7109375" style="92" customWidth="1"/>
    <col min="10248" max="10248" width="17.7109375" style="92" customWidth="1"/>
    <col min="10249" max="10250" width="15.7109375" style="92" customWidth="1"/>
    <col min="10251" max="10253" width="18.7109375" style="92" customWidth="1"/>
    <col min="10254" max="10261" width="15.85546875" style="92" customWidth="1"/>
    <col min="10262" max="10496" width="9.140625" style="92"/>
    <col min="10497" max="10497" width="26.7109375" style="92" customWidth="1"/>
    <col min="10498" max="10499" width="18.7109375" style="92" customWidth="1"/>
    <col min="10500" max="10500" width="27.7109375" style="92" customWidth="1"/>
    <col min="10501" max="10501" width="15.7109375" style="92" customWidth="1"/>
    <col min="10502" max="10503" width="12.7109375" style="92" customWidth="1"/>
    <col min="10504" max="10504" width="17.7109375" style="92" customWidth="1"/>
    <col min="10505" max="10506" width="15.7109375" style="92" customWidth="1"/>
    <col min="10507" max="10509" width="18.7109375" style="92" customWidth="1"/>
    <col min="10510" max="10517" width="15.85546875" style="92" customWidth="1"/>
    <col min="10518" max="10752" width="9.140625" style="92"/>
    <col min="10753" max="10753" width="26.7109375" style="92" customWidth="1"/>
    <col min="10754" max="10755" width="18.7109375" style="92" customWidth="1"/>
    <col min="10756" max="10756" width="27.7109375" style="92" customWidth="1"/>
    <col min="10757" max="10757" width="15.7109375" style="92" customWidth="1"/>
    <col min="10758" max="10759" width="12.7109375" style="92" customWidth="1"/>
    <col min="10760" max="10760" width="17.7109375" style="92" customWidth="1"/>
    <col min="10761" max="10762" width="15.7109375" style="92" customWidth="1"/>
    <col min="10763" max="10765" width="18.7109375" style="92" customWidth="1"/>
    <col min="10766" max="10773" width="15.85546875" style="92" customWidth="1"/>
    <col min="10774" max="11008" width="9.140625" style="92"/>
    <col min="11009" max="11009" width="26.7109375" style="92" customWidth="1"/>
    <col min="11010" max="11011" width="18.7109375" style="92" customWidth="1"/>
    <col min="11012" max="11012" width="27.7109375" style="92" customWidth="1"/>
    <col min="11013" max="11013" width="15.7109375" style="92" customWidth="1"/>
    <col min="11014" max="11015" width="12.7109375" style="92" customWidth="1"/>
    <col min="11016" max="11016" width="17.7109375" style="92" customWidth="1"/>
    <col min="11017" max="11018" width="15.7109375" style="92" customWidth="1"/>
    <col min="11019" max="11021" width="18.7109375" style="92" customWidth="1"/>
    <col min="11022" max="11029" width="15.85546875" style="92" customWidth="1"/>
    <col min="11030" max="11264" width="9.140625" style="92"/>
    <col min="11265" max="11265" width="26.7109375" style="92" customWidth="1"/>
    <col min="11266" max="11267" width="18.7109375" style="92" customWidth="1"/>
    <col min="11268" max="11268" width="27.7109375" style="92" customWidth="1"/>
    <col min="11269" max="11269" width="15.7109375" style="92" customWidth="1"/>
    <col min="11270" max="11271" width="12.7109375" style="92" customWidth="1"/>
    <col min="11272" max="11272" width="17.7109375" style="92" customWidth="1"/>
    <col min="11273" max="11274" width="15.7109375" style="92" customWidth="1"/>
    <col min="11275" max="11277" width="18.7109375" style="92" customWidth="1"/>
    <col min="11278" max="11285" width="15.85546875" style="92" customWidth="1"/>
    <col min="11286" max="11520" width="9.140625" style="92"/>
    <col min="11521" max="11521" width="26.7109375" style="92" customWidth="1"/>
    <col min="11522" max="11523" width="18.7109375" style="92" customWidth="1"/>
    <col min="11524" max="11524" width="27.7109375" style="92" customWidth="1"/>
    <col min="11525" max="11525" width="15.7109375" style="92" customWidth="1"/>
    <col min="11526" max="11527" width="12.7109375" style="92" customWidth="1"/>
    <col min="11528" max="11528" width="17.7109375" style="92" customWidth="1"/>
    <col min="11529" max="11530" width="15.7109375" style="92" customWidth="1"/>
    <col min="11531" max="11533" width="18.7109375" style="92" customWidth="1"/>
    <col min="11534" max="11541" width="15.85546875" style="92" customWidth="1"/>
    <col min="11542" max="11776" width="9.140625" style="92"/>
    <col min="11777" max="11777" width="26.7109375" style="92" customWidth="1"/>
    <col min="11778" max="11779" width="18.7109375" style="92" customWidth="1"/>
    <col min="11780" max="11780" width="27.7109375" style="92" customWidth="1"/>
    <col min="11781" max="11781" width="15.7109375" style="92" customWidth="1"/>
    <col min="11782" max="11783" width="12.7109375" style="92" customWidth="1"/>
    <col min="11784" max="11784" width="17.7109375" style="92" customWidth="1"/>
    <col min="11785" max="11786" width="15.7109375" style="92" customWidth="1"/>
    <col min="11787" max="11789" width="18.7109375" style="92" customWidth="1"/>
    <col min="11790" max="11797" width="15.85546875" style="92" customWidth="1"/>
    <col min="11798" max="12032" width="9.140625" style="92"/>
    <col min="12033" max="12033" width="26.7109375" style="92" customWidth="1"/>
    <col min="12034" max="12035" width="18.7109375" style="92" customWidth="1"/>
    <col min="12036" max="12036" width="27.7109375" style="92" customWidth="1"/>
    <col min="12037" max="12037" width="15.7109375" style="92" customWidth="1"/>
    <col min="12038" max="12039" width="12.7109375" style="92" customWidth="1"/>
    <col min="12040" max="12040" width="17.7109375" style="92" customWidth="1"/>
    <col min="12041" max="12042" width="15.7109375" style="92" customWidth="1"/>
    <col min="12043" max="12045" width="18.7109375" style="92" customWidth="1"/>
    <col min="12046" max="12053" width="15.85546875" style="92" customWidth="1"/>
    <col min="12054" max="12288" width="9.140625" style="92"/>
    <col min="12289" max="12289" width="26.7109375" style="92" customWidth="1"/>
    <col min="12290" max="12291" width="18.7109375" style="92" customWidth="1"/>
    <col min="12292" max="12292" width="27.7109375" style="92" customWidth="1"/>
    <col min="12293" max="12293" width="15.7109375" style="92" customWidth="1"/>
    <col min="12294" max="12295" width="12.7109375" style="92" customWidth="1"/>
    <col min="12296" max="12296" width="17.7109375" style="92" customWidth="1"/>
    <col min="12297" max="12298" width="15.7109375" style="92" customWidth="1"/>
    <col min="12299" max="12301" width="18.7109375" style="92" customWidth="1"/>
    <col min="12302" max="12309" width="15.85546875" style="92" customWidth="1"/>
    <col min="12310" max="12544" width="9.140625" style="92"/>
    <col min="12545" max="12545" width="26.7109375" style="92" customWidth="1"/>
    <col min="12546" max="12547" width="18.7109375" style="92" customWidth="1"/>
    <col min="12548" max="12548" width="27.7109375" style="92" customWidth="1"/>
    <col min="12549" max="12549" width="15.7109375" style="92" customWidth="1"/>
    <col min="12550" max="12551" width="12.7109375" style="92" customWidth="1"/>
    <col min="12552" max="12552" width="17.7109375" style="92" customWidth="1"/>
    <col min="12553" max="12554" width="15.7109375" style="92" customWidth="1"/>
    <col min="12555" max="12557" width="18.7109375" style="92" customWidth="1"/>
    <col min="12558" max="12565" width="15.85546875" style="92" customWidth="1"/>
    <col min="12566" max="12800" width="9.140625" style="92"/>
    <col min="12801" max="12801" width="26.7109375" style="92" customWidth="1"/>
    <col min="12802" max="12803" width="18.7109375" style="92" customWidth="1"/>
    <col min="12804" max="12804" width="27.7109375" style="92" customWidth="1"/>
    <col min="12805" max="12805" width="15.7109375" style="92" customWidth="1"/>
    <col min="12806" max="12807" width="12.7109375" style="92" customWidth="1"/>
    <col min="12808" max="12808" width="17.7109375" style="92" customWidth="1"/>
    <col min="12809" max="12810" width="15.7109375" style="92" customWidth="1"/>
    <col min="12811" max="12813" width="18.7109375" style="92" customWidth="1"/>
    <col min="12814" max="12821" width="15.85546875" style="92" customWidth="1"/>
    <col min="12822" max="13056" width="9.140625" style="92"/>
    <col min="13057" max="13057" width="26.7109375" style="92" customWidth="1"/>
    <col min="13058" max="13059" width="18.7109375" style="92" customWidth="1"/>
    <col min="13060" max="13060" width="27.7109375" style="92" customWidth="1"/>
    <col min="13061" max="13061" width="15.7109375" style="92" customWidth="1"/>
    <col min="13062" max="13063" width="12.7109375" style="92" customWidth="1"/>
    <col min="13064" max="13064" width="17.7109375" style="92" customWidth="1"/>
    <col min="13065" max="13066" width="15.7109375" style="92" customWidth="1"/>
    <col min="13067" max="13069" width="18.7109375" style="92" customWidth="1"/>
    <col min="13070" max="13077" width="15.85546875" style="92" customWidth="1"/>
    <col min="13078" max="13312" width="9.140625" style="92"/>
    <col min="13313" max="13313" width="26.7109375" style="92" customWidth="1"/>
    <col min="13314" max="13315" width="18.7109375" style="92" customWidth="1"/>
    <col min="13316" max="13316" width="27.7109375" style="92" customWidth="1"/>
    <col min="13317" max="13317" width="15.7109375" style="92" customWidth="1"/>
    <col min="13318" max="13319" width="12.7109375" style="92" customWidth="1"/>
    <col min="13320" max="13320" width="17.7109375" style="92" customWidth="1"/>
    <col min="13321" max="13322" width="15.7109375" style="92" customWidth="1"/>
    <col min="13323" max="13325" width="18.7109375" style="92" customWidth="1"/>
    <col min="13326" max="13333" width="15.85546875" style="92" customWidth="1"/>
    <col min="13334" max="13568" width="9.140625" style="92"/>
    <col min="13569" max="13569" width="26.7109375" style="92" customWidth="1"/>
    <col min="13570" max="13571" width="18.7109375" style="92" customWidth="1"/>
    <col min="13572" max="13572" width="27.7109375" style="92" customWidth="1"/>
    <col min="13573" max="13573" width="15.7109375" style="92" customWidth="1"/>
    <col min="13574" max="13575" width="12.7109375" style="92" customWidth="1"/>
    <col min="13576" max="13576" width="17.7109375" style="92" customWidth="1"/>
    <col min="13577" max="13578" width="15.7109375" style="92" customWidth="1"/>
    <col min="13579" max="13581" width="18.7109375" style="92" customWidth="1"/>
    <col min="13582" max="13589" width="15.85546875" style="92" customWidth="1"/>
    <col min="13590" max="13824" width="9.140625" style="92"/>
    <col min="13825" max="13825" width="26.7109375" style="92" customWidth="1"/>
    <col min="13826" max="13827" width="18.7109375" style="92" customWidth="1"/>
    <col min="13828" max="13828" width="27.7109375" style="92" customWidth="1"/>
    <col min="13829" max="13829" width="15.7109375" style="92" customWidth="1"/>
    <col min="13830" max="13831" width="12.7109375" style="92" customWidth="1"/>
    <col min="13832" max="13832" width="17.7109375" style="92" customWidth="1"/>
    <col min="13833" max="13834" width="15.7109375" style="92" customWidth="1"/>
    <col min="13835" max="13837" width="18.7109375" style="92" customWidth="1"/>
    <col min="13838" max="13845" width="15.85546875" style="92" customWidth="1"/>
    <col min="13846" max="14080" width="9.140625" style="92"/>
    <col min="14081" max="14081" width="26.7109375" style="92" customWidth="1"/>
    <col min="14082" max="14083" width="18.7109375" style="92" customWidth="1"/>
    <col min="14084" max="14084" width="27.7109375" style="92" customWidth="1"/>
    <col min="14085" max="14085" width="15.7109375" style="92" customWidth="1"/>
    <col min="14086" max="14087" width="12.7109375" style="92" customWidth="1"/>
    <col min="14088" max="14088" width="17.7109375" style="92" customWidth="1"/>
    <col min="14089" max="14090" width="15.7109375" style="92" customWidth="1"/>
    <col min="14091" max="14093" width="18.7109375" style="92" customWidth="1"/>
    <col min="14094" max="14101" width="15.85546875" style="92" customWidth="1"/>
    <col min="14102" max="14336" width="9.140625" style="92"/>
    <col min="14337" max="14337" width="26.7109375" style="92" customWidth="1"/>
    <col min="14338" max="14339" width="18.7109375" style="92" customWidth="1"/>
    <col min="14340" max="14340" width="27.7109375" style="92" customWidth="1"/>
    <col min="14341" max="14341" width="15.7109375" style="92" customWidth="1"/>
    <col min="14342" max="14343" width="12.7109375" style="92" customWidth="1"/>
    <col min="14344" max="14344" width="17.7109375" style="92" customWidth="1"/>
    <col min="14345" max="14346" width="15.7109375" style="92" customWidth="1"/>
    <col min="14347" max="14349" width="18.7109375" style="92" customWidth="1"/>
    <col min="14350" max="14357" width="15.85546875" style="92" customWidth="1"/>
    <col min="14358" max="14592" width="9.140625" style="92"/>
    <col min="14593" max="14593" width="26.7109375" style="92" customWidth="1"/>
    <col min="14594" max="14595" width="18.7109375" style="92" customWidth="1"/>
    <col min="14596" max="14596" width="27.7109375" style="92" customWidth="1"/>
    <col min="14597" max="14597" width="15.7109375" style="92" customWidth="1"/>
    <col min="14598" max="14599" width="12.7109375" style="92" customWidth="1"/>
    <col min="14600" max="14600" width="17.7109375" style="92" customWidth="1"/>
    <col min="14601" max="14602" width="15.7109375" style="92" customWidth="1"/>
    <col min="14603" max="14605" width="18.7109375" style="92" customWidth="1"/>
    <col min="14606" max="14613" width="15.85546875" style="92" customWidth="1"/>
    <col min="14614" max="14848" width="9.140625" style="92"/>
    <col min="14849" max="14849" width="26.7109375" style="92" customWidth="1"/>
    <col min="14850" max="14851" width="18.7109375" style="92" customWidth="1"/>
    <col min="14852" max="14852" width="27.7109375" style="92" customWidth="1"/>
    <col min="14853" max="14853" width="15.7109375" style="92" customWidth="1"/>
    <col min="14854" max="14855" width="12.7109375" style="92" customWidth="1"/>
    <col min="14856" max="14856" width="17.7109375" style="92" customWidth="1"/>
    <col min="14857" max="14858" width="15.7109375" style="92" customWidth="1"/>
    <col min="14859" max="14861" width="18.7109375" style="92" customWidth="1"/>
    <col min="14862" max="14869" width="15.85546875" style="92" customWidth="1"/>
    <col min="14870" max="15104" width="9.140625" style="92"/>
    <col min="15105" max="15105" width="26.7109375" style="92" customWidth="1"/>
    <col min="15106" max="15107" width="18.7109375" style="92" customWidth="1"/>
    <col min="15108" max="15108" width="27.7109375" style="92" customWidth="1"/>
    <col min="15109" max="15109" width="15.7109375" style="92" customWidth="1"/>
    <col min="15110" max="15111" width="12.7109375" style="92" customWidth="1"/>
    <col min="15112" max="15112" width="17.7109375" style="92" customWidth="1"/>
    <col min="15113" max="15114" width="15.7109375" style="92" customWidth="1"/>
    <col min="15115" max="15117" width="18.7109375" style="92" customWidth="1"/>
    <col min="15118" max="15125" width="15.85546875" style="92" customWidth="1"/>
    <col min="15126" max="15360" width="9.140625" style="92"/>
    <col min="15361" max="15361" width="26.7109375" style="92" customWidth="1"/>
    <col min="15362" max="15363" width="18.7109375" style="92" customWidth="1"/>
    <col min="15364" max="15364" width="27.7109375" style="92" customWidth="1"/>
    <col min="15365" max="15365" width="15.7109375" style="92" customWidth="1"/>
    <col min="15366" max="15367" width="12.7109375" style="92" customWidth="1"/>
    <col min="15368" max="15368" width="17.7109375" style="92" customWidth="1"/>
    <col min="15369" max="15370" width="15.7109375" style="92" customWidth="1"/>
    <col min="15371" max="15373" width="18.7109375" style="92" customWidth="1"/>
    <col min="15374" max="15381" width="15.85546875" style="92" customWidth="1"/>
    <col min="15382" max="15616" width="9.140625" style="92"/>
    <col min="15617" max="15617" width="26.7109375" style="92" customWidth="1"/>
    <col min="15618" max="15619" width="18.7109375" style="92" customWidth="1"/>
    <col min="15620" max="15620" width="27.7109375" style="92" customWidth="1"/>
    <col min="15621" max="15621" width="15.7109375" style="92" customWidth="1"/>
    <col min="15622" max="15623" width="12.7109375" style="92" customWidth="1"/>
    <col min="15624" max="15624" width="17.7109375" style="92" customWidth="1"/>
    <col min="15625" max="15626" width="15.7109375" style="92" customWidth="1"/>
    <col min="15627" max="15629" width="18.7109375" style="92" customWidth="1"/>
    <col min="15630" max="15637" width="15.85546875" style="92" customWidth="1"/>
    <col min="15638" max="15872" width="9.140625" style="92"/>
    <col min="15873" max="15873" width="26.7109375" style="92" customWidth="1"/>
    <col min="15874" max="15875" width="18.7109375" style="92" customWidth="1"/>
    <col min="15876" max="15876" width="27.7109375" style="92" customWidth="1"/>
    <col min="15877" max="15877" width="15.7109375" style="92" customWidth="1"/>
    <col min="15878" max="15879" width="12.7109375" style="92" customWidth="1"/>
    <col min="15880" max="15880" width="17.7109375" style="92" customWidth="1"/>
    <col min="15881" max="15882" width="15.7109375" style="92" customWidth="1"/>
    <col min="15883" max="15885" width="18.7109375" style="92" customWidth="1"/>
    <col min="15886" max="15893" width="15.85546875" style="92" customWidth="1"/>
    <col min="15894" max="16128" width="9.140625" style="92"/>
    <col min="16129" max="16129" width="26.7109375" style="92" customWidth="1"/>
    <col min="16130" max="16131" width="18.7109375" style="92" customWidth="1"/>
    <col min="16132" max="16132" width="27.7109375" style="92" customWidth="1"/>
    <col min="16133" max="16133" width="15.7109375" style="92" customWidth="1"/>
    <col min="16134" max="16135" width="12.7109375" style="92" customWidth="1"/>
    <col min="16136" max="16136" width="17.7109375" style="92" customWidth="1"/>
    <col min="16137" max="16138" width="15.7109375" style="92" customWidth="1"/>
    <col min="16139" max="16141" width="18.7109375" style="92" customWidth="1"/>
    <col min="16142" max="16149" width="15.85546875" style="92" customWidth="1"/>
    <col min="16150" max="16384" width="9.140625" style="92"/>
  </cols>
  <sheetData>
    <row r="1" spans="1:21" ht="18" x14ac:dyDescent="0.25">
      <c r="A1" s="248" t="s">
        <v>40</v>
      </c>
      <c r="B1" s="249"/>
      <c r="C1" s="249"/>
      <c r="D1" s="249"/>
      <c r="E1" s="249"/>
      <c r="F1" s="249"/>
      <c r="G1" s="249"/>
      <c r="H1" s="249"/>
      <c r="I1" s="249"/>
      <c r="J1" s="250"/>
      <c r="K1" s="248" t="s">
        <v>40</v>
      </c>
      <c r="L1" s="249"/>
      <c r="M1" s="249"/>
      <c r="N1" s="249"/>
      <c r="O1" s="249"/>
      <c r="P1" s="249"/>
      <c r="Q1" s="249"/>
      <c r="R1" s="249"/>
      <c r="S1" s="249"/>
      <c r="T1" s="249"/>
      <c r="U1" s="250"/>
    </row>
    <row r="2" spans="1:21" ht="18" x14ac:dyDescent="0.25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3"/>
      <c r="K2" s="251" t="s">
        <v>137</v>
      </c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x14ac:dyDescent="0.25">
      <c r="A3" s="93"/>
      <c r="B3" s="94"/>
      <c r="C3"/>
      <c r="D3" s="254" t="s">
        <v>149</v>
      </c>
      <c r="E3" s="254"/>
      <c r="F3" s="254"/>
      <c r="G3"/>
      <c r="H3" s="94"/>
      <c r="I3" s="94"/>
      <c r="J3" s="95"/>
      <c r="K3" s="93"/>
      <c r="L3" s="94"/>
      <c r="M3"/>
      <c r="N3" s="254" t="s">
        <v>149</v>
      </c>
      <c r="O3" s="254"/>
      <c r="P3" s="254"/>
      <c r="Q3" s="254"/>
      <c r="R3"/>
      <c r="S3"/>
      <c r="T3" s="94"/>
      <c r="U3" s="95"/>
    </row>
    <row r="4" spans="1:21" x14ac:dyDescent="0.25">
      <c r="A4" s="96"/>
      <c r="B4" s="97"/>
      <c r="C4" s="97"/>
      <c r="D4" s="97"/>
      <c r="E4" s="97"/>
      <c r="F4" s="255" t="s">
        <v>48</v>
      </c>
      <c r="G4" s="255"/>
      <c r="H4" s="255"/>
      <c r="I4" s="255"/>
      <c r="J4" s="256"/>
      <c r="K4" s="98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5" customHeight="1" x14ac:dyDescent="0.25">
      <c r="A5" s="101" t="s">
        <v>49</v>
      </c>
      <c r="B5" s="257" t="s">
        <v>50</v>
      </c>
      <c r="C5" s="258"/>
      <c r="D5" s="102" t="s">
        <v>51</v>
      </c>
      <c r="E5" s="103"/>
      <c r="F5" s="102" t="s">
        <v>52</v>
      </c>
      <c r="G5" s="104"/>
      <c r="H5" s="105" t="s">
        <v>53</v>
      </c>
      <c r="I5" s="106" t="s">
        <v>54</v>
      </c>
      <c r="J5" s="106"/>
      <c r="K5" s="101" t="s">
        <v>49</v>
      </c>
      <c r="L5" s="259" t="s">
        <v>50</v>
      </c>
      <c r="M5" s="260"/>
      <c r="N5" s="102" t="s">
        <v>55</v>
      </c>
      <c r="O5" s="104"/>
      <c r="P5" s="261" t="s">
        <v>150</v>
      </c>
      <c r="Q5" s="262"/>
      <c r="R5" s="262"/>
      <c r="S5" s="262"/>
      <c r="T5" s="262"/>
      <c r="U5" s="263"/>
    </row>
    <row r="6" spans="1:21" x14ac:dyDescent="0.25">
      <c r="A6" s="107" t="s">
        <v>56</v>
      </c>
      <c r="B6" s="270" t="s">
        <v>128</v>
      </c>
      <c r="C6" s="271"/>
      <c r="D6" s="108" t="s">
        <v>58</v>
      </c>
      <c r="E6" s="109">
        <v>0.97768819926642003</v>
      </c>
      <c r="F6" s="110" t="s">
        <v>59</v>
      </c>
      <c r="G6" s="111"/>
      <c r="H6" s="112">
        <v>71.5</v>
      </c>
      <c r="I6" s="113">
        <v>32864</v>
      </c>
      <c r="J6" s="114"/>
      <c r="K6" s="107" t="s">
        <v>56</v>
      </c>
      <c r="L6" s="272" t="s">
        <v>128</v>
      </c>
      <c r="M6" s="273"/>
      <c r="N6" s="115">
        <v>188401</v>
      </c>
      <c r="O6" s="116"/>
      <c r="P6" s="264"/>
      <c r="Q6" s="265"/>
      <c r="R6" s="265"/>
      <c r="S6" s="265"/>
      <c r="T6" s="265"/>
      <c r="U6" s="266"/>
    </row>
    <row r="7" spans="1:21" x14ac:dyDescent="0.25">
      <c r="A7" s="107" t="s">
        <v>60</v>
      </c>
      <c r="B7" s="274" t="s">
        <v>129</v>
      </c>
      <c r="C7" s="273"/>
      <c r="D7" s="117" t="s">
        <v>62</v>
      </c>
      <c r="E7" s="118">
        <v>1525.9785747134699</v>
      </c>
      <c r="F7" s="110" t="s">
        <v>63</v>
      </c>
      <c r="G7" s="111"/>
      <c r="H7" s="119">
        <v>59.5</v>
      </c>
      <c r="I7" s="120">
        <v>32863</v>
      </c>
      <c r="J7" s="121"/>
      <c r="K7" s="122" t="s">
        <v>60</v>
      </c>
      <c r="L7" s="275" t="s">
        <v>129</v>
      </c>
      <c r="M7" s="276"/>
      <c r="N7" s="102"/>
      <c r="O7" s="104"/>
      <c r="P7" s="267"/>
      <c r="Q7" s="268"/>
      <c r="R7" s="268"/>
      <c r="S7" s="268"/>
      <c r="T7" s="268"/>
      <c r="U7" s="269"/>
    </row>
    <row r="8" spans="1:21" ht="15.75" x14ac:dyDescent="0.25">
      <c r="A8" s="107" t="s">
        <v>64</v>
      </c>
      <c r="B8" s="283" t="s">
        <v>65</v>
      </c>
      <c r="C8" s="284"/>
      <c r="D8" s="117" t="s">
        <v>66</v>
      </c>
      <c r="E8" s="118">
        <v>2990.9180064384009</v>
      </c>
      <c r="F8" s="110"/>
      <c r="G8" s="111"/>
      <c r="H8" s="106" t="s">
        <v>67</v>
      </c>
      <c r="I8" s="123" t="s">
        <v>54</v>
      </c>
      <c r="J8" s="106" t="s">
        <v>68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15.75" x14ac:dyDescent="0.25">
      <c r="A9" s="107" t="s">
        <v>69</v>
      </c>
      <c r="B9" s="283" t="s">
        <v>70</v>
      </c>
      <c r="C9" s="284"/>
      <c r="D9" s="117" t="s">
        <v>71</v>
      </c>
      <c r="E9" s="127">
        <v>71179</v>
      </c>
      <c r="F9" s="110" t="s">
        <v>72</v>
      </c>
      <c r="G9" s="111"/>
      <c r="H9" s="119">
        <v>62.32</v>
      </c>
      <c r="I9" s="128">
        <v>41645</v>
      </c>
      <c r="J9" s="129">
        <v>60066</v>
      </c>
      <c r="K9" s="285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7"/>
    </row>
    <row r="10" spans="1:21" x14ac:dyDescent="0.25">
      <c r="A10" s="107" t="s">
        <v>74</v>
      </c>
      <c r="B10" s="274" t="s">
        <v>75</v>
      </c>
      <c r="C10" s="273"/>
      <c r="D10" s="117" t="s">
        <v>76</v>
      </c>
      <c r="E10" s="118">
        <v>117222</v>
      </c>
      <c r="F10" s="130" t="s">
        <v>77</v>
      </c>
      <c r="G10" s="131"/>
      <c r="H10" s="132">
        <v>62.32</v>
      </c>
      <c r="I10" s="133">
        <v>41645</v>
      </c>
      <c r="J10" s="134">
        <v>60066</v>
      </c>
      <c r="K10" s="135"/>
      <c r="L10" s="136" t="s">
        <v>78</v>
      </c>
      <c r="M10" s="137"/>
      <c r="N10" s="136" t="s">
        <v>79</v>
      </c>
      <c r="O10" s="137"/>
      <c r="P10" s="136" t="s">
        <v>80</v>
      </c>
      <c r="Q10" s="137"/>
      <c r="R10" s="136" t="s">
        <v>81</v>
      </c>
      <c r="S10" s="137"/>
      <c r="T10" s="136" t="s">
        <v>82</v>
      </c>
      <c r="U10" s="138"/>
    </row>
    <row r="11" spans="1:21" ht="15" customHeight="1" x14ac:dyDescent="0.25">
      <c r="A11" s="288" t="s">
        <v>151</v>
      </c>
      <c r="B11" s="289"/>
      <c r="C11" s="290"/>
      <c r="D11" s="139" t="s">
        <v>83</v>
      </c>
      <c r="E11" s="140">
        <v>188401</v>
      </c>
      <c r="F11" s="102" t="s">
        <v>84</v>
      </c>
      <c r="G11" s="104"/>
      <c r="H11" s="105" t="s">
        <v>85</v>
      </c>
      <c r="I11" s="106" t="s">
        <v>86</v>
      </c>
      <c r="J11" s="106" t="s">
        <v>87</v>
      </c>
      <c r="K11" s="141" t="s">
        <v>88</v>
      </c>
      <c r="L11" s="105" t="s">
        <v>89</v>
      </c>
      <c r="M11" s="105" t="s">
        <v>39</v>
      </c>
      <c r="N11" s="105" t="s">
        <v>89</v>
      </c>
      <c r="O11" s="105" t="s">
        <v>39</v>
      </c>
      <c r="P11" s="105" t="s">
        <v>89</v>
      </c>
      <c r="Q11" s="105" t="s">
        <v>39</v>
      </c>
      <c r="R11" s="105" t="s">
        <v>89</v>
      </c>
      <c r="S11" s="105" t="s">
        <v>39</v>
      </c>
      <c r="T11" s="105" t="s">
        <v>89</v>
      </c>
      <c r="U11" s="105" t="s">
        <v>39</v>
      </c>
    </row>
    <row r="12" spans="1:21" x14ac:dyDescent="0.25">
      <c r="A12" s="291"/>
      <c r="B12" s="292"/>
      <c r="C12" s="293"/>
      <c r="D12" s="103" t="s">
        <v>90</v>
      </c>
      <c r="E12" s="142"/>
      <c r="F12" s="101" t="s">
        <v>91</v>
      </c>
      <c r="G12" s="101"/>
      <c r="H12" s="143">
        <v>4404774.5515613351</v>
      </c>
      <c r="I12" s="143">
        <v>0</v>
      </c>
      <c r="J12" s="143">
        <v>4404774.5515613351</v>
      </c>
      <c r="K12" s="107" t="s">
        <v>42</v>
      </c>
      <c r="L12" s="144">
        <v>908.00000000000011</v>
      </c>
      <c r="M12" s="145">
        <v>906385.22668374237</v>
      </c>
      <c r="N12" s="144">
        <v>998.80000000000052</v>
      </c>
      <c r="O12" s="145">
        <v>976380.86231120268</v>
      </c>
      <c r="P12" s="144">
        <v>1089.6000000000004</v>
      </c>
      <c r="Q12" s="145">
        <v>1046376.497938663</v>
      </c>
      <c r="R12" s="144">
        <v>817.20000000000016</v>
      </c>
      <c r="S12" s="145">
        <v>836389.59105628193</v>
      </c>
      <c r="T12" s="144">
        <v>726.39999999999986</v>
      </c>
      <c r="U12" s="145">
        <v>766393.95542882185</v>
      </c>
    </row>
    <row r="13" spans="1:21" x14ac:dyDescent="0.25">
      <c r="A13" s="291"/>
      <c r="B13" s="292"/>
      <c r="C13" s="293"/>
      <c r="D13" s="146" t="s">
        <v>92</v>
      </c>
      <c r="E13" s="145">
        <v>182248</v>
      </c>
      <c r="F13" s="111" t="s">
        <v>93</v>
      </c>
      <c r="G13" s="107"/>
      <c r="H13" s="147">
        <v>3344216.8221065896</v>
      </c>
      <c r="I13" s="147">
        <v>0</v>
      </c>
      <c r="J13" s="147">
        <v>3344216.8221065896</v>
      </c>
      <c r="K13" s="107" t="s">
        <v>43</v>
      </c>
      <c r="L13" s="127">
        <v>706.00000000000034</v>
      </c>
      <c r="M13" s="118">
        <v>707234.83717624494</v>
      </c>
      <c r="N13" s="127">
        <v>776.60000000000048</v>
      </c>
      <c r="O13" s="118">
        <v>761871.89565057913</v>
      </c>
      <c r="P13" s="127">
        <v>847.19999999999982</v>
      </c>
      <c r="Q13" s="118">
        <v>816508.95412491332</v>
      </c>
      <c r="R13" s="127">
        <v>635.4000000000002</v>
      </c>
      <c r="S13" s="118">
        <v>652597.77870191098</v>
      </c>
      <c r="T13" s="127">
        <v>564.80000000000007</v>
      </c>
      <c r="U13" s="118">
        <v>597960.72022757703</v>
      </c>
    </row>
    <row r="14" spans="1:21" ht="15" customHeight="1" x14ac:dyDescent="0.25">
      <c r="A14" s="291"/>
      <c r="B14" s="292"/>
      <c r="C14" s="293"/>
      <c r="D14" s="148" t="s">
        <v>94</v>
      </c>
      <c r="E14" s="118">
        <v>-6153</v>
      </c>
      <c r="F14" s="297" t="s">
        <v>152</v>
      </c>
      <c r="G14" s="289"/>
      <c r="H14" s="289"/>
      <c r="I14" s="289"/>
      <c r="J14" s="290"/>
      <c r="K14" s="107" t="s">
        <v>44</v>
      </c>
      <c r="L14" s="127">
        <v>520</v>
      </c>
      <c r="M14" s="118">
        <v>521148.46397787501</v>
      </c>
      <c r="N14" s="127">
        <v>571.99999999999989</v>
      </c>
      <c r="O14" s="118">
        <v>561584.94488351326</v>
      </c>
      <c r="P14" s="127">
        <v>623.99999999999989</v>
      </c>
      <c r="Q14" s="118">
        <v>602021.42578915146</v>
      </c>
      <c r="R14" s="127">
        <v>467.99999999999989</v>
      </c>
      <c r="S14" s="118">
        <v>480711.98307223694</v>
      </c>
      <c r="T14" s="127">
        <v>415.99999999999989</v>
      </c>
      <c r="U14" s="118">
        <v>440275.50216659863</v>
      </c>
    </row>
    <row r="15" spans="1:21" x14ac:dyDescent="0.25">
      <c r="A15" s="291"/>
      <c r="B15" s="292"/>
      <c r="C15" s="293"/>
      <c r="D15" s="148" t="s">
        <v>95</v>
      </c>
      <c r="E15" s="149">
        <v>-3.2659062319202126E-2</v>
      </c>
      <c r="F15" s="291"/>
      <c r="G15" s="292"/>
      <c r="H15" s="292"/>
      <c r="I15" s="292"/>
      <c r="J15" s="293"/>
      <c r="K15" s="107" t="s">
        <v>30</v>
      </c>
      <c r="L15" s="127">
        <v>251</v>
      </c>
      <c r="M15" s="118">
        <v>273208.6785816644</v>
      </c>
      <c r="N15" s="127">
        <v>276.10000000000002</v>
      </c>
      <c r="O15" s="118">
        <v>295018.35515672294</v>
      </c>
      <c r="P15" s="127">
        <v>301.2</v>
      </c>
      <c r="Q15" s="118">
        <v>316828.03173178155</v>
      </c>
      <c r="R15" s="127">
        <v>225.9</v>
      </c>
      <c r="S15" s="118">
        <v>251399.00200660582</v>
      </c>
      <c r="T15" s="127">
        <v>200.80000000000004</v>
      </c>
      <c r="U15" s="118">
        <v>229589.32543154733</v>
      </c>
    </row>
    <row r="16" spans="1:21" x14ac:dyDescent="0.25">
      <c r="A16" s="294"/>
      <c r="B16" s="295"/>
      <c r="C16" s="296"/>
      <c r="D16" s="150"/>
      <c r="E16" s="151"/>
      <c r="F16" s="294"/>
      <c r="G16" s="295"/>
      <c r="H16" s="295"/>
      <c r="I16" s="295"/>
      <c r="J16" s="296"/>
      <c r="K16" s="107" t="s">
        <v>31</v>
      </c>
      <c r="L16" s="127">
        <v>74</v>
      </c>
      <c r="M16" s="118">
        <v>148467.94946159655</v>
      </c>
      <c r="N16" s="127">
        <v>81.399999999999949</v>
      </c>
      <c r="O16" s="118">
        <v>155090.74275988762</v>
      </c>
      <c r="P16" s="127">
        <v>88.800000000000068</v>
      </c>
      <c r="Q16" s="118">
        <v>161713.53605817867</v>
      </c>
      <c r="R16" s="127">
        <v>66.599999999999994</v>
      </c>
      <c r="S16" s="118">
        <v>141845.15616330554</v>
      </c>
      <c r="T16" s="127">
        <v>59.199999999999974</v>
      </c>
      <c r="U16" s="118">
        <v>135222.36286501453</v>
      </c>
    </row>
    <row r="17" spans="1:21" x14ac:dyDescent="0.25">
      <c r="A17" s="3"/>
      <c r="B17" s="4"/>
      <c r="C17" s="4"/>
      <c r="D17" s="4"/>
      <c r="E17" s="152"/>
      <c r="F17" s="153"/>
      <c r="G17" s="4"/>
      <c r="H17" s="4"/>
      <c r="I17" s="4"/>
      <c r="J17" s="5"/>
      <c r="K17" s="107" t="s">
        <v>32</v>
      </c>
      <c r="L17" s="127">
        <v>5.0000000000000044</v>
      </c>
      <c r="M17" s="118">
        <v>103185.82997854894</v>
      </c>
      <c r="N17" s="127">
        <v>5.5000000000000053</v>
      </c>
      <c r="O17" s="118">
        <v>103677.03473196299</v>
      </c>
      <c r="P17" s="127">
        <v>6.000000000000008</v>
      </c>
      <c r="Q17" s="118">
        <v>104168.23948537707</v>
      </c>
      <c r="R17" s="127">
        <v>4.5000000000000053</v>
      </c>
      <c r="S17" s="118">
        <v>102694.62522513491</v>
      </c>
      <c r="T17" s="127">
        <v>4.000000000000008</v>
      </c>
      <c r="U17" s="118">
        <v>102203.42047172083</v>
      </c>
    </row>
    <row r="18" spans="1:21" ht="15.75" x14ac:dyDescent="0.25">
      <c r="A18" s="298" t="s">
        <v>96</v>
      </c>
      <c r="B18" s="299"/>
      <c r="C18" s="299"/>
      <c r="D18" s="299"/>
      <c r="E18" s="299"/>
      <c r="F18" s="299"/>
      <c r="G18" s="299"/>
      <c r="H18" s="299"/>
      <c r="I18" s="299"/>
      <c r="J18" s="300"/>
      <c r="K18" s="107" t="s">
        <v>33</v>
      </c>
      <c r="L18" s="127">
        <v>0</v>
      </c>
      <c r="M18" s="118">
        <v>98720.528585876018</v>
      </c>
      <c r="N18" s="127">
        <v>0</v>
      </c>
      <c r="O18" s="118">
        <v>98726.436754140974</v>
      </c>
      <c r="P18" s="127">
        <v>0</v>
      </c>
      <c r="Q18" s="118">
        <v>98732.3449224059</v>
      </c>
      <c r="R18" s="127">
        <v>0</v>
      </c>
      <c r="S18" s="118">
        <v>98714.620417611121</v>
      </c>
      <c r="T18" s="127">
        <v>0</v>
      </c>
      <c r="U18" s="118">
        <v>98708.712249346179</v>
      </c>
    </row>
    <row r="19" spans="1:21" x14ac:dyDescent="0.25">
      <c r="A19" s="106" t="s">
        <v>47</v>
      </c>
      <c r="B19" s="277" t="s">
        <v>97</v>
      </c>
      <c r="C19" s="278"/>
      <c r="D19" s="279"/>
      <c r="E19" s="106" t="s">
        <v>98</v>
      </c>
      <c r="F19" s="277" t="s">
        <v>99</v>
      </c>
      <c r="G19" s="280"/>
      <c r="H19" s="281"/>
      <c r="I19" s="281"/>
      <c r="J19" s="282"/>
      <c r="K19" s="107" t="s">
        <v>34</v>
      </c>
      <c r="L19" s="127">
        <v>0.999999999999999</v>
      </c>
      <c r="M19" s="118">
        <v>101552.41970673511</v>
      </c>
      <c r="N19" s="127">
        <v>1.0999999999999992</v>
      </c>
      <c r="O19" s="118">
        <v>101635.78153490511</v>
      </c>
      <c r="P19" s="127">
        <v>1.1999999999999997</v>
      </c>
      <c r="Q19" s="118">
        <v>101719.14336307519</v>
      </c>
      <c r="R19" s="127">
        <v>0.89999999999999936</v>
      </c>
      <c r="S19" s="118">
        <v>101469.05787856504</v>
      </c>
      <c r="T19" s="127">
        <v>0.79999999999999938</v>
      </c>
      <c r="U19" s="118">
        <v>101385.69605039504</v>
      </c>
    </row>
    <row r="20" spans="1:21" x14ac:dyDescent="0.25">
      <c r="A20" s="154" t="s">
        <v>101</v>
      </c>
      <c r="B20" s="155" t="s">
        <v>116</v>
      </c>
      <c r="C20" s="156"/>
      <c r="D20" s="157"/>
      <c r="E20" s="118">
        <v>13500</v>
      </c>
      <c r="F20" s="158" t="s">
        <v>117</v>
      </c>
      <c r="G20" s="158"/>
      <c r="H20" s="158"/>
      <c r="I20" s="158"/>
      <c r="J20" s="159"/>
      <c r="K20" s="107" t="s">
        <v>35</v>
      </c>
      <c r="L20" s="127">
        <v>34.999999999999993</v>
      </c>
      <c r="M20" s="118">
        <v>122364.12706122662</v>
      </c>
      <c r="N20" s="127">
        <v>38.5</v>
      </c>
      <c r="O20" s="118">
        <v>125161.86392735381</v>
      </c>
      <c r="P20" s="127">
        <v>41.999999999999993</v>
      </c>
      <c r="Q20" s="118">
        <v>127959.60079348097</v>
      </c>
      <c r="R20" s="127">
        <v>31.5</v>
      </c>
      <c r="S20" s="118">
        <v>119566.39019509943</v>
      </c>
      <c r="T20" s="127">
        <v>27.999999999999993</v>
      </c>
      <c r="U20" s="118">
        <v>116768.65332897223</v>
      </c>
    </row>
    <row r="21" spans="1:21" x14ac:dyDescent="0.25">
      <c r="A21" s="160" t="s">
        <v>101</v>
      </c>
      <c r="B21" s="161" t="s">
        <v>118</v>
      </c>
      <c r="C21" s="162"/>
      <c r="D21" s="163"/>
      <c r="E21" s="118">
        <v>3000</v>
      </c>
      <c r="F21" s="158" t="s">
        <v>117</v>
      </c>
      <c r="G21" s="158"/>
      <c r="H21" s="158"/>
      <c r="I21" s="158"/>
      <c r="J21" s="159"/>
      <c r="K21" s="107" t="s">
        <v>36</v>
      </c>
      <c r="L21" s="127">
        <v>227</v>
      </c>
      <c r="M21" s="118">
        <v>213058.1960790985</v>
      </c>
      <c r="N21" s="127">
        <v>249.70000000000002</v>
      </c>
      <c r="O21" s="118">
        <v>231993.12976262736</v>
      </c>
      <c r="P21" s="127">
        <v>272.40000000000003</v>
      </c>
      <c r="Q21" s="118">
        <v>250928.06344615621</v>
      </c>
      <c r="R21" s="127">
        <v>204.29999999999998</v>
      </c>
      <c r="S21" s="118">
        <v>194123.26239556947</v>
      </c>
      <c r="T21" s="127">
        <v>181.60000000000005</v>
      </c>
      <c r="U21" s="118">
        <v>175188.32871204053</v>
      </c>
    </row>
    <row r="22" spans="1:21" x14ac:dyDescent="0.25">
      <c r="A22" s="160" t="s">
        <v>101</v>
      </c>
      <c r="B22" s="161" t="s">
        <v>119</v>
      </c>
      <c r="C22" s="162"/>
      <c r="D22" s="163"/>
      <c r="E22" s="118">
        <v>82000</v>
      </c>
      <c r="F22" s="158" t="s">
        <v>120</v>
      </c>
      <c r="G22" s="158"/>
      <c r="H22" s="158"/>
      <c r="I22" s="158"/>
      <c r="J22" s="159"/>
      <c r="K22" s="107" t="s">
        <v>45</v>
      </c>
      <c r="L22" s="127">
        <v>500</v>
      </c>
      <c r="M22" s="118">
        <v>437262.85709482018</v>
      </c>
      <c r="N22" s="127">
        <v>550.00000000000011</v>
      </c>
      <c r="O22" s="118">
        <v>475494.10806003073</v>
      </c>
      <c r="P22" s="127">
        <v>600</v>
      </c>
      <c r="Q22" s="118">
        <v>513725.35902524134</v>
      </c>
      <c r="R22" s="127">
        <v>450.00000000000006</v>
      </c>
      <c r="S22" s="118">
        <v>399031.60612960969</v>
      </c>
      <c r="T22" s="127">
        <v>400.00000000000011</v>
      </c>
      <c r="U22" s="118">
        <v>360800.35516439896</v>
      </c>
    </row>
    <row r="23" spans="1:21" x14ac:dyDescent="0.25">
      <c r="A23" s="160" t="s">
        <v>121</v>
      </c>
      <c r="B23" s="161" t="s">
        <v>122</v>
      </c>
      <c r="C23" s="162"/>
      <c r="D23" s="163"/>
      <c r="E23" s="118">
        <v>73270</v>
      </c>
      <c r="F23" s="158" t="s">
        <v>123</v>
      </c>
      <c r="G23" s="158"/>
      <c r="H23" s="158"/>
      <c r="I23" s="158"/>
      <c r="J23" s="159"/>
      <c r="K23" s="107" t="s">
        <v>46</v>
      </c>
      <c r="L23" s="127">
        <v>821.00000000000011</v>
      </c>
      <c r="M23" s="118">
        <v>772185.43717390695</v>
      </c>
      <c r="N23" s="127">
        <v>903.1</v>
      </c>
      <c r="O23" s="118">
        <v>835159.54140731017</v>
      </c>
      <c r="P23" s="127">
        <v>985.1999999999997</v>
      </c>
      <c r="Q23" s="118">
        <v>898133.6456407134</v>
      </c>
      <c r="R23" s="127">
        <v>738.90000000000009</v>
      </c>
      <c r="S23" s="118">
        <v>709211.33294050361</v>
      </c>
      <c r="T23" s="127">
        <v>656.8</v>
      </c>
      <c r="U23" s="118">
        <v>646237.22870710038</v>
      </c>
    </row>
    <row r="24" spans="1:21" x14ac:dyDescent="0.25">
      <c r="A24" s="160"/>
      <c r="B24" s="161"/>
      <c r="C24" s="162"/>
      <c r="D24" s="163"/>
      <c r="E24" s="118"/>
      <c r="F24" s="158" t="s">
        <v>124</v>
      </c>
      <c r="G24" s="158"/>
      <c r="H24" s="158"/>
      <c r="I24" s="158"/>
      <c r="J24" s="159"/>
      <c r="K24" s="164" t="s">
        <v>103</v>
      </c>
      <c r="L24" s="165">
        <v>4048.0000000000005</v>
      </c>
      <c r="M24" s="165">
        <v>4404774.5515613351</v>
      </c>
      <c r="N24" s="165">
        <v>4452.8000000000011</v>
      </c>
      <c r="O24" s="165">
        <v>4721794.6969402367</v>
      </c>
      <c r="P24" s="165">
        <v>4857.5999999999995</v>
      </c>
      <c r="Q24" s="165">
        <v>5038814.8423191374</v>
      </c>
      <c r="R24" s="165">
        <v>3643.2000000000007</v>
      </c>
      <c r="S24" s="165">
        <v>4087754.4061824349</v>
      </c>
      <c r="T24" s="165">
        <v>3238.3999999999996</v>
      </c>
      <c r="U24" s="165">
        <v>3770734.2608035337</v>
      </c>
    </row>
    <row r="25" spans="1:21" x14ac:dyDescent="0.25">
      <c r="A25" s="160"/>
      <c r="B25" s="161"/>
      <c r="C25" s="162"/>
      <c r="D25" s="163"/>
      <c r="E25" s="118"/>
      <c r="F25" s="158" t="s">
        <v>125</v>
      </c>
      <c r="G25" s="158"/>
      <c r="H25" s="158"/>
      <c r="I25" s="158"/>
      <c r="J25" s="159"/>
      <c r="K25" s="164" t="s">
        <v>104</v>
      </c>
      <c r="L25" s="165">
        <v>3455.0000000000005</v>
      </c>
      <c r="M25" s="165">
        <v>3344216.8221065896</v>
      </c>
      <c r="N25" s="165">
        <v>3800.5000000000009</v>
      </c>
      <c r="O25" s="165">
        <v>3610491.3523126356</v>
      </c>
      <c r="P25" s="165">
        <v>4146</v>
      </c>
      <c r="Q25" s="165">
        <v>3876765.8825186826</v>
      </c>
      <c r="R25" s="165">
        <v>3109.5000000000005</v>
      </c>
      <c r="S25" s="165">
        <v>3077942.291900543</v>
      </c>
      <c r="T25" s="165">
        <v>2764</v>
      </c>
      <c r="U25" s="165">
        <v>2811667.7616944965</v>
      </c>
    </row>
    <row r="26" spans="1:21" x14ac:dyDescent="0.25">
      <c r="A26" s="160" t="s">
        <v>101</v>
      </c>
      <c r="B26" s="161" t="s">
        <v>126</v>
      </c>
      <c r="C26" s="162"/>
      <c r="D26" s="163"/>
      <c r="E26" s="118">
        <v>4478</v>
      </c>
      <c r="F26" s="191" t="s">
        <v>153</v>
      </c>
      <c r="G26" s="158"/>
      <c r="H26" s="158"/>
      <c r="I26" s="158"/>
      <c r="J26" s="159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8"/>
    </row>
    <row r="27" spans="1:21" ht="15.75" x14ac:dyDescent="0.25">
      <c r="A27" s="160" t="s">
        <v>127</v>
      </c>
      <c r="B27" s="161" t="s">
        <v>154</v>
      </c>
      <c r="C27" s="162"/>
      <c r="D27" s="163"/>
      <c r="E27" s="118">
        <v>6000</v>
      </c>
      <c r="F27" s="158" t="s">
        <v>155</v>
      </c>
      <c r="G27" s="158"/>
      <c r="H27" s="158"/>
      <c r="I27" s="158"/>
      <c r="J27" s="159"/>
      <c r="K27" s="285" t="s">
        <v>105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7"/>
    </row>
    <row r="28" spans="1:21" x14ac:dyDescent="0.25">
      <c r="A28" s="160"/>
      <c r="B28" s="161"/>
      <c r="C28" s="162"/>
      <c r="D28" s="163"/>
      <c r="E28" s="118"/>
      <c r="F28" s="158"/>
      <c r="G28" s="158"/>
      <c r="H28" s="158"/>
      <c r="I28" s="158"/>
      <c r="J28" s="159"/>
      <c r="K28" s="135"/>
      <c r="L28" s="136" t="s">
        <v>78</v>
      </c>
      <c r="M28" s="137"/>
      <c r="N28" s="136" t="s">
        <v>79</v>
      </c>
      <c r="O28" s="137"/>
      <c r="P28" s="136" t="s">
        <v>80</v>
      </c>
      <c r="Q28" s="137"/>
      <c r="R28" s="136" t="s">
        <v>81</v>
      </c>
      <c r="S28" s="137"/>
      <c r="T28" s="136" t="s">
        <v>82</v>
      </c>
      <c r="U28" s="138"/>
    </row>
    <row r="29" spans="1:21" x14ac:dyDescent="0.25">
      <c r="A29" s="160"/>
      <c r="B29" s="161"/>
      <c r="C29" s="162"/>
      <c r="D29" s="163"/>
      <c r="E29" s="118"/>
      <c r="F29" s="158"/>
      <c r="G29" s="158"/>
      <c r="H29" s="158"/>
      <c r="I29" s="158"/>
      <c r="J29" s="159"/>
      <c r="K29" s="141" t="s">
        <v>88</v>
      </c>
      <c r="L29" s="105" t="s">
        <v>89</v>
      </c>
      <c r="M29" s="105" t="s">
        <v>39</v>
      </c>
      <c r="N29" s="105" t="s">
        <v>89</v>
      </c>
      <c r="O29" s="105" t="s">
        <v>39</v>
      </c>
      <c r="P29" s="105" t="s">
        <v>89</v>
      </c>
      <c r="Q29" s="105" t="s">
        <v>39</v>
      </c>
      <c r="R29" s="105" t="s">
        <v>89</v>
      </c>
      <c r="S29" s="105" t="s">
        <v>39</v>
      </c>
      <c r="T29" s="105" t="s">
        <v>89</v>
      </c>
      <c r="U29" s="105" t="s">
        <v>39</v>
      </c>
    </row>
    <row r="30" spans="1:21" x14ac:dyDescent="0.25">
      <c r="A30" s="169"/>
      <c r="B30" s="170"/>
      <c r="C30" s="171"/>
      <c r="D30" s="172"/>
      <c r="E30" s="173"/>
      <c r="F30" s="158"/>
      <c r="G30" s="158"/>
      <c r="H30" s="158"/>
      <c r="I30" s="158"/>
      <c r="J30" s="159"/>
      <c r="K30" s="107" t="s">
        <v>42</v>
      </c>
      <c r="L30" s="144">
        <v>908.00000000000011</v>
      </c>
      <c r="M30" s="145">
        <v>0</v>
      </c>
      <c r="N30" s="144">
        <v>998.80000000000052</v>
      </c>
      <c r="O30" s="145">
        <v>0</v>
      </c>
      <c r="P30" s="144">
        <v>1089.6000000000004</v>
      </c>
      <c r="Q30" s="145">
        <v>0</v>
      </c>
      <c r="R30" s="144">
        <v>817.20000000000016</v>
      </c>
      <c r="S30" s="145">
        <v>0</v>
      </c>
      <c r="T30" s="144">
        <v>726.39999999999986</v>
      </c>
      <c r="U30" s="145">
        <v>0</v>
      </c>
    </row>
    <row r="31" spans="1:21" x14ac:dyDescent="0.25">
      <c r="A31" s="174"/>
      <c r="B31" s="175"/>
      <c r="C31" s="175"/>
      <c r="D31" s="175" t="s">
        <v>106</v>
      </c>
      <c r="E31" s="176">
        <v>182248</v>
      </c>
      <c r="F31" s="177"/>
      <c r="G31" s="177"/>
      <c r="H31" s="177"/>
      <c r="I31" s="177"/>
      <c r="J31" s="178"/>
      <c r="K31" s="107" t="s">
        <v>43</v>
      </c>
      <c r="L31" s="127">
        <v>706.00000000000034</v>
      </c>
      <c r="M31" s="118">
        <v>0</v>
      </c>
      <c r="N31" s="127">
        <v>776.60000000000048</v>
      </c>
      <c r="O31" s="118">
        <v>0</v>
      </c>
      <c r="P31" s="127">
        <v>847.19999999999982</v>
      </c>
      <c r="Q31" s="118">
        <v>0</v>
      </c>
      <c r="R31" s="127">
        <v>635.4000000000002</v>
      </c>
      <c r="S31" s="118">
        <v>0</v>
      </c>
      <c r="T31" s="127">
        <v>564.80000000000007</v>
      </c>
      <c r="U31" s="118">
        <v>0</v>
      </c>
    </row>
    <row r="32" spans="1:21" x14ac:dyDescent="0.25">
      <c r="A32" s="179"/>
      <c r="B32" s="180"/>
      <c r="C32" s="180"/>
      <c r="D32" s="181"/>
      <c r="E32" s="182"/>
      <c r="F32" s="183"/>
      <c r="G32" s="183"/>
      <c r="H32" s="183"/>
      <c r="I32" s="183"/>
      <c r="J32" s="184"/>
      <c r="K32" s="107" t="s">
        <v>44</v>
      </c>
      <c r="L32" s="127">
        <v>520</v>
      </c>
      <c r="M32" s="118">
        <v>0</v>
      </c>
      <c r="N32" s="127">
        <v>571.99999999999989</v>
      </c>
      <c r="O32" s="118">
        <v>0</v>
      </c>
      <c r="P32" s="127">
        <v>623.99999999999989</v>
      </c>
      <c r="Q32" s="118">
        <v>0</v>
      </c>
      <c r="R32" s="127">
        <v>467.99999999999989</v>
      </c>
      <c r="S32" s="118">
        <v>0</v>
      </c>
      <c r="T32" s="127">
        <v>415.99999999999989</v>
      </c>
      <c r="U32" s="118">
        <v>0</v>
      </c>
    </row>
    <row r="33" spans="1:21" ht="15.75" x14ac:dyDescent="0.25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300"/>
      <c r="K33" s="107" t="s">
        <v>30</v>
      </c>
      <c r="L33" s="127">
        <v>251</v>
      </c>
      <c r="M33" s="118">
        <v>0</v>
      </c>
      <c r="N33" s="127">
        <v>276.10000000000002</v>
      </c>
      <c r="O33" s="118">
        <v>0</v>
      </c>
      <c r="P33" s="127">
        <v>301.2</v>
      </c>
      <c r="Q33" s="118">
        <v>0</v>
      </c>
      <c r="R33" s="127">
        <v>225.9</v>
      </c>
      <c r="S33" s="118">
        <v>0</v>
      </c>
      <c r="T33" s="127">
        <v>200.80000000000004</v>
      </c>
      <c r="U33" s="118">
        <v>0</v>
      </c>
    </row>
    <row r="34" spans="1:21" x14ac:dyDescent="0.25">
      <c r="A34" s="106" t="s">
        <v>47</v>
      </c>
      <c r="B34" s="277" t="s">
        <v>97</v>
      </c>
      <c r="C34" s="278"/>
      <c r="D34" s="279"/>
      <c r="E34" s="106" t="s">
        <v>98</v>
      </c>
      <c r="F34" s="277" t="s">
        <v>99</v>
      </c>
      <c r="G34" s="280"/>
      <c r="H34" s="281"/>
      <c r="I34" s="281"/>
      <c r="J34" s="282"/>
      <c r="K34" s="107" t="s">
        <v>31</v>
      </c>
      <c r="L34" s="127">
        <v>74</v>
      </c>
      <c r="M34" s="118">
        <v>0</v>
      </c>
      <c r="N34" s="127">
        <v>81.399999999999949</v>
      </c>
      <c r="O34" s="118">
        <v>0</v>
      </c>
      <c r="P34" s="127">
        <v>88.800000000000068</v>
      </c>
      <c r="Q34" s="118">
        <v>0</v>
      </c>
      <c r="R34" s="127">
        <v>66.599999999999994</v>
      </c>
      <c r="S34" s="118">
        <v>0</v>
      </c>
      <c r="T34" s="127">
        <v>59.199999999999974</v>
      </c>
      <c r="U34" s="118">
        <v>0</v>
      </c>
    </row>
    <row r="35" spans="1:21" x14ac:dyDescent="0.25">
      <c r="A35" s="154"/>
      <c r="B35" s="155"/>
      <c r="C35" s="156"/>
      <c r="D35" s="185"/>
      <c r="E35" s="145"/>
      <c r="F35" s="186"/>
      <c r="G35" s="186"/>
      <c r="H35" s="186"/>
      <c r="I35" s="186"/>
      <c r="J35" s="187"/>
      <c r="K35" s="107" t="s">
        <v>32</v>
      </c>
      <c r="L35" s="127">
        <v>5.0000000000000044</v>
      </c>
      <c r="M35" s="118">
        <v>0</v>
      </c>
      <c r="N35" s="127">
        <v>5.5000000000000053</v>
      </c>
      <c r="O35" s="118">
        <v>0</v>
      </c>
      <c r="P35" s="127">
        <v>6.000000000000008</v>
      </c>
      <c r="Q35" s="118">
        <v>0</v>
      </c>
      <c r="R35" s="127">
        <v>4.5000000000000053</v>
      </c>
      <c r="S35" s="118">
        <v>0</v>
      </c>
      <c r="T35" s="127">
        <v>4.000000000000008</v>
      </c>
      <c r="U35" s="118">
        <v>0</v>
      </c>
    </row>
    <row r="36" spans="1:21" x14ac:dyDescent="0.25">
      <c r="A36" s="160"/>
      <c r="B36" s="161"/>
      <c r="C36" s="162"/>
      <c r="D36" s="188"/>
      <c r="E36" s="118"/>
      <c r="F36" s="158"/>
      <c r="G36" s="158"/>
      <c r="H36" s="158"/>
      <c r="I36" s="158"/>
      <c r="J36" s="159"/>
      <c r="K36" s="107" t="s">
        <v>33</v>
      </c>
      <c r="L36" s="127">
        <v>0</v>
      </c>
      <c r="M36" s="118">
        <v>0</v>
      </c>
      <c r="N36" s="127">
        <v>0</v>
      </c>
      <c r="O36" s="118">
        <v>0</v>
      </c>
      <c r="P36" s="127">
        <v>0</v>
      </c>
      <c r="Q36" s="118">
        <v>0</v>
      </c>
      <c r="R36" s="127">
        <v>0</v>
      </c>
      <c r="S36" s="118">
        <v>0</v>
      </c>
      <c r="T36" s="127">
        <v>0</v>
      </c>
      <c r="U36" s="118">
        <v>0</v>
      </c>
    </row>
    <row r="37" spans="1:21" x14ac:dyDescent="0.25">
      <c r="A37" s="160"/>
      <c r="B37" s="161"/>
      <c r="C37" s="162"/>
      <c r="D37" s="188"/>
      <c r="E37" s="118"/>
      <c r="F37" s="158"/>
      <c r="G37" s="158"/>
      <c r="H37" s="158"/>
      <c r="I37" s="158"/>
      <c r="J37" s="159"/>
      <c r="K37" s="107" t="s">
        <v>34</v>
      </c>
      <c r="L37" s="127">
        <v>0.999999999999999</v>
      </c>
      <c r="M37" s="118">
        <v>0</v>
      </c>
      <c r="N37" s="127">
        <v>1.0999999999999992</v>
      </c>
      <c r="O37" s="118">
        <v>0</v>
      </c>
      <c r="P37" s="127">
        <v>1.1999999999999997</v>
      </c>
      <c r="Q37" s="118">
        <v>0</v>
      </c>
      <c r="R37" s="127">
        <v>0.89999999999999936</v>
      </c>
      <c r="S37" s="118">
        <v>0</v>
      </c>
      <c r="T37" s="127">
        <v>0.79999999999999938</v>
      </c>
      <c r="U37" s="118">
        <v>0</v>
      </c>
    </row>
    <row r="38" spans="1:21" x14ac:dyDescent="0.25">
      <c r="A38" s="160"/>
      <c r="B38" s="161"/>
      <c r="C38" s="162"/>
      <c r="D38" s="188"/>
      <c r="E38" s="118"/>
      <c r="F38" s="158"/>
      <c r="G38" s="158"/>
      <c r="H38" s="158"/>
      <c r="I38" s="158"/>
      <c r="J38" s="159"/>
      <c r="K38" s="107" t="s">
        <v>35</v>
      </c>
      <c r="L38" s="127">
        <v>34.999999999999993</v>
      </c>
      <c r="M38" s="118">
        <v>0</v>
      </c>
      <c r="N38" s="127">
        <v>38.5</v>
      </c>
      <c r="O38" s="118">
        <v>0</v>
      </c>
      <c r="P38" s="127">
        <v>41.999999999999993</v>
      </c>
      <c r="Q38" s="118">
        <v>0</v>
      </c>
      <c r="R38" s="127">
        <v>31.5</v>
      </c>
      <c r="S38" s="118">
        <v>0</v>
      </c>
      <c r="T38" s="127">
        <v>27.999999999999993</v>
      </c>
      <c r="U38" s="118">
        <v>0</v>
      </c>
    </row>
    <row r="39" spans="1:21" x14ac:dyDescent="0.25">
      <c r="A39" s="160"/>
      <c r="B39" s="161"/>
      <c r="C39" s="162"/>
      <c r="D39" s="188"/>
      <c r="E39" s="118"/>
      <c r="F39" s="158"/>
      <c r="G39" s="158"/>
      <c r="H39" s="158"/>
      <c r="I39" s="158"/>
      <c r="J39" s="159"/>
      <c r="K39" s="107" t="s">
        <v>36</v>
      </c>
      <c r="L39" s="127">
        <v>227</v>
      </c>
      <c r="M39" s="118">
        <v>0</v>
      </c>
      <c r="N39" s="127">
        <v>249.70000000000002</v>
      </c>
      <c r="O39" s="118">
        <v>0</v>
      </c>
      <c r="P39" s="127">
        <v>272.40000000000003</v>
      </c>
      <c r="Q39" s="118">
        <v>0</v>
      </c>
      <c r="R39" s="127">
        <v>204.29999999999998</v>
      </c>
      <c r="S39" s="118">
        <v>0</v>
      </c>
      <c r="T39" s="127">
        <v>181.60000000000005</v>
      </c>
      <c r="U39" s="118">
        <v>0</v>
      </c>
    </row>
    <row r="40" spans="1:21" x14ac:dyDescent="0.25">
      <c r="A40" s="160"/>
      <c r="B40" s="161"/>
      <c r="C40" s="162"/>
      <c r="D40" s="188"/>
      <c r="E40" s="118"/>
      <c r="F40" s="158"/>
      <c r="G40" s="158"/>
      <c r="H40" s="158"/>
      <c r="I40" s="158"/>
      <c r="J40" s="159"/>
      <c r="K40" s="107" t="s">
        <v>45</v>
      </c>
      <c r="L40" s="127">
        <v>500</v>
      </c>
      <c r="M40" s="118">
        <v>0</v>
      </c>
      <c r="N40" s="127">
        <v>550.00000000000011</v>
      </c>
      <c r="O40" s="118">
        <v>0</v>
      </c>
      <c r="P40" s="127">
        <v>600</v>
      </c>
      <c r="Q40" s="118">
        <v>0</v>
      </c>
      <c r="R40" s="127">
        <v>450.00000000000006</v>
      </c>
      <c r="S40" s="118">
        <v>0</v>
      </c>
      <c r="T40" s="127">
        <v>400.00000000000011</v>
      </c>
      <c r="U40" s="118">
        <v>0</v>
      </c>
    </row>
    <row r="41" spans="1:21" x14ac:dyDescent="0.25">
      <c r="A41" s="160"/>
      <c r="B41" s="161"/>
      <c r="C41" s="162"/>
      <c r="D41" s="188"/>
      <c r="E41" s="118"/>
      <c r="F41" s="158"/>
      <c r="G41" s="158"/>
      <c r="H41" s="158"/>
      <c r="I41" s="158"/>
      <c r="J41" s="159"/>
      <c r="K41" s="107" t="s">
        <v>46</v>
      </c>
      <c r="L41" s="127">
        <v>821.00000000000011</v>
      </c>
      <c r="M41" s="118">
        <v>0</v>
      </c>
      <c r="N41" s="127">
        <v>903.1</v>
      </c>
      <c r="O41" s="118">
        <v>0</v>
      </c>
      <c r="P41" s="127">
        <v>985.1999999999997</v>
      </c>
      <c r="Q41" s="118">
        <v>0</v>
      </c>
      <c r="R41" s="127">
        <v>738.90000000000009</v>
      </c>
      <c r="S41" s="118">
        <v>0</v>
      </c>
      <c r="T41" s="127">
        <v>656.8</v>
      </c>
      <c r="U41" s="118">
        <v>0</v>
      </c>
    </row>
    <row r="42" spans="1:21" x14ac:dyDescent="0.25">
      <c r="A42" s="160"/>
      <c r="B42" s="161"/>
      <c r="C42" s="162"/>
      <c r="D42" s="188"/>
      <c r="E42" s="118"/>
      <c r="F42" s="158"/>
      <c r="G42" s="158"/>
      <c r="H42" s="158"/>
      <c r="I42" s="158"/>
      <c r="J42" s="159"/>
      <c r="K42" s="164" t="s">
        <v>108</v>
      </c>
      <c r="L42" s="165">
        <v>4048.0000000000005</v>
      </c>
      <c r="M42" s="165">
        <v>0</v>
      </c>
      <c r="N42" s="165">
        <v>4452.8000000000011</v>
      </c>
      <c r="O42" s="165">
        <v>0</v>
      </c>
      <c r="P42" s="165">
        <v>4857.5999999999995</v>
      </c>
      <c r="Q42" s="165">
        <v>0</v>
      </c>
      <c r="R42" s="165">
        <v>3643.2000000000007</v>
      </c>
      <c r="S42" s="165">
        <v>0</v>
      </c>
      <c r="T42" s="165">
        <v>3238.3999999999996</v>
      </c>
      <c r="U42" s="165">
        <v>0</v>
      </c>
    </row>
    <row r="43" spans="1:21" x14ac:dyDescent="0.25">
      <c r="A43" s="160"/>
      <c r="B43" s="161"/>
      <c r="C43" s="162"/>
      <c r="D43" s="188"/>
      <c r="E43" s="118"/>
      <c r="F43" s="158"/>
      <c r="G43" s="158"/>
      <c r="H43" s="158"/>
      <c r="I43" s="158"/>
      <c r="J43" s="159"/>
      <c r="K43" s="164" t="s">
        <v>109</v>
      </c>
      <c r="L43" s="165">
        <v>3455.0000000000005</v>
      </c>
      <c r="M43" s="165">
        <v>0</v>
      </c>
      <c r="N43" s="165">
        <v>3800.5000000000009</v>
      </c>
      <c r="O43" s="165">
        <v>0</v>
      </c>
      <c r="P43" s="165">
        <v>4146</v>
      </c>
      <c r="Q43" s="165">
        <v>0</v>
      </c>
      <c r="R43" s="165">
        <v>3109.5000000000005</v>
      </c>
      <c r="S43" s="165">
        <v>0</v>
      </c>
      <c r="T43" s="165">
        <v>2764</v>
      </c>
      <c r="U43" s="165">
        <v>0</v>
      </c>
    </row>
    <row r="44" spans="1:21" x14ac:dyDescent="0.25">
      <c r="A44" s="160"/>
      <c r="B44" s="170"/>
      <c r="C44" s="171"/>
      <c r="D44" s="189"/>
      <c r="E44" s="173"/>
      <c r="F44" s="158"/>
      <c r="G44" s="158"/>
      <c r="H44" s="158"/>
      <c r="I44" s="158"/>
      <c r="J44" s="159"/>
      <c r="K44" s="164" t="s">
        <v>110</v>
      </c>
      <c r="L44" s="165">
        <v>4048.0000000000005</v>
      </c>
      <c r="M44" s="165">
        <v>4404774.5515613351</v>
      </c>
      <c r="N44" s="165">
        <v>4452.8000000000011</v>
      </c>
      <c r="O44" s="165">
        <v>4721794.6969402367</v>
      </c>
      <c r="P44" s="165">
        <v>4857.5999999999995</v>
      </c>
      <c r="Q44" s="165">
        <v>5038814.8423191374</v>
      </c>
      <c r="R44" s="165">
        <v>3643.2000000000007</v>
      </c>
      <c r="S44" s="165">
        <v>4087754.4061824349</v>
      </c>
      <c r="T44" s="165">
        <v>3238.3999999999996</v>
      </c>
      <c r="U44" s="165">
        <v>3770734.2608035337</v>
      </c>
    </row>
    <row r="45" spans="1:21" x14ac:dyDescent="0.25">
      <c r="A45" s="174"/>
      <c r="B45" s="175"/>
      <c r="C45" s="175"/>
      <c r="D45" s="175" t="s">
        <v>111</v>
      </c>
      <c r="E45" s="176">
        <v>0</v>
      </c>
      <c r="F45" s="177"/>
      <c r="G45" s="177"/>
      <c r="H45" s="177"/>
      <c r="I45" s="177"/>
      <c r="J45" s="178"/>
      <c r="K45" s="164" t="s">
        <v>112</v>
      </c>
      <c r="L45" s="165">
        <v>3455.0000000000005</v>
      </c>
      <c r="M45" s="165">
        <v>3344216.8221065896</v>
      </c>
      <c r="N45" s="165">
        <v>3800.5000000000009</v>
      </c>
      <c r="O45" s="165">
        <v>3610491.3523126356</v>
      </c>
      <c r="P45" s="165">
        <v>4146</v>
      </c>
      <c r="Q45" s="165">
        <v>3876765.8825186826</v>
      </c>
      <c r="R45" s="165">
        <v>3109.5000000000005</v>
      </c>
      <c r="S45" s="165">
        <v>3077942.291900543</v>
      </c>
      <c r="T45" s="165">
        <v>2764</v>
      </c>
      <c r="U45" s="165">
        <v>2811667.7616944965</v>
      </c>
    </row>
    <row r="49" spans="1:1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11" priority="4" stopIfTrue="1" operator="greaterThanOrEqual">
      <formula>#REF!</formula>
    </cfRule>
  </conditionalFormatting>
  <conditionalFormatting sqref="J10">
    <cfRule type="cellIs" dxfId="10" priority="3" stopIfTrue="1" operator="greaterThanOrEqual">
      <formula>#REF!</formula>
    </cfRule>
  </conditionalFormatting>
  <conditionalFormatting sqref="H9">
    <cfRule type="cellIs" dxfId="9" priority="2" stopIfTrue="1" operator="greaterThanOrEqual">
      <formula>#REF!</formula>
    </cfRule>
  </conditionalFormatting>
  <conditionalFormatting sqref="F4:J4">
    <cfRule type="containsText" dxfId="8" priority="1" stopIfTrue="1" operator="containsText" text="PEAK DAY">
      <formula>NOT(ISERROR(SEARCH("PEAK DAY",F4)))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70" zoomScaleNormal="70" workbookViewId="0">
      <selection activeCell="M37" sqref="M37"/>
    </sheetView>
  </sheetViews>
  <sheetFormatPr defaultRowHeight="15" x14ac:dyDescent="0.25"/>
  <cols>
    <col min="1" max="1" width="26.7109375" style="190" customWidth="1"/>
    <col min="2" max="3" width="18.7109375" style="190" customWidth="1"/>
    <col min="4" max="4" width="27.7109375" style="190" customWidth="1"/>
    <col min="5" max="5" width="15.7109375" style="190" customWidth="1"/>
    <col min="6" max="7" width="12.7109375" style="190" customWidth="1"/>
    <col min="8" max="8" width="17.7109375" style="190" customWidth="1"/>
    <col min="9" max="10" width="15.7109375" style="190" customWidth="1"/>
    <col min="11" max="13" width="18.7109375" style="92" customWidth="1"/>
    <col min="14" max="21" width="15.85546875" style="92" customWidth="1"/>
    <col min="22" max="256" width="9.140625" style="92"/>
    <col min="257" max="257" width="26.7109375" style="92" customWidth="1"/>
    <col min="258" max="259" width="18.7109375" style="92" customWidth="1"/>
    <col min="260" max="260" width="27.7109375" style="92" customWidth="1"/>
    <col min="261" max="261" width="15.7109375" style="92" customWidth="1"/>
    <col min="262" max="263" width="12.7109375" style="92" customWidth="1"/>
    <col min="264" max="264" width="17.7109375" style="92" customWidth="1"/>
    <col min="265" max="266" width="15.7109375" style="92" customWidth="1"/>
    <col min="267" max="269" width="18.7109375" style="92" customWidth="1"/>
    <col min="270" max="277" width="15.85546875" style="92" customWidth="1"/>
    <col min="278" max="512" width="9.140625" style="92"/>
    <col min="513" max="513" width="26.7109375" style="92" customWidth="1"/>
    <col min="514" max="515" width="18.7109375" style="92" customWidth="1"/>
    <col min="516" max="516" width="27.7109375" style="92" customWidth="1"/>
    <col min="517" max="517" width="15.7109375" style="92" customWidth="1"/>
    <col min="518" max="519" width="12.7109375" style="92" customWidth="1"/>
    <col min="520" max="520" width="17.7109375" style="92" customWidth="1"/>
    <col min="521" max="522" width="15.7109375" style="92" customWidth="1"/>
    <col min="523" max="525" width="18.7109375" style="92" customWidth="1"/>
    <col min="526" max="533" width="15.85546875" style="92" customWidth="1"/>
    <col min="534" max="768" width="9.140625" style="92"/>
    <col min="769" max="769" width="26.7109375" style="92" customWidth="1"/>
    <col min="770" max="771" width="18.7109375" style="92" customWidth="1"/>
    <col min="772" max="772" width="27.7109375" style="92" customWidth="1"/>
    <col min="773" max="773" width="15.7109375" style="92" customWidth="1"/>
    <col min="774" max="775" width="12.7109375" style="92" customWidth="1"/>
    <col min="776" max="776" width="17.7109375" style="92" customWidth="1"/>
    <col min="777" max="778" width="15.7109375" style="92" customWidth="1"/>
    <col min="779" max="781" width="18.7109375" style="92" customWidth="1"/>
    <col min="782" max="789" width="15.85546875" style="92" customWidth="1"/>
    <col min="790" max="1024" width="9.140625" style="92"/>
    <col min="1025" max="1025" width="26.7109375" style="92" customWidth="1"/>
    <col min="1026" max="1027" width="18.7109375" style="92" customWidth="1"/>
    <col min="1028" max="1028" width="27.7109375" style="92" customWidth="1"/>
    <col min="1029" max="1029" width="15.7109375" style="92" customWidth="1"/>
    <col min="1030" max="1031" width="12.7109375" style="92" customWidth="1"/>
    <col min="1032" max="1032" width="17.7109375" style="92" customWidth="1"/>
    <col min="1033" max="1034" width="15.7109375" style="92" customWidth="1"/>
    <col min="1035" max="1037" width="18.7109375" style="92" customWidth="1"/>
    <col min="1038" max="1045" width="15.85546875" style="92" customWidth="1"/>
    <col min="1046" max="1280" width="9.140625" style="92"/>
    <col min="1281" max="1281" width="26.7109375" style="92" customWidth="1"/>
    <col min="1282" max="1283" width="18.7109375" style="92" customWidth="1"/>
    <col min="1284" max="1284" width="27.7109375" style="92" customWidth="1"/>
    <col min="1285" max="1285" width="15.7109375" style="92" customWidth="1"/>
    <col min="1286" max="1287" width="12.7109375" style="92" customWidth="1"/>
    <col min="1288" max="1288" width="17.7109375" style="92" customWidth="1"/>
    <col min="1289" max="1290" width="15.7109375" style="92" customWidth="1"/>
    <col min="1291" max="1293" width="18.7109375" style="92" customWidth="1"/>
    <col min="1294" max="1301" width="15.85546875" style="92" customWidth="1"/>
    <col min="1302" max="1536" width="9.140625" style="92"/>
    <col min="1537" max="1537" width="26.7109375" style="92" customWidth="1"/>
    <col min="1538" max="1539" width="18.7109375" style="92" customWidth="1"/>
    <col min="1540" max="1540" width="27.7109375" style="92" customWidth="1"/>
    <col min="1541" max="1541" width="15.7109375" style="92" customWidth="1"/>
    <col min="1542" max="1543" width="12.7109375" style="92" customWidth="1"/>
    <col min="1544" max="1544" width="17.7109375" style="92" customWidth="1"/>
    <col min="1545" max="1546" width="15.7109375" style="92" customWidth="1"/>
    <col min="1547" max="1549" width="18.7109375" style="92" customWidth="1"/>
    <col min="1550" max="1557" width="15.85546875" style="92" customWidth="1"/>
    <col min="1558" max="1792" width="9.140625" style="92"/>
    <col min="1793" max="1793" width="26.7109375" style="92" customWidth="1"/>
    <col min="1794" max="1795" width="18.7109375" style="92" customWidth="1"/>
    <col min="1796" max="1796" width="27.7109375" style="92" customWidth="1"/>
    <col min="1797" max="1797" width="15.7109375" style="92" customWidth="1"/>
    <col min="1798" max="1799" width="12.7109375" style="92" customWidth="1"/>
    <col min="1800" max="1800" width="17.7109375" style="92" customWidth="1"/>
    <col min="1801" max="1802" width="15.7109375" style="92" customWidth="1"/>
    <col min="1803" max="1805" width="18.7109375" style="92" customWidth="1"/>
    <col min="1806" max="1813" width="15.85546875" style="92" customWidth="1"/>
    <col min="1814" max="2048" width="9.140625" style="92"/>
    <col min="2049" max="2049" width="26.7109375" style="92" customWidth="1"/>
    <col min="2050" max="2051" width="18.7109375" style="92" customWidth="1"/>
    <col min="2052" max="2052" width="27.7109375" style="92" customWidth="1"/>
    <col min="2053" max="2053" width="15.7109375" style="92" customWidth="1"/>
    <col min="2054" max="2055" width="12.7109375" style="92" customWidth="1"/>
    <col min="2056" max="2056" width="17.7109375" style="92" customWidth="1"/>
    <col min="2057" max="2058" width="15.7109375" style="92" customWidth="1"/>
    <col min="2059" max="2061" width="18.7109375" style="92" customWidth="1"/>
    <col min="2062" max="2069" width="15.85546875" style="92" customWidth="1"/>
    <col min="2070" max="2304" width="9.140625" style="92"/>
    <col min="2305" max="2305" width="26.7109375" style="92" customWidth="1"/>
    <col min="2306" max="2307" width="18.7109375" style="92" customWidth="1"/>
    <col min="2308" max="2308" width="27.7109375" style="92" customWidth="1"/>
    <col min="2309" max="2309" width="15.7109375" style="92" customWidth="1"/>
    <col min="2310" max="2311" width="12.7109375" style="92" customWidth="1"/>
    <col min="2312" max="2312" width="17.7109375" style="92" customWidth="1"/>
    <col min="2313" max="2314" width="15.7109375" style="92" customWidth="1"/>
    <col min="2315" max="2317" width="18.7109375" style="92" customWidth="1"/>
    <col min="2318" max="2325" width="15.85546875" style="92" customWidth="1"/>
    <col min="2326" max="2560" width="9.140625" style="92"/>
    <col min="2561" max="2561" width="26.7109375" style="92" customWidth="1"/>
    <col min="2562" max="2563" width="18.7109375" style="92" customWidth="1"/>
    <col min="2564" max="2564" width="27.7109375" style="92" customWidth="1"/>
    <col min="2565" max="2565" width="15.7109375" style="92" customWidth="1"/>
    <col min="2566" max="2567" width="12.7109375" style="92" customWidth="1"/>
    <col min="2568" max="2568" width="17.7109375" style="92" customWidth="1"/>
    <col min="2569" max="2570" width="15.7109375" style="92" customWidth="1"/>
    <col min="2571" max="2573" width="18.7109375" style="92" customWidth="1"/>
    <col min="2574" max="2581" width="15.85546875" style="92" customWidth="1"/>
    <col min="2582" max="2816" width="9.140625" style="92"/>
    <col min="2817" max="2817" width="26.7109375" style="92" customWidth="1"/>
    <col min="2818" max="2819" width="18.7109375" style="92" customWidth="1"/>
    <col min="2820" max="2820" width="27.7109375" style="92" customWidth="1"/>
    <col min="2821" max="2821" width="15.7109375" style="92" customWidth="1"/>
    <col min="2822" max="2823" width="12.7109375" style="92" customWidth="1"/>
    <col min="2824" max="2824" width="17.7109375" style="92" customWidth="1"/>
    <col min="2825" max="2826" width="15.7109375" style="92" customWidth="1"/>
    <col min="2827" max="2829" width="18.7109375" style="92" customWidth="1"/>
    <col min="2830" max="2837" width="15.85546875" style="92" customWidth="1"/>
    <col min="2838" max="3072" width="9.140625" style="92"/>
    <col min="3073" max="3073" width="26.7109375" style="92" customWidth="1"/>
    <col min="3074" max="3075" width="18.7109375" style="92" customWidth="1"/>
    <col min="3076" max="3076" width="27.7109375" style="92" customWidth="1"/>
    <col min="3077" max="3077" width="15.7109375" style="92" customWidth="1"/>
    <col min="3078" max="3079" width="12.7109375" style="92" customWidth="1"/>
    <col min="3080" max="3080" width="17.7109375" style="92" customWidth="1"/>
    <col min="3081" max="3082" width="15.7109375" style="92" customWidth="1"/>
    <col min="3083" max="3085" width="18.7109375" style="92" customWidth="1"/>
    <col min="3086" max="3093" width="15.85546875" style="92" customWidth="1"/>
    <col min="3094" max="3328" width="9.140625" style="92"/>
    <col min="3329" max="3329" width="26.7109375" style="92" customWidth="1"/>
    <col min="3330" max="3331" width="18.7109375" style="92" customWidth="1"/>
    <col min="3332" max="3332" width="27.7109375" style="92" customWidth="1"/>
    <col min="3333" max="3333" width="15.7109375" style="92" customWidth="1"/>
    <col min="3334" max="3335" width="12.7109375" style="92" customWidth="1"/>
    <col min="3336" max="3336" width="17.7109375" style="92" customWidth="1"/>
    <col min="3337" max="3338" width="15.7109375" style="92" customWidth="1"/>
    <col min="3339" max="3341" width="18.7109375" style="92" customWidth="1"/>
    <col min="3342" max="3349" width="15.85546875" style="92" customWidth="1"/>
    <col min="3350" max="3584" width="9.140625" style="92"/>
    <col min="3585" max="3585" width="26.7109375" style="92" customWidth="1"/>
    <col min="3586" max="3587" width="18.7109375" style="92" customWidth="1"/>
    <col min="3588" max="3588" width="27.7109375" style="92" customWidth="1"/>
    <col min="3589" max="3589" width="15.7109375" style="92" customWidth="1"/>
    <col min="3590" max="3591" width="12.7109375" style="92" customWidth="1"/>
    <col min="3592" max="3592" width="17.7109375" style="92" customWidth="1"/>
    <col min="3593" max="3594" width="15.7109375" style="92" customWidth="1"/>
    <col min="3595" max="3597" width="18.7109375" style="92" customWidth="1"/>
    <col min="3598" max="3605" width="15.85546875" style="92" customWidth="1"/>
    <col min="3606" max="3840" width="9.140625" style="92"/>
    <col min="3841" max="3841" width="26.7109375" style="92" customWidth="1"/>
    <col min="3842" max="3843" width="18.7109375" style="92" customWidth="1"/>
    <col min="3844" max="3844" width="27.7109375" style="92" customWidth="1"/>
    <col min="3845" max="3845" width="15.7109375" style="92" customWidth="1"/>
    <col min="3846" max="3847" width="12.7109375" style="92" customWidth="1"/>
    <col min="3848" max="3848" width="17.7109375" style="92" customWidth="1"/>
    <col min="3849" max="3850" width="15.7109375" style="92" customWidth="1"/>
    <col min="3851" max="3853" width="18.7109375" style="92" customWidth="1"/>
    <col min="3854" max="3861" width="15.85546875" style="92" customWidth="1"/>
    <col min="3862" max="4096" width="9.140625" style="92"/>
    <col min="4097" max="4097" width="26.7109375" style="92" customWidth="1"/>
    <col min="4098" max="4099" width="18.7109375" style="92" customWidth="1"/>
    <col min="4100" max="4100" width="27.7109375" style="92" customWidth="1"/>
    <col min="4101" max="4101" width="15.7109375" style="92" customWidth="1"/>
    <col min="4102" max="4103" width="12.7109375" style="92" customWidth="1"/>
    <col min="4104" max="4104" width="17.7109375" style="92" customWidth="1"/>
    <col min="4105" max="4106" width="15.7109375" style="92" customWidth="1"/>
    <col min="4107" max="4109" width="18.7109375" style="92" customWidth="1"/>
    <col min="4110" max="4117" width="15.85546875" style="92" customWidth="1"/>
    <col min="4118" max="4352" width="9.140625" style="92"/>
    <col min="4353" max="4353" width="26.7109375" style="92" customWidth="1"/>
    <col min="4354" max="4355" width="18.7109375" style="92" customWidth="1"/>
    <col min="4356" max="4356" width="27.7109375" style="92" customWidth="1"/>
    <col min="4357" max="4357" width="15.7109375" style="92" customWidth="1"/>
    <col min="4358" max="4359" width="12.7109375" style="92" customWidth="1"/>
    <col min="4360" max="4360" width="17.7109375" style="92" customWidth="1"/>
    <col min="4361" max="4362" width="15.7109375" style="92" customWidth="1"/>
    <col min="4363" max="4365" width="18.7109375" style="92" customWidth="1"/>
    <col min="4366" max="4373" width="15.85546875" style="92" customWidth="1"/>
    <col min="4374" max="4608" width="9.140625" style="92"/>
    <col min="4609" max="4609" width="26.7109375" style="92" customWidth="1"/>
    <col min="4610" max="4611" width="18.7109375" style="92" customWidth="1"/>
    <col min="4612" max="4612" width="27.7109375" style="92" customWidth="1"/>
    <col min="4613" max="4613" width="15.7109375" style="92" customWidth="1"/>
    <col min="4614" max="4615" width="12.7109375" style="92" customWidth="1"/>
    <col min="4616" max="4616" width="17.7109375" style="92" customWidth="1"/>
    <col min="4617" max="4618" width="15.7109375" style="92" customWidth="1"/>
    <col min="4619" max="4621" width="18.7109375" style="92" customWidth="1"/>
    <col min="4622" max="4629" width="15.85546875" style="92" customWidth="1"/>
    <col min="4630" max="4864" width="9.140625" style="92"/>
    <col min="4865" max="4865" width="26.7109375" style="92" customWidth="1"/>
    <col min="4866" max="4867" width="18.7109375" style="92" customWidth="1"/>
    <col min="4868" max="4868" width="27.7109375" style="92" customWidth="1"/>
    <col min="4869" max="4869" width="15.7109375" style="92" customWidth="1"/>
    <col min="4870" max="4871" width="12.7109375" style="92" customWidth="1"/>
    <col min="4872" max="4872" width="17.7109375" style="92" customWidth="1"/>
    <col min="4873" max="4874" width="15.7109375" style="92" customWidth="1"/>
    <col min="4875" max="4877" width="18.7109375" style="92" customWidth="1"/>
    <col min="4878" max="4885" width="15.85546875" style="92" customWidth="1"/>
    <col min="4886" max="5120" width="9.140625" style="92"/>
    <col min="5121" max="5121" width="26.7109375" style="92" customWidth="1"/>
    <col min="5122" max="5123" width="18.7109375" style="92" customWidth="1"/>
    <col min="5124" max="5124" width="27.7109375" style="92" customWidth="1"/>
    <col min="5125" max="5125" width="15.7109375" style="92" customWidth="1"/>
    <col min="5126" max="5127" width="12.7109375" style="92" customWidth="1"/>
    <col min="5128" max="5128" width="17.7109375" style="92" customWidth="1"/>
    <col min="5129" max="5130" width="15.7109375" style="92" customWidth="1"/>
    <col min="5131" max="5133" width="18.7109375" style="92" customWidth="1"/>
    <col min="5134" max="5141" width="15.85546875" style="92" customWidth="1"/>
    <col min="5142" max="5376" width="9.140625" style="92"/>
    <col min="5377" max="5377" width="26.7109375" style="92" customWidth="1"/>
    <col min="5378" max="5379" width="18.7109375" style="92" customWidth="1"/>
    <col min="5380" max="5380" width="27.7109375" style="92" customWidth="1"/>
    <col min="5381" max="5381" width="15.7109375" style="92" customWidth="1"/>
    <col min="5382" max="5383" width="12.7109375" style="92" customWidth="1"/>
    <col min="5384" max="5384" width="17.7109375" style="92" customWidth="1"/>
    <col min="5385" max="5386" width="15.7109375" style="92" customWidth="1"/>
    <col min="5387" max="5389" width="18.7109375" style="92" customWidth="1"/>
    <col min="5390" max="5397" width="15.85546875" style="92" customWidth="1"/>
    <col min="5398" max="5632" width="9.140625" style="92"/>
    <col min="5633" max="5633" width="26.7109375" style="92" customWidth="1"/>
    <col min="5634" max="5635" width="18.7109375" style="92" customWidth="1"/>
    <col min="5636" max="5636" width="27.7109375" style="92" customWidth="1"/>
    <col min="5637" max="5637" width="15.7109375" style="92" customWidth="1"/>
    <col min="5638" max="5639" width="12.7109375" style="92" customWidth="1"/>
    <col min="5640" max="5640" width="17.7109375" style="92" customWidth="1"/>
    <col min="5641" max="5642" width="15.7109375" style="92" customWidth="1"/>
    <col min="5643" max="5645" width="18.7109375" style="92" customWidth="1"/>
    <col min="5646" max="5653" width="15.85546875" style="92" customWidth="1"/>
    <col min="5654" max="5888" width="9.140625" style="92"/>
    <col min="5889" max="5889" width="26.7109375" style="92" customWidth="1"/>
    <col min="5890" max="5891" width="18.7109375" style="92" customWidth="1"/>
    <col min="5892" max="5892" width="27.7109375" style="92" customWidth="1"/>
    <col min="5893" max="5893" width="15.7109375" style="92" customWidth="1"/>
    <col min="5894" max="5895" width="12.7109375" style="92" customWidth="1"/>
    <col min="5896" max="5896" width="17.7109375" style="92" customWidth="1"/>
    <col min="5897" max="5898" width="15.7109375" style="92" customWidth="1"/>
    <col min="5899" max="5901" width="18.7109375" style="92" customWidth="1"/>
    <col min="5902" max="5909" width="15.85546875" style="92" customWidth="1"/>
    <col min="5910" max="6144" width="9.140625" style="92"/>
    <col min="6145" max="6145" width="26.7109375" style="92" customWidth="1"/>
    <col min="6146" max="6147" width="18.7109375" style="92" customWidth="1"/>
    <col min="6148" max="6148" width="27.7109375" style="92" customWidth="1"/>
    <col min="6149" max="6149" width="15.7109375" style="92" customWidth="1"/>
    <col min="6150" max="6151" width="12.7109375" style="92" customWidth="1"/>
    <col min="6152" max="6152" width="17.7109375" style="92" customWidth="1"/>
    <col min="6153" max="6154" width="15.7109375" style="92" customWidth="1"/>
    <col min="6155" max="6157" width="18.7109375" style="92" customWidth="1"/>
    <col min="6158" max="6165" width="15.85546875" style="92" customWidth="1"/>
    <col min="6166" max="6400" width="9.140625" style="92"/>
    <col min="6401" max="6401" width="26.7109375" style="92" customWidth="1"/>
    <col min="6402" max="6403" width="18.7109375" style="92" customWidth="1"/>
    <col min="6404" max="6404" width="27.7109375" style="92" customWidth="1"/>
    <col min="6405" max="6405" width="15.7109375" style="92" customWidth="1"/>
    <col min="6406" max="6407" width="12.7109375" style="92" customWidth="1"/>
    <col min="6408" max="6408" width="17.7109375" style="92" customWidth="1"/>
    <col min="6409" max="6410" width="15.7109375" style="92" customWidth="1"/>
    <col min="6411" max="6413" width="18.7109375" style="92" customWidth="1"/>
    <col min="6414" max="6421" width="15.85546875" style="92" customWidth="1"/>
    <col min="6422" max="6656" width="9.140625" style="92"/>
    <col min="6657" max="6657" width="26.7109375" style="92" customWidth="1"/>
    <col min="6658" max="6659" width="18.7109375" style="92" customWidth="1"/>
    <col min="6660" max="6660" width="27.7109375" style="92" customWidth="1"/>
    <col min="6661" max="6661" width="15.7109375" style="92" customWidth="1"/>
    <col min="6662" max="6663" width="12.7109375" style="92" customWidth="1"/>
    <col min="6664" max="6664" width="17.7109375" style="92" customWidth="1"/>
    <col min="6665" max="6666" width="15.7109375" style="92" customWidth="1"/>
    <col min="6667" max="6669" width="18.7109375" style="92" customWidth="1"/>
    <col min="6670" max="6677" width="15.85546875" style="92" customWidth="1"/>
    <col min="6678" max="6912" width="9.140625" style="92"/>
    <col min="6913" max="6913" width="26.7109375" style="92" customWidth="1"/>
    <col min="6914" max="6915" width="18.7109375" style="92" customWidth="1"/>
    <col min="6916" max="6916" width="27.7109375" style="92" customWidth="1"/>
    <col min="6917" max="6917" width="15.7109375" style="92" customWidth="1"/>
    <col min="6918" max="6919" width="12.7109375" style="92" customWidth="1"/>
    <col min="6920" max="6920" width="17.7109375" style="92" customWidth="1"/>
    <col min="6921" max="6922" width="15.7109375" style="92" customWidth="1"/>
    <col min="6923" max="6925" width="18.7109375" style="92" customWidth="1"/>
    <col min="6926" max="6933" width="15.85546875" style="92" customWidth="1"/>
    <col min="6934" max="7168" width="9.140625" style="92"/>
    <col min="7169" max="7169" width="26.7109375" style="92" customWidth="1"/>
    <col min="7170" max="7171" width="18.7109375" style="92" customWidth="1"/>
    <col min="7172" max="7172" width="27.7109375" style="92" customWidth="1"/>
    <col min="7173" max="7173" width="15.7109375" style="92" customWidth="1"/>
    <col min="7174" max="7175" width="12.7109375" style="92" customWidth="1"/>
    <col min="7176" max="7176" width="17.7109375" style="92" customWidth="1"/>
    <col min="7177" max="7178" width="15.7109375" style="92" customWidth="1"/>
    <col min="7179" max="7181" width="18.7109375" style="92" customWidth="1"/>
    <col min="7182" max="7189" width="15.85546875" style="92" customWidth="1"/>
    <col min="7190" max="7424" width="9.140625" style="92"/>
    <col min="7425" max="7425" width="26.7109375" style="92" customWidth="1"/>
    <col min="7426" max="7427" width="18.7109375" style="92" customWidth="1"/>
    <col min="7428" max="7428" width="27.7109375" style="92" customWidth="1"/>
    <col min="7429" max="7429" width="15.7109375" style="92" customWidth="1"/>
    <col min="7430" max="7431" width="12.7109375" style="92" customWidth="1"/>
    <col min="7432" max="7432" width="17.7109375" style="92" customWidth="1"/>
    <col min="7433" max="7434" width="15.7109375" style="92" customWidth="1"/>
    <col min="7435" max="7437" width="18.7109375" style="92" customWidth="1"/>
    <col min="7438" max="7445" width="15.85546875" style="92" customWidth="1"/>
    <col min="7446" max="7680" width="9.140625" style="92"/>
    <col min="7681" max="7681" width="26.7109375" style="92" customWidth="1"/>
    <col min="7682" max="7683" width="18.7109375" style="92" customWidth="1"/>
    <col min="7684" max="7684" width="27.7109375" style="92" customWidth="1"/>
    <col min="7685" max="7685" width="15.7109375" style="92" customWidth="1"/>
    <col min="7686" max="7687" width="12.7109375" style="92" customWidth="1"/>
    <col min="7688" max="7688" width="17.7109375" style="92" customWidth="1"/>
    <col min="7689" max="7690" width="15.7109375" style="92" customWidth="1"/>
    <col min="7691" max="7693" width="18.7109375" style="92" customWidth="1"/>
    <col min="7694" max="7701" width="15.85546875" style="92" customWidth="1"/>
    <col min="7702" max="7936" width="9.140625" style="92"/>
    <col min="7937" max="7937" width="26.7109375" style="92" customWidth="1"/>
    <col min="7938" max="7939" width="18.7109375" style="92" customWidth="1"/>
    <col min="7940" max="7940" width="27.7109375" style="92" customWidth="1"/>
    <col min="7941" max="7941" width="15.7109375" style="92" customWidth="1"/>
    <col min="7942" max="7943" width="12.7109375" style="92" customWidth="1"/>
    <col min="7944" max="7944" width="17.7109375" style="92" customWidth="1"/>
    <col min="7945" max="7946" width="15.7109375" style="92" customWidth="1"/>
    <col min="7947" max="7949" width="18.7109375" style="92" customWidth="1"/>
    <col min="7950" max="7957" width="15.85546875" style="92" customWidth="1"/>
    <col min="7958" max="8192" width="9.140625" style="92"/>
    <col min="8193" max="8193" width="26.7109375" style="92" customWidth="1"/>
    <col min="8194" max="8195" width="18.7109375" style="92" customWidth="1"/>
    <col min="8196" max="8196" width="27.7109375" style="92" customWidth="1"/>
    <col min="8197" max="8197" width="15.7109375" style="92" customWidth="1"/>
    <col min="8198" max="8199" width="12.7109375" style="92" customWidth="1"/>
    <col min="8200" max="8200" width="17.7109375" style="92" customWidth="1"/>
    <col min="8201" max="8202" width="15.7109375" style="92" customWidth="1"/>
    <col min="8203" max="8205" width="18.7109375" style="92" customWidth="1"/>
    <col min="8206" max="8213" width="15.85546875" style="92" customWidth="1"/>
    <col min="8214" max="8448" width="9.140625" style="92"/>
    <col min="8449" max="8449" width="26.7109375" style="92" customWidth="1"/>
    <col min="8450" max="8451" width="18.7109375" style="92" customWidth="1"/>
    <col min="8452" max="8452" width="27.7109375" style="92" customWidth="1"/>
    <col min="8453" max="8453" width="15.7109375" style="92" customWidth="1"/>
    <col min="8454" max="8455" width="12.7109375" style="92" customWidth="1"/>
    <col min="8456" max="8456" width="17.7109375" style="92" customWidth="1"/>
    <col min="8457" max="8458" width="15.7109375" style="92" customWidth="1"/>
    <col min="8459" max="8461" width="18.7109375" style="92" customWidth="1"/>
    <col min="8462" max="8469" width="15.85546875" style="92" customWidth="1"/>
    <col min="8470" max="8704" width="9.140625" style="92"/>
    <col min="8705" max="8705" width="26.7109375" style="92" customWidth="1"/>
    <col min="8706" max="8707" width="18.7109375" style="92" customWidth="1"/>
    <col min="8708" max="8708" width="27.7109375" style="92" customWidth="1"/>
    <col min="8709" max="8709" width="15.7109375" style="92" customWidth="1"/>
    <col min="8710" max="8711" width="12.7109375" style="92" customWidth="1"/>
    <col min="8712" max="8712" width="17.7109375" style="92" customWidth="1"/>
    <col min="8713" max="8714" width="15.7109375" style="92" customWidth="1"/>
    <col min="8715" max="8717" width="18.7109375" style="92" customWidth="1"/>
    <col min="8718" max="8725" width="15.85546875" style="92" customWidth="1"/>
    <col min="8726" max="8960" width="9.140625" style="92"/>
    <col min="8961" max="8961" width="26.7109375" style="92" customWidth="1"/>
    <col min="8962" max="8963" width="18.7109375" style="92" customWidth="1"/>
    <col min="8964" max="8964" width="27.7109375" style="92" customWidth="1"/>
    <col min="8965" max="8965" width="15.7109375" style="92" customWidth="1"/>
    <col min="8966" max="8967" width="12.7109375" style="92" customWidth="1"/>
    <col min="8968" max="8968" width="17.7109375" style="92" customWidth="1"/>
    <col min="8969" max="8970" width="15.7109375" style="92" customWidth="1"/>
    <col min="8971" max="8973" width="18.7109375" style="92" customWidth="1"/>
    <col min="8974" max="8981" width="15.85546875" style="92" customWidth="1"/>
    <col min="8982" max="9216" width="9.140625" style="92"/>
    <col min="9217" max="9217" width="26.7109375" style="92" customWidth="1"/>
    <col min="9218" max="9219" width="18.7109375" style="92" customWidth="1"/>
    <col min="9220" max="9220" width="27.7109375" style="92" customWidth="1"/>
    <col min="9221" max="9221" width="15.7109375" style="92" customWidth="1"/>
    <col min="9222" max="9223" width="12.7109375" style="92" customWidth="1"/>
    <col min="9224" max="9224" width="17.7109375" style="92" customWidth="1"/>
    <col min="9225" max="9226" width="15.7109375" style="92" customWidth="1"/>
    <col min="9227" max="9229" width="18.7109375" style="92" customWidth="1"/>
    <col min="9230" max="9237" width="15.85546875" style="92" customWidth="1"/>
    <col min="9238" max="9472" width="9.140625" style="92"/>
    <col min="9473" max="9473" width="26.7109375" style="92" customWidth="1"/>
    <col min="9474" max="9475" width="18.7109375" style="92" customWidth="1"/>
    <col min="9476" max="9476" width="27.7109375" style="92" customWidth="1"/>
    <col min="9477" max="9477" width="15.7109375" style="92" customWidth="1"/>
    <col min="9478" max="9479" width="12.7109375" style="92" customWidth="1"/>
    <col min="9480" max="9480" width="17.7109375" style="92" customWidth="1"/>
    <col min="9481" max="9482" width="15.7109375" style="92" customWidth="1"/>
    <col min="9483" max="9485" width="18.7109375" style="92" customWidth="1"/>
    <col min="9486" max="9493" width="15.85546875" style="92" customWidth="1"/>
    <col min="9494" max="9728" width="9.140625" style="92"/>
    <col min="9729" max="9729" width="26.7109375" style="92" customWidth="1"/>
    <col min="9730" max="9731" width="18.7109375" style="92" customWidth="1"/>
    <col min="9732" max="9732" width="27.7109375" style="92" customWidth="1"/>
    <col min="9733" max="9733" width="15.7109375" style="92" customWidth="1"/>
    <col min="9734" max="9735" width="12.7109375" style="92" customWidth="1"/>
    <col min="9736" max="9736" width="17.7109375" style="92" customWidth="1"/>
    <col min="9737" max="9738" width="15.7109375" style="92" customWidth="1"/>
    <col min="9739" max="9741" width="18.7109375" style="92" customWidth="1"/>
    <col min="9742" max="9749" width="15.85546875" style="92" customWidth="1"/>
    <col min="9750" max="9984" width="9.140625" style="92"/>
    <col min="9985" max="9985" width="26.7109375" style="92" customWidth="1"/>
    <col min="9986" max="9987" width="18.7109375" style="92" customWidth="1"/>
    <col min="9988" max="9988" width="27.7109375" style="92" customWidth="1"/>
    <col min="9989" max="9989" width="15.7109375" style="92" customWidth="1"/>
    <col min="9990" max="9991" width="12.7109375" style="92" customWidth="1"/>
    <col min="9992" max="9992" width="17.7109375" style="92" customWidth="1"/>
    <col min="9993" max="9994" width="15.7109375" style="92" customWidth="1"/>
    <col min="9995" max="9997" width="18.7109375" style="92" customWidth="1"/>
    <col min="9998" max="10005" width="15.85546875" style="92" customWidth="1"/>
    <col min="10006" max="10240" width="9.140625" style="92"/>
    <col min="10241" max="10241" width="26.7109375" style="92" customWidth="1"/>
    <col min="10242" max="10243" width="18.7109375" style="92" customWidth="1"/>
    <col min="10244" max="10244" width="27.7109375" style="92" customWidth="1"/>
    <col min="10245" max="10245" width="15.7109375" style="92" customWidth="1"/>
    <col min="10246" max="10247" width="12.7109375" style="92" customWidth="1"/>
    <col min="10248" max="10248" width="17.7109375" style="92" customWidth="1"/>
    <col min="10249" max="10250" width="15.7109375" style="92" customWidth="1"/>
    <col min="10251" max="10253" width="18.7109375" style="92" customWidth="1"/>
    <col min="10254" max="10261" width="15.85546875" style="92" customWidth="1"/>
    <col min="10262" max="10496" width="9.140625" style="92"/>
    <col min="10497" max="10497" width="26.7109375" style="92" customWidth="1"/>
    <col min="10498" max="10499" width="18.7109375" style="92" customWidth="1"/>
    <col min="10500" max="10500" width="27.7109375" style="92" customWidth="1"/>
    <col min="10501" max="10501" width="15.7109375" style="92" customWidth="1"/>
    <col min="10502" max="10503" width="12.7109375" style="92" customWidth="1"/>
    <col min="10504" max="10504" width="17.7109375" style="92" customWidth="1"/>
    <col min="10505" max="10506" width="15.7109375" style="92" customWidth="1"/>
    <col min="10507" max="10509" width="18.7109375" style="92" customWidth="1"/>
    <col min="10510" max="10517" width="15.85546875" style="92" customWidth="1"/>
    <col min="10518" max="10752" width="9.140625" style="92"/>
    <col min="10753" max="10753" width="26.7109375" style="92" customWidth="1"/>
    <col min="10754" max="10755" width="18.7109375" style="92" customWidth="1"/>
    <col min="10756" max="10756" width="27.7109375" style="92" customWidth="1"/>
    <col min="10757" max="10757" width="15.7109375" style="92" customWidth="1"/>
    <col min="10758" max="10759" width="12.7109375" style="92" customWidth="1"/>
    <col min="10760" max="10760" width="17.7109375" style="92" customWidth="1"/>
    <col min="10761" max="10762" width="15.7109375" style="92" customWidth="1"/>
    <col min="10763" max="10765" width="18.7109375" style="92" customWidth="1"/>
    <col min="10766" max="10773" width="15.85546875" style="92" customWidth="1"/>
    <col min="10774" max="11008" width="9.140625" style="92"/>
    <col min="11009" max="11009" width="26.7109375" style="92" customWidth="1"/>
    <col min="11010" max="11011" width="18.7109375" style="92" customWidth="1"/>
    <col min="11012" max="11012" width="27.7109375" style="92" customWidth="1"/>
    <col min="11013" max="11013" width="15.7109375" style="92" customWidth="1"/>
    <col min="11014" max="11015" width="12.7109375" style="92" customWidth="1"/>
    <col min="11016" max="11016" width="17.7109375" style="92" customWidth="1"/>
    <col min="11017" max="11018" width="15.7109375" style="92" customWidth="1"/>
    <col min="11019" max="11021" width="18.7109375" style="92" customWidth="1"/>
    <col min="11022" max="11029" width="15.85546875" style="92" customWidth="1"/>
    <col min="11030" max="11264" width="9.140625" style="92"/>
    <col min="11265" max="11265" width="26.7109375" style="92" customWidth="1"/>
    <col min="11266" max="11267" width="18.7109375" style="92" customWidth="1"/>
    <col min="11268" max="11268" width="27.7109375" style="92" customWidth="1"/>
    <col min="11269" max="11269" width="15.7109375" style="92" customWidth="1"/>
    <col min="11270" max="11271" width="12.7109375" style="92" customWidth="1"/>
    <col min="11272" max="11272" width="17.7109375" style="92" customWidth="1"/>
    <col min="11273" max="11274" width="15.7109375" style="92" customWidth="1"/>
    <col min="11275" max="11277" width="18.7109375" style="92" customWidth="1"/>
    <col min="11278" max="11285" width="15.85546875" style="92" customWidth="1"/>
    <col min="11286" max="11520" width="9.140625" style="92"/>
    <col min="11521" max="11521" width="26.7109375" style="92" customWidth="1"/>
    <col min="11522" max="11523" width="18.7109375" style="92" customWidth="1"/>
    <col min="11524" max="11524" width="27.7109375" style="92" customWidth="1"/>
    <col min="11525" max="11525" width="15.7109375" style="92" customWidth="1"/>
    <col min="11526" max="11527" width="12.7109375" style="92" customWidth="1"/>
    <col min="11528" max="11528" width="17.7109375" style="92" customWidth="1"/>
    <col min="11529" max="11530" width="15.7109375" style="92" customWidth="1"/>
    <col min="11531" max="11533" width="18.7109375" style="92" customWidth="1"/>
    <col min="11534" max="11541" width="15.85546875" style="92" customWidth="1"/>
    <col min="11542" max="11776" width="9.140625" style="92"/>
    <col min="11777" max="11777" width="26.7109375" style="92" customWidth="1"/>
    <col min="11778" max="11779" width="18.7109375" style="92" customWidth="1"/>
    <col min="11780" max="11780" width="27.7109375" style="92" customWidth="1"/>
    <col min="11781" max="11781" width="15.7109375" style="92" customWidth="1"/>
    <col min="11782" max="11783" width="12.7109375" style="92" customWidth="1"/>
    <col min="11784" max="11784" width="17.7109375" style="92" customWidth="1"/>
    <col min="11785" max="11786" width="15.7109375" style="92" customWidth="1"/>
    <col min="11787" max="11789" width="18.7109375" style="92" customWidth="1"/>
    <col min="11790" max="11797" width="15.85546875" style="92" customWidth="1"/>
    <col min="11798" max="12032" width="9.140625" style="92"/>
    <col min="12033" max="12033" width="26.7109375" style="92" customWidth="1"/>
    <col min="12034" max="12035" width="18.7109375" style="92" customWidth="1"/>
    <col min="12036" max="12036" width="27.7109375" style="92" customWidth="1"/>
    <col min="12037" max="12037" width="15.7109375" style="92" customWidth="1"/>
    <col min="12038" max="12039" width="12.7109375" style="92" customWidth="1"/>
    <col min="12040" max="12040" width="17.7109375" style="92" customWidth="1"/>
    <col min="12041" max="12042" width="15.7109375" style="92" customWidth="1"/>
    <col min="12043" max="12045" width="18.7109375" style="92" customWidth="1"/>
    <col min="12046" max="12053" width="15.85546875" style="92" customWidth="1"/>
    <col min="12054" max="12288" width="9.140625" style="92"/>
    <col min="12289" max="12289" width="26.7109375" style="92" customWidth="1"/>
    <col min="12290" max="12291" width="18.7109375" style="92" customWidth="1"/>
    <col min="12292" max="12292" width="27.7109375" style="92" customWidth="1"/>
    <col min="12293" max="12293" width="15.7109375" style="92" customWidth="1"/>
    <col min="12294" max="12295" width="12.7109375" style="92" customWidth="1"/>
    <col min="12296" max="12296" width="17.7109375" style="92" customWidth="1"/>
    <col min="12297" max="12298" width="15.7109375" style="92" customWidth="1"/>
    <col min="12299" max="12301" width="18.7109375" style="92" customWidth="1"/>
    <col min="12302" max="12309" width="15.85546875" style="92" customWidth="1"/>
    <col min="12310" max="12544" width="9.140625" style="92"/>
    <col min="12545" max="12545" width="26.7109375" style="92" customWidth="1"/>
    <col min="12546" max="12547" width="18.7109375" style="92" customWidth="1"/>
    <col min="12548" max="12548" width="27.7109375" style="92" customWidth="1"/>
    <col min="12549" max="12549" width="15.7109375" style="92" customWidth="1"/>
    <col min="12550" max="12551" width="12.7109375" style="92" customWidth="1"/>
    <col min="12552" max="12552" width="17.7109375" style="92" customWidth="1"/>
    <col min="12553" max="12554" width="15.7109375" style="92" customWidth="1"/>
    <col min="12555" max="12557" width="18.7109375" style="92" customWidth="1"/>
    <col min="12558" max="12565" width="15.85546875" style="92" customWidth="1"/>
    <col min="12566" max="12800" width="9.140625" style="92"/>
    <col min="12801" max="12801" width="26.7109375" style="92" customWidth="1"/>
    <col min="12802" max="12803" width="18.7109375" style="92" customWidth="1"/>
    <col min="12804" max="12804" width="27.7109375" style="92" customWidth="1"/>
    <col min="12805" max="12805" width="15.7109375" style="92" customWidth="1"/>
    <col min="12806" max="12807" width="12.7109375" style="92" customWidth="1"/>
    <col min="12808" max="12808" width="17.7109375" style="92" customWidth="1"/>
    <col min="12809" max="12810" width="15.7109375" style="92" customWidth="1"/>
    <col min="12811" max="12813" width="18.7109375" style="92" customWidth="1"/>
    <col min="12814" max="12821" width="15.85546875" style="92" customWidth="1"/>
    <col min="12822" max="13056" width="9.140625" style="92"/>
    <col min="13057" max="13057" width="26.7109375" style="92" customWidth="1"/>
    <col min="13058" max="13059" width="18.7109375" style="92" customWidth="1"/>
    <col min="13060" max="13060" width="27.7109375" style="92" customWidth="1"/>
    <col min="13061" max="13061" width="15.7109375" style="92" customWidth="1"/>
    <col min="13062" max="13063" width="12.7109375" style="92" customWidth="1"/>
    <col min="13064" max="13064" width="17.7109375" style="92" customWidth="1"/>
    <col min="13065" max="13066" width="15.7109375" style="92" customWidth="1"/>
    <col min="13067" max="13069" width="18.7109375" style="92" customWidth="1"/>
    <col min="13070" max="13077" width="15.85546875" style="92" customWidth="1"/>
    <col min="13078" max="13312" width="9.140625" style="92"/>
    <col min="13313" max="13313" width="26.7109375" style="92" customWidth="1"/>
    <col min="13314" max="13315" width="18.7109375" style="92" customWidth="1"/>
    <col min="13316" max="13316" width="27.7109375" style="92" customWidth="1"/>
    <col min="13317" max="13317" width="15.7109375" style="92" customWidth="1"/>
    <col min="13318" max="13319" width="12.7109375" style="92" customWidth="1"/>
    <col min="13320" max="13320" width="17.7109375" style="92" customWidth="1"/>
    <col min="13321" max="13322" width="15.7109375" style="92" customWidth="1"/>
    <col min="13323" max="13325" width="18.7109375" style="92" customWidth="1"/>
    <col min="13326" max="13333" width="15.85546875" style="92" customWidth="1"/>
    <col min="13334" max="13568" width="9.140625" style="92"/>
    <col min="13569" max="13569" width="26.7109375" style="92" customWidth="1"/>
    <col min="13570" max="13571" width="18.7109375" style="92" customWidth="1"/>
    <col min="13572" max="13572" width="27.7109375" style="92" customWidth="1"/>
    <col min="13573" max="13573" width="15.7109375" style="92" customWidth="1"/>
    <col min="13574" max="13575" width="12.7109375" style="92" customWidth="1"/>
    <col min="13576" max="13576" width="17.7109375" style="92" customWidth="1"/>
    <col min="13577" max="13578" width="15.7109375" style="92" customWidth="1"/>
    <col min="13579" max="13581" width="18.7109375" style="92" customWidth="1"/>
    <col min="13582" max="13589" width="15.85546875" style="92" customWidth="1"/>
    <col min="13590" max="13824" width="9.140625" style="92"/>
    <col min="13825" max="13825" width="26.7109375" style="92" customWidth="1"/>
    <col min="13826" max="13827" width="18.7109375" style="92" customWidth="1"/>
    <col min="13828" max="13828" width="27.7109375" style="92" customWidth="1"/>
    <col min="13829" max="13829" width="15.7109375" style="92" customWidth="1"/>
    <col min="13830" max="13831" width="12.7109375" style="92" customWidth="1"/>
    <col min="13832" max="13832" width="17.7109375" style="92" customWidth="1"/>
    <col min="13833" max="13834" width="15.7109375" style="92" customWidth="1"/>
    <col min="13835" max="13837" width="18.7109375" style="92" customWidth="1"/>
    <col min="13838" max="13845" width="15.85546875" style="92" customWidth="1"/>
    <col min="13846" max="14080" width="9.140625" style="92"/>
    <col min="14081" max="14081" width="26.7109375" style="92" customWidth="1"/>
    <col min="14082" max="14083" width="18.7109375" style="92" customWidth="1"/>
    <col min="14084" max="14084" width="27.7109375" style="92" customWidth="1"/>
    <col min="14085" max="14085" width="15.7109375" style="92" customWidth="1"/>
    <col min="14086" max="14087" width="12.7109375" style="92" customWidth="1"/>
    <col min="14088" max="14088" width="17.7109375" style="92" customWidth="1"/>
    <col min="14089" max="14090" width="15.7109375" style="92" customWidth="1"/>
    <col min="14091" max="14093" width="18.7109375" style="92" customWidth="1"/>
    <col min="14094" max="14101" width="15.85546875" style="92" customWidth="1"/>
    <col min="14102" max="14336" width="9.140625" style="92"/>
    <col min="14337" max="14337" width="26.7109375" style="92" customWidth="1"/>
    <col min="14338" max="14339" width="18.7109375" style="92" customWidth="1"/>
    <col min="14340" max="14340" width="27.7109375" style="92" customWidth="1"/>
    <col min="14341" max="14341" width="15.7109375" style="92" customWidth="1"/>
    <col min="14342" max="14343" width="12.7109375" style="92" customWidth="1"/>
    <col min="14344" max="14344" width="17.7109375" style="92" customWidth="1"/>
    <col min="14345" max="14346" width="15.7109375" style="92" customWidth="1"/>
    <col min="14347" max="14349" width="18.7109375" style="92" customWidth="1"/>
    <col min="14350" max="14357" width="15.85546875" style="92" customWidth="1"/>
    <col min="14358" max="14592" width="9.140625" style="92"/>
    <col min="14593" max="14593" width="26.7109375" style="92" customWidth="1"/>
    <col min="14594" max="14595" width="18.7109375" style="92" customWidth="1"/>
    <col min="14596" max="14596" width="27.7109375" style="92" customWidth="1"/>
    <col min="14597" max="14597" width="15.7109375" style="92" customWidth="1"/>
    <col min="14598" max="14599" width="12.7109375" style="92" customWidth="1"/>
    <col min="14600" max="14600" width="17.7109375" style="92" customWidth="1"/>
    <col min="14601" max="14602" width="15.7109375" style="92" customWidth="1"/>
    <col min="14603" max="14605" width="18.7109375" style="92" customWidth="1"/>
    <col min="14606" max="14613" width="15.85546875" style="92" customWidth="1"/>
    <col min="14614" max="14848" width="9.140625" style="92"/>
    <col min="14849" max="14849" width="26.7109375" style="92" customWidth="1"/>
    <col min="14850" max="14851" width="18.7109375" style="92" customWidth="1"/>
    <col min="14852" max="14852" width="27.7109375" style="92" customWidth="1"/>
    <col min="14853" max="14853" width="15.7109375" style="92" customWidth="1"/>
    <col min="14854" max="14855" width="12.7109375" style="92" customWidth="1"/>
    <col min="14856" max="14856" width="17.7109375" style="92" customWidth="1"/>
    <col min="14857" max="14858" width="15.7109375" style="92" customWidth="1"/>
    <col min="14859" max="14861" width="18.7109375" style="92" customWidth="1"/>
    <col min="14862" max="14869" width="15.85546875" style="92" customWidth="1"/>
    <col min="14870" max="15104" width="9.140625" style="92"/>
    <col min="15105" max="15105" width="26.7109375" style="92" customWidth="1"/>
    <col min="15106" max="15107" width="18.7109375" style="92" customWidth="1"/>
    <col min="15108" max="15108" width="27.7109375" style="92" customWidth="1"/>
    <col min="15109" max="15109" width="15.7109375" style="92" customWidth="1"/>
    <col min="15110" max="15111" width="12.7109375" style="92" customWidth="1"/>
    <col min="15112" max="15112" width="17.7109375" style="92" customWidth="1"/>
    <col min="15113" max="15114" width="15.7109375" style="92" customWidth="1"/>
    <col min="15115" max="15117" width="18.7109375" style="92" customWidth="1"/>
    <col min="15118" max="15125" width="15.85546875" style="92" customWidth="1"/>
    <col min="15126" max="15360" width="9.140625" style="92"/>
    <col min="15361" max="15361" width="26.7109375" style="92" customWidth="1"/>
    <col min="15362" max="15363" width="18.7109375" style="92" customWidth="1"/>
    <col min="15364" max="15364" width="27.7109375" style="92" customWidth="1"/>
    <col min="15365" max="15365" width="15.7109375" style="92" customWidth="1"/>
    <col min="15366" max="15367" width="12.7109375" style="92" customWidth="1"/>
    <col min="15368" max="15368" width="17.7109375" style="92" customWidth="1"/>
    <col min="15369" max="15370" width="15.7109375" style="92" customWidth="1"/>
    <col min="15371" max="15373" width="18.7109375" style="92" customWidth="1"/>
    <col min="15374" max="15381" width="15.85546875" style="92" customWidth="1"/>
    <col min="15382" max="15616" width="9.140625" style="92"/>
    <col min="15617" max="15617" width="26.7109375" style="92" customWidth="1"/>
    <col min="15618" max="15619" width="18.7109375" style="92" customWidth="1"/>
    <col min="15620" max="15620" width="27.7109375" style="92" customWidth="1"/>
    <col min="15621" max="15621" width="15.7109375" style="92" customWidth="1"/>
    <col min="15622" max="15623" width="12.7109375" style="92" customWidth="1"/>
    <col min="15624" max="15624" width="17.7109375" style="92" customWidth="1"/>
    <col min="15625" max="15626" width="15.7109375" style="92" customWidth="1"/>
    <col min="15627" max="15629" width="18.7109375" style="92" customWidth="1"/>
    <col min="15630" max="15637" width="15.85546875" style="92" customWidth="1"/>
    <col min="15638" max="15872" width="9.140625" style="92"/>
    <col min="15873" max="15873" width="26.7109375" style="92" customWidth="1"/>
    <col min="15874" max="15875" width="18.7109375" style="92" customWidth="1"/>
    <col min="15876" max="15876" width="27.7109375" style="92" customWidth="1"/>
    <col min="15877" max="15877" width="15.7109375" style="92" customWidth="1"/>
    <col min="15878" max="15879" width="12.7109375" style="92" customWidth="1"/>
    <col min="15880" max="15880" width="17.7109375" style="92" customWidth="1"/>
    <col min="15881" max="15882" width="15.7109375" style="92" customWidth="1"/>
    <col min="15883" max="15885" width="18.7109375" style="92" customWidth="1"/>
    <col min="15886" max="15893" width="15.85546875" style="92" customWidth="1"/>
    <col min="15894" max="16128" width="9.140625" style="92"/>
    <col min="16129" max="16129" width="26.7109375" style="92" customWidth="1"/>
    <col min="16130" max="16131" width="18.7109375" style="92" customWidth="1"/>
    <col min="16132" max="16132" width="27.7109375" style="92" customWidth="1"/>
    <col min="16133" max="16133" width="15.7109375" style="92" customWidth="1"/>
    <col min="16134" max="16135" width="12.7109375" style="92" customWidth="1"/>
    <col min="16136" max="16136" width="17.7109375" style="92" customWidth="1"/>
    <col min="16137" max="16138" width="15.7109375" style="92" customWidth="1"/>
    <col min="16139" max="16141" width="18.7109375" style="92" customWidth="1"/>
    <col min="16142" max="16149" width="15.85546875" style="92" customWidth="1"/>
    <col min="16150" max="16384" width="9.140625" style="92"/>
  </cols>
  <sheetData>
    <row r="1" spans="1:21" ht="18" x14ac:dyDescent="0.25">
      <c r="A1" s="248" t="s">
        <v>40</v>
      </c>
      <c r="B1" s="301"/>
      <c r="C1" s="301"/>
      <c r="D1" s="301"/>
      <c r="E1" s="301"/>
      <c r="F1" s="301"/>
      <c r="G1" s="301"/>
      <c r="H1" s="301"/>
      <c r="I1" s="301"/>
      <c r="J1" s="302"/>
      <c r="K1" s="248" t="s">
        <v>40</v>
      </c>
      <c r="L1" s="301"/>
      <c r="M1" s="301"/>
      <c r="N1" s="301"/>
      <c r="O1" s="301"/>
      <c r="P1" s="301"/>
      <c r="Q1" s="301"/>
      <c r="R1" s="301"/>
      <c r="S1" s="301"/>
      <c r="T1" s="301"/>
      <c r="U1" s="302"/>
    </row>
    <row r="2" spans="1:21" ht="18" x14ac:dyDescent="0.25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3"/>
      <c r="K2" s="251" t="s">
        <v>137</v>
      </c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x14ac:dyDescent="0.25">
      <c r="A3" s="93"/>
      <c r="B3" s="94"/>
      <c r="C3"/>
      <c r="D3" s="254" t="s">
        <v>161</v>
      </c>
      <c r="E3" s="254"/>
      <c r="F3" s="254"/>
      <c r="G3"/>
      <c r="H3" s="94"/>
      <c r="I3" s="94"/>
      <c r="J3" s="95"/>
      <c r="K3" s="93"/>
      <c r="L3" s="94"/>
      <c r="M3"/>
      <c r="N3" s="254" t="s">
        <v>161</v>
      </c>
      <c r="O3" s="254"/>
      <c r="P3" s="254"/>
      <c r="Q3" s="254"/>
      <c r="R3"/>
      <c r="S3"/>
      <c r="T3" s="94"/>
      <c r="U3" s="95"/>
    </row>
    <row r="4" spans="1:21" x14ac:dyDescent="0.25">
      <c r="A4" s="96"/>
      <c r="B4" s="97"/>
      <c r="C4" s="97"/>
      <c r="D4" s="97"/>
      <c r="E4" s="97"/>
      <c r="F4" s="255" t="s">
        <v>48</v>
      </c>
      <c r="G4" s="255"/>
      <c r="H4" s="255"/>
      <c r="I4" s="255"/>
      <c r="J4" s="256"/>
      <c r="K4" s="98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5" customHeight="1" x14ac:dyDescent="0.25">
      <c r="A5" s="101" t="s">
        <v>49</v>
      </c>
      <c r="B5" s="257" t="s">
        <v>50</v>
      </c>
      <c r="C5" s="258"/>
      <c r="D5" s="102" t="s">
        <v>51</v>
      </c>
      <c r="E5" s="103"/>
      <c r="F5" s="102" t="s">
        <v>52</v>
      </c>
      <c r="G5" s="104"/>
      <c r="H5" s="105" t="s">
        <v>53</v>
      </c>
      <c r="I5" s="106" t="s">
        <v>54</v>
      </c>
      <c r="J5" s="106"/>
      <c r="K5" s="101" t="s">
        <v>49</v>
      </c>
      <c r="L5" s="259" t="s">
        <v>50</v>
      </c>
      <c r="M5" s="260"/>
      <c r="N5" s="102" t="s">
        <v>55</v>
      </c>
      <c r="O5" s="104"/>
      <c r="P5" s="261" t="s">
        <v>162</v>
      </c>
      <c r="Q5" s="303"/>
      <c r="R5" s="303"/>
      <c r="S5" s="303"/>
      <c r="T5" s="303"/>
      <c r="U5" s="304"/>
    </row>
    <row r="6" spans="1:21" x14ac:dyDescent="0.25">
      <c r="A6" s="107" t="s">
        <v>56</v>
      </c>
      <c r="B6" s="270" t="s">
        <v>115</v>
      </c>
      <c r="C6" s="271"/>
      <c r="D6" s="108" t="s">
        <v>58</v>
      </c>
      <c r="E6" s="109">
        <v>0.95592031635944996</v>
      </c>
      <c r="F6" s="110" t="s">
        <v>59</v>
      </c>
      <c r="G6" s="111"/>
      <c r="H6" s="112">
        <v>74.5</v>
      </c>
      <c r="I6" s="113">
        <v>31067</v>
      </c>
      <c r="J6" s="114"/>
      <c r="K6" s="107" t="s">
        <v>56</v>
      </c>
      <c r="L6" s="272" t="s">
        <v>115</v>
      </c>
      <c r="M6" s="273"/>
      <c r="N6" s="115">
        <v>188401</v>
      </c>
      <c r="O6" s="116"/>
      <c r="P6" s="305"/>
      <c r="Q6" s="306"/>
      <c r="R6" s="306"/>
      <c r="S6" s="306"/>
      <c r="T6" s="306"/>
      <c r="U6" s="307"/>
    </row>
    <row r="7" spans="1:21" x14ac:dyDescent="0.25">
      <c r="A7" s="107" t="s">
        <v>60</v>
      </c>
      <c r="B7" s="272" t="s">
        <v>114</v>
      </c>
      <c r="C7" s="273"/>
      <c r="D7" s="117" t="s">
        <v>62</v>
      </c>
      <c r="E7" s="118">
        <v>3705.3996298059701</v>
      </c>
      <c r="F7" s="110" t="s">
        <v>63</v>
      </c>
      <c r="G7" s="111"/>
      <c r="H7" s="119">
        <v>55</v>
      </c>
      <c r="I7" s="120">
        <v>31066</v>
      </c>
      <c r="J7" s="121"/>
      <c r="K7" s="122" t="s">
        <v>60</v>
      </c>
      <c r="L7" s="275" t="s">
        <v>114</v>
      </c>
      <c r="M7" s="276"/>
      <c r="N7" s="102"/>
      <c r="O7" s="104"/>
      <c r="P7" s="308"/>
      <c r="Q7" s="309"/>
      <c r="R7" s="309"/>
      <c r="S7" s="309"/>
      <c r="T7" s="309"/>
      <c r="U7" s="310"/>
    </row>
    <row r="8" spans="1:21" ht="15.75" x14ac:dyDescent="0.25">
      <c r="A8" s="107" t="s">
        <v>64</v>
      </c>
      <c r="B8" s="312" t="s">
        <v>65</v>
      </c>
      <c r="C8" s="284"/>
      <c r="D8" s="117" t="s">
        <v>66</v>
      </c>
      <c r="E8" s="118">
        <v>7262.5832744197014</v>
      </c>
      <c r="F8" s="110"/>
      <c r="G8" s="111"/>
      <c r="H8" s="106" t="s">
        <v>67</v>
      </c>
      <c r="I8" s="123" t="s">
        <v>54</v>
      </c>
      <c r="J8" s="106" t="s">
        <v>68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15.75" x14ac:dyDescent="0.25">
      <c r="A9" s="107" t="s">
        <v>69</v>
      </c>
      <c r="B9" s="312" t="s">
        <v>70</v>
      </c>
      <c r="C9" s="284"/>
      <c r="D9" s="117" t="s">
        <v>71</v>
      </c>
      <c r="E9" s="127">
        <v>116582</v>
      </c>
      <c r="F9" s="110" t="s">
        <v>72</v>
      </c>
      <c r="G9" s="111"/>
      <c r="H9" s="119">
        <v>59.92</v>
      </c>
      <c r="I9" s="128">
        <v>37644</v>
      </c>
      <c r="J9" s="129">
        <v>108097</v>
      </c>
      <c r="K9" s="285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7"/>
    </row>
    <row r="10" spans="1:21" x14ac:dyDescent="0.25">
      <c r="A10" s="107" t="s">
        <v>74</v>
      </c>
      <c r="B10" s="275" t="s">
        <v>75</v>
      </c>
      <c r="C10" s="276"/>
      <c r="D10" s="117" t="s">
        <v>76</v>
      </c>
      <c r="E10" s="118">
        <v>71819</v>
      </c>
      <c r="F10" s="130" t="s">
        <v>77</v>
      </c>
      <c r="G10" s="131"/>
      <c r="H10" s="132">
        <v>65</v>
      </c>
      <c r="I10" s="133">
        <v>41645</v>
      </c>
      <c r="J10" s="134">
        <v>104095</v>
      </c>
      <c r="K10" s="135"/>
      <c r="L10" s="136" t="s">
        <v>78</v>
      </c>
      <c r="M10" s="137"/>
      <c r="N10" s="136" t="s">
        <v>79</v>
      </c>
      <c r="O10" s="137"/>
      <c r="P10" s="136" t="s">
        <v>80</v>
      </c>
      <c r="Q10" s="137"/>
      <c r="R10" s="136" t="s">
        <v>81</v>
      </c>
      <c r="S10" s="137"/>
      <c r="T10" s="136" t="s">
        <v>82</v>
      </c>
      <c r="U10" s="138"/>
    </row>
    <row r="11" spans="1:21" ht="15" customHeight="1" x14ac:dyDescent="0.25">
      <c r="A11" s="288" t="s">
        <v>163</v>
      </c>
      <c r="B11" s="313"/>
      <c r="C11" s="314"/>
      <c r="D11" s="139" t="s">
        <v>83</v>
      </c>
      <c r="E11" s="140">
        <v>188401</v>
      </c>
      <c r="F11" s="102" t="s">
        <v>84</v>
      </c>
      <c r="G11" s="104"/>
      <c r="H11" s="105" t="s">
        <v>85</v>
      </c>
      <c r="I11" s="106" t="s">
        <v>86</v>
      </c>
      <c r="J11" s="106" t="s">
        <v>87</v>
      </c>
      <c r="K11" s="141" t="s">
        <v>88</v>
      </c>
      <c r="L11" s="105" t="s">
        <v>89</v>
      </c>
      <c r="M11" s="105" t="s">
        <v>39</v>
      </c>
      <c r="N11" s="105" t="s">
        <v>89</v>
      </c>
      <c r="O11" s="105" t="s">
        <v>39</v>
      </c>
      <c r="P11" s="105" t="s">
        <v>89</v>
      </c>
      <c r="Q11" s="105" t="s">
        <v>39</v>
      </c>
      <c r="R11" s="105" t="s">
        <v>89</v>
      </c>
      <c r="S11" s="105" t="s">
        <v>39</v>
      </c>
      <c r="T11" s="105" t="s">
        <v>89</v>
      </c>
      <c r="U11" s="105" t="s">
        <v>39</v>
      </c>
    </row>
    <row r="12" spans="1:21" x14ac:dyDescent="0.25">
      <c r="A12" s="315"/>
      <c r="B12" s="316"/>
      <c r="C12" s="317"/>
      <c r="D12" s="103" t="s">
        <v>90</v>
      </c>
      <c r="E12" s="142"/>
      <c r="F12" s="101" t="s">
        <v>91</v>
      </c>
      <c r="G12" s="101"/>
      <c r="H12" s="143">
        <v>7430276.2803996503</v>
      </c>
      <c r="I12" s="143">
        <v>165108.79664429362</v>
      </c>
      <c r="J12" s="143">
        <v>7595385.077043944</v>
      </c>
      <c r="K12" s="107" t="s">
        <v>42</v>
      </c>
      <c r="L12" s="144">
        <v>1007.0000000000007</v>
      </c>
      <c r="M12" s="145">
        <v>1524487.1327789859</v>
      </c>
      <c r="N12" s="144">
        <v>1107.7000000000003</v>
      </c>
      <c r="O12" s="145">
        <v>1652228.5447136471</v>
      </c>
      <c r="P12" s="144">
        <v>1208.3999999999999</v>
      </c>
      <c r="Q12" s="145">
        <v>1779969.9566483074</v>
      </c>
      <c r="R12" s="144">
        <v>906.30000000000007</v>
      </c>
      <c r="S12" s="145">
        <v>1396745.7208443256</v>
      </c>
      <c r="T12" s="144">
        <v>805.59999999999945</v>
      </c>
      <c r="U12" s="145">
        <v>1269004.3089096651</v>
      </c>
    </row>
    <row r="13" spans="1:21" x14ac:dyDescent="0.25">
      <c r="A13" s="315"/>
      <c r="B13" s="316"/>
      <c r="C13" s="317"/>
      <c r="D13" s="146" t="s">
        <v>92</v>
      </c>
      <c r="E13" s="145">
        <v>182248</v>
      </c>
      <c r="F13" s="111" t="s">
        <v>93</v>
      </c>
      <c r="G13" s="107"/>
      <c r="H13" s="147">
        <v>5615156.2546359906</v>
      </c>
      <c r="I13" s="147">
        <v>75165.635704502274</v>
      </c>
      <c r="J13" s="147">
        <v>5690321.8903404931</v>
      </c>
      <c r="K13" s="107" t="s">
        <v>43</v>
      </c>
      <c r="L13" s="127">
        <v>795.00000000000011</v>
      </c>
      <c r="M13" s="118">
        <v>1187013.8305023368</v>
      </c>
      <c r="N13" s="127">
        <v>874.50000000000023</v>
      </c>
      <c r="O13" s="118">
        <v>1288200.4141787381</v>
      </c>
      <c r="P13" s="127">
        <v>954.00000000000011</v>
      </c>
      <c r="Q13" s="118">
        <v>1389386.9978551397</v>
      </c>
      <c r="R13" s="127">
        <v>715.5</v>
      </c>
      <c r="S13" s="118">
        <v>1085827.2468259353</v>
      </c>
      <c r="T13" s="127">
        <v>636</v>
      </c>
      <c r="U13" s="118">
        <v>984640.66314953414</v>
      </c>
    </row>
    <row r="14" spans="1:21" ht="15" customHeight="1" x14ac:dyDescent="0.25">
      <c r="A14" s="315"/>
      <c r="B14" s="316"/>
      <c r="C14" s="317"/>
      <c r="D14" s="148" t="s">
        <v>94</v>
      </c>
      <c r="E14" s="118">
        <v>-6153</v>
      </c>
      <c r="F14" s="297" t="s">
        <v>164</v>
      </c>
      <c r="G14" s="262"/>
      <c r="H14" s="262"/>
      <c r="I14" s="262"/>
      <c r="J14" s="263"/>
      <c r="K14" s="107" t="s">
        <v>44</v>
      </c>
      <c r="L14" s="127">
        <v>591.99999999999977</v>
      </c>
      <c r="M14" s="118">
        <v>864293.02339517232</v>
      </c>
      <c r="N14" s="127">
        <v>651.20000000000005</v>
      </c>
      <c r="O14" s="118">
        <v>939847.71731994674</v>
      </c>
      <c r="P14" s="127">
        <v>710.39999999999986</v>
      </c>
      <c r="Q14" s="118">
        <v>1015402.4112447206</v>
      </c>
      <c r="R14" s="127">
        <v>532.80000000000018</v>
      </c>
      <c r="S14" s="118">
        <v>788738.32947039837</v>
      </c>
      <c r="T14" s="127">
        <v>473.60000000000019</v>
      </c>
      <c r="U14" s="118">
        <v>713183.63554562454</v>
      </c>
    </row>
    <row r="15" spans="1:21" x14ac:dyDescent="0.25">
      <c r="A15" s="315"/>
      <c r="B15" s="316"/>
      <c r="C15" s="317"/>
      <c r="D15" s="148" t="s">
        <v>95</v>
      </c>
      <c r="E15" s="149">
        <v>-3.2659062319202126E-2</v>
      </c>
      <c r="F15" s="264"/>
      <c r="G15" s="265"/>
      <c r="H15" s="265"/>
      <c r="I15" s="265"/>
      <c r="J15" s="266"/>
      <c r="K15" s="107" t="s">
        <v>30</v>
      </c>
      <c r="L15" s="127">
        <v>288.99999999999989</v>
      </c>
      <c r="M15" s="118">
        <v>465859.22129512648</v>
      </c>
      <c r="N15" s="127">
        <v>317.89999999999992</v>
      </c>
      <c r="O15" s="118">
        <v>506738.77828861668</v>
      </c>
      <c r="P15" s="127">
        <v>346.80000000000007</v>
      </c>
      <c r="Q15" s="118">
        <v>547618.33528210677</v>
      </c>
      <c r="R15" s="127">
        <v>260.10000000000002</v>
      </c>
      <c r="S15" s="118">
        <v>424979.66430163651</v>
      </c>
      <c r="T15" s="127">
        <v>231.19999999999987</v>
      </c>
      <c r="U15" s="118">
        <v>384100.10730814637</v>
      </c>
    </row>
    <row r="16" spans="1:21" x14ac:dyDescent="0.25">
      <c r="A16" s="318"/>
      <c r="B16" s="319"/>
      <c r="C16" s="320"/>
      <c r="D16" s="150"/>
      <c r="E16" s="151"/>
      <c r="F16" s="267"/>
      <c r="G16" s="268"/>
      <c r="H16" s="268"/>
      <c r="I16" s="268"/>
      <c r="J16" s="269"/>
      <c r="K16" s="107" t="s">
        <v>31</v>
      </c>
      <c r="L16" s="127">
        <v>86</v>
      </c>
      <c r="M16" s="118">
        <v>238988.52729745689</v>
      </c>
      <c r="N16" s="127">
        <v>94.599999999999966</v>
      </c>
      <c r="O16" s="118">
        <v>251329.7404083017</v>
      </c>
      <c r="P16" s="127">
        <v>103.20000000000003</v>
      </c>
      <c r="Q16" s="118">
        <v>263670.95351914648</v>
      </c>
      <c r="R16" s="127">
        <v>77.400000000000048</v>
      </c>
      <c r="S16" s="118">
        <v>226647.31418661203</v>
      </c>
      <c r="T16" s="127">
        <v>68.799999999999983</v>
      </c>
      <c r="U16" s="118">
        <v>214306.10107576728</v>
      </c>
    </row>
    <row r="17" spans="1:21" x14ac:dyDescent="0.25">
      <c r="A17" s="3"/>
      <c r="B17" s="4"/>
      <c r="C17" s="4"/>
      <c r="D17" s="4"/>
      <c r="E17" s="152"/>
      <c r="F17" s="153"/>
      <c r="G17" s="4"/>
      <c r="H17" s="4"/>
      <c r="I17" s="4"/>
      <c r="J17" s="5"/>
      <c r="K17" s="107" t="s">
        <v>32</v>
      </c>
      <c r="L17" s="127">
        <v>6.0000000000000027</v>
      </c>
      <c r="M17" s="118">
        <v>179111.75052590555</v>
      </c>
      <c r="N17" s="127">
        <v>6.6000000000000192</v>
      </c>
      <c r="O17" s="118">
        <v>180013.21185314169</v>
      </c>
      <c r="P17" s="127">
        <v>7.2000000000000126</v>
      </c>
      <c r="Q17" s="118">
        <v>180914.67318037787</v>
      </c>
      <c r="R17" s="127">
        <v>5.4000000000000092</v>
      </c>
      <c r="S17" s="118">
        <v>178210.28919866937</v>
      </c>
      <c r="T17" s="127">
        <v>4.8000000000000096</v>
      </c>
      <c r="U17" s="118">
        <v>177308.82787143326</v>
      </c>
    </row>
    <row r="18" spans="1:21" ht="15.75" x14ac:dyDescent="0.25">
      <c r="A18" s="298" t="s">
        <v>96</v>
      </c>
      <c r="B18" s="299"/>
      <c r="C18" s="299"/>
      <c r="D18" s="299"/>
      <c r="E18" s="299"/>
      <c r="F18" s="299"/>
      <c r="G18" s="299"/>
      <c r="H18" s="299"/>
      <c r="I18" s="299"/>
      <c r="J18" s="300"/>
      <c r="K18" s="107" t="s">
        <v>33</v>
      </c>
      <c r="L18" s="127">
        <v>0</v>
      </c>
      <c r="M18" s="118">
        <v>165622.59458994481</v>
      </c>
      <c r="N18" s="127">
        <v>0</v>
      </c>
      <c r="O18" s="118">
        <v>165628.65703878039</v>
      </c>
      <c r="P18" s="127">
        <v>0</v>
      </c>
      <c r="Q18" s="118">
        <v>165634.71948761598</v>
      </c>
      <c r="R18" s="127">
        <v>0</v>
      </c>
      <c r="S18" s="118">
        <v>165616.53214110926</v>
      </c>
      <c r="T18" s="127">
        <v>0</v>
      </c>
      <c r="U18" s="118">
        <v>165610.46969227368</v>
      </c>
    </row>
    <row r="19" spans="1:21" x14ac:dyDescent="0.25">
      <c r="A19" s="106" t="s">
        <v>47</v>
      </c>
      <c r="B19" s="277" t="s">
        <v>97</v>
      </c>
      <c r="C19" s="280"/>
      <c r="D19" s="311"/>
      <c r="E19" s="106" t="s">
        <v>98</v>
      </c>
      <c r="F19" s="277" t="s">
        <v>99</v>
      </c>
      <c r="G19" s="280"/>
      <c r="H19" s="280"/>
      <c r="I19" s="280"/>
      <c r="J19" s="311"/>
      <c r="K19" s="107" t="s">
        <v>34</v>
      </c>
      <c r="L19" s="127">
        <v>0.99999999999999922</v>
      </c>
      <c r="M19" s="118">
        <v>177615.83211450174</v>
      </c>
      <c r="N19" s="127">
        <v>1.1000000000000001</v>
      </c>
      <c r="O19" s="118">
        <v>177753.67962072301</v>
      </c>
      <c r="P19" s="127">
        <v>1.1999999999999988</v>
      </c>
      <c r="Q19" s="118">
        <v>177891.52712694422</v>
      </c>
      <c r="R19" s="127">
        <v>0.8999999999999998</v>
      </c>
      <c r="S19" s="118">
        <v>177477.98460828047</v>
      </c>
      <c r="T19" s="127">
        <v>0.79999999999999949</v>
      </c>
      <c r="U19" s="118">
        <v>177340.13710205918</v>
      </c>
    </row>
    <row r="20" spans="1:21" x14ac:dyDescent="0.25">
      <c r="A20" s="154" t="s">
        <v>101</v>
      </c>
      <c r="B20" s="155" t="s">
        <v>116</v>
      </c>
      <c r="C20" s="156"/>
      <c r="D20" s="157"/>
      <c r="E20" s="118">
        <v>13500</v>
      </c>
      <c r="F20" s="158" t="s">
        <v>117</v>
      </c>
      <c r="G20" s="158"/>
      <c r="H20" s="158"/>
      <c r="I20" s="158"/>
      <c r="J20" s="159"/>
      <c r="K20" s="107" t="s">
        <v>35</v>
      </c>
      <c r="L20" s="127">
        <v>46</v>
      </c>
      <c r="M20" s="118">
        <v>222968.45861917094</v>
      </c>
      <c r="N20" s="127">
        <v>50.599999999999994</v>
      </c>
      <c r="O20" s="118">
        <v>229147.61986005923</v>
      </c>
      <c r="P20" s="127">
        <v>55.199999999999989</v>
      </c>
      <c r="Q20" s="118">
        <v>235326.78110094735</v>
      </c>
      <c r="R20" s="127">
        <v>41.400000000000006</v>
      </c>
      <c r="S20" s="118">
        <v>216789.29737828276</v>
      </c>
      <c r="T20" s="127">
        <v>36.799999999999997</v>
      </c>
      <c r="U20" s="118">
        <v>210610.13613739458</v>
      </c>
    </row>
    <row r="21" spans="1:21" x14ac:dyDescent="0.25">
      <c r="A21" s="160" t="s">
        <v>101</v>
      </c>
      <c r="B21" s="161" t="s">
        <v>118</v>
      </c>
      <c r="C21" s="162"/>
      <c r="D21" s="163"/>
      <c r="E21" s="118">
        <v>3000</v>
      </c>
      <c r="F21" s="158" t="s">
        <v>117</v>
      </c>
      <c r="G21" s="158"/>
      <c r="H21" s="158"/>
      <c r="I21" s="158"/>
      <c r="J21" s="159"/>
      <c r="K21" s="107" t="s">
        <v>36</v>
      </c>
      <c r="L21" s="127">
        <v>256</v>
      </c>
      <c r="M21" s="118">
        <v>364953.64132155321</v>
      </c>
      <c r="N21" s="127">
        <v>281.60000000000002</v>
      </c>
      <c r="O21" s="118">
        <v>400267.0263876199</v>
      </c>
      <c r="P21" s="127">
        <v>307.20000000000005</v>
      </c>
      <c r="Q21" s="118">
        <v>435580.41145368665</v>
      </c>
      <c r="R21" s="127">
        <v>230.39999999999998</v>
      </c>
      <c r="S21" s="118">
        <v>329640.25625548634</v>
      </c>
      <c r="T21" s="127">
        <v>204.8</v>
      </c>
      <c r="U21" s="118">
        <v>294326.87118941959</v>
      </c>
    </row>
    <row r="22" spans="1:21" x14ac:dyDescent="0.25">
      <c r="A22" s="160" t="s">
        <v>101</v>
      </c>
      <c r="B22" s="161" t="s">
        <v>119</v>
      </c>
      <c r="C22" s="162"/>
      <c r="D22" s="163"/>
      <c r="E22" s="118">
        <v>82000</v>
      </c>
      <c r="F22" s="158" t="s">
        <v>120</v>
      </c>
      <c r="G22" s="158"/>
      <c r="H22" s="158"/>
      <c r="I22" s="158"/>
      <c r="J22" s="159"/>
      <c r="K22" s="107" t="s">
        <v>45</v>
      </c>
      <c r="L22" s="127">
        <v>558</v>
      </c>
      <c r="M22" s="118">
        <v>737155.89640045073</v>
      </c>
      <c r="N22" s="127">
        <v>613.80000000000007</v>
      </c>
      <c r="O22" s="118">
        <v>807493.73150342586</v>
      </c>
      <c r="P22" s="127">
        <v>669.60000000000014</v>
      </c>
      <c r="Q22" s="118">
        <v>877831.56660640088</v>
      </c>
      <c r="R22" s="127">
        <v>502.20000000000005</v>
      </c>
      <c r="S22" s="118">
        <v>666818.06129747583</v>
      </c>
      <c r="T22" s="127">
        <v>446.40000000000015</v>
      </c>
      <c r="U22" s="118">
        <v>596480.22619450092</v>
      </c>
    </row>
    <row r="23" spans="1:21" x14ac:dyDescent="0.25">
      <c r="A23" s="160" t="s">
        <v>121</v>
      </c>
      <c r="B23" s="161" t="s">
        <v>122</v>
      </c>
      <c r="C23" s="162"/>
      <c r="D23" s="163"/>
      <c r="E23" s="118">
        <v>73270</v>
      </c>
      <c r="F23" s="158" t="s">
        <v>123</v>
      </c>
      <c r="G23" s="158"/>
      <c r="H23" s="158"/>
      <c r="I23" s="158"/>
      <c r="J23" s="159"/>
      <c r="K23" s="107" t="s">
        <v>46</v>
      </c>
      <c r="L23" s="127">
        <v>911.00000000000068</v>
      </c>
      <c r="M23" s="118">
        <v>1302206.3715590455</v>
      </c>
      <c r="N23" s="127">
        <v>1002.1000000000003</v>
      </c>
      <c r="O23" s="118">
        <v>1417422.0879108279</v>
      </c>
      <c r="P23" s="127">
        <v>1093.1999999999998</v>
      </c>
      <c r="Q23" s="118">
        <v>1532637.8042626097</v>
      </c>
      <c r="R23" s="127">
        <v>819.89999999999941</v>
      </c>
      <c r="S23" s="118">
        <v>1186990.655207264</v>
      </c>
      <c r="T23" s="127">
        <v>728.79999999999984</v>
      </c>
      <c r="U23" s="118">
        <v>1071774.9388554823</v>
      </c>
    </row>
    <row r="24" spans="1:21" x14ac:dyDescent="0.25">
      <c r="A24" s="160"/>
      <c r="B24" s="161"/>
      <c r="C24" s="162"/>
      <c r="D24" s="163"/>
      <c r="E24" s="118"/>
      <c r="F24" s="158" t="s">
        <v>124</v>
      </c>
      <c r="G24" s="158"/>
      <c r="H24" s="158"/>
      <c r="I24" s="158"/>
      <c r="J24" s="159"/>
      <c r="K24" s="164" t="s">
        <v>103</v>
      </c>
      <c r="L24" s="165">
        <v>4547.0000000000018</v>
      </c>
      <c r="M24" s="165">
        <v>7430276.2803996503</v>
      </c>
      <c r="N24" s="165">
        <v>5001.7000000000007</v>
      </c>
      <c r="O24" s="165">
        <v>8016071.20908383</v>
      </c>
      <c r="P24" s="165">
        <v>5456.4</v>
      </c>
      <c r="Q24" s="165">
        <v>8601866.1377680041</v>
      </c>
      <c r="R24" s="165">
        <v>4092.3</v>
      </c>
      <c r="S24" s="165">
        <v>6844481.3517154763</v>
      </c>
      <c r="T24" s="165">
        <v>3637.6000000000004</v>
      </c>
      <c r="U24" s="165">
        <v>6258686.4230313003</v>
      </c>
    </row>
    <row r="25" spans="1:21" x14ac:dyDescent="0.25">
      <c r="A25" s="160"/>
      <c r="B25" s="161"/>
      <c r="C25" s="162"/>
      <c r="D25" s="163"/>
      <c r="E25" s="118"/>
      <c r="F25" s="158" t="s">
        <v>125</v>
      </c>
      <c r="G25" s="158"/>
      <c r="H25" s="158"/>
      <c r="I25" s="158"/>
      <c r="J25" s="159"/>
      <c r="K25" s="164" t="s">
        <v>104</v>
      </c>
      <c r="L25" s="165">
        <v>3863.0000000000018</v>
      </c>
      <c r="M25" s="165">
        <v>5615156.2546359906</v>
      </c>
      <c r="N25" s="165">
        <v>4249.3000000000011</v>
      </c>
      <c r="O25" s="165">
        <v>6105192.4956265865</v>
      </c>
      <c r="P25" s="165">
        <v>4635.6000000000004</v>
      </c>
      <c r="Q25" s="165">
        <v>6595228.7366171777</v>
      </c>
      <c r="R25" s="165">
        <v>3476.7</v>
      </c>
      <c r="S25" s="165">
        <v>5125120.0136453994</v>
      </c>
      <c r="T25" s="165">
        <v>3090.3999999999996</v>
      </c>
      <c r="U25" s="165">
        <v>4635083.7726548072</v>
      </c>
    </row>
    <row r="26" spans="1:21" x14ac:dyDescent="0.25">
      <c r="A26" s="160" t="s">
        <v>101</v>
      </c>
      <c r="B26" s="161" t="s">
        <v>126</v>
      </c>
      <c r="C26" s="162"/>
      <c r="D26" s="163"/>
      <c r="E26" s="118">
        <v>4478</v>
      </c>
      <c r="F26" s="191" t="s">
        <v>153</v>
      </c>
      <c r="G26" s="191"/>
      <c r="H26" s="158"/>
      <c r="I26" s="158"/>
      <c r="J26" s="159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8"/>
    </row>
    <row r="27" spans="1:21" ht="15.75" x14ac:dyDescent="0.25">
      <c r="A27" s="160" t="s">
        <v>127</v>
      </c>
      <c r="B27" s="161" t="s">
        <v>154</v>
      </c>
      <c r="C27" s="162"/>
      <c r="D27" s="163"/>
      <c r="E27" s="118">
        <v>6000</v>
      </c>
      <c r="F27" s="158" t="s">
        <v>155</v>
      </c>
      <c r="G27" s="158"/>
      <c r="H27" s="158"/>
      <c r="I27" s="158"/>
      <c r="J27" s="159"/>
      <c r="K27" s="285" t="s">
        <v>105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7"/>
    </row>
    <row r="28" spans="1:21" x14ac:dyDescent="0.25">
      <c r="A28" s="160"/>
      <c r="B28" s="161"/>
      <c r="C28" s="162"/>
      <c r="D28" s="163"/>
      <c r="E28" s="118"/>
      <c r="F28" s="158"/>
      <c r="G28" s="158"/>
      <c r="H28" s="158"/>
      <c r="I28" s="158"/>
      <c r="J28" s="159"/>
      <c r="K28" s="135"/>
      <c r="L28" s="136" t="s">
        <v>78</v>
      </c>
      <c r="M28" s="137"/>
      <c r="N28" s="136" t="s">
        <v>79</v>
      </c>
      <c r="O28" s="137"/>
      <c r="P28" s="136" t="s">
        <v>80</v>
      </c>
      <c r="Q28" s="137"/>
      <c r="R28" s="136" t="s">
        <v>81</v>
      </c>
      <c r="S28" s="137"/>
      <c r="T28" s="136" t="s">
        <v>82</v>
      </c>
      <c r="U28" s="138"/>
    </row>
    <row r="29" spans="1:21" x14ac:dyDescent="0.25">
      <c r="A29" s="160"/>
      <c r="B29" s="161"/>
      <c r="C29" s="162"/>
      <c r="D29" s="163"/>
      <c r="E29" s="118"/>
      <c r="F29" s="158"/>
      <c r="G29" s="158"/>
      <c r="H29" s="158"/>
      <c r="I29" s="158"/>
      <c r="J29" s="159"/>
      <c r="K29" s="141" t="s">
        <v>88</v>
      </c>
      <c r="L29" s="105" t="s">
        <v>89</v>
      </c>
      <c r="M29" s="105" t="s">
        <v>39</v>
      </c>
      <c r="N29" s="105" t="s">
        <v>89</v>
      </c>
      <c r="O29" s="105" t="s">
        <v>39</v>
      </c>
      <c r="P29" s="105" t="s">
        <v>89</v>
      </c>
      <c r="Q29" s="105" t="s">
        <v>39</v>
      </c>
      <c r="R29" s="105" t="s">
        <v>89</v>
      </c>
      <c r="S29" s="105" t="s">
        <v>39</v>
      </c>
      <c r="T29" s="105" t="s">
        <v>89</v>
      </c>
      <c r="U29" s="105" t="s">
        <v>39</v>
      </c>
    </row>
    <row r="30" spans="1:21" x14ac:dyDescent="0.25">
      <c r="A30" s="169"/>
      <c r="B30" s="170"/>
      <c r="C30" s="171"/>
      <c r="D30" s="172"/>
      <c r="E30" s="173"/>
      <c r="F30" s="158"/>
      <c r="G30" s="158"/>
      <c r="H30" s="158"/>
      <c r="I30" s="158"/>
      <c r="J30" s="159"/>
      <c r="K30" s="107" t="s">
        <v>42</v>
      </c>
      <c r="L30" s="144">
        <v>1007.0000000000007</v>
      </c>
      <c r="M30" s="145">
        <v>14671.216428402364</v>
      </c>
      <c r="N30" s="144">
        <v>1107.7000000000003</v>
      </c>
      <c r="O30" s="145">
        <v>17170.083000213035</v>
      </c>
      <c r="P30" s="144">
        <v>1208.3999999999999</v>
      </c>
      <c r="Q30" s="145">
        <v>19668.949572023717</v>
      </c>
      <c r="R30" s="144">
        <v>906.30000000000007</v>
      </c>
      <c r="S30" s="145">
        <v>12172.349856591687</v>
      </c>
      <c r="T30" s="144">
        <v>805.59999999999945</v>
      </c>
      <c r="U30" s="145">
        <v>9673.4832847810212</v>
      </c>
    </row>
    <row r="31" spans="1:21" x14ac:dyDescent="0.25">
      <c r="A31" s="174"/>
      <c r="B31" s="175"/>
      <c r="C31" s="175"/>
      <c r="D31" s="175" t="s">
        <v>106</v>
      </c>
      <c r="E31" s="176">
        <v>182248</v>
      </c>
      <c r="F31" s="177"/>
      <c r="G31" s="177"/>
      <c r="H31" s="177"/>
      <c r="I31" s="177"/>
      <c r="J31" s="178"/>
      <c r="K31" s="107" t="s">
        <v>43</v>
      </c>
      <c r="L31" s="127">
        <v>795.00000000000011</v>
      </c>
      <c r="M31" s="118">
        <v>15778.302123487427</v>
      </c>
      <c r="N31" s="127">
        <v>874.50000000000023</v>
      </c>
      <c r="O31" s="118">
        <v>18021.768271876655</v>
      </c>
      <c r="P31" s="127">
        <v>954.00000000000011</v>
      </c>
      <c r="Q31" s="118">
        <v>20265.234420265879</v>
      </c>
      <c r="R31" s="127">
        <v>715.5</v>
      </c>
      <c r="S31" s="118">
        <v>13534.835975098202</v>
      </c>
      <c r="T31" s="127">
        <v>636</v>
      </c>
      <c r="U31" s="118">
        <v>11291.369826708975</v>
      </c>
    </row>
    <row r="32" spans="1:21" x14ac:dyDescent="0.25">
      <c r="A32" s="179"/>
      <c r="B32" s="180"/>
      <c r="C32" s="180"/>
      <c r="D32" s="181"/>
      <c r="E32" s="182"/>
      <c r="F32" s="183"/>
      <c r="G32" s="183"/>
      <c r="H32" s="183"/>
      <c r="I32" s="183"/>
      <c r="J32" s="184"/>
      <c r="K32" s="107" t="s">
        <v>44</v>
      </c>
      <c r="L32" s="127">
        <v>591.99999999999977</v>
      </c>
      <c r="M32" s="118">
        <v>13937.263853588533</v>
      </c>
      <c r="N32" s="127">
        <v>651.20000000000005</v>
      </c>
      <c r="O32" s="118">
        <v>15902.027830951698</v>
      </c>
      <c r="P32" s="127">
        <v>710.39999999999986</v>
      </c>
      <c r="Q32" s="118">
        <v>17866.791808314854</v>
      </c>
      <c r="R32" s="127">
        <v>532.80000000000018</v>
      </c>
      <c r="S32" s="118">
        <v>11972.499876225393</v>
      </c>
      <c r="T32" s="127">
        <v>473.60000000000019</v>
      </c>
      <c r="U32" s="118">
        <v>10007.735898862235</v>
      </c>
    </row>
    <row r="33" spans="1:21" ht="15.75" x14ac:dyDescent="0.25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300"/>
      <c r="K33" s="107" t="s">
        <v>30</v>
      </c>
      <c r="L33" s="127">
        <v>288.99999999999989</v>
      </c>
      <c r="M33" s="118">
        <v>12723.077383329663</v>
      </c>
      <c r="N33" s="127">
        <v>317.89999999999992</v>
      </c>
      <c r="O33" s="118">
        <v>13885.119513701899</v>
      </c>
      <c r="P33" s="127">
        <v>346.80000000000007</v>
      </c>
      <c r="Q33" s="118">
        <v>15047.161644074133</v>
      </c>
      <c r="R33" s="127">
        <v>260.10000000000002</v>
      </c>
      <c r="S33" s="118">
        <v>11561.035252957436</v>
      </c>
      <c r="T33" s="127">
        <v>231.19999999999987</v>
      </c>
      <c r="U33" s="118">
        <v>10398.993122585201</v>
      </c>
    </row>
    <row r="34" spans="1:21" x14ac:dyDescent="0.25">
      <c r="A34" s="106" t="s">
        <v>47</v>
      </c>
      <c r="B34" s="277" t="s">
        <v>97</v>
      </c>
      <c r="C34" s="280"/>
      <c r="D34" s="311"/>
      <c r="E34" s="106" t="s">
        <v>98</v>
      </c>
      <c r="F34" s="277" t="s">
        <v>99</v>
      </c>
      <c r="G34" s="280"/>
      <c r="H34" s="280"/>
      <c r="I34" s="280"/>
      <c r="J34" s="311"/>
      <c r="K34" s="107" t="s">
        <v>31</v>
      </c>
      <c r="L34" s="127">
        <v>86</v>
      </c>
      <c r="M34" s="118">
        <v>14531.530014142689</v>
      </c>
      <c r="N34" s="127">
        <v>94.599999999999966</v>
      </c>
      <c r="O34" s="118">
        <v>15073.109388995221</v>
      </c>
      <c r="P34" s="127">
        <v>103.20000000000003</v>
      </c>
      <c r="Q34" s="118">
        <v>15614.68876384776</v>
      </c>
      <c r="R34" s="127">
        <v>77.400000000000048</v>
      </c>
      <c r="S34" s="118">
        <v>13989.950639290157</v>
      </c>
      <c r="T34" s="127">
        <v>68.799999999999983</v>
      </c>
      <c r="U34" s="118">
        <v>13448.371264437621</v>
      </c>
    </row>
    <row r="35" spans="1:21" x14ac:dyDescent="0.25">
      <c r="A35" s="154"/>
      <c r="B35" s="155"/>
      <c r="C35" s="156"/>
      <c r="D35" s="185"/>
      <c r="E35" s="145"/>
      <c r="F35" s="186"/>
      <c r="G35" s="186"/>
      <c r="H35" s="186"/>
      <c r="I35" s="186"/>
      <c r="J35" s="187"/>
      <c r="K35" s="107" t="s">
        <v>32</v>
      </c>
      <c r="L35" s="127">
        <v>6.0000000000000027</v>
      </c>
      <c r="M35" s="118">
        <v>13246.744100219514</v>
      </c>
      <c r="N35" s="127">
        <v>6.6000000000000192</v>
      </c>
      <c r="O35" s="118">
        <v>13423.569382079046</v>
      </c>
      <c r="P35" s="127">
        <v>7.2000000000000126</v>
      </c>
      <c r="Q35" s="118">
        <v>13600.394663938589</v>
      </c>
      <c r="R35" s="127">
        <v>5.4000000000000092</v>
      </c>
      <c r="S35" s="118">
        <v>13069.918818359969</v>
      </c>
      <c r="T35" s="127">
        <v>4.8000000000000096</v>
      </c>
      <c r="U35" s="118">
        <v>12893.093536500424</v>
      </c>
    </row>
    <row r="36" spans="1:21" x14ac:dyDescent="0.25">
      <c r="A36" s="160"/>
      <c r="B36" s="161"/>
      <c r="C36" s="162"/>
      <c r="D36" s="188"/>
      <c r="E36" s="118"/>
      <c r="F36" s="158"/>
      <c r="G36" s="158"/>
      <c r="H36" s="158"/>
      <c r="I36" s="158"/>
      <c r="J36" s="159"/>
      <c r="K36" s="107" t="s">
        <v>33</v>
      </c>
      <c r="L36" s="127">
        <v>0</v>
      </c>
      <c r="M36" s="118">
        <v>13384.856371714393</v>
      </c>
      <c r="N36" s="127">
        <v>0</v>
      </c>
      <c r="O36" s="118">
        <v>13441.23365799477</v>
      </c>
      <c r="P36" s="127">
        <v>0</v>
      </c>
      <c r="Q36" s="118">
        <v>13497.610944275155</v>
      </c>
      <c r="R36" s="127">
        <v>0</v>
      </c>
      <c r="S36" s="118">
        <v>13328.479085434012</v>
      </c>
      <c r="T36" s="127">
        <v>0</v>
      </c>
      <c r="U36" s="118">
        <v>13272.101799153621</v>
      </c>
    </row>
    <row r="37" spans="1:21" x14ac:dyDescent="0.25">
      <c r="A37" s="160"/>
      <c r="B37" s="161"/>
      <c r="C37" s="162"/>
      <c r="D37" s="188"/>
      <c r="E37" s="118"/>
      <c r="F37" s="158"/>
      <c r="G37" s="158"/>
      <c r="H37" s="158"/>
      <c r="I37" s="158"/>
      <c r="J37" s="159"/>
      <c r="K37" s="107" t="s">
        <v>34</v>
      </c>
      <c r="L37" s="127">
        <v>0.99999999999999922</v>
      </c>
      <c r="M37" s="118">
        <v>13774.443282807426</v>
      </c>
      <c r="N37" s="127">
        <v>1.1000000000000001</v>
      </c>
      <c r="O37" s="118">
        <v>13792.957213452171</v>
      </c>
      <c r="P37" s="127">
        <v>1.1999999999999988</v>
      </c>
      <c r="Q37" s="118">
        <v>13811.471144096919</v>
      </c>
      <c r="R37" s="127">
        <v>0.8999999999999998</v>
      </c>
      <c r="S37" s="118">
        <v>13755.929352162686</v>
      </c>
      <c r="T37" s="127">
        <v>0.79999999999999949</v>
      </c>
      <c r="U37" s="118">
        <v>13737.415421517959</v>
      </c>
    </row>
    <row r="38" spans="1:21" x14ac:dyDescent="0.25">
      <c r="A38" s="160"/>
      <c r="B38" s="161"/>
      <c r="C38" s="162"/>
      <c r="D38" s="188"/>
      <c r="E38" s="118"/>
      <c r="F38" s="158"/>
      <c r="G38" s="158"/>
      <c r="H38" s="158"/>
      <c r="I38" s="158"/>
      <c r="J38" s="159"/>
      <c r="K38" s="107" t="s">
        <v>35</v>
      </c>
      <c r="L38" s="127">
        <v>46</v>
      </c>
      <c r="M38" s="118">
        <v>11128.769051759238</v>
      </c>
      <c r="N38" s="127">
        <v>50.599999999999994</v>
      </c>
      <c r="O38" s="118">
        <v>11188.58721963065</v>
      </c>
      <c r="P38" s="127">
        <v>55.199999999999989</v>
      </c>
      <c r="Q38" s="118">
        <v>11248.405387502056</v>
      </c>
      <c r="R38" s="127">
        <v>41.400000000000006</v>
      </c>
      <c r="S38" s="118">
        <v>11068.950883887828</v>
      </c>
      <c r="T38" s="127">
        <v>36.799999999999997</v>
      </c>
      <c r="U38" s="118">
        <v>11009.132716016436</v>
      </c>
    </row>
    <row r="39" spans="1:21" x14ac:dyDescent="0.25">
      <c r="A39" s="160"/>
      <c r="B39" s="161"/>
      <c r="C39" s="162"/>
      <c r="D39" s="188"/>
      <c r="E39" s="118"/>
      <c r="F39" s="158"/>
      <c r="G39" s="158"/>
      <c r="H39" s="158"/>
      <c r="I39" s="158"/>
      <c r="J39" s="159"/>
      <c r="K39" s="107" t="s">
        <v>36</v>
      </c>
      <c r="L39" s="127">
        <v>256</v>
      </c>
      <c r="M39" s="118">
        <v>11153.740735818423</v>
      </c>
      <c r="N39" s="127">
        <v>281.60000000000002</v>
      </c>
      <c r="O39" s="118">
        <v>11548.0441779947</v>
      </c>
      <c r="P39" s="127">
        <v>307.20000000000005</v>
      </c>
      <c r="Q39" s="118">
        <v>11942.347620170964</v>
      </c>
      <c r="R39" s="127">
        <v>230.39999999999998</v>
      </c>
      <c r="S39" s="118">
        <v>10759.437293642151</v>
      </c>
      <c r="T39" s="127">
        <v>204.8</v>
      </c>
      <c r="U39" s="118">
        <v>10365.133851465878</v>
      </c>
    </row>
    <row r="40" spans="1:21" x14ac:dyDescent="0.25">
      <c r="A40" s="160"/>
      <c r="B40" s="161"/>
      <c r="C40" s="162"/>
      <c r="D40" s="188"/>
      <c r="E40" s="118"/>
      <c r="F40" s="158"/>
      <c r="G40" s="158"/>
      <c r="H40" s="158"/>
      <c r="I40" s="158"/>
      <c r="J40" s="159"/>
      <c r="K40" s="107" t="s">
        <v>45</v>
      </c>
      <c r="L40" s="127">
        <v>558</v>
      </c>
      <c r="M40" s="118">
        <v>15733.289058695849</v>
      </c>
      <c r="N40" s="127">
        <v>613.80000000000007</v>
      </c>
      <c r="O40" s="118">
        <v>16767.517693317317</v>
      </c>
      <c r="P40" s="127">
        <v>669.60000000000014</v>
      </c>
      <c r="Q40" s="118">
        <v>17801.746327938774</v>
      </c>
      <c r="R40" s="127">
        <v>502.20000000000005</v>
      </c>
      <c r="S40" s="118">
        <v>14699.060424074394</v>
      </c>
      <c r="T40" s="127">
        <v>446.40000000000015</v>
      </c>
      <c r="U40" s="118">
        <v>13664.831789452932</v>
      </c>
    </row>
    <row r="41" spans="1:21" x14ac:dyDescent="0.25">
      <c r="A41" s="160"/>
      <c r="B41" s="161"/>
      <c r="C41" s="162"/>
      <c r="D41" s="188"/>
      <c r="E41" s="118"/>
      <c r="F41" s="158"/>
      <c r="G41" s="158"/>
      <c r="H41" s="158"/>
      <c r="I41" s="158"/>
      <c r="J41" s="159"/>
      <c r="K41" s="107" t="s">
        <v>46</v>
      </c>
      <c r="L41" s="127">
        <v>911.00000000000068</v>
      </c>
      <c r="M41" s="118">
        <v>15045.564240328093</v>
      </c>
      <c r="N41" s="127">
        <v>1002.1000000000003</v>
      </c>
      <c r="O41" s="118">
        <v>17012.811668629449</v>
      </c>
      <c r="P41" s="127">
        <v>1093.1999999999998</v>
      </c>
      <c r="Q41" s="118">
        <v>18980.059096930796</v>
      </c>
      <c r="R41" s="127">
        <v>819.89999999999941</v>
      </c>
      <c r="S41" s="118">
        <v>13078.316812026738</v>
      </c>
      <c r="T41" s="127">
        <v>728.79999999999984</v>
      </c>
      <c r="U41" s="118">
        <v>11111.069383725382</v>
      </c>
    </row>
    <row r="42" spans="1:21" x14ac:dyDescent="0.25">
      <c r="A42" s="160"/>
      <c r="B42" s="161"/>
      <c r="C42" s="162"/>
      <c r="D42" s="188"/>
      <c r="E42" s="118"/>
      <c r="F42" s="158"/>
      <c r="G42" s="158"/>
      <c r="H42" s="158"/>
      <c r="I42" s="158"/>
      <c r="J42" s="159"/>
      <c r="K42" s="164" t="s">
        <v>108</v>
      </c>
      <c r="L42" s="165">
        <v>4547.0000000000018</v>
      </c>
      <c r="M42" s="165">
        <v>165108.79664429362</v>
      </c>
      <c r="N42" s="165">
        <v>5001.7000000000007</v>
      </c>
      <c r="O42" s="165">
        <v>177226.82901883658</v>
      </c>
      <c r="P42" s="165">
        <v>5456.4</v>
      </c>
      <c r="Q42" s="165">
        <v>189344.86139337957</v>
      </c>
      <c r="R42" s="165">
        <v>4092.3</v>
      </c>
      <c r="S42" s="165">
        <v>152990.76426975068</v>
      </c>
      <c r="T42" s="165">
        <v>3637.6000000000004</v>
      </c>
      <c r="U42" s="165">
        <v>140872.73189520769</v>
      </c>
    </row>
    <row r="43" spans="1:21" x14ac:dyDescent="0.25">
      <c r="A43" s="160"/>
      <c r="B43" s="161"/>
      <c r="C43" s="162"/>
      <c r="D43" s="188"/>
      <c r="E43" s="118"/>
      <c r="F43" s="158"/>
      <c r="G43" s="158"/>
      <c r="H43" s="158"/>
      <c r="I43" s="158"/>
      <c r="J43" s="159"/>
      <c r="K43" s="164" t="s">
        <v>109</v>
      </c>
      <c r="L43" s="165">
        <v>3863.0000000000018</v>
      </c>
      <c r="M43" s="165">
        <v>75165.635704502274</v>
      </c>
      <c r="N43" s="165">
        <v>4249.3000000000011</v>
      </c>
      <c r="O43" s="165">
        <v>84874.208464988158</v>
      </c>
      <c r="P43" s="165">
        <v>4635.6000000000004</v>
      </c>
      <c r="Q43" s="165">
        <v>94582.781225474013</v>
      </c>
      <c r="R43" s="165">
        <v>3476.7</v>
      </c>
      <c r="S43" s="165">
        <v>65457.062944016412</v>
      </c>
      <c r="T43" s="165">
        <v>3090.3999999999996</v>
      </c>
      <c r="U43" s="165">
        <v>55748.49018353055</v>
      </c>
    </row>
    <row r="44" spans="1:21" x14ac:dyDescent="0.25">
      <c r="A44" s="160"/>
      <c r="B44" s="170"/>
      <c r="C44" s="171"/>
      <c r="D44" s="189"/>
      <c r="E44" s="173"/>
      <c r="F44" s="158"/>
      <c r="G44" s="158"/>
      <c r="H44" s="158"/>
      <c r="I44" s="158"/>
      <c r="J44" s="159"/>
      <c r="K44" s="164" t="s">
        <v>110</v>
      </c>
      <c r="L44" s="165">
        <v>4547.0000000000018</v>
      </c>
      <c r="M44" s="165">
        <v>7595385.077043944</v>
      </c>
      <c r="N44" s="165">
        <v>5001.7000000000007</v>
      </c>
      <c r="O44" s="165">
        <v>8193298.0381026668</v>
      </c>
      <c r="P44" s="165">
        <v>5456.4</v>
      </c>
      <c r="Q44" s="165">
        <v>8791210.9991613831</v>
      </c>
      <c r="R44" s="165">
        <v>4092.3</v>
      </c>
      <c r="S44" s="165">
        <v>6997472.1159852268</v>
      </c>
      <c r="T44" s="165">
        <v>3637.6000000000004</v>
      </c>
      <c r="U44" s="165">
        <v>6399559.1549265077</v>
      </c>
    </row>
    <row r="45" spans="1:21" x14ac:dyDescent="0.25">
      <c r="A45" s="174"/>
      <c r="B45" s="175"/>
      <c r="C45" s="175"/>
      <c r="D45" s="175" t="s">
        <v>111</v>
      </c>
      <c r="E45" s="176">
        <v>0</v>
      </c>
      <c r="F45" s="177"/>
      <c r="G45" s="177"/>
      <c r="H45" s="177"/>
      <c r="I45" s="177"/>
      <c r="J45" s="178"/>
      <c r="K45" s="164" t="s">
        <v>112</v>
      </c>
      <c r="L45" s="165">
        <v>3863.0000000000018</v>
      </c>
      <c r="M45" s="165">
        <v>5690321.8903404931</v>
      </c>
      <c r="N45" s="165">
        <v>4249.3000000000011</v>
      </c>
      <c r="O45" s="165">
        <v>6190066.704091575</v>
      </c>
      <c r="P45" s="165">
        <v>4635.6000000000004</v>
      </c>
      <c r="Q45" s="165">
        <v>6689811.5178426513</v>
      </c>
      <c r="R45" s="165">
        <v>3476.7</v>
      </c>
      <c r="S45" s="165">
        <v>5190577.0765894158</v>
      </c>
      <c r="T45" s="165">
        <v>3090.3999999999996</v>
      </c>
      <c r="U45" s="165">
        <v>4690832.2628383376</v>
      </c>
    </row>
    <row r="49" spans="1:1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7" priority="4" stopIfTrue="1" operator="greaterThanOrEqual">
      <formula>#REF!</formula>
    </cfRule>
  </conditionalFormatting>
  <conditionalFormatting sqref="J10">
    <cfRule type="cellIs" dxfId="6" priority="3" stopIfTrue="1" operator="greaterThanOrEqual">
      <formula>#REF!</formula>
    </cfRule>
  </conditionalFormatting>
  <conditionalFormatting sqref="H9">
    <cfRule type="cellIs" dxfId="5" priority="2" stopIfTrue="1" operator="greaterThanOrEqual">
      <formula>#REF!</formula>
    </cfRule>
  </conditionalFormatting>
  <conditionalFormatting sqref="F4:J4">
    <cfRule type="containsText" dxfId="4" priority="1" stopIfTrue="1" operator="containsText" text="PEAK DAY">
      <formula>NOT(ISERROR(SEARCH("PEAK DAY",F4)))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zoomScale="70" zoomScaleNormal="70" workbookViewId="0">
      <selection activeCell="A21" sqref="A21"/>
    </sheetView>
  </sheetViews>
  <sheetFormatPr defaultRowHeight="15" x14ac:dyDescent="0.25"/>
  <cols>
    <col min="1" max="1" width="26.7109375" style="190" customWidth="1"/>
    <col min="2" max="3" width="18.7109375" style="190" customWidth="1"/>
    <col min="4" max="4" width="27.7109375" style="190" customWidth="1"/>
    <col min="5" max="5" width="15.7109375" style="190" customWidth="1"/>
    <col min="6" max="7" width="12.7109375" style="190" customWidth="1"/>
    <col min="8" max="8" width="17.7109375" style="190" customWidth="1"/>
    <col min="9" max="10" width="15.7109375" style="190" customWidth="1"/>
    <col min="11" max="13" width="18.7109375" style="92" customWidth="1"/>
    <col min="14" max="21" width="15.85546875" style="92" customWidth="1"/>
    <col min="22" max="256" width="9.140625" style="92"/>
    <col min="257" max="257" width="26.7109375" style="92" customWidth="1"/>
    <col min="258" max="259" width="18.7109375" style="92" customWidth="1"/>
    <col min="260" max="260" width="27.7109375" style="92" customWidth="1"/>
    <col min="261" max="261" width="15.7109375" style="92" customWidth="1"/>
    <col min="262" max="263" width="12.7109375" style="92" customWidth="1"/>
    <col min="264" max="264" width="17.7109375" style="92" customWidth="1"/>
    <col min="265" max="266" width="15.7109375" style="92" customWidth="1"/>
    <col min="267" max="269" width="18.7109375" style="92" customWidth="1"/>
    <col min="270" max="277" width="15.85546875" style="92" customWidth="1"/>
    <col min="278" max="512" width="9.140625" style="92"/>
    <col min="513" max="513" width="26.7109375" style="92" customWidth="1"/>
    <col min="514" max="515" width="18.7109375" style="92" customWidth="1"/>
    <col min="516" max="516" width="27.7109375" style="92" customWidth="1"/>
    <col min="517" max="517" width="15.7109375" style="92" customWidth="1"/>
    <col min="518" max="519" width="12.7109375" style="92" customWidth="1"/>
    <col min="520" max="520" width="17.7109375" style="92" customWidth="1"/>
    <col min="521" max="522" width="15.7109375" style="92" customWidth="1"/>
    <col min="523" max="525" width="18.7109375" style="92" customWidth="1"/>
    <col min="526" max="533" width="15.85546875" style="92" customWidth="1"/>
    <col min="534" max="768" width="9.140625" style="92"/>
    <col min="769" max="769" width="26.7109375" style="92" customWidth="1"/>
    <col min="770" max="771" width="18.7109375" style="92" customWidth="1"/>
    <col min="772" max="772" width="27.7109375" style="92" customWidth="1"/>
    <col min="773" max="773" width="15.7109375" style="92" customWidth="1"/>
    <col min="774" max="775" width="12.7109375" style="92" customWidth="1"/>
    <col min="776" max="776" width="17.7109375" style="92" customWidth="1"/>
    <col min="777" max="778" width="15.7109375" style="92" customWidth="1"/>
    <col min="779" max="781" width="18.7109375" style="92" customWidth="1"/>
    <col min="782" max="789" width="15.85546875" style="92" customWidth="1"/>
    <col min="790" max="1024" width="9.140625" style="92"/>
    <col min="1025" max="1025" width="26.7109375" style="92" customWidth="1"/>
    <col min="1026" max="1027" width="18.7109375" style="92" customWidth="1"/>
    <col min="1028" max="1028" width="27.7109375" style="92" customWidth="1"/>
    <col min="1029" max="1029" width="15.7109375" style="92" customWidth="1"/>
    <col min="1030" max="1031" width="12.7109375" style="92" customWidth="1"/>
    <col min="1032" max="1032" width="17.7109375" style="92" customWidth="1"/>
    <col min="1033" max="1034" width="15.7109375" style="92" customWidth="1"/>
    <col min="1035" max="1037" width="18.7109375" style="92" customWidth="1"/>
    <col min="1038" max="1045" width="15.85546875" style="92" customWidth="1"/>
    <col min="1046" max="1280" width="9.140625" style="92"/>
    <col min="1281" max="1281" width="26.7109375" style="92" customWidth="1"/>
    <col min="1282" max="1283" width="18.7109375" style="92" customWidth="1"/>
    <col min="1284" max="1284" width="27.7109375" style="92" customWidth="1"/>
    <col min="1285" max="1285" width="15.7109375" style="92" customWidth="1"/>
    <col min="1286" max="1287" width="12.7109375" style="92" customWidth="1"/>
    <col min="1288" max="1288" width="17.7109375" style="92" customWidth="1"/>
    <col min="1289" max="1290" width="15.7109375" style="92" customWidth="1"/>
    <col min="1291" max="1293" width="18.7109375" style="92" customWidth="1"/>
    <col min="1294" max="1301" width="15.85546875" style="92" customWidth="1"/>
    <col min="1302" max="1536" width="9.140625" style="92"/>
    <col min="1537" max="1537" width="26.7109375" style="92" customWidth="1"/>
    <col min="1538" max="1539" width="18.7109375" style="92" customWidth="1"/>
    <col min="1540" max="1540" width="27.7109375" style="92" customWidth="1"/>
    <col min="1541" max="1541" width="15.7109375" style="92" customWidth="1"/>
    <col min="1542" max="1543" width="12.7109375" style="92" customWidth="1"/>
    <col min="1544" max="1544" width="17.7109375" style="92" customWidth="1"/>
    <col min="1545" max="1546" width="15.7109375" style="92" customWidth="1"/>
    <col min="1547" max="1549" width="18.7109375" style="92" customWidth="1"/>
    <col min="1550" max="1557" width="15.85546875" style="92" customWidth="1"/>
    <col min="1558" max="1792" width="9.140625" style="92"/>
    <col min="1793" max="1793" width="26.7109375" style="92" customWidth="1"/>
    <col min="1794" max="1795" width="18.7109375" style="92" customWidth="1"/>
    <col min="1796" max="1796" width="27.7109375" style="92" customWidth="1"/>
    <col min="1797" max="1797" width="15.7109375" style="92" customWidth="1"/>
    <col min="1798" max="1799" width="12.7109375" style="92" customWidth="1"/>
    <col min="1800" max="1800" width="17.7109375" style="92" customWidth="1"/>
    <col min="1801" max="1802" width="15.7109375" style="92" customWidth="1"/>
    <col min="1803" max="1805" width="18.7109375" style="92" customWidth="1"/>
    <col min="1806" max="1813" width="15.85546875" style="92" customWidth="1"/>
    <col min="1814" max="2048" width="9.140625" style="92"/>
    <col min="2049" max="2049" width="26.7109375" style="92" customWidth="1"/>
    <col min="2050" max="2051" width="18.7109375" style="92" customWidth="1"/>
    <col min="2052" max="2052" width="27.7109375" style="92" customWidth="1"/>
    <col min="2053" max="2053" width="15.7109375" style="92" customWidth="1"/>
    <col min="2054" max="2055" width="12.7109375" style="92" customWidth="1"/>
    <col min="2056" max="2056" width="17.7109375" style="92" customWidth="1"/>
    <col min="2057" max="2058" width="15.7109375" style="92" customWidth="1"/>
    <col min="2059" max="2061" width="18.7109375" style="92" customWidth="1"/>
    <col min="2062" max="2069" width="15.85546875" style="92" customWidth="1"/>
    <col min="2070" max="2304" width="9.140625" style="92"/>
    <col min="2305" max="2305" width="26.7109375" style="92" customWidth="1"/>
    <col min="2306" max="2307" width="18.7109375" style="92" customWidth="1"/>
    <col min="2308" max="2308" width="27.7109375" style="92" customWidth="1"/>
    <col min="2309" max="2309" width="15.7109375" style="92" customWidth="1"/>
    <col min="2310" max="2311" width="12.7109375" style="92" customWidth="1"/>
    <col min="2312" max="2312" width="17.7109375" style="92" customWidth="1"/>
    <col min="2313" max="2314" width="15.7109375" style="92" customWidth="1"/>
    <col min="2315" max="2317" width="18.7109375" style="92" customWidth="1"/>
    <col min="2318" max="2325" width="15.85546875" style="92" customWidth="1"/>
    <col min="2326" max="2560" width="9.140625" style="92"/>
    <col min="2561" max="2561" width="26.7109375" style="92" customWidth="1"/>
    <col min="2562" max="2563" width="18.7109375" style="92" customWidth="1"/>
    <col min="2564" max="2564" width="27.7109375" style="92" customWidth="1"/>
    <col min="2565" max="2565" width="15.7109375" style="92" customWidth="1"/>
    <col min="2566" max="2567" width="12.7109375" style="92" customWidth="1"/>
    <col min="2568" max="2568" width="17.7109375" style="92" customWidth="1"/>
    <col min="2569" max="2570" width="15.7109375" style="92" customWidth="1"/>
    <col min="2571" max="2573" width="18.7109375" style="92" customWidth="1"/>
    <col min="2574" max="2581" width="15.85546875" style="92" customWidth="1"/>
    <col min="2582" max="2816" width="9.140625" style="92"/>
    <col min="2817" max="2817" width="26.7109375" style="92" customWidth="1"/>
    <col min="2818" max="2819" width="18.7109375" style="92" customWidth="1"/>
    <col min="2820" max="2820" width="27.7109375" style="92" customWidth="1"/>
    <col min="2821" max="2821" width="15.7109375" style="92" customWidth="1"/>
    <col min="2822" max="2823" width="12.7109375" style="92" customWidth="1"/>
    <col min="2824" max="2824" width="17.7109375" style="92" customWidth="1"/>
    <col min="2825" max="2826" width="15.7109375" style="92" customWidth="1"/>
    <col min="2827" max="2829" width="18.7109375" style="92" customWidth="1"/>
    <col min="2830" max="2837" width="15.85546875" style="92" customWidth="1"/>
    <col min="2838" max="3072" width="9.140625" style="92"/>
    <col min="3073" max="3073" width="26.7109375" style="92" customWidth="1"/>
    <col min="3074" max="3075" width="18.7109375" style="92" customWidth="1"/>
    <col min="3076" max="3076" width="27.7109375" style="92" customWidth="1"/>
    <col min="3077" max="3077" width="15.7109375" style="92" customWidth="1"/>
    <col min="3078" max="3079" width="12.7109375" style="92" customWidth="1"/>
    <col min="3080" max="3080" width="17.7109375" style="92" customWidth="1"/>
    <col min="3081" max="3082" width="15.7109375" style="92" customWidth="1"/>
    <col min="3083" max="3085" width="18.7109375" style="92" customWidth="1"/>
    <col min="3086" max="3093" width="15.85546875" style="92" customWidth="1"/>
    <col min="3094" max="3328" width="9.140625" style="92"/>
    <col min="3329" max="3329" width="26.7109375" style="92" customWidth="1"/>
    <col min="3330" max="3331" width="18.7109375" style="92" customWidth="1"/>
    <col min="3332" max="3332" width="27.7109375" style="92" customWidth="1"/>
    <col min="3333" max="3333" width="15.7109375" style="92" customWidth="1"/>
    <col min="3334" max="3335" width="12.7109375" style="92" customWidth="1"/>
    <col min="3336" max="3336" width="17.7109375" style="92" customWidth="1"/>
    <col min="3337" max="3338" width="15.7109375" style="92" customWidth="1"/>
    <col min="3339" max="3341" width="18.7109375" style="92" customWidth="1"/>
    <col min="3342" max="3349" width="15.85546875" style="92" customWidth="1"/>
    <col min="3350" max="3584" width="9.140625" style="92"/>
    <col min="3585" max="3585" width="26.7109375" style="92" customWidth="1"/>
    <col min="3586" max="3587" width="18.7109375" style="92" customWidth="1"/>
    <col min="3588" max="3588" width="27.7109375" style="92" customWidth="1"/>
    <col min="3589" max="3589" width="15.7109375" style="92" customWidth="1"/>
    <col min="3590" max="3591" width="12.7109375" style="92" customWidth="1"/>
    <col min="3592" max="3592" width="17.7109375" style="92" customWidth="1"/>
    <col min="3593" max="3594" width="15.7109375" style="92" customWidth="1"/>
    <col min="3595" max="3597" width="18.7109375" style="92" customWidth="1"/>
    <col min="3598" max="3605" width="15.85546875" style="92" customWidth="1"/>
    <col min="3606" max="3840" width="9.140625" style="92"/>
    <col min="3841" max="3841" width="26.7109375" style="92" customWidth="1"/>
    <col min="3842" max="3843" width="18.7109375" style="92" customWidth="1"/>
    <col min="3844" max="3844" width="27.7109375" style="92" customWidth="1"/>
    <col min="3845" max="3845" width="15.7109375" style="92" customWidth="1"/>
    <col min="3846" max="3847" width="12.7109375" style="92" customWidth="1"/>
    <col min="3848" max="3848" width="17.7109375" style="92" customWidth="1"/>
    <col min="3849" max="3850" width="15.7109375" style="92" customWidth="1"/>
    <col min="3851" max="3853" width="18.7109375" style="92" customWidth="1"/>
    <col min="3854" max="3861" width="15.85546875" style="92" customWidth="1"/>
    <col min="3862" max="4096" width="9.140625" style="92"/>
    <col min="4097" max="4097" width="26.7109375" style="92" customWidth="1"/>
    <col min="4098" max="4099" width="18.7109375" style="92" customWidth="1"/>
    <col min="4100" max="4100" width="27.7109375" style="92" customWidth="1"/>
    <col min="4101" max="4101" width="15.7109375" style="92" customWidth="1"/>
    <col min="4102" max="4103" width="12.7109375" style="92" customWidth="1"/>
    <col min="4104" max="4104" width="17.7109375" style="92" customWidth="1"/>
    <col min="4105" max="4106" width="15.7109375" style="92" customWidth="1"/>
    <col min="4107" max="4109" width="18.7109375" style="92" customWidth="1"/>
    <col min="4110" max="4117" width="15.85546875" style="92" customWidth="1"/>
    <col min="4118" max="4352" width="9.140625" style="92"/>
    <col min="4353" max="4353" width="26.7109375" style="92" customWidth="1"/>
    <col min="4354" max="4355" width="18.7109375" style="92" customWidth="1"/>
    <col min="4356" max="4356" width="27.7109375" style="92" customWidth="1"/>
    <col min="4357" max="4357" width="15.7109375" style="92" customWidth="1"/>
    <col min="4358" max="4359" width="12.7109375" style="92" customWidth="1"/>
    <col min="4360" max="4360" width="17.7109375" style="92" customWidth="1"/>
    <col min="4361" max="4362" width="15.7109375" style="92" customWidth="1"/>
    <col min="4363" max="4365" width="18.7109375" style="92" customWidth="1"/>
    <col min="4366" max="4373" width="15.85546875" style="92" customWidth="1"/>
    <col min="4374" max="4608" width="9.140625" style="92"/>
    <col min="4609" max="4609" width="26.7109375" style="92" customWidth="1"/>
    <col min="4610" max="4611" width="18.7109375" style="92" customWidth="1"/>
    <col min="4612" max="4612" width="27.7109375" style="92" customWidth="1"/>
    <col min="4613" max="4613" width="15.7109375" style="92" customWidth="1"/>
    <col min="4614" max="4615" width="12.7109375" style="92" customWidth="1"/>
    <col min="4616" max="4616" width="17.7109375" style="92" customWidth="1"/>
    <col min="4617" max="4618" width="15.7109375" style="92" customWidth="1"/>
    <col min="4619" max="4621" width="18.7109375" style="92" customWidth="1"/>
    <col min="4622" max="4629" width="15.85546875" style="92" customWidth="1"/>
    <col min="4630" max="4864" width="9.140625" style="92"/>
    <col min="4865" max="4865" width="26.7109375" style="92" customWidth="1"/>
    <col min="4866" max="4867" width="18.7109375" style="92" customWidth="1"/>
    <col min="4868" max="4868" width="27.7109375" style="92" customWidth="1"/>
    <col min="4869" max="4869" width="15.7109375" style="92" customWidth="1"/>
    <col min="4870" max="4871" width="12.7109375" style="92" customWidth="1"/>
    <col min="4872" max="4872" width="17.7109375" style="92" customWidth="1"/>
    <col min="4873" max="4874" width="15.7109375" style="92" customWidth="1"/>
    <col min="4875" max="4877" width="18.7109375" style="92" customWidth="1"/>
    <col min="4878" max="4885" width="15.85546875" style="92" customWidth="1"/>
    <col min="4886" max="5120" width="9.140625" style="92"/>
    <col min="5121" max="5121" width="26.7109375" style="92" customWidth="1"/>
    <col min="5122" max="5123" width="18.7109375" style="92" customWidth="1"/>
    <col min="5124" max="5124" width="27.7109375" style="92" customWidth="1"/>
    <col min="5125" max="5125" width="15.7109375" style="92" customWidth="1"/>
    <col min="5126" max="5127" width="12.7109375" style="92" customWidth="1"/>
    <col min="5128" max="5128" width="17.7109375" style="92" customWidth="1"/>
    <col min="5129" max="5130" width="15.7109375" style="92" customWidth="1"/>
    <col min="5131" max="5133" width="18.7109375" style="92" customWidth="1"/>
    <col min="5134" max="5141" width="15.85546875" style="92" customWidth="1"/>
    <col min="5142" max="5376" width="9.140625" style="92"/>
    <col min="5377" max="5377" width="26.7109375" style="92" customWidth="1"/>
    <col min="5378" max="5379" width="18.7109375" style="92" customWidth="1"/>
    <col min="5380" max="5380" width="27.7109375" style="92" customWidth="1"/>
    <col min="5381" max="5381" width="15.7109375" style="92" customWidth="1"/>
    <col min="5382" max="5383" width="12.7109375" style="92" customWidth="1"/>
    <col min="5384" max="5384" width="17.7109375" style="92" customWidth="1"/>
    <col min="5385" max="5386" width="15.7109375" style="92" customWidth="1"/>
    <col min="5387" max="5389" width="18.7109375" style="92" customWidth="1"/>
    <col min="5390" max="5397" width="15.85546875" style="92" customWidth="1"/>
    <col min="5398" max="5632" width="9.140625" style="92"/>
    <col min="5633" max="5633" width="26.7109375" style="92" customWidth="1"/>
    <col min="5634" max="5635" width="18.7109375" style="92" customWidth="1"/>
    <col min="5636" max="5636" width="27.7109375" style="92" customWidth="1"/>
    <col min="5637" max="5637" width="15.7109375" style="92" customWidth="1"/>
    <col min="5638" max="5639" width="12.7109375" style="92" customWidth="1"/>
    <col min="5640" max="5640" width="17.7109375" style="92" customWidth="1"/>
    <col min="5641" max="5642" width="15.7109375" style="92" customWidth="1"/>
    <col min="5643" max="5645" width="18.7109375" style="92" customWidth="1"/>
    <col min="5646" max="5653" width="15.85546875" style="92" customWidth="1"/>
    <col min="5654" max="5888" width="9.140625" style="92"/>
    <col min="5889" max="5889" width="26.7109375" style="92" customWidth="1"/>
    <col min="5890" max="5891" width="18.7109375" style="92" customWidth="1"/>
    <col min="5892" max="5892" width="27.7109375" style="92" customWidth="1"/>
    <col min="5893" max="5893" width="15.7109375" style="92" customWidth="1"/>
    <col min="5894" max="5895" width="12.7109375" style="92" customWidth="1"/>
    <col min="5896" max="5896" width="17.7109375" style="92" customWidth="1"/>
    <col min="5897" max="5898" width="15.7109375" style="92" customWidth="1"/>
    <col min="5899" max="5901" width="18.7109375" style="92" customWidth="1"/>
    <col min="5902" max="5909" width="15.85546875" style="92" customWidth="1"/>
    <col min="5910" max="6144" width="9.140625" style="92"/>
    <col min="6145" max="6145" width="26.7109375" style="92" customWidth="1"/>
    <col min="6146" max="6147" width="18.7109375" style="92" customWidth="1"/>
    <col min="6148" max="6148" width="27.7109375" style="92" customWidth="1"/>
    <col min="6149" max="6149" width="15.7109375" style="92" customWidth="1"/>
    <col min="6150" max="6151" width="12.7109375" style="92" customWidth="1"/>
    <col min="6152" max="6152" width="17.7109375" style="92" customWidth="1"/>
    <col min="6153" max="6154" width="15.7109375" style="92" customWidth="1"/>
    <col min="6155" max="6157" width="18.7109375" style="92" customWidth="1"/>
    <col min="6158" max="6165" width="15.85546875" style="92" customWidth="1"/>
    <col min="6166" max="6400" width="9.140625" style="92"/>
    <col min="6401" max="6401" width="26.7109375" style="92" customWidth="1"/>
    <col min="6402" max="6403" width="18.7109375" style="92" customWidth="1"/>
    <col min="6404" max="6404" width="27.7109375" style="92" customWidth="1"/>
    <col min="6405" max="6405" width="15.7109375" style="92" customWidth="1"/>
    <col min="6406" max="6407" width="12.7109375" style="92" customWidth="1"/>
    <col min="6408" max="6408" width="17.7109375" style="92" customWidth="1"/>
    <col min="6409" max="6410" width="15.7109375" style="92" customWidth="1"/>
    <col min="6411" max="6413" width="18.7109375" style="92" customWidth="1"/>
    <col min="6414" max="6421" width="15.85546875" style="92" customWidth="1"/>
    <col min="6422" max="6656" width="9.140625" style="92"/>
    <col min="6657" max="6657" width="26.7109375" style="92" customWidth="1"/>
    <col min="6658" max="6659" width="18.7109375" style="92" customWidth="1"/>
    <col min="6660" max="6660" width="27.7109375" style="92" customWidth="1"/>
    <col min="6661" max="6661" width="15.7109375" style="92" customWidth="1"/>
    <col min="6662" max="6663" width="12.7109375" style="92" customWidth="1"/>
    <col min="6664" max="6664" width="17.7109375" style="92" customWidth="1"/>
    <col min="6665" max="6666" width="15.7109375" style="92" customWidth="1"/>
    <col min="6667" max="6669" width="18.7109375" style="92" customWidth="1"/>
    <col min="6670" max="6677" width="15.85546875" style="92" customWidth="1"/>
    <col min="6678" max="6912" width="9.140625" style="92"/>
    <col min="6913" max="6913" width="26.7109375" style="92" customWidth="1"/>
    <col min="6914" max="6915" width="18.7109375" style="92" customWidth="1"/>
    <col min="6916" max="6916" width="27.7109375" style="92" customWidth="1"/>
    <col min="6917" max="6917" width="15.7109375" style="92" customWidth="1"/>
    <col min="6918" max="6919" width="12.7109375" style="92" customWidth="1"/>
    <col min="6920" max="6920" width="17.7109375" style="92" customWidth="1"/>
    <col min="6921" max="6922" width="15.7109375" style="92" customWidth="1"/>
    <col min="6923" max="6925" width="18.7109375" style="92" customWidth="1"/>
    <col min="6926" max="6933" width="15.85546875" style="92" customWidth="1"/>
    <col min="6934" max="7168" width="9.140625" style="92"/>
    <col min="7169" max="7169" width="26.7109375" style="92" customWidth="1"/>
    <col min="7170" max="7171" width="18.7109375" style="92" customWidth="1"/>
    <col min="7172" max="7172" width="27.7109375" style="92" customWidth="1"/>
    <col min="7173" max="7173" width="15.7109375" style="92" customWidth="1"/>
    <col min="7174" max="7175" width="12.7109375" style="92" customWidth="1"/>
    <col min="7176" max="7176" width="17.7109375" style="92" customWidth="1"/>
    <col min="7177" max="7178" width="15.7109375" style="92" customWidth="1"/>
    <col min="7179" max="7181" width="18.7109375" style="92" customWidth="1"/>
    <col min="7182" max="7189" width="15.85546875" style="92" customWidth="1"/>
    <col min="7190" max="7424" width="9.140625" style="92"/>
    <col min="7425" max="7425" width="26.7109375" style="92" customWidth="1"/>
    <col min="7426" max="7427" width="18.7109375" style="92" customWidth="1"/>
    <col min="7428" max="7428" width="27.7109375" style="92" customWidth="1"/>
    <col min="7429" max="7429" width="15.7109375" style="92" customWidth="1"/>
    <col min="7430" max="7431" width="12.7109375" style="92" customWidth="1"/>
    <col min="7432" max="7432" width="17.7109375" style="92" customWidth="1"/>
    <col min="7433" max="7434" width="15.7109375" style="92" customWidth="1"/>
    <col min="7435" max="7437" width="18.7109375" style="92" customWidth="1"/>
    <col min="7438" max="7445" width="15.85546875" style="92" customWidth="1"/>
    <col min="7446" max="7680" width="9.140625" style="92"/>
    <col min="7681" max="7681" width="26.7109375" style="92" customWidth="1"/>
    <col min="7682" max="7683" width="18.7109375" style="92" customWidth="1"/>
    <col min="7684" max="7684" width="27.7109375" style="92" customWidth="1"/>
    <col min="7685" max="7685" width="15.7109375" style="92" customWidth="1"/>
    <col min="7686" max="7687" width="12.7109375" style="92" customWidth="1"/>
    <col min="7688" max="7688" width="17.7109375" style="92" customWidth="1"/>
    <col min="7689" max="7690" width="15.7109375" style="92" customWidth="1"/>
    <col min="7691" max="7693" width="18.7109375" style="92" customWidth="1"/>
    <col min="7694" max="7701" width="15.85546875" style="92" customWidth="1"/>
    <col min="7702" max="7936" width="9.140625" style="92"/>
    <col min="7937" max="7937" width="26.7109375" style="92" customWidth="1"/>
    <col min="7938" max="7939" width="18.7109375" style="92" customWidth="1"/>
    <col min="7940" max="7940" width="27.7109375" style="92" customWidth="1"/>
    <col min="7941" max="7941" width="15.7109375" style="92" customWidth="1"/>
    <col min="7942" max="7943" width="12.7109375" style="92" customWidth="1"/>
    <col min="7944" max="7944" width="17.7109375" style="92" customWidth="1"/>
    <col min="7945" max="7946" width="15.7109375" style="92" customWidth="1"/>
    <col min="7947" max="7949" width="18.7109375" style="92" customWidth="1"/>
    <col min="7950" max="7957" width="15.85546875" style="92" customWidth="1"/>
    <col min="7958" max="8192" width="9.140625" style="92"/>
    <col min="8193" max="8193" width="26.7109375" style="92" customWidth="1"/>
    <col min="8194" max="8195" width="18.7109375" style="92" customWidth="1"/>
    <col min="8196" max="8196" width="27.7109375" style="92" customWidth="1"/>
    <col min="8197" max="8197" width="15.7109375" style="92" customWidth="1"/>
    <col min="8198" max="8199" width="12.7109375" style="92" customWidth="1"/>
    <col min="8200" max="8200" width="17.7109375" style="92" customWidth="1"/>
    <col min="8201" max="8202" width="15.7109375" style="92" customWidth="1"/>
    <col min="8203" max="8205" width="18.7109375" style="92" customWidth="1"/>
    <col min="8206" max="8213" width="15.85546875" style="92" customWidth="1"/>
    <col min="8214" max="8448" width="9.140625" style="92"/>
    <col min="8449" max="8449" width="26.7109375" style="92" customWidth="1"/>
    <col min="8450" max="8451" width="18.7109375" style="92" customWidth="1"/>
    <col min="8452" max="8452" width="27.7109375" style="92" customWidth="1"/>
    <col min="8453" max="8453" width="15.7109375" style="92" customWidth="1"/>
    <col min="8454" max="8455" width="12.7109375" style="92" customWidth="1"/>
    <col min="8456" max="8456" width="17.7109375" style="92" customWidth="1"/>
    <col min="8457" max="8458" width="15.7109375" style="92" customWidth="1"/>
    <col min="8459" max="8461" width="18.7109375" style="92" customWidth="1"/>
    <col min="8462" max="8469" width="15.85546875" style="92" customWidth="1"/>
    <col min="8470" max="8704" width="9.140625" style="92"/>
    <col min="8705" max="8705" width="26.7109375" style="92" customWidth="1"/>
    <col min="8706" max="8707" width="18.7109375" style="92" customWidth="1"/>
    <col min="8708" max="8708" width="27.7109375" style="92" customWidth="1"/>
    <col min="8709" max="8709" width="15.7109375" style="92" customWidth="1"/>
    <col min="8710" max="8711" width="12.7109375" style="92" customWidth="1"/>
    <col min="8712" max="8712" width="17.7109375" style="92" customWidth="1"/>
    <col min="8713" max="8714" width="15.7109375" style="92" customWidth="1"/>
    <col min="8715" max="8717" width="18.7109375" style="92" customWidth="1"/>
    <col min="8718" max="8725" width="15.85546875" style="92" customWidth="1"/>
    <col min="8726" max="8960" width="9.140625" style="92"/>
    <col min="8961" max="8961" width="26.7109375" style="92" customWidth="1"/>
    <col min="8962" max="8963" width="18.7109375" style="92" customWidth="1"/>
    <col min="8964" max="8964" width="27.7109375" style="92" customWidth="1"/>
    <col min="8965" max="8965" width="15.7109375" style="92" customWidth="1"/>
    <col min="8966" max="8967" width="12.7109375" style="92" customWidth="1"/>
    <col min="8968" max="8968" width="17.7109375" style="92" customWidth="1"/>
    <col min="8969" max="8970" width="15.7109375" style="92" customWidth="1"/>
    <col min="8971" max="8973" width="18.7109375" style="92" customWidth="1"/>
    <col min="8974" max="8981" width="15.85546875" style="92" customWidth="1"/>
    <col min="8982" max="9216" width="9.140625" style="92"/>
    <col min="9217" max="9217" width="26.7109375" style="92" customWidth="1"/>
    <col min="9218" max="9219" width="18.7109375" style="92" customWidth="1"/>
    <col min="9220" max="9220" width="27.7109375" style="92" customWidth="1"/>
    <col min="9221" max="9221" width="15.7109375" style="92" customWidth="1"/>
    <col min="9222" max="9223" width="12.7109375" style="92" customWidth="1"/>
    <col min="9224" max="9224" width="17.7109375" style="92" customWidth="1"/>
    <col min="9225" max="9226" width="15.7109375" style="92" customWidth="1"/>
    <col min="9227" max="9229" width="18.7109375" style="92" customWidth="1"/>
    <col min="9230" max="9237" width="15.85546875" style="92" customWidth="1"/>
    <col min="9238" max="9472" width="9.140625" style="92"/>
    <col min="9473" max="9473" width="26.7109375" style="92" customWidth="1"/>
    <col min="9474" max="9475" width="18.7109375" style="92" customWidth="1"/>
    <col min="9476" max="9476" width="27.7109375" style="92" customWidth="1"/>
    <col min="9477" max="9477" width="15.7109375" style="92" customWidth="1"/>
    <col min="9478" max="9479" width="12.7109375" style="92" customWidth="1"/>
    <col min="9480" max="9480" width="17.7109375" style="92" customWidth="1"/>
    <col min="9481" max="9482" width="15.7109375" style="92" customWidth="1"/>
    <col min="9483" max="9485" width="18.7109375" style="92" customWidth="1"/>
    <col min="9486" max="9493" width="15.85546875" style="92" customWidth="1"/>
    <col min="9494" max="9728" width="9.140625" style="92"/>
    <col min="9729" max="9729" width="26.7109375" style="92" customWidth="1"/>
    <col min="9730" max="9731" width="18.7109375" style="92" customWidth="1"/>
    <col min="9732" max="9732" width="27.7109375" style="92" customWidth="1"/>
    <col min="9733" max="9733" width="15.7109375" style="92" customWidth="1"/>
    <col min="9734" max="9735" width="12.7109375" style="92" customWidth="1"/>
    <col min="9736" max="9736" width="17.7109375" style="92" customWidth="1"/>
    <col min="9737" max="9738" width="15.7109375" style="92" customWidth="1"/>
    <col min="9739" max="9741" width="18.7109375" style="92" customWidth="1"/>
    <col min="9742" max="9749" width="15.85546875" style="92" customWidth="1"/>
    <col min="9750" max="9984" width="9.140625" style="92"/>
    <col min="9985" max="9985" width="26.7109375" style="92" customWidth="1"/>
    <col min="9986" max="9987" width="18.7109375" style="92" customWidth="1"/>
    <col min="9988" max="9988" width="27.7109375" style="92" customWidth="1"/>
    <col min="9989" max="9989" width="15.7109375" style="92" customWidth="1"/>
    <col min="9990" max="9991" width="12.7109375" style="92" customWidth="1"/>
    <col min="9992" max="9992" width="17.7109375" style="92" customWidth="1"/>
    <col min="9993" max="9994" width="15.7109375" style="92" customWidth="1"/>
    <col min="9995" max="9997" width="18.7109375" style="92" customWidth="1"/>
    <col min="9998" max="10005" width="15.85546875" style="92" customWidth="1"/>
    <col min="10006" max="10240" width="9.140625" style="92"/>
    <col min="10241" max="10241" width="26.7109375" style="92" customWidth="1"/>
    <col min="10242" max="10243" width="18.7109375" style="92" customWidth="1"/>
    <col min="10244" max="10244" width="27.7109375" style="92" customWidth="1"/>
    <col min="10245" max="10245" width="15.7109375" style="92" customWidth="1"/>
    <col min="10246" max="10247" width="12.7109375" style="92" customWidth="1"/>
    <col min="10248" max="10248" width="17.7109375" style="92" customWidth="1"/>
    <col min="10249" max="10250" width="15.7109375" style="92" customWidth="1"/>
    <col min="10251" max="10253" width="18.7109375" style="92" customWidth="1"/>
    <col min="10254" max="10261" width="15.85546875" style="92" customWidth="1"/>
    <col min="10262" max="10496" width="9.140625" style="92"/>
    <col min="10497" max="10497" width="26.7109375" style="92" customWidth="1"/>
    <col min="10498" max="10499" width="18.7109375" style="92" customWidth="1"/>
    <col min="10500" max="10500" width="27.7109375" style="92" customWidth="1"/>
    <col min="10501" max="10501" width="15.7109375" style="92" customWidth="1"/>
    <col min="10502" max="10503" width="12.7109375" style="92" customWidth="1"/>
    <col min="10504" max="10504" width="17.7109375" style="92" customWidth="1"/>
    <col min="10505" max="10506" width="15.7109375" style="92" customWidth="1"/>
    <col min="10507" max="10509" width="18.7109375" style="92" customWidth="1"/>
    <col min="10510" max="10517" width="15.85546875" style="92" customWidth="1"/>
    <col min="10518" max="10752" width="9.140625" style="92"/>
    <col min="10753" max="10753" width="26.7109375" style="92" customWidth="1"/>
    <col min="10754" max="10755" width="18.7109375" style="92" customWidth="1"/>
    <col min="10756" max="10756" width="27.7109375" style="92" customWidth="1"/>
    <col min="10757" max="10757" width="15.7109375" style="92" customWidth="1"/>
    <col min="10758" max="10759" width="12.7109375" style="92" customWidth="1"/>
    <col min="10760" max="10760" width="17.7109375" style="92" customWidth="1"/>
    <col min="10761" max="10762" width="15.7109375" style="92" customWidth="1"/>
    <col min="10763" max="10765" width="18.7109375" style="92" customWidth="1"/>
    <col min="10766" max="10773" width="15.85546875" style="92" customWidth="1"/>
    <col min="10774" max="11008" width="9.140625" style="92"/>
    <col min="11009" max="11009" width="26.7109375" style="92" customWidth="1"/>
    <col min="11010" max="11011" width="18.7109375" style="92" customWidth="1"/>
    <col min="11012" max="11012" width="27.7109375" style="92" customWidth="1"/>
    <col min="11013" max="11013" width="15.7109375" style="92" customWidth="1"/>
    <col min="11014" max="11015" width="12.7109375" style="92" customWidth="1"/>
    <col min="11016" max="11016" width="17.7109375" style="92" customWidth="1"/>
    <col min="11017" max="11018" width="15.7109375" style="92" customWidth="1"/>
    <col min="11019" max="11021" width="18.7109375" style="92" customWidth="1"/>
    <col min="11022" max="11029" width="15.85546875" style="92" customWidth="1"/>
    <col min="11030" max="11264" width="9.140625" style="92"/>
    <col min="11265" max="11265" width="26.7109375" style="92" customWidth="1"/>
    <col min="11266" max="11267" width="18.7109375" style="92" customWidth="1"/>
    <col min="11268" max="11268" width="27.7109375" style="92" customWidth="1"/>
    <col min="11269" max="11269" width="15.7109375" style="92" customWidth="1"/>
    <col min="11270" max="11271" width="12.7109375" style="92" customWidth="1"/>
    <col min="11272" max="11272" width="17.7109375" style="92" customWidth="1"/>
    <col min="11273" max="11274" width="15.7109375" style="92" customWidth="1"/>
    <col min="11275" max="11277" width="18.7109375" style="92" customWidth="1"/>
    <col min="11278" max="11285" width="15.85546875" style="92" customWidth="1"/>
    <col min="11286" max="11520" width="9.140625" style="92"/>
    <col min="11521" max="11521" width="26.7109375" style="92" customWidth="1"/>
    <col min="11522" max="11523" width="18.7109375" style="92" customWidth="1"/>
    <col min="11524" max="11524" width="27.7109375" style="92" customWidth="1"/>
    <col min="11525" max="11525" width="15.7109375" style="92" customWidth="1"/>
    <col min="11526" max="11527" width="12.7109375" style="92" customWidth="1"/>
    <col min="11528" max="11528" width="17.7109375" style="92" customWidth="1"/>
    <col min="11529" max="11530" width="15.7109375" style="92" customWidth="1"/>
    <col min="11531" max="11533" width="18.7109375" style="92" customWidth="1"/>
    <col min="11534" max="11541" width="15.85546875" style="92" customWidth="1"/>
    <col min="11542" max="11776" width="9.140625" style="92"/>
    <col min="11777" max="11777" width="26.7109375" style="92" customWidth="1"/>
    <col min="11778" max="11779" width="18.7109375" style="92" customWidth="1"/>
    <col min="11780" max="11780" width="27.7109375" style="92" customWidth="1"/>
    <col min="11781" max="11781" width="15.7109375" style="92" customWidth="1"/>
    <col min="11782" max="11783" width="12.7109375" style="92" customWidth="1"/>
    <col min="11784" max="11784" width="17.7109375" style="92" customWidth="1"/>
    <col min="11785" max="11786" width="15.7109375" style="92" customWidth="1"/>
    <col min="11787" max="11789" width="18.7109375" style="92" customWidth="1"/>
    <col min="11790" max="11797" width="15.85546875" style="92" customWidth="1"/>
    <col min="11798" max="12032" width="9.140625" style="92"/>
    <col min="12033" max="12033" width="26.7109375" style="92" customWidth="1"/>
    <col min="12034" max="12035" width="18.7109375" style="92" customWidth="1"/>
    <col min="12036" max="12036" width="27.7109375" style="92" customWidth="1"/>
    <col min="12037" max="12037" width="15.7109375" style="92" customWidth="1"/>
    <col min="12038" max="12039" width="12.7109375" style="92" customWidth="1"/>
    <col min="12040" max="12040" width="17.7109375" style="92" customWidth="1"/>
    <col min="12041" max="12042" width="15.7109375" style="92" customWidth="1"/>
    <col min="12043" max="12045" width="18.7109375" style="92" customWidth="1"/>
    <col min="12046" max="12053" width="15.85546875" style="92" customWidth="1"/>
    <col min="12054" max="12288" width="9.140625" style="92"/>
    <col min="12289" max="12289" width="26.7109375" style="92" customWidth="1"/>
    <col min="12290" max="12291" width="18.7109375" style="92" customWidth="1"/>
    <col min="12292" max="12292" width="27.7109375" style="92" customWidth="1"/>
    <col min="12293" max="12293" width="15.7109375" style="92" customWidth="1"/>
    <col min="12294" max="12295" width="12.7109375" style="92" customWidth="1"/>
    <col min="12296" max="12296" width="17.7109375" style="92" customWidth="1"/>
    <col min="12297" max="12298" width="15.7109375" style="92" customWidth="1"/>
    <col min="12299" max="12301" width="18.7109375" style="92" customWidth="1"/>
    <col min="12302" max="12309" width="15.85546875" style="92" customWidth="1"/>
    <col min="12310" max="12544" width="9.140625" style="92"/>
    <col min="12545" max="12545" width="26.7109375" style="92" customWidth="1"/>
    <col min="12546" max="12547" width="18.7109375" style="92" customWidth="1"/>
    <col min="12548" max="12548" width="27.7109375" style="92" customWidth="1"/>
    <col min="12549" max="12549" width="15.7109375" style="92" customWidth="1"/>
    <col min="12550" max="12551" width="12.7109375" style="92" customWidth="1"/>
    <col min="12552" max="12552" width="17.7109375" style="92" customWidth="1"/>
    <col min="12553" max="12554" width="15.7109375" style="92" customWidth="1"/>
    <col min="12555" max="12557" width="18.7109375" style="92" customWidth="1"/>
    <col min="12558" max="12565" width="15.85546875" style="92" customWidth="1"/>
    <col min="12566" max="12800" width="9.140625" style="92"/>
    <col min="12801" max="12801" width="26.7109375" style="92" customWidth="1"/>
    <col min="12802" max="12803" width="18.7109375" style="92" customWidth="1"/>
    <col min="12804" max="12804" width="27.7109375" style="92" customWidth="1"/>
    <col min="12805" max="12805" width="15.7109375" style="92" customWidth="1"/>
    <col min="12806" max="12807" width="12.7109375" style="92" customWidth="1"/>
    <col min="12808" max="12808" width="17.7109375" style="92" customWidth="1"/>
    <col min="12809" max="12810" width="15.7109375" style="92" customWidth="1"/>
    <col min="12811" max="12813" width="18.7109375" style="92" customWidth="1"/>
    <col min="12814" max="12821" width="15.85546875" style="92" customWidth="1"/>
    <col min="12822" max="13056" width="9.140625" style="92"/>
    <col min="13057" max="13057" width="26.7109375" style="92" customWidth="1"/>
    <col min="13058" max="13059" width="18.7109375" style="92" customWidth="1"/>
    <col min="13060" max="13060" width="27.7109375" style="92" customWidth="1"/>
    <col min="13061" max="13061" width="15.7109375" style="92" customWidth="1"/>
    <col min="13062" max="13063" width="12.7109375" style="92" customWidth="1"/>
    <col min="13064" max="13064" width="17.7109375" style="92" customWidth="1"/>
    <col min="13065" max="13066" width="15.7109375" style="92" customWidth="1"/>
    <col min="13067" max="13069" width="18.7109375" style="92" customWidth="1"/>
    <col min="13070" max="13077" width="15.85546875" style="92" customWidth="1"/>
    <col min="13078" max="13312" width="9.140625" style="92"/>
    <col min="13313" max="13313" width="26.7109375" style="92" customWidth="1"/>
    <col min="13314" max="13315" width="18.7109375" style="92" customWidth="1"/>
    <col min="13316" max="13316" width="27.7109375" style="92" customWidth="1"/>
    <col min="13317" max="13317" width="15.7109375" style="92" customWidth="1"/>
    <col min="13318" max="13319" width="12.7109375" style="92" customWidth="1"/>
    <col min="13320" max="13320" width="17.7109375" style="92" customWidth="1"/>
    <col min="13321" max="13322" width="15.7109375" style="92" customWidth="1"/>
    <col min="13323" max="13325" width="18.7109375" style="92" customWidth="1"/>
    <col min="13326" max="13333" width="15.85546875" style="92" customWidth="1"/>
    <col min="13334" max="13568" width="9.140625" style="92"/>
    <col min="13569" max="13569" width="26.7109375" style="92" customWidth="1"/>
    <col min="13570" max="13571" width="18.7109375" style="92" customWidth="1"/>
    <col min="13572" max="13572" width="27.7109375" style="92" customWidth="1"/>
    <col min="13573" max="13573" width="15.7109375" style="92" customWidth="1"/>
    <col min="13574" max="13575" width="12.7109375" style="92" customWidth="1"/>
    <col min="13576" max="13576" width="17.7109375" style="92" customWidth="1"/>
    <col min="13577" max="13578" width="15.7109375" style="92" customWidth="1"/>
    <col min="13579" max="13581" width="18.7109375" style="92" customWidth="1"/>
    <col min="13582" max="13589" width="15.85546875" style="92" customWidth="1"/>
    <col min="13590" max="13824" width="9.140625" style="92"/>
    <col min="13825" max="13825" width="26.7109375" style="92" customWidth="1"/>
    <col min="13826" max="13827" width="18.7109375" style="92" customWidth="1"/>
    <col min="13828" max="13828" width="27.7109375" style="92" customWidth="1"/>
    <col min="13829" max="13829" width="15.7109375" style="92" customWidth="1"/>
    <col min="13830" max="13831" width="12.7109375" style="92" customWidth="1"/>
    <col min="13832" max="13832" width="17.7109375" style="92" customWidth="1"/>
    <col min="13833" max="13834" width="15.7109375" style="92" customWidth="1"/>
    <col min="13835" max="13837" width="18.7109375" style="92" customWidth="1"/>
    <col min="13838" max="13845" width="15.85546875" style="92" customWidth="1"/>
    <col min="13846" max="14080" width="9.140625" style="92"/>
    <col min="14081" max="14081" width="26.7109375" style="92" customWidth="1"/>
    <col min="14082" max="14083" width="18.7109375" style="92" customWidth="1"/>
    <col min="14084" max="14084" width="27.7109375" style="92" customWidth="1"/>
    <col min="14085" max="14085" width="15.7109375" style="92" customWidth="1"/>
    <col min="14086" max="14087" width="12.7109375" style="92" customWidth="1"/>
    <col min="14088" max="14088" width="17.7109375" style="92" customWidth="1"/>
    <col min="14089" max="14090" width="15.7109375" style="92" customWidth="1"/>
    <col min="14091" max="14093" width="18.7109375" style="92" customWidth="1"/>
    <col min="14094" max="14101" width="15.85546875" style="92" customWidth="1"/>
    <col min="14102" max="14336" width="9.140625" style="92"/>
    <col min="14337" max="14337" width="26.7109375" style="92" customWidth="1"/>
    <col min="14338" max="14339" width="18.7109375" style="92" customWidth="1"/>
    <col min="14340" max="14340" width="27.7109375" style="92" customWidth="1"/>
    <col min="14341" max="14341" width="15.7109375" style="92" customWidth="1"/>
    <col min="14342" max="14343" width="12.7109375" style="92" customWidth="1"/>
    <col min="14344" max="14344" width="17.7109375" style="92" customWidth="1"/>
    <col min="14345" max="14346" width="15.7109375" style="92" customWidth="1"/>
    <col min="14347" max="14349" width="18.7109375" style="92" customWidth="1"/>
    <col min="14350" max="14357" width="15.85546875" style="92" customWidth="1"/>
    <col min="14358" max="14592" width="9.140625" style="92"/>
    <col min="14593" max="14593" width="26.7109375" style="92" customWidth="1"/>
    <col min="14594" max="14595" width="18.7109375" style="92" customWidth="1"/>
    <col min="14596" max="14596" width="27.7109375" style="92" customWidth="1"/>
    <col min="14597" max="14597" width="15.7109375" style="92" customWidth="1"/>
    <col min="14598" max="14599" width="12.7109375" style="92" customWidth="1"/>
    <col min="14600" max="14600" width="17.7109375" style="92" customWidth="1"/>
    <col min="14601" max="14602" width="15.7109375" style="92" customWidth="1"/>
    <col min="14603" max="14605" width="18.7109375" style="92" customWidth="1"/>
    <col min="14606" max="14613" width="15.85546875" style="92" customWidth="1"/>
    <col min="14614" max="14848" width="9.140625" style="92"/>
    <col min="14849" max="14849" width="26.7109375" style="92" customWidth="1"/>
    <col min="14850" max="14851" width="18.7109375" style="92" customWidth="1"/>
    <col min="14852" max="14852" width="27.7109375" style="92" customWidth="1"/>
    <col min="14853" max="14853" width="15.7109375" style="92" customWidth="1"/>
    <col min="14854" max="14855" width="12.7109375" style="92" customWidth="1"/>
    <col min="14856" max="14856" width="17.7109375" style="92" customWidth="1"/>
    <col min="14857" max="14858" width="15.7109375" style="92" customWidth="1"/>
    <col min="14859" max="14861" width="18.7109375" style="92" customWidth="1"/>
    <col min="14862" max="14869" width="15.85546875" style="92" customWidth="1"/>
    <col min="14870" max="15104" width="9.140625" style="92"/>
    <col min="15105" max="15105" width="26.7109375" style="92" customWidth="1"/>
    <col min="15106" max="15107" width="18.7109375" style="92" customWidth="1"/>
    <col min="15108" max="15108" width="27.7109375" style="92" customWidth="1"/>
    <col min="15109" max="15109" width="15.7109375" style="92" customWidth="1"/>
    <col min="15110" max="15111" width="12.7109375" style="92" customWidth="1"/>
    <col min="15112" max="15112" width="17.7109375" style="92" customWidth="1"/>
    <col min="15113" max="15114" width="15.7109375" style="92" customWidth="1"/>
    <col min="15115" max="15117" width="18.7109375" style="92" customWidth="1"/>
    <col min="15118" max="15125" width="15.85546875" style="92" customWidth="1"/>
    <col min="15126" max="15360" width="9.140625" style="92"/>
    <col min="15361" max="15361" width="26.7109375" style="92" customWidth="1"/>
    <col min="15362" max="15363" width="18.7109375" style="92" customWidth="1"/>
    <col min="15364" max="15364" width="27.7109375" style="92" customWidth="1"/>
    <col min="15365" max="15365" width="15.7109375" style="92" customWidth="1"/>
    <col min="15366" max="15367" width="12.7109375" style="92" customWidth="1"/>
    <col min="15368" max="15368" width="17.7109375" style="92" customWidth="1"/>
    <col min="15369" max="15370" width="15.7109375" style="92" customWidth="1"/>
    <col min="15371" max="15373" width="18.7109375" style="92" customWidth="1"/>
    <col min="15374" max="15381" width="15.85546875" style="92" customWidth="1"/>
    <col min="15382" max="15616" width="9.140625" style="92"/>
    <col min="15617" max="15617" width="26.7109375" style="92" customWidth="1"/>
    <col min="15618" max="15619" width="18.7109375" style="92" customWidth="1"/>
    <col min="15620" max="15620" width="27.7109375" style="92" customWidth="1"/>
    <col min="15621" max="15621" width="15.7109375" style="92" customWidth="1"/>
    <col min="15622" max="15623" width="12.7109375" style="92" customWidth="1"/>
    <col min="15624" max="15624" width="17.7109375" style="92" customWidth="1"/>
    <col min="15625" max="15626" width="15.7109375" style="92" customWidth="1"/>
    <col min="15627" max="15629" width="18.7109375" style="92" customWidth="1"/>
    <col min="15630" max="15637" width="15.85546875" style="92" customWidth="1"/>
    <col min="15638" max="15872" width="9.140625" style="92"/>
    <col min="15873" max="15873" width="26.7109375" style="92" customWidth="1"/>
    <col min="15874" max="15875" width="18.7109375" style="92" customWidth="1"/>
    <col min="15876" max="15876" width="27.7109375" style="92" customWidth="1"/>
    <col min="15877" max="15877" width="15.7109375" style="92" customWidth="1"/>
    <col min="15878" max="15879" width="12.7109375" style="92" customWidth="1"/>
    <col min="15880" max="15880" width="17.7109375" style="92" customWidth="1"/>
    <col min="15881" max="15882" width="15.7109375" style="92" customWidth="1"/>
    <col min="15883" max="15885" width="18.7109375" style="92" customWidth="1"/>
    <col min="15886" max="15893" width="15.85546875" style="92" customWidth="1"/>
    <col min="15894" max="16128" width="9.140625" style="92"/>
    <col min="16129" max="16129" width="26.7109375" style="92" customWidth="1"/>
    <col min="16130" max="16131" width="18.7109375" style="92" customWidth="1"/>
    <col min="16132" max="16132" width="27.7109375" style="92" customWidth="1"/>
    <col min="16133" max="16133" width="15.7109375" style="92" customWidth="1"/>
    <col min="16134" max="16135" width="12.7109375" style="92" customWidth="1"/>
    <col min="16136" max="16136" width="17.7109375" style="92" customWidth="1"/>
    <col min="16137" max="16138" width="15.7109375" style="92" customWidth="1"/>
    <col min="16139" max="16141" width="18.7109375" style="92" customWidth="1"/>
    <col min="16142" max="16149" width="15.85546875" style="92" customWidth="1"/>
    <col min="16150" max="16384" width="9.140625" style="92"/>
  </cols>
  <sheetData>
    <row r="1" spans="1:21" ht="18" x14ac:dyDescent="0.25">
      <c r="A1" s="248" t="s">
        <v>40</v>
      </c>
      <c r="B1" s="301"/>
      <c r="C1" s="301"/>
      <c r="D1" s="301"/>
      <c r="E1" s="301"/>
      <c r="F1" s="301"/>
      <c r="G1" s="301"/>
      <c r="H1" s="301"/>
      <c r="I1" s="301"/>
      <c r="J1" s="302"/>
      <c r="K1" s="248" t="s">
        <v>40</v>
      </c>
      <c r="L1" s="301"/>
      <c r="M1" s="301"/>
      <c r="N1" s="301"/>
      <c r="O1" s="301"/>
      <c r="P1" s="301"/>
      <c r="Q1" s="301"/>
      <c r="R1" s="301"/>
      <c r="S1" s="301"/>
      <c r="T1" s="301"/>
      <c r="U1" s="302"/>
    </row>
    <row r="2" spans="1:21" ht="18" x14ac:dyDescent="0.25">
      <c r="A2" s="251" t="s">
        <v>136</v>
      </c>
      <c r="B2" s="252"/>
      <c r="C2" s="252"/>
      <c r="D2" s="252"/>
      <c r="E2" s="252"/>
      <c r="F2" s="252"/>
      <c r="G2" s="252"/>
      <c r="H2" s="252"/>
      <c r="I2" s="252"/>
      <c r="J2" s="253"/>
      <c r="K2" s="251" t="s">
        <v>137</v>
      </c>
      <c r="L2" s="252"/>
      <c r="M2" s="252"/>
      <c r="N2" s="252"/>
      <c r="O2" s="252"/>
      <c r="P2" s="252"/>
      <c r="Q2" s="252"/>
      <c r="R2" s="252"/>
      <c r="S2" s="252"/>
      <c r="T2" s="252"/>
      <c r="U2" s="253"/>
    </row>
    <row r="3" spans="1:21" x14ac:dyDescent="0.25">
      <c r="A3" s="93"/>
      <c r="B3" s="94"/>
      <c r="C3"/>
      <c r="D3" s="254" t="s">
        <v>156</v>
      </c>
      <c r="E3" s="254"/>
      <c r="F3" s="254"/>
      <c r="G3"/>
      <c r="H3" s="94"/>
      <c r="I3" s="94"/>
      <c r="J3" s="95"/>
      <c r="K3" s="93"/>
      <c r="L3" s="94"/>
      <c r="M3"/>
      <c r="N3" s="254" t="s">
        <v>156</v>
      </c>
      <c r="O3" s="254"/>
      <c r="P3" s="254"/>
      <c r="Q3" s="254"/>
      <c r="R3"/>
      <c r="S3"/>
      <c r="T3" s="94"/>
      <c r="U3" s="95"/>
    </row>
    <row r="4" spans="1:21" x14ac:dyDescent="0.25">
      <c r="A4" s="96"/>
      <c r="B4" s="97"/>
      <c r="C4" s="97"/>
      <c r="D4" s="97"/>
      <c r="E4" s="97"/>
      <c r="F4" s="255" t="s">
        <v>48</v>
      </c>
      <c r="G4" s="255"/>
      <c r="H4" s="255"/>
      <c r="I4" s="255"/>
      <c r="J4" s="256"/>
      <c r="K4" s="98"/>
      <c r="L4" s="99"/>
      <c r="M4" s="99"/>
      <c r="N4" s="99"/>
      <c r="O4" s="99"/>
      <c r="P4" s="99"/>
      <c r="Q4" s="99"/>
      <c r="R4" s="99"/>
      <c r="S4" s="99"/>
      <c r="T4" s="99"/>
      <c r="U4" s="100"/>
    </row>
    <row r="5" spans="1:21" ht="15" customHeight="1" x14ac:dyDescent="0.25">
      <c r="A5" s="101" t="s">
        <v>49</v>
      </c>
      <c r="B5" s="257" t="s">
        <v>50</v>
      </c>
      <c r="C5" s="258"/>
      <c r="D5" s="102" t="s">
        <v>51</v>
      </c>
      <c r="E5" s="103"/>
      <c r="F5" s="102" t="s">
        <v>52</v>
      </c>
      <c r="G5" s="104"/>
      <c r="H5" s="105" t="s">
        <v>53</v>
      </c>
      <c r="I5" s="106" t="s">
        <v>54</v>
      </c>
      <c r="J5" s="106"/>
      <c r="K5" s="101" t="s">
        <v>49</v>
      </c>
      <c r="L5" s="259" t="s">
        <v>50</v>
      </c>
      <c r="M5" s="260"/>
      <c r="N5" s="102" t="s">
        <v>55</v>
      </c>
      <c r="O5" s="104"/>
      <c r="P5" s="261" t="s">
        <v>157</v>
      </c>
      <c r="Q5" s="303"/>
      <c r="R5" s="303"/>
      <c r="S5" s="303"/>
      <c r="T5" s="303"/>
      <c r="U5" s="304"/>
    </row>
    <row r="6" spans="1:21" x14ac:dyDescent="0.25">
      <c r="A6" s="107" t="s">
        <v>56</v>
      </c>
      <c r="B6" s="270" t="s">
        <v>130</v>
      </c>
      <c r="C6" s="271"/>
      <c r="D6" s="108" t="s">
        <v>58</v>
      </c>
      <c r="E6" s="109">
        <v>0.97649924410908595</v>
      </c>
      <c r="F6" s="110" t="s">
        <v>59</v>
      </c>
      <c r="G6" s="111"/>
      <c r="H6" s="112">
        <v>73.5</v>
      </c>
      <c r="I6" s="113">
        <v>34353</v>
      </c>
      <c r="J6" s="114"/>
      <c r="K6" s="107" t="s">
        <v>56</v>
      </c>
      <c r="L6" s="272" t="s">
        <v>130</v>
      </c>
      <c r="M6" s="273"/>
      <c r="N6" s="115">
        <v>20301</v>
      </c>
      <c r="O6" s="116"/>
      <c r="P6" s="305"/>
      <c r="Q6" s="306"/>
      <c r="R6" s="306"/>
      <c r="S6" s="306"/>
      <c r="T6" s="306"/>
      <c r="U6" s="307"/>
    </row>
    <row r="7" spans="1:21" x14ac:dyDescent="0.25">
      <c r="A7" s="107" t="s">
        <v>60</v>
      </c>
      <c r="B7" s="272" t="s">
        <v>131</v>
      </c>
      <c r="C7" s="273"/>
      <c r="D7" s="117" t="s">
        <v>62</v>
      </c>
      <c r="E7" s="118">
        <v>449.72500089039801</v>
      </c>
      <c r="F7" s="110" t="s">
        <v>63</v>
      </c>
      <c r="G7" s="111"/>
      <c r="H7" s="119">
        <v>71.5</v>
      </c>
      <c r="I7" s="120">
        <v>34352</v>
      </c>
      <c r="J7" s="121"/>
      <c r="K7" s="122" t="s">
        <v>60</v>
      </c>
      <c r="L7" s="275" t="s">
        <v>131</v>
      </c>
      <c r="M7" s="276"/>
      <c r="N7" s="102"/>
      <c r="O7" s="104"/>
      <c r="P7" s="308"/>
      <c r="Q7" s="309"/>
      <c r="R7" s="309"/>
      <c r="S7" s="309"/>
      <c r="T7" s="309"/>
      <c r="U7" s="310"/>
    </row>
    <row r="8" spans="1:21" ht="15.75" x14ac:dyDescent="0.25">
      <c r="A8" s="107" t="s">
        <v>64</v>
      </c>
      <c r="B8" s="312" t="s">
        <v>65</v>
      </c>
      <c r="C8" s="284"/>
      <c r="D8" s="117" t="s">
        <v>66</v>
      </c>
      <c r="E8" s="118">
        <v>881.46100174518006</v>
      </c>
      <c r="F8" s="110"/>
      <c r="G8" s="111"/>
      <c r="H8" s="106" t="s">
        <v>67</v>
      </c>
      <c r="I8" s="123" t="s">
        <v>54</v>
      </c>
      <c r="J8" s="106" t="s">
        <v>68</v>
      </c>
      <c r="K8" s="124"/>
      <c r="L8" s="125"/>
      <c r="M8" s="125"/>
      <c r="N8" s="125"/>
      <c r="O8" s="125"/>
      <c r="P8" s="125"/>
      <c r="Q8" s="125"/>
      <c r="R8" s="125"/>
      <c r="S8" s="125"/>
      <c r="T8" s="125"/>
      <c r="U8" s="126"/>
    </row>
    <row r="9" spans="1:21" ht="15.75" x14ac:dyDescent="0.25">
      <c r="A9" s="107" t="s">
        <v>69</v>
      </c>
      <c r="B9" s="312" t="s">
        <v>70</v>
      </c>
      <c r="C9" s="284"/>
      <c r="D9" s="117" t="s">
        <v>71</v>
      </c>
      <c r="E9" s="127">
        <v>20301</v>
      </c>
      <c r="F9" s="110" t="s">
        <v>72</v>
      </c>
      <c r="G9" s="111"/>
      <c r="H9" s="119">
        <v>65.239999999999995</v>
      </c>
      <c r="I9" s="128">
        <v>41645</v>
      </c>
      <c r="J9" s="129">
        <v>17430</v>
      </c>
      <c r="K9" s="285" t="s">
        <v>73</v>
      </c>
      <c r="L9" s="286"/>
      <c r="M9" s="286"/>
      <c r="N9" s="286"/>
      <c r="O9" s="286"/>
      <c r="P9" s="286"/>
      <c r="Q9" s="286"/>
      <c r="R9" s="286"/>
      <c r="S9" s="286"/>
      <c r="T9" s="286"/>
      <c r="U9" s="287"/>
    </row>
    <row r="10" spans="1:21" x14ac:dyDescent="0.25">
      <c r="A10" s="107" t="s">
        <v>74</v>
      </c>
      <c r="B10" s="275" t="s">
        <v>75</v>
      </c>
      <c r="C10" s="276"/>
      <c r="D10" s="117" t="s">
        <v>76</v>
      </c>
      <c r="E10" s="118">
        <v>0</v>
      </c>
      <c r="F10" s="130" t="s">
        <v>77</v>
      </c>
      <c r="G10" s="131"/>
      <c r="H10" s="132">
        <v>65.239999999999995</v>
      </c>
      <c r="I10" s="133">
        <v>41645</v>
      </c>
      <c r="J10" s="134">
        <v>17430</v>
      </c>
      <c r="K10" s="135"/>
      <c r="L10" s="136" t="s">
        <v>78</v>
      </c>
      <c r="M10" s="137"/>
      <c r="N10" s="136" t="s">
        <v>79</v>
      </c>
      <c r="O10" s="137"/>
      <c r="P10" s="136" t="s">
        <v>80</v>
      </c>
      <c r="Q10" s="137"/>
      <c r="R10" s="136" t="s">
        <v>81</v>
      </c>
      <c r="S10" s="137"/>
      <c r="T10" s="136" t="s">
        <v>82</v>
      </c>
      <c r="U10" s="138"/>
    </row>
    <row r="11" spans="1:21" ht="15" customHeight="1" x14ac:dyDescent="0.25">
      <c r="A11" s="288" t="s">
        <v>158</v>
      </c>
      <c r="B11" s="313"/>
      <c r="C11" s="314"/>
      <c r="D11" s="139" t="s">
        <v>83</v>
      </c>
      <c r="E11" s="140">
        <v>20301</v>
      </c>
      <c r="F11" s="102" t="s">
        <v>84</v>
      </c>
      <c r="G11" s="104"/>
      <c r="H11" s="105" t="s">
        <v>85</v>
      </c>
      <c r="I11" s="106" t="s">
        <v>86</v>
      </c>
      <c r="J11" s="106" t="s">
        <v>87</v>
      </c>
      <c r="K11" s="141" t="s">
        <v>88</v>
      </c>
      <c r="L11" s="105" t="s">
        <v>89</v>
      </c>
      <c r="M11" s="105" t="s">
        <v>39</v>
      </c>
      <c r="N11" s="105" t="s">
        <v>89</v>
      </c>
      <c r="O11" s="105" t="s">
        <v>39</v>
      </c>
      <c r="P11" s="105" t="s">
        <v>89</v>
      </c>
      <c r="Q11" s="105" t="s">
        <v>39</v>
      </c>
      <c r="R11" s="105" t="s">
        <v>89</v>
      </c>
      <c r="S11" s="105" t="s">
        <v>39</v>
      </c>
      <c r="T11" s="105" t="s">
        <v>89</v>
      </c>
      <c r="U11" s="105" t="s">
        <v>39</v>
      </c>
    </row>
    <row r="12" spans="1:21" x14ac:dyDescent="0.25">
      <c r="A12" s="315"/>
      <c r="B12" s="316"/>
      <c r="C12" s="317"/>
      <c r="D12" s="103" t="s">
        <v>90</v>
      </c>
      <c r="E12" s="142"/>
      <c r="F12" s="101" t="s">
        <v>91</v>
      </c>
      <c r="G12" s="101"/>
      <c r="H12" s="143">
        <v>1130825.517396827</v>
      </c>
      <c r="I12" s="143">
        <v>0</v>
      </c>
      <c r="J12" s="143">
        <v>1130825.517396827</v>
      </c>
      <c r="K12" s="107" t="s">
        <v>42</v>
      </c>
      <c r="L12" s="144">
        <v>932.99999999999966</v>
      </c>
      <c r="M12" s="145">
        <v>244595.77822872828</v>
      </c>
      <c r="N12" s="144">
        <v>1026.2999999999993</v>
      </c>
      <c r="O12" s="145">
        <v>266544.8745744027</v>
      </c>
      <c r="P12" s="144">
        <v>1119.6000000000004</v>
      </c>
      <c r="Q12" s="145">
        <v>288493.97092007706</v>
      </c>
      <c r="R12" s="144">
        <v>839.70000000000016</v>
      </c>
      <c r="S12" s="145">
        <v>222646.68188305388</v>
      </c>
      <c r="T12" s="144">
        <v>746.40000000000032</v>
      </c>
      <c r="U12" s="145">
        <v>200697.58553737946</v>
      </c>
    </row>
    <row r="13" spans="1:21" x14ac:dyDescent="0.25">
      <c r="A13" s="315"/>
      <c r="B13" s="316"/>
      <c r="C13" s="317"/>
      <c r="D13" s="146" t="s">
        <v>92</v>
      </c>
      <c r="E13" s="145">
        <v>20350</v>
      </c>
      <c r="F13" s="111" t="s">
        <v>93</v>
      </c>
      <c r="G13" s="107"/>
      <c r="H13" s="147">
        <v>892632.87947926763</v>
      </c>
      <c r="I13" s="147">
        <v>0</v>
      </c>
      <c r="J13" s="147">
        <v>892632.87947926763</v>
      </c>
      <c r="K13" s="107" t="s">
        <v>43</v>
      </c>
      <c r="L13" s="127">
        <v>732.00000000000023</v>
      </c>
      <c r="M13" s="118">
        <v>187294.64024523599</v>
      </c>
      <c r="N13" s="127">
        <v>805.20000000000039</v>
      </c>
      <c r="O13" s="118">
        <v>204579.39392171317</v>
      </c>
      <c r="P13" s="127">
        <v>878.4000000000002</v>
      </c>
      <c r="Q13" s="118">
        <v>221864.14759819052</v>
      </c>
      <c r="R13" s="127">
        <v>658.80000000000018</v>
      </c>
      <c r="S13" s="118">
        <v>170009.88656875875</v>
      </c>
      <c r="T13" s="127">
        <v>585.59999999999991</v>
      </c>
      <c r="U13" s="118">
        <v>152725.13289228146</v>
      </c>
    </row>
    <row r="14" spans="1:21" ht="15" customHeight="1" x14ac:dyDescent="0.25">
      <c r="A14" s="315"/>
      <c r="B14" s="316"/>
      <c r="C14" s="317"/>
      <c r="D14" s="148" t="s">
        <v>94</v>
      </c>
      <c r="E14" s="118">
        <v>49</v>
      </c>
      <c r="F14" s="297" t="s">
        <v>159</v>
      </c>
      <c r="G14" s="262"/>
      <c r="H14" s="262"/>
      <c r="I14" s="262"/>
      <c r="J14" s="263"/>
      <c r="K14" s="107" t="s">
        <v>44</v>
      </c>
      <c r="L14" s="127">
        <v>538</v>
      </c>
      <c r="M14" s="118">
        <v>144196.03206219734</v>
      </c>
      <c r="N14" s="127">
        <v>591.79999999999984</v>
      </c>
      <c r="O14" s="118">
        <v>156946.4851136698</v>
      </c>
      <c r="P14" s="127">
        <v>645.59999999999991</v>
      </c>
      <c r="Q14" s="118">
        <v>169696.93816514229</v>
      </c>
      <c r="R14" s="127">
        <v>484.2</v>
      </c>
      <c r="S14" s="118">
        <v>131445.5790107249</v>
      </c>
      <c r="T14" s="127">
        <v>430.39999999999992</v>
      </c>
      <c r="U14" s="118">
        <v>118695.1259592524</v>
      </c>
    </row>
    <row r="15" spans="1:21" x14ac:dyDescent="0.25">
      <c r="A15" s="315"/>
      <c r="B15" s="316"/>
      <c r="C15" s="317"/>
      <c r="D15" s="148" t="s">
        <v>95</v>
      </c>
      <c r="E15" s="149">
        <v>2.4136742032412196E-3</v>
      </c>
      <c r="F15" s="264"/>
      <c r="G15" s="265"/>
      <c r="H15" s="265"/>
      <c r="I15" s="265"/>
      <c r="J15" s="266"/>
      <c r="K15" s="107" t="s">
        <v>30</v>
      </c>
      <c r="L15" s="127">
        <v>246</v>
      </c>
      <c r="M15" s="118">
        <v>67672.620289974933</v>
      </c>
      <c r="N15" s="127">
        <v>270.60000000000014</v>
      </c>
      <c r="O15" s="118">
        <v>73930.310184246206</v>
      </c>
      <c r="P15" s="127">
        <v>295.20000000000005</v>
      </c>
      <c r="Q15" s="118">
        <v>80188.000078517478</v>
      </c>
      <c r="R15" s="127">
        <v>221.40000000000006</v>
      </c>
      <c r="S15" s="118">
        <v>61414.930395703654</v>
      </c>
      <c r="T15" s="127">
        <v>196.79999999999998</v>
      </c>
      <c r="U15" s="118">
        <v>55157.240501432374</v>
      </c>
    </row>
    <row r="16" spans="1:21" x14ac:dyDescent="0.25">
      <c r="A16" s="318"/>
      <c r="B16" s="319"/>
      <c r="C16" s="320"/>
      <c r="D16" s="150"/>
      <c r="E16" s="151"/>
      <c r="F16" s="267"/>
      <c r="G16" s="268"/>
      <c r="H16" s="268"/>
      <c r="I16" s="268"/>
      <c r="J16" s="269"/>
      <c r="K16" s="107" t="s">
        <v>31</v>
      </c>
      <c r="L16" s="127">
        <v>66.999999999999972</v>
      </c>
      <c r="M16" s="118">
        <v>34781.255613280104</v>
      </c>
      <c r="N16" s="127">
        <v>73.699999999999918</v>
      </c>
      <c r="O16" s="118">
        <v>36507.718869905606</v>
      </c>
      <c r="P16" s="127">
        <v>80.400000000000048</v>
      </c>
      <c r="Q16" s="118">
        <v>38234.182126531094</v>
      </c>
      <c r="R16" s="127">
        <v>60.30000000000004</v>
      </c>
      <c r="S16" s="118">
        <v>33054.792356654601</v>
      </c>
      <c r="T16" s="127">
        <v>53.600000000000009</v>
      </c>
      <c r="U16" s="118">
        <v>31328.329100029117</v>
      </c>
    </row>
    <row r="17" spans="1:21" x14ac:dyDescent="0.25">
      <c r="A17" s="3"/>
      <c r="B17" s="4"/>
      <c r="C17" s="4"/>
      <c r="D17" s="4"/>
      <c r="E17" s="152"/>
      <c r="F17" s="153"/>
      <c r="G17" s="4"/>
      <c r="H17" s="4"/>
      <c r="I17" s="4"/>
      <c r="J17" s="5"/>
      <c r="K17" s="107" t="s">
        <v>32</v>
      </c>
      <c r="L17" s="127">
        <v>4.9999999999999956</v>
      </c>
      <c r="M17" s="118">
        <v>21836.034417460662</v>
      </c>
      <c r="N17" s="127">
        <v>5.4999999999999929</v>
      </c>
      <c r="O17" s="118">
        <v>21972.80500478642</v>
      </c>
      <c r="P17" s="127">
        <v>6.0000000000000018</v>
      </c>
      <c r="Q17" s="118">
        <v>22109.575592112189</v>
      </c>
      <c r="R17" s="127">
        <v>4.4999999999999982</v>
      </c>
      <c r="S17" s="118">
        <v>21699.263830134889</v>
      </c>
      <c r="T17" s="127">
        <v>3.9999999999999996</v>
      </c>
      <c r="U17" s="118">
        <v>21562.493242809131</v>
      </c>
    </row>
    <row r="18" spans="1:21" ht="15.75" x14ac:dyDescent="0.25">
      <c r="A18" s="298" t="s">
        <v>96</v>
      </c>
      <c r="B18" s="299"/>
      <c r="C18" s="299"/>
      <c r="D18" s="299"/>
      <c r="E18" s="299"/>
      <c r="F18" s="299"/>
      <c r="G18" s="299"/>
      <c r="H18" s="299"/>
      <c r="I18" s="299"/>
      <c r="J18" s="300"/>
      <c r="K18" s="107" t="s">
        <v>33</v>
      </c>
      <c r="L18" s="127">
        <v>0</v>
      </c>
      <c r="M18" s="118">
        <v>20304.275425604865</v>
      </c>
      <c r="N18" s="127">
        <v>0</v>
      </c>
      <c r="O18" s="118">
        <v>20305.992435114651</v>
      </c>
      <c r="P18" s="127">
        <v>0</v>
      </c>
      <c r="Q18" s="118">
        <v>20307.709444624441</v>
      </c>
      <c r="R18" s="127">
        <v>0</v>
      </c>
      <c r="S18" s="118">
        <v>20302.558416095086</v>
      </c>
      <c r="T18" s="127">
        <v>0</v>
      </c>
      <c r="U18" s="118">
        <v>20300.841406585307</v>
      </c>
    </row>
    <row r="19" spans="1:21" x14ac:dyDescent="0.25">
      <c r="A19" s="106" t="s">
        <v>47</v>
      </c>
      <c r="B19" s="277" t="s">
        <v>97</v>
      </c>
      <c r="C19" s="280"/>
      <c r="D19" s="311"/>
      <c r="E19" s="106" t="s">
        <v>98</v>
      </c>
      <c r="F19" s="277" t="s">
        <v>99</v>
      </c>
      <c r="G19" s="280"/>
      <c r="H19" s="280"/>
      <c r="I19" s="280"/>
      <c r="J19" s="311"/>
      <c r="K19" s="107" t="s">
        <v>34</v>
      </c>
      <c r="L19" s="127">
        <v>0</v>
      </c>
      <c r="M19" s="118">
        <v>20758.74746328027</v>
      </c>
      <c r="N19" s="127">
        <v>0</v>
      </c>
      <c r="O19" s="118">
        <v>20758.747463280979</v>
      </c>
      <c r="P19" s="127">
        <v>0</v>
      </c>
      <c r="Q19" s="118">
        <v>20758.747463281692</v>
      </c>
      <c r="R19" s="127">
        <v>0</v>
      </c>
      <c r="S19" s="118">
        <v>20758.74746327956</v>
      </c>
      <c r="T19" s="127">
        <v>0</v>
      </c>
      <c r="U19" s="118">
        <v>20758.747463278851</v>
      </c>
    </row>
    <row r="20" spans="1:21" x14ac:dyDescent="0.25">
      <c r="A20" s="154" t="s">
        <v>101</v>
      </c>
      <c r="B20" s="155" t="s">
        <v>132</v>
      </c>
      <c r="C20" s="156"/>
      <c r="D20" s="157"/>
      <c r="E20" s="118">
        <v>3500</v>
      </c>
      <c r="F20" s="158" t="s">
        <v>117</v>
      </c>
      <c r="G20" s="158"/>
      <c r="H20" s="158"/>
      <c r="I20" s="158"/>
      <c r="J20" s="159"/>
      <c r="K20" s="107" t="s">
        <v>35</v>
      </c>
      <c r="L20" s="127">
        <v>29.999999999999993</v>
      </c>
      <c r="M20" s="118">
        <v>26109.892608440958</v>
      </c>
      <c r="N20" s="127">
        <v>33</v>
      </c>
      <c r="O20" s="118">
        <v>26822.758543857766</v>
      </c>
      <c r="P20" s="127">
        <v>36.000000000000007</v>
      </c>
      <c r="Q20" s="118">
        <v>27535.624479274578</v>
      </c>
      <c r="R20" s="127">
        <v>27.000000000000007</v>
      </c>
      <c r="S20" s="118">
        <v>25397.026673024156</v>
      </c>
      <c r="T20" s="127">
        <v>24.000000000000004</v>
      </c>
      <c r="U20" s="118">
        <v>24684.160737607352</v>
      </c>
    </row>
    <row r="21" spans="1:21" x14ac:dyDescent="0.25">
      <c r="A21" s="160" t="s">
        <v>101</v>
      </c>
      <c r="B21" s="161" t="s">
        <v>133</v>
      </c>
      <c r="C21" s="162"/>
      <c r="D21" s="163"/>
      <c r="E21" s="118">
        <v>13500</v>
      </c>
      <c r="F21" s="158" t="s">
        <v>120</v>
      </c>
      <c r="G21" s="158"/>
      <c r="H21" s="158"/>
      <c r="I21" s="158"/>
      <c r="J21" s="159"/>
      <c r="K21" s="107" t="s">
        <v>36</v>
      </c>
      <c r="L21" s="127">
        <v>212</v>
      </c>
      <c r="M21" s="118">
        <v>46729.812099517389</v>
      </c>
      <c r="N21" s="127">
        <v>233.20000000000005</v>
      </c>
      <c r="O21" s="118">
        <v>51940.287457084531</v>
      </c>
      <c r="P21" s="127">
        <v>254.40000000000003</v>
      </c>
      <c r="Q21" s="118">
        <v>57150.762814651658</v>
      </c>
      <c r="R21" s="127">
        <v>190.79999999999998</v>
      </c>
      <c r="S21" s="118">
        <v>41519.336741950247</v>
      </c>
      <c r="T21" s="127">
        <v>169.6</v>
      </c>
      <c r="U21" s="118">
        <v>36308.861384383112</v>
      </c>
    </row>
    <row r="22" spans="1:21" x14ac:dyDescent="0.25">
      <c r="A22" s="160" t="s">
        <v>101</v>
      </c>
      <c r="B22" s="161" t="s">
        <v>134</v>
      </c>
      <c r="C22" s="162"/>
      <c r="D22" s="163"/>
      <c r="E22" s="118">
        <v>1500</v>
      </c>
      <c r="F22" s="158" t="s">
        <v>117</v>
      </c>
      <c r="G22" s="158"/>
      <c r="H22" s="158"/>
      <c r="I22" s="158"/>
      <c r="J22" s="159"/>
      <c r="K22" s="107" t="s">
        <v>45</v>
      </c>
      <c r="L22" s="127">
        <v>493.00000000000023</v>
      </c>
      <c r="M22" s="118">
        <v>113399.37548126426</v>
      </c>
      <c r="N22" s="127">
        <v>542.29999999999995</v>
      </c>
      <c r="O22" s="118">
        <v>124889.97882520917</v>
      </c>
      <c r="P22" s="127">
        <v>591.60000000000014</v>
      </c>
      <c r="Q22" s="118">
        <v>136380.58216915399</v>
      </c>
      <c r="R22" s="127">
        <v>443.70000000000016</v>
      </c>
      <c r="S22" s="118">
        <v>101908.77213731942</v>
      </c>
      <c r="T22" s="127">
        <v>394.39999999999986</v>
      </c>
      <c r="U22" s="118">
        <v>90418.1687933746</v>
      </c>
    </row>
    <row r="23" spans="1:21" x14ac:dyDescent="0.25">
      <c r="A23" s="160" t="s">
        <v>101</v>
      </c>
      <c r="B23" s="161" t="s">
        <v>126</v>
      </c>
      <c r="C23" s="162"/>
      <c r="D23" s="163"/>
      <c r="E23" s="118">
        <v>1850</v>
      </c>
      <c r="F23" s="158" t="s">
        <v>160</v>
      </c>
      <c r="G23" s="158"/>
      <c r="H23" s="158"/>
      <c r="I23" s="158"/>
      <c r="J23" s="159"/>
      <c r="K23" s="107" t="s">
        <v>46</v>
      </c>
      <c r="L23" s="127">
        <v>840.99999999999943</v>
      </c>
      <c r="M23" s="118">
        <v>203147.05346184174</v>
      </c>
      <c r="N23" s="127">
        <v>925.10000000000025</v>
      </c>
      <c r="O23" s="118">
        <v>222843.72798827221</v>
      </c>
      <c r="P23" s="127">
        <v>1009.1999999999994</v>
      </c>
      <c r="Q23" s="118">
        <v>242540.40251470261</v>
      </c>
      <c r="R23" s="127">
        <v>756.90000000000009</v>
      </c>
      <c r="S23" s="118">
        <v>183450.37893541125</v>
      </c>
      <c r="T23" s="127">
        <v>672.8</v>
      </c>
      <c r="U23" s="118">
        <v>163753.70440898088</v>
      </c>
    </row>
    <row r="24" spans="1:21" x14ac:dyDescent="0.25">
      <c r="A24" s="160"/>
      <c r="B24" s="161"/>
      <c r="C24" s="162"/>
      <c r="D24" s="163"/>
      <c r="E24" s="118"/>
      <c r="F24" s="158"/>
      <c r="G24" s="158"/>
      <c r="H24" s="158"/>
      <c r="I24" s="158"/>
      <c r="J24" s="159"/>
      <c r="K24" s="164" t="s">
        <v>103</v>
      </c>
      <c r="L24" s="165">
        <v>4096.9999999999991</v>
      </c>
      <c r="M24" s="165">
        <v>1130825.517396827</v>
      </c>
      <c r="N24" s="165">
        <v>4506.7</v>
      </c>
      <c r="O24" s="165">
        <v>1228043.0803815434</v>
      </c>
      <c r="P24" s="165">
        <v>4916.3999999999996</v>
      </c>
      <c r="Q24" s="165">
        <v>1325260.6433662598</v>
      </c>
      <c r="R24" s="165">
        <v>3687.3000000000011</v>
      </c>
      <c r="S24" s="165">
        <v>1033607.9544121104</v>
      </c>
      <c r="T24" s="165">
        <v>3277.6000000000004</v>
      </c>
      <c r="U24" s="165">
        <v>936390.39142739389</v>
      </c>
    </row>
    <row r="25" spans="1:21" x14ac:dyDescent="0.25">
      <c r="A25" s="160"/>
      <c r="B25" s="161"/>
      <c r="C25" s="162"/>
      <c r="D25" s="163"/>
      <c r="E25" s="118"/>
      <c r="F25" s="158"/>
      <c r="G25" s="158"/>
      <c r="H25" s="158"/>
      <c r="I25" s="158"/>
      <c r="J25" s="159"/>
      <c r="K25" s="164" t="s">
        <v>104</v>
      </c>
      <c r="L25" s="165">
        <v>3536.9999999999995</v>
      </c>
      <c r="M25" s="165">
        <v>892632.87947926763</v>
      </c>
      <c r="N25" s="165">
        <v>3890.7</v>
      </c>
      <c r="O25" s="165">
        <v>975804.4604232671</v>
      </c>
      <c r="P25" s="165">
        <v>4244.3999999999996</v>
      </c>
      <c r="Q25" s="165">
        <v>1058976.0413672663</v>
      </c>
      <c r="R25" s="165">
        <v>3183.3000000000006</v>
      </c>
      <c r="S25" s="165">
        <v>809461.29853526817</v>
      </c>
      <c r="T25" s="165">
        <v>2829.6000000000004</v>
      </c>
      <c r="U25" s="165">
        <v>726289.71759126883</v>
      </c>
    </row>
    <row r="26" spans="1:21" x14ac:dyDescent="0.25">
      <c r="A26" s="160"/>
      <c r="B26" s="161"/>
      <c r="C26" s="162"/>
      <c r="D26" s="163"/>
      <c r="E26" s="118"/>
      <c r="F26" s="158"/>
      <c r="G26" s="158"/>
      <c r="H26" s="158"/>
      <c r="I26" s="158"/>
      <c r="J26" s="159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8"/>
    </row>
    <row r="27" spans="1:21" ht="15.75" x14ac:dyDescent="0.25">
      <c r="A27" s="160"/>
      <c r="B27" s="161"/>
      <c r="C27" s="162"/>
      <c r="D27" s="163"/>
      <c r="E27" s="118"/>
      <c r="F27" s="158"/>
      <c r="G27" s="158"/>
      <c r="H27" s="158"/>
      <c r="I27" s="158"/>
      <c r="J27" s="159"/>
      <c r="K27" s="285" t="s">
        <v>105</v>
      </c>
      <c r="L27" s="286"/>
      <c r="M27" s="286"/>
      <c r="N27" s="286"/>
      <c r="O27" s="286"/>
      <c r="P27" s="286"/>
      <c r="Q27" s="286"/>
      <c r="R27" s="286"/>
      <c r="S27" s="286"/>
      <c r="T27" s="286"/>
      <c r="U27" s="287"/>
    </row>
    <row r="28" spans="1:21" x14ac:dyDescent="0.25">
      <c r="A28" s="160"/>
      <c r="B28" s="161"/>
      <c r="C28" s="162"/>
      <c r="D28" s="163"/>
      <c r="E28" s="118"/>
      <c r="F28" s="158"/>
      <c r="G28" s="158"/>
      <c r="H28" s="158"/>
      <c r="I28" s="158"/>
      <c r="J28" s="159"/>
      <c r="K28" s="135"/>
      <c r="L28" s="136" t="s">
        <v>78</v>
      </c>
      <c r="M28" s="137"/>
      <c r="N28" s="136" t="s">
        <v>79</v>
      </c>
      <c r="O28" s="137"/>
      <c r="P28" s="136" t="s">
        <v>80</v>
      </c>
      <c r="Q28" s="137"/>
      <c r="R28" s="136" t="s">
        <v>81</v>
      </c>
      <c r="S28" s="137"/>
      <c r="T28" s="136" t="s">
        <v>82</v>
      </c>
      <c r="U28" s="138"/>
    </row>
    <row r="29" spans="1:21" x14ac:dyDescent="0.25">
      <c r="A29" s="160"/>
      <c r="B29" s="161"/>
      <c r="C29" s="162"/>
      <c r="D29" s="163"/>
      <c r="E29" s="118"/>
      <c r="F29" s="158"/>
      <c r="G29" s="158"/>
      <c r="H29" s="158"/>
      <c r="I29" s="158"/>
      <c r="J29" s="159"/>
      <c r="K29" s="141" t="s">
        <v>88</v>
      </c>
      <c r="L29" s="105" t="s">
        <v>89</v>
      </c>
      <c r="M29" s="105" t="s">
        <v>39</v>
      </c>
      <c r="N29" s="105" t="s">
        <v>89</v>
      </c>
      <c r="O29" s="105" t="s">
        <v>39</v>
      </c>
      <c r="P29" s="105" t="s">
        <v>89</v>
      </c>
      <c r="Q29" s="105" t="s">
        <v>39</v>
      </c>
      <c r="R29" s="105" t="s">
        <v>89</v>
      </c>
      <c r="S29" s="105" t="s">
        <v>39</v>
      </c>
      <c r="T29" s="105" t="s">
        <v>89</v>
      </c>
      <c r="U29" s="105" t="s">
        <v>39</v>
      </c>
    </row>
    <row r="30" spans="1:21" x14ac:dyDescent="0.25">
      <c r="A30" s="169"/>
      <c r="B30" s="170"/>
      <c r="C30" s="171"/>
      <c r="D30" s="172"/>
      <c r="E30" s="173"/>
      <c r="F30" s="158"/>
      <c r="G30" s="158"/>
      <c r="H30" s="158"/>
      <c r="I30" s="158"/>
      <c r="J30" s="159"/>
      <c r="K30" s="107" t="s">
        <v>42</v>
      </c>
      <c r="L30" s="144">
        <v>932.99999999999966</v>
      </c>
      <c r="M30" s="145">
        <v>0</v>
      </c>
      <c r="N30" s="144">
        <v>1026.2999999999993</v>
      </c>
      <c r="O30" s="145">
        <v>0</v>
      </c>
      <c r="P30" s="144">
        <v>1119.6000000000004</v>
      </c>
      <c r="Q30" s="145">
        <v>0</v>
      </c>
      <c r="R30" s="144">
        <v>839.70000000000016</v>
      </c>
      <c r="S30" s="145">
        <v>0</v>
      </c>
      <c r="T30" s="144">
        <v>746.40000000000032</v>
      </c>
      <c r="U30" s="145">
        <v>0</v>
      </c>
    </row>
    <row r="31" spans="1:21" x14ac:dyDescent="0.25">
      <c r="A31" s="174"/>
      <c r="B31" s="175"/>
      <c r="C31" s="175"/>
      <c r="D31" s="175" t="s">
        <v>106</v>
      </c>
      <c r="E31" s="176">
        <v>20350</v>
      </c>
      <c r="F31" s="177"/>
      <c r="G31" s="177"/>
      <c r="H31" s="177"/>
      <c r="I31" s="177"/>
      <c r="J31" s="178"/>
      <c r="K31" s="107" t="s">
        <v>43</v>
      </c>
      <c r="L31" s="127">
        <v>732.00000000000023</v>
      </c>
      <c r="M31" s="118">
        <v>0</v>
      </c>
      <c r="N31" s="127">
        <v>805.20000000000039</v>
      </c>
      <c r="O31" s="118">
        <v>0</v>
      </c>
      <c r="P31" s="127">
        <v>878.4000000000002</v>
      </c>
      <c r="Q31" s="118">
        <v>0</v>
      </c>
      <c r="R31" s="127">
        <v>658.80000000000018</v>
      </c>
      <c r="S31" s="118">
        <v>0</v>
      </c>
      <c r="T31" s="127">
        <v>585.59999999999991</v>
      </c>
      <c r="U31" s="118">
        <v>0</v>
      </c>
    </row>
    <row r="32" spans="1:21" x14ac:dyDescent="0.25">
      <c r="A32" s="179"/>
      <c r="B32" s="180"/>
      <c r="C32" s="180"/>
      <c r="D32" s="181"/>
      <c r="E32" s="182"/>
      <c r="F32" s="183"/>
      <c r="G32" s="183"/>
      <c r="H32" s="183"/>
      <c r="I32" s="183"/>
      <c r="J32" s="184"/>
      <c r="K32" s="107" t="s">
        <v>44</v>
      </c>
      <c r="L32" s="127">
        <v>538</v>
      </c>
      <c r="M32" s="118">
        <v>0</v>
      </c>
      <c r="N32" s="127">
        <v>591.79999999999984</v>
      </c>
      <c r="O32" s="118">
        <v>0</v>
      </c>
      <c r="P32" s="127">
        <v>645.59999999999991</v>
      </c>
      <c r="Q32" s="118">
        <v>0</v>
      </c>
      <c r="R32" s="127">
        <v>484.2</v>
      </c>
      <c r="S32" s="118">
        <v>0</v>
      </c>
      <c r="T32" s="127">
        <v>430.39999999999992</v>
      </c>
      <c r="U32" s="118">
        <v>0</v>
      </c>
    </row>
    <row r="33" spans="1:21" ht="15.75" x14ac:dyDescent="0.25">
      <c r="A33" s="298" t="s">
        <v>107</v>
      </c>
      <c r="B33" s="299"/>
      <c r="C33" s="299"/>
      <c r="D33" s="299"/>
      <c r="E33" s="299"/>
      <c r="F33" s="299"/>
      <c r="G33" s="299"/>
      <c r="H33" s="299"/>
      <c r="I33" s="299"/>
      <c r="J33" s="300"/>
      <c r="K33" s="107" t="s">
        <v>30</v>
      </c>
      <c r="L33" s="127">
        <v>246</v>
      </c>
      <c r="M33" s="118">
        <v>0</v>
      </c>
      <c r="N33" s="127">
        <v>270.60000000000014</v>
      </c>
      <c r="O33" s="118">
        <v>0</v>
      </c>
      <c r="P33" s="127">
        <v>295.20000000000005</v>
      </c>
      <c r="Q33" s="118">
        <v>0</v>
      </c>
      <c r="R33" s="127">
        <v>221.40000000000006</v>
      </c>
      <c r="S33" s="118">
        <v>0</v>
      </c>
      <c r="T33" s="127">
        <v>196.79999999999998</v>
      </c>
      <c r="U33" s="118">
        <v>0</v>
      </c>
    </row>
    <row r="34" spans="1:21" x14ac:dyDescent="0.25">
      <c r="A34" s="106" t="s">
        <v>47</v>
      </c>
      <c r="B34" s="277" t="s">
        <v>97</v>
      </c>
      <c r="C34" s="280"/>
      <c r="D34" s="311"/>
      <c r="E34" s="106" t="s">
        <v>98</v>
      </c>
      <c r="F34" s="277" t="s">
        <v>99</v>
      </c>
      <c r="G34" s="280"/>
      <c r="H34" s="280"/>
      <c r="I34" s="280"/>
      <c r="J34" s="311"/>
      <c r="K34" s="107" t="s">
        <v>31</v>
      </c>
      <c r="L34" s="127">
        <v>66.999999999999972</v>
      </c>
      <c r="M34" s="118">
        <v>0</v>
      </c>
      <c r="N34" s="127">
        <v>73.699999999999918</v>
      </c>
      <c r="O34" s="118">
        <v>0</v>
      </c>
      <c r="P34" s="127">
        <v>80.400000000000048</v>
      </c>
      <c r="Q34" s="118">
        <v>0</v>
      </c>
      <c r="R34" s="127">
        <v>60.30000000000004</v>
      </c>
      <c r="S34" s="118">
        <v>0</v>
      </c>
      <c r="T34" s="127">
        <v>53.600000000000009</v>
      </c>
      <c r="U34" s="118">
        <v>0</v>
      </c>
    </row>
    <row r="35" spans="1:21" x14ac:dyDescent="0.25">
      <c r="A35" s="154"/>
      <c r="B35" s="155"/>
      <c r="C35" s="156"/>
      <c r="D35" s="185"/>
      <c r="E35" s="145"/>
      <c r="F35" s="186"/>
      <c r="G35" s="186"/>
      <c r="H35" s="186"/>
      <c r="I35" s="186"/>
      <c r="J35" s="187"/>
      <c r="K35" s="107" t="s">
        <v>32</v>
      </c>
      <c r="L35" s="127">
        <v>4.9999999999999956</v>
      </c>
      <c r="M35" s="118">
        <v>0</v>
      </c>
      <c r="N35" s="127">
        <v>5.4999999999999929</v>
      </c>
      <c r="O35" s="118">
        <v>0</v>
      </c>
      <c r="P35" s="127">
        <v>6.0000000000000018</v>
      </c>
      <c r="Q35" s="118">
        <v>0</v>
      </c>
      <c r="R35" s="127">
        <v>4.4999999999999982</v>
      </c>
      <c r="S35" s="118">
        <v>0</v>
      </c>
      <c r="T35" s="127">
        <v>3.9999999999999996</v>
      </c>
      <c r="U35" s="118">
        <v>0</v>
      </c>
    </row>
    <row r="36" spans="1:21" x14ac:dyDescent="0.25">
      <c r="A36" s="160"/>
      <c r="B36" s="161"/>
      <c r="C36" s="162"/>
      <c r="D36" s="188"/>
      <c r="E36" s="118"/>
      <c r="F36" s="158"/>
      <c r="G36" s="158"/>
      <c r="H36" s="158"/>
      <c r="I36" s="158"/>
      <c r="J36" s="159"/>
      <c r="K36" s="107" t="s">
        <v>33</v>
      </c>
      <c r="L36" s="127">
        <v>0</v>
      </c>
      <c r="M36" s="118">
        <v>0</v>
      </c>
      <c r="N36" s="127">
        <v>0</v>
      </c>
      <c r="O36" s="118">
        <v>0</v>
      </c>
      <c r="P36" s="127">
        <v>0</v>
      </c>
      <c r="Q36" s="118">
        <v>0</v>
      </c>
      <c r="R36" s="127">
        <v>0</v>
      </c>
      <c r="S36" s="118">
        <v>0</v>
      </c>
      <c r="T36" s="127">
        <v>0</v>
      </c>
      <c r="U36" s="118">
        <v>0</v>
      </c>
    </row>
    <row r="37" spans="1:21" x14ac:dyDescent="0.25">
      <c r="A37" s="160"/>
      <c r="B37" s="161"/>
      <c r="C37" s="162"/>
      <c r="D37" s="188"/>
      <c r="E37" s="118"/>
      <c r="F37" s="158"/>
      <c r="G37" s="158"/>
      <c r="H37" s="158"/>
      <c r="I37" s="158"/>
      <c r="J37" s="159"/>
      <c r="K37" s="107" t="s">
        <v>34</v>
      </c>
      <c r="L37" s="127">
        <v>0</v>
      </c>
      <c r="M37" s="118">
        <v>0</v>
      </c>
      <c r="N37" s="127">
        <v>0</v>
      </c>
      <c r="O37" s="118">
        <v>0</v>
      </c>
      <c r="P37" s="127">
        <v>0</v>
      </c>
      <c r="Q37" s="118">
        <v>0</v>
      </c>
      <c r="R37" s="127">
        <v>0</v>
      </c>
      <c r="S37" s="118">
        <v>0</v>
      </c>
      <c r="T37" s="127">
        <v>0</v>
      </c>
      <c r="U37" s="118">
        <v>0</v>
      </c>
    </row>
    <row r="38" spans="1:21" x14ac:dyDescent="0.25">
      <c r="A38" s="160"/>
      <c r="B38" s="161"/>
      <c r="C38" s="162"/>
      <c r="D38" s="188"/>
      <c r="E38" s="118"/>
      <c r="F38" s="158"/>
      <c r="G38" s="158"/>
      <c r="H38" s="158"/>
      <c r="I38" s="158"/>
      <c r="J38" s="159"/>
      <c r="K38" s="107" t="s">
        <v>35</v>
      </c>
      <c r="L38" s="127">
        <v>29.999999999999993</v>
      </c>
      <c r="M38" s="118">
        <v>0</v>
      </c>
      <c r="N38" s="127">
        <v>33</v>
      </c>
      <c r="O38" s="118">
        <v>0</v>
      </c>
      <c r="P38" s="127">
        <v>36.000000000000007</v>
      </c>
      <c r="Q38" s="118">
        <v>0</v>
      </c>
      <c r="R38" s="127">
        <v>27.000000000000007</v>
      </c>
      <c r="S38" s="118">
        <v>0</v>
      </c>
      <c r="T38" s="127">
        <v>24.000000000000004</v>
      </c>
      <c r="U38" s="118">
        <v>0</v>
      </c>
    </row>
    <row r="39" spans="1:21" x14ac:dyDescent="0.25">
      <c r="A39" s="160"/>
      <c r="B39" s="161"/>
      <c r="C39" s="162"/>
      <c r="D39" s="188"/>
      <c r="E39" s="118"/>
      <c r="F39" s="158"/>
      <c r="G39" s="158"/>
      <c r="H39" s="158"/>
      <c r="I39" s="158"/>
      <c r="J39" s="159"/>
      <c r="K39" s="107" t="s">
        <v>36</v>
      </c>
      <c r="L39" s="127">
        <v>212</v>
      </c>
      <c r="M39" s="118">
        <v>0</v>
      </c>
      <c r="N39" s="127">
        <v>233.20000000000005</v>
      </c>
      <c r="O39" s="118">
        <v>0</v>
      </c>
      <c r="P39" s="127">
        <v>254.40000000000003</v>
      </c>
      <c r="Q39" s="118">
        <v>0</v>
      </c>
      <c r="R39" s="127">
        <v>190.79999999999998</v>
      </c>
      <c r="S39" s="118">
        <v>0</v>
      </c>
      <c r="T39" s="127">
        <v>169.6</v>
      </c>
      <c r="U39" s="118">
        <v>0</v>
      </c>
    </row>
    <row r="40" spans="1:21" x14ac:dyDescent="0.25">
      <c r="A40" s="160"/>
      <c r="B40" s="161"/>
      <c r="C40" s="162"/>
      <c r="D40" s="188"/>
      <c r="E40" s="118"/>
      <c r="F40" s="158"/>
      <c r="G40" s="158"/>
      <c r="H40" s="158"/>
      <c r="I40" s="158"/>
      <c r="J40" s="159"/>
      <c r="K40" s="107" t="s">
        <v>45</v>
      </c>
      <c r="L40" s="127">
        <v>493.00000000000023</v>
      </c>
      <c r="M40" s="118">
        <v>0</v>
      </c>
      <c r="N40" s="127">
        <v>542.29999999999995</v>
      </c>
      <c r="O40" s="118">
        <v>0</v>
      </c>
      <c r="P40" s="127">
        <v>591.60000000000014</v>
      </c>
      <c r="Q40" s="118">
        <v>0</v>
      </c>
      <c r="R40" s="127">
        <v>443.70000000000016</v>
      </c>
      <c r="S40" s="118">
        <v>0</v>
      </c>
      <c r="T40" s="127">
        <v>394.39999999999986</v>
      </c>
      <c r="U40" s="118">
        <v>0</v>
      </c>
    </row>
    <row r="41" spans="1:21" x14ac:dyDescent="0.25">
      <c r="A41" s="160"/>
      <c r="B41" s="161"/>
      <c r="C41" s="162"/>
      <c r="D41" s="188"/>
      <c r="E41" s="118"/>
      <c r="F41" s="158"/>
      <c r="G41" s="158"/>
      <c r="H41" s="158"/>
      <c r="I41" s="158"/>
      <c r="J41" s="159"/>
      <c r="K41" s="107" t="s">
        <v>46</v>
      </c>
      <c r="L41" s="127">
        <v>840.99999999999943</v>
      </c>
      <c r="M41" s="118">
        <v>0</v>
      </c>
      <c r="N41" s="127">
        <v>925.10000000000025</v>
      </c>
      <c r="O41" s="118">
        <v>0</v>
      </c>
      <c r="P41" s="127">
        <v>1009.1999999999994</v>
      </c>
      <c r="Q41" s="118">
        <v>0</v>
      </c>
      <c r="R41" s="127">
        <v>756.90000000000009</v>
      </c>
      <c r="S41" s="118">
        <v>0</v>
      </c>
      <c r="T41" s="127">
        <v>672.8</v>
      </c>
      <c r="U41" s="118">
        <v>0</v>
      </c>
    </row>
    <row r="42" spans="1:21" x14ac:dyDescent="0.25">
      <c r="A42" s="160"/>
      <c r="B42" s="161"/>
      <c r="C42" s="162"/>
      <c r="D42" s="188"/>
      <c r="E42" s="118"/>
      <c r="F42" s="158"/>
      <c r="G42" s="158"/>
      <c r="H42" s="158"/>
      <c r="I42" s="158"/>
      <c r="J42" s="159"/>
      <c r="K42" s="164" t="s">
        <v>108</v>
      </c>
      <c r="L42" s="165">
        <v>4096.9999999999991</v>
      </c>
      <c r="M42" s="165">
        <v>0</v>
      </c>
      <c r="N42" s="165">
        <v>4506.7</v>
      </c>
      <c r="O42" s="165">
        <v>0</v>
      </c>
      <c r="P42" s="165">
        <v>4916.3999999999996</v>
      </c>
      <c r="Q42" s="165">
        <v>0</v>
      </c>
      <c r="R42" s="165">
        <v>3687.3000000000011</v>
      </c>
      <c r="S42" s="165">
        <v>0</v>
      </c>
      <c r="T42" s="165">
        <v>3277.6000000000004</v>
      </c>
      <c r="U42" s="165">
        <v>0</v>
      </c>
    </row>
    <row r="43" spans="1:21" x14ac:dyDescent="0.25">
      <c r="A43" s="160"/>
      <c r="B43" s="161"/>
      <c r="C43" s="162"/>
      <c r="D43" s="188"/>
      <c r="E43" s="118"/>
      <c r="F43" s="158"/>
      <c r="G43" s="158"/>
      <c r="H43" s="158"/>
      <c r="I43" s="158"/>
      <c r="J43" s="159"/>
      <c r="K43" s="164" t="s">
        <v>109</v>
      </c>
      <c r="L43" s="165">
        <v>3536.9999999999995</v>
      </c>
      <c r="M43" s="165">
        <v>0</v>
      </c>
      <c r="N43" s="165">
        <v>3890.7</v>
      </c>
      <c r="O43" s="165">
        <v>0</v>
      </c>
      <c r="P43" s="165">
        <v>4244.3999999999996</v>
      </c>
      <c r="Q43" s="165">
        <v>0</v>
      </c>
      <c r="R43" s="165">
        <v>3183.3000000000006</v>
      </c>
      <c r="S43" s="165">
        <v>0</v>
      </c>
      <c r="T43" s="165">
        <v>2829.6000000000004</v>
      </c>
      <c r="U43" s="165">
        <v>0</v>
      </c>
    </row>
    <row r="44" spans="1:21" x14ac:dyDescent="0.25">
      <c r="A44" s="160"/>
      <c r="B44" s="170"/>
      <c r="C44" s="171"/>
      <c r="D44" s="189"/>
      <c r="E44" s="173"/>
      <c r="F44" s="158"/>
      <c r="G44" s="158"/>
      <c r="H44" s="158"/>
      <c r="I44" s="158"/>
      <c r="J44" s="159"/>
      <c r="K44" s="164" t="s">
        <v>110</v>
      </c>
      <c r="L44" s="165">
        <v>4096.9999999999991</v>
      </c>
      <c r="M44" s="165">
        <v>1130825.517396827</v>
      </c>
      <c r="N44" s="165">
        <v>4506.7</v>
      </c>
      <c r="O44" s="165">
        <v>1228043.0803815434</v>
      </c>
      <c r="P44" s="165">
        <v>4916.3999999999996</v>
      </c>
      <c r="Q44" s="165">
        <v>1325260.6433662598</v>
      </c>
      <c r="R44" s="165">
        <v>3687.3000000000011</v>
      </c>
      <c r="S44" s="165">
        <v>1033607.9544121104</v>
      </c>
      <c r="T44" s="165">
        <v>3277.6000000000004</v>
      </c>
      <c r="U44" s="165">
        <v>936390.39142739389</v>
      </c>
    </row>
    <row r="45" spans="1:21" x14ac:dyDescent="0.25">
      <c r="A45" s="174"/>
      <c r="B45" s="175"/>
      <c r="C45" s="175"/>
      <c r="D45" s="175" t="s">
        <v>111</v>
      </c>
      <c r="E45" s="176">
        <v>0</v>
      </c>
      <c r="F45" s="177"/>
      <c r="G45" s="177"/>
      <c r="H45" s="177"/>
      <c r="I45" s="177"/>
      <c r="J45" s="178"/>
      <c r="K45" s="164" t="s">
        <v>112</v>
      </c>
      <c r="L45" s="165">
        <v>3536.9999999999995</v>
      </c>
      <c r="M45" s="165">
        <v>892632.87947926763</v>
      </c>
      <c r="N45" s="165">
        <v>3890.7</v>
      </c>
      <c r="O45" s="165">
        <v>975804.4604232671</v>
      </c>
      <c r="P45" s="165">
        <v>4244.3999999999996</v>
      </c>
      <c r="Q45" s="165">
        <v>1058976.0413672663</v>
      </c>
      <c r="R45" s="165">
        <v>3183.3000000000006</v>
      </c>
      <c r="S45" s="165">
        <v>809461.29853526817</v>
      </c>
      <c r="T45" s="165">
        <v>2829.6000000000004</v>
      </c>
      <c r="U45" s="165">
        <v>726289.71759126883</v>
      </c>
    </row>
    <row r="49" spans="1:10" x14ac:dyDescent="0.25">
      <c r="A49" s="92"/>
      <c r="B49" s="92"/>
      <c r="C49" s="92"/>
      <c r="D49" s="92"/>
      <c r="E49" s="92"/>
      <c r="F49" s="92"/>
      <c r="G49" s="92"/>
      <c r="H49" s="92"/>
      <c r="I49" s="92"/>
      <c r="J49" s="92"/>
    </row>
    <row r="50" spans="1:10" x14ac:dyDescent="0.25">
      <c r="A50" s="92"/>
      <c r="B50" s="92"/>
      <c r="C50" s="92"/>
      <c r="D50" s="92"/>
      <c r="E50" s="92"/>
      <c r="F50" s="92"/>
      <c r="G50" s="92"/>
      <c r="H50" s="92"/>
      <c r="I50" s="92"/>
      <c r="J50" s="92"/>
    </row>
    <row r="51" spans="1:10" x14ac:dyDescent="0.2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x14ac:dyDescent="0.25">
      <c r="A52" s="92"/>
      <c r="B52" s="92"/>
      <c r="C52" s="92"/>
      <c r="D52" s="92"/>
      <c r="E52" s="92"/>
      <c r="F52" s="92"/>
      <c r="G52" s="92"/>
      <c r="H52" s="92"/>
      <c r="I52" s="92"/>
      <c r="J52" s="92"/>
    </row>
    <row r="53" spans="1:10" x14ac:dyDescent="0.2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x14ac:dyDescent="0.2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1:10" x14ac:dyDescent="0.25">
      <c r="A55" s="92"/>
      <c r="B55" s="92"/>
      <c r="C55" s="92"/>
      <c r="D55" s="92"/>
      <c r="E55" s="92"/>
      <c r="F55" s="92"/>
      <c r="G55" s="92"/>
      <c r="H55" s="92"/>
      <c r="I55" s="92"/>
      <c r="J55" s="92"/>
    </row>
    <row r="56" spans="1:10" x14ac:dyDescent="0.25">
      <c r="A56" s="92"/>
      <c r="B56" s="92"/>
      <c r="C56" s="92"/>
      <c r="D56" s="92"/>
      <c r="E56" s="92"/>
      <c r="F56" s="92"/>
      <c r="G56" s="92"/>
      <c r="H56" s="92"/>
      <c r="I56" s="92"/>
      <c r="J56" s="92"/>
    </row>
    <row r="57" spans="1:10" x14ac:dyDescent="0.25">
      <c r="A57" s="92"/>
      <c r="B57" s="92"/>
      <c r="C57" s="92"/>
      <c r="D57" s="92"/>
      <c r="E57" s="92"/>
      <c r="F57" s="92"/>
      <c r="G57" s="92"/>
      <c r="H57" s="92"/>
      <c r="I57" s="92"/>
      <c r="J57" s="92"/>
    </row>
    <row r="58" spans="1:10" x14ac:dyDescent="0.25">
      <c r="A58" s="92"/>
      <c r="B58" s="92"/>
      <c r="C58" s="92"/>
      <c r="D58" s="92"/>
      <c r="E58" s="92"/>
      <c r="F58" s="92"/>
      <c r="G58" s="92"/>
      <c r="H58" s="92"/>
      <c r="I58" s="92"/>
      <c r="J58" s="92"/>
    </row>
    <row r="59" spans="1:10" x14ac:dyDescent="0.25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x14ac:dyDescent="0.25">
      <c r="A60" s="92"/>
      <c r="B60" s="92"/>
      <c r="C60" s="92"/>
      <c r="D60" s="92"/>
      <c r="E60" s="92"/>
      <c r="F60" s="92"/>
      <c r="G60" s="92"/>
      <c r="H60" s="92"/>
      <c r="I60" s="92"/>
      <c r="J60" s="92"/>
    </row>
    <row r="61" spans="1:10" x14ac:dyDescent="0.25">
      <c r="A61" s="92"/>
      <c r="B61" s="92"/>
      <c r="C61" s="92"/>
      <c r="D61" s="92"/>
      <c r="E61" s="92"/>
      <c r="F61" s="92"/>
      <c r="G61" s="92"/>
      <c r="H61" s="92"/>
      <c r="I61" s="92"/>
      <c r="J61" s="92"/>
    </row>
    <row r="62" spans="1:10" x14ac:dyDescent="0.25">
      <c r="A62" s="92"/>
      <c r="B62" s="92"/>
      <c r="C62" s="92"/>
      <c r="D62" s="92"/>
      <c r="E62" s="92"/>
      <c r="F62" s="92"/>
      <c r="G62" s="92"/>
      <c r="H62" s="92"/>
      <c r="I62" s="92"/>
      <c r="J62" s="92"/>
    </row>
    <row r="63" spans="1:10" x14ac:dyDescent="0.25">
      <c r="A63" s="92"/>
      <c r="B63" s="92"/>
      <c r="C63" s="92"/>
      <c r="D63" s="92"/>
      <c r="E63" s="92"/>
      <c r="F63" s="92"/>
      <c r="G63" s="92"/>
      <c r="H63" s="92"/>
      <c r="I63" s="92"/>
      <c r="J63" s="92"/>
    </row>
    <row r="64" spans="1:10" x14ac:dyDescent="0.25">
      <c r="A64" s="92"/>
      <c r="B64" s="92"/>
      <c r="C64" s="92"/>
      <c r="D64" s="92"/>
      <c r="E64" s="92"/>
      <c r="F64" s="92"/>
      <c r="G64" s="92"/>
      <c r="H64" s="92"/>
      <c r="I64" s="92"/>
      <c r="J64" s="92"/>
    </row>
    <row r="65" spans="1:10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</row>
    <row r="66" spans="1:10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</row>
    <row r="67" spans="1:10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</row>
    <row r="68" spans="1:10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</row>
    <row r="70" spans="1:10" x14ac:dyDescent="0.25">
      <c r="A70" s="92"/>
      <c r="B70" s="92"/>
      <c r="C70" s="92"/>
      <c r="D70" s="92"/>
      <c r="E70" s="92"/>
      <c r="F70" s="92"/>
      <c r="G70" s="92"/>
      <c r="H70" s="92"/>
      <c r="I70" s="92"/>
      <c r="J70" s="92"/>
    </row>
    <row r="71" spans="1:10" x14ac:dyDescent="0.25">
      <c r="A71" s="92"/>
      <c r="B71" s="92"/>
      <c r="C71" s="92"/>
      <c r="D71" s="92"/>
      <c r="E71" s="92"/>
      <c r="F71" s="92"/>
      <c r="G71" s="92"/>
      <c r="H71" s="92"/>
      <c r="I71" s="92"/>
      <c r="J71" s="92"/>
    </row>
    <row r="72" spans="1:10" x14ac:dyDescent="0.25">
      <c r="A72" s="92"/>
      <c r="B72" s="92"/>
      <c r="C72" s="92"/>
      <c r="D72" s="92"/>
      <c r="E72" s="92"/>
      <c r="F72" s="92"/>
      <c r="G72" s="92"/>
      <c r="H72" s="92"/>
      <c r="I72" s="92"/>
      <c r="J72" s="92"/>
    </row>
    <row r="73" spans="1:10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</row>
    <row r="74" spans="1:10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</row>
    <row r="75" spans="1:10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</row>
    <row r="76" spans="1:10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</row>
    <row r="77" spans="1:10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</row>
    <row r="78" spans="1:10" x14ac:dyDescent="0.25">
      <c r="A78" s="92"/>
      <c r="B78" s="92"/>
      <c r="C78" s="92"/>
      <c r="D78" s="92"/>
      <c r="E78" s="92"/>
      <c r="F78" s="92"/>
      <c r="G78" s="92"/>
      <c r="H78" s="92"/>
      <c r="I78" s="92"/>
      <c r="J78" s="92"/>
    </row>
    <row r="79" spans="1:10" x14ac:dyDescent="0.25">
      <c r="A79" s="92"/>
      <c r="B79" s="92"/>
      <c r="C79" s="92"/>
      <c r="D79" s="92"/>
      <c r="E79" s="92"/>
      <c r="F79" s="92"/>
      <c r="G79" s="92"/>
      <c r="H79" s="92"/>
      <c r="I79" s="92"/>
      <c r="J79" s="92"/>
    </row>
    <row r="80" spans="1:10" x14ac:dyDescent="0.25">
      <c r="A80" s="92"/>
      <c r="B80" s="92"/>
      <c r="C80" s="92"/>
      <c r="D80" s="92"/>
      <c r="E80" s="92"/>
      <c r="F80" s="92"/>
      <c r="G80" s="92"/>
      <c r="H80" s="92"/>
      <c r="I80" s="92"/>
      <c r="J80" s="92"/>
    </row>
    <row r="81" spans="1:10" x14ac:dyDescent="0.25">
      <c r="A81" s="92"/>
      <c r="B81" s="92"/>
      <c r="C81" s="92"/>
      <c r="D81" s="92"/>
      <c r="E81" s="92"/>
      <c r="F81" s="92"/>
      <c r="G81" s="92"/>
      <c r="H81" s="92"/>
      <c r="I81" s="92"/>
      <c r="J81" s="92"/>
    </row>
    <row r="82" spans="1:10" x14ac:dyDescent="0.25">
      <c r="A82" s="92"/>
      <c r="B82" s="92"/>
      <c r="C82" s="92"/>
      <c r="D82" s="92"/>
      <c r="E82" s="92"/>
      <c r="F82" s="92"/>
      <c r="G82" s="92"/>
      <c r="H82" s="92"/>
      <c r="I82" s="92"/>
      <c r="J82" s="92"/>
    </row>
    <row r="83" spans="1:10" x14ac:dyDescent="0.25">
      <c r="A83" s="92"/>
      <c r="B83" s="92"/>
      <c r="C83" s="92"/>
      <c r="D83" s="92"/>
      <c r="E83" s="92"/>
      <c r="F83" s="92"/>
      <c r="G83" s="92"/>
      <c r="H83" s="92"/>
      <c r="I83" s="92"/>
      <c r="J83" s="92"/>
    </row>
    <row r="84" spans="1:10" x14ac:dyDescent="0.2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x14ac:dyDescent="0.25">
      <c r="A85" s="92"/>
      <c r="B85" s="92"/>
      <c r="C85" s="92"/>
      <c r="D85" s="92"/>
      <c r="E85" s="92"/>
      <c r="F85" s="92"/>
      <c r="G85" s="92"/>
      <c r="H85" s="92"/>
      <c r="I85" s="92"/>
      <c r="J85" s="92"/>
    </row>
    <row r="86" spans="1:10" x14ac:dyDescent="0.25">
      <c r="A86" s="92"/>
      <c r="B86" s="92"/>
      <c r="C86" s="92"/>
      <c r="D86" s="92"/>
      <c r="E86" s="92"/>
      <c r="F86" s="92"/>
      <c r="G86" s="92"/>
      <c r="H86" s="92"/>
      <c r="I86" s="92"/>
      <c r="J86" s="92"/>
    </row>
    <row r="87" spans="1:10" x14ac:dyDescent="0.25">
      <c r="A87" s="92"/>
      <c r="B87" s="92"/>
      <c r="C87" s="92"/>
      <c r="D87" s="92"/>
      <c r="E87" s="92"/>
      <c r="F87" s="92"/>
      <c r="G87" s="92"/>
      <c r="H87" s="92"/>
      <c r="I87" s="92"/>
      <c r="J87" s="92"/>
    </row>
    <row r="88" spans="1:10" x14ac:dyDescent="0.25">
      <c r="A88" s="92"/>
      <c r="B88" s="92"/>
      <c r="C88" s="92"/>
      <c r="D88" s="92"/>
      <c r="E88" s="92"/>
      <c r="F88" s="92"/>
      <c r="G88" s="92"/>
      <c r="H88" s="92"/>
      <c r="I88" s="92"/>
      <c r="J88" s="92"/>
    </row>
    <row r="89" spans="1:10" x14ac:dyDescent="0.25">
      <c r="A89" s="92"/>
      <c r="B89" s="92"/>
      <c r="C89" s="92"/>
      <c r="D89" s="92"/>
      <c r="E89" s="92"/>
      <c r="F89" s="92"/>
      <c r="G89" s="92"/>
      <c r="H89" s="92"/>
      <c r="I89" s="92"/>
      <c r="J89" s="92"/>
    </row>
    <row r="90" spans="1:10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</row>
    <row r="91" spans="1:10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</row>
    <row r="92" spans="1:10" x14ac:dyDescent="0.25">
      <c r="A92" s="92"/>
      <c r="B92" s="92"/>
      <c r="C92" s="92"/>
      <c r="D92" s="92"/>
      <c r="E92" s="92"/>
      <c r="F92" s="92"/>
      <c r="G92" s="92"/>
      <c r="H92" s="92"/>
      <c r="I92" s="92"/>
      <c r="J92" s="92"/>
    </row>
  </sheetData>
  <mergeCells count="27">
    <mergeCell ref="B34:D34"/>
    <mergeCell ref="F34:J34"/>
    <mergeCell ref="B8:C8"/>
    <mergeCell ref="B9:C9"/>
    <mergeCell ref="K9:U9"/>
    <mergeCell ref="B10:C10"/>
    <mergeCell ref="A11:C16"/>
    <mergeCell ref="F14:J16"/>
    <mergeCell ref="A18:J18"/>
    <mergeCell ref="B19:D19"/>
    <mergeCell ref="F19:J19"/>
    <mergeCell ref="K27:U27"/>
    <mergeCell ref="A33:J33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dxfId="3" priority="4" stopIfTrue="1" operator="greaterThanOrEqual">
      <formula>#REF!</formula>
    </cfRule>
  </conditionalFormatting>
  <conditionalFormatting sqref="J10">
    <cfRule type="cellIs" dxfId="2" priority="3" stopIfTrue="1" operator="greaterThanOrEqual">
      <formula>#REF!</formula>
    </cfRule>
  </conditionalFormatting>
  <conditionalFormatting sqref="H9">
    <cfRule type="cellIs" dxfId="1" priority="2" stopIfTrue="1" operator="greaterThanOrEqual">
      <formula>#REF!</formula>
    </cfRule>
  </conditionalFormatting>
  <conditionalFormatting sqref="F4:J4">
    <cfRule type="containsText" dxfId="0" priority="1" stopIfTrue="1" operator="containsText" text="PEAK DAY">
      <formula>NOT(ISERROR(SEARCH("PEAK DAY",F4)))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TGT Plan</vt:lpstr>
      <vt:lpstr>Texas Gas Zone 2, KY</vt:lpstr>
      <vt:lpstr>Livermore, KY</vt:lpstr>
      <vt:lpstr>Texas Gas Zone 3 South, KY</vt:lpstr>
      <vt:lpstr>Texas Gas Zone 3 North, KY</vt:lpstr>
      <vt:lpstr>Texas Gas Zone 4, KY</vt:lpstr>
      <vt:lpstr>'TGT Plan'!Print_Area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Atmos Energy</dc:creator>
  <cp:lastModifiedBy>Eric  Wilen</cp:lastModifiedBy>
  <cp:lastPrinted>2015-12-04T14:50:33Z</cp:lastPrinted>
  <dcterms:created xsi:type="dcterms:W3CDTF">1999-08-29T23:56:55Z</dcterms:created>
  <dcterms:modified xsi:type="dcterms:W3CDTF">2015-12-04T14:52:53Z</dcterms:modified>
</cp:coreProperties>
</file>