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/>
  </bookViews>
  <sheets>
    <sheet name="2015 case" sheetId="2" r:id="rId1"/>
    <sheet name="Div 9 gas cost" sheetId="5" r:id="rId2"/>
  </sheets>
  <externalReferences>
    <externalReference r:id="rId3"/>
  </externalReferences>
  <definedNames>
    <definedName name="EssAliasTable" localSheetId="1">"Default"</definedName>
    <definedName name="EssfHasNonUnique" localSheetId="1">FALSE</definedName>
    <definedName name="EssLatest" localSheetId="1">"Oct"</definedName>
    <definedName name="EssOptions" localSheetId="1">"A3100000000111000011001100020_01000"</definedName>
    <definedName name="EssSamplingValue" localSheetId="1">100</definedName>
    <definedName name="_xlnm.Print_Area" localSheetId="1">'Div 9 gas cost'!$B$1:$V$56</definedName>
  </definedNames>
  <calcPr calcId="145621"/>
</workbook>
</file>

<file path=xl/calcChain.xml><?xml version="1.0" encoding="utf-8"?>
<calcChain xmlns="http://schemas.openxmlformats.org/spreadsheetml/2006/main">
  <c r="AJ23" i="2" l="1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T23" i="2"/>
  <c r="S23" i="2"/>
  <c r="R23" i="2"/>
  <c r="Q23" i="2"/>
  <c r="P23" i="2"/>
  <c r="O23" i="2"/>
  <c r="O10" i="2" l="1"/>
  <c r="O14" i="2"/>
  <c r="O18" i="2"/>
  <c r="O8" i="2"/>
  <c r="O20" i="2"/>
  <c r="O7" i="2"/>
  <c r="O11" i="2"/>
  <c r="O15" i="2"/>
  <c r="O12" i="2"/>
  <c r="O9" i="2"/>
  <c r="O13" i="2"/>
  <c r="O17" i="2"/>
  <c r="O21" i="2"/>
  <c r="O19" i="2"/>
  <c r="O16" i="2"/>
  <c r="C7" i="2"/>
  <c r="D7" i="2"/>
  <c r="E7" i="2"/>
  <c r="F7" i="2"/>
  <c r="G7" i="2"/>
  <c r="H7" i="2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20" i="2"/>
  <c r="D20" i="2"/>
  <c r="E20" i="2"/>
  <c r="F20" i="2"/>
  <c r="G20" i="2"/>
  <c r="H20" i="2"/>
  <c r="C21" i="2"/>
  <c r="D21" i="2"/>
  <c r="E21" i="2"/>
  <c r="F21" i="2"/>
  <c r="G21" i="2"/>
  <c r="H21" i="2"/>
  <c r="I7" i="2"/>
  <c r="J7" i="2"/>
  <c r="K7" i="2"/>
  <c r="L7" i="2"/>
  <c r="M7" i="2"/>
  <c r="I8" i="2"/>
  <c r="J8" i="2"/>
  <c r="K8" i="2"/>
  <c r="L8" i="2"/>
  <c r="M8" i="2"/>
  <c r="I9" i="2"/>
  <c r="J9" i="2"/>
  <c r="K9" i="2"/>
  <c r="L9" i="2"/>
  <c r="M9" i="2"/>
  <c r="I10" i="2"/>
  <c r="J10" i="2"/>
  <c r="K10" i="2"/>
  <c r="L10" i="2"/>
  <c r="M10" i="2"/>
  <c r="I11" i="2"/>
  <c r="J11" i="2"/>
  <c r="K11" i="2"/>
  <c r="L11" i="2"/>
  <c r="M11" i="2"/>
  <c r="I12" i="2"/>
  <c r="J12" i="2"/>
  <c r="K12" i="2"/>
  <c r="L12" i="2"/>
  <c r="M12" i="2"/>
  <c r="I13" i="2"/>
  <c r="J13" i="2"/>
  <c r="K13" i="2"/>
  <c r="L13" i="2"/>
  <c r="M13" i="2"/>
  <c r="I14" i="2"/>
  <c r="J14" i="2"/>
  <c r="K14" i="2"/>
  <c r="L14" i="2"/>
  <c r="M14" i="2"/>
  <c r="I15" i="2"/>
  <c r="J15" i="2"/>
  <c r="K15" i="2"/>
  <c r="L15" i="2"/>
  <c r="M15" i="2"/>
  <c r="I16" i="2"/>
  <c r="J16" i="2"/>
  <c r="K16" i="2"/>
  <c r="L16" i="2"/>
  <c r="M16" i="2"/>
  <c r="I17" i="2"/>
  <c r="J17" i="2"/>
  <c r="K17" i="2"/>
  <c r="L17" i="2"/>
  <c r="M17" i="2"/>
  <c r="I18" i="2"/>
  <c r="J18" i="2"/>
  <c r="K18" i="2"/>
  <c r="L18" i="2"/>
  <c r="M18" i="2"/>
  <c r="I19" i="2"/>
  <c r="J19" i="2"/>
  <c r="K19" i="2"/>
  <c r="L19" i="2"/>
  <c r="M19" i="2"/>
  <c r="I20" i="2"/>
  <c r="J20" i="2"/>
  <c r="K20" i="2"/>
  <c r="L20" i="2"/>
  <c r="M20" i="2"/>
  <c r="I21" i="2"/>
  <c r="J21" i="2"/>
  <c r="K21" i="2"/>
  <c r="L21" i="2"/>
  <c r="M2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7" i="2"/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8" i="5"/>
  <c r="E36" i="5" l="1"/>
  <c r="D36" i="5"/>
  <c r="D47" i="5"/>
  <c r="D43" i="5"/>
  <c r="D39" i="5"/>
  <c r="N50" i="5"/>
  <c r="J50" i="5"/>
  <c r="F50" i="5"/>
  <c r="O49" i="5"/>
  <c r="K49" i="5"/>
  <c r="G49" i="5"/>
  <c r="P48" i="5"/>
  <c r="L48" i="5"/>
  <c r="H48" i="5"/>
  <c r="Q47" i="5"/>
  <c r="M47" i="5"/>
  <c r="I47" i="5"/>
  <c r="E47" i="5"/>
  <c r="N46" i="5"/>
  <c r="J46" i="5"/>
  <c r="F46" i="5"/>
  <c r="O45" i="5"/>
  <c r="K45" i="5"/>
  <c r="G45" i="5"/>
  <c r="P44" i="5"/>
  <c r="L44" i="5"/>
  <c r="H44" i="5"/>
  <c r="Q43" i="5"/>
  <c r="M43" i="5"/>
  <c r="I43" i="5"/>
  <c r="E43" i="5"/>
  <c r="N42" i="5"/>
  <c r="J42" i="5"/>
  <c r="F42" i="5"/>
  <c r="O41" i="5"/>
  <c r="K41" i="5"/>
  <c r="G41" i="5"/>
  <c r="P40" i="5"/>
  <c r="L40" i="5"/>
  <c r="H40" i="5"/>
  <c r="Q39" i="5"/>
  <c r="M39" i="5"/>
  <c r="I39" i="5"/>
  <c r="E39" i="5"/>
  <c r="N38" i="5"/>
  <c r="J38" i="5"/>
  <c r="F38" i="5"/>
  <c r="O37" i="5"/>
  <c r="K37" i="5"/>
  <c r="G37" i="5"/>
  <c r="P36" i="5"/>
  <c r="L36" i="5"/>
  <c r="H36" i="5"/>
  <c r="D50" i="5"/>
  <c r="D46" i="5"/>
  <c r="D42" i="5"/>
  <c r="D38" i="5"/>
  <c r="Q50" i="5"/>
  <c r="M50" i="5"/>
  <c r="I50" i="5"/>
  <c r="E50" i="5"/>
  <c r="N49" i="5"/>
  <c r="J49" i="5"/>
  <c r="F49" i="5"/>
  <c r="O48" i="5"/>
  <c r="K48" i="5"/>
  <c r="G48" i="5"/>
  <c r="P47" i="5"/>
  <c r="L47" i="5"/>
  <c r="H47" i="5"/>
  <c r="Q46" i="5"/>
  <c r="M46" i="5"/>
  <c r="I46" i="5"/>
  <c r="E46" i="5"/>
  <c r="N45" i="5"/>
  <c r="J45" i="5"/>
  <c r="F45" i="5"/>
  <c r="O44" i="5"/>
  <c r="K44" i="5"/>
  <c r="G44" i="5"/>
  <c r="P43" i="5"/>
  <c r="L43" i="5"/>
  <c r="H43" i="5"/>
  <c r="Q42" i="5"/>
  <c r="M42" i="5"/>
  <c r="I42" i="5"/>
  <c r="E42" i="5"/>
  <c r="N41" i="5"/>
  <c r="J41" i="5"/>
  <c r="F41" i="5"/>
  <c r="O40" i="5"/>
  <c r="K40" i="5"/>
  <c r="G40" i="5"/>
  <c r="P39" i="5"/>
  <c r="L39" i="5"/>
  <c r="H39" i="5"/>
  <c r="Q38" i="5"/>
  <c r="M38" i="5"/>
  <c r="I38" i="5"/>
  <c r="E38" i="5"/>
  <c r="N37" i="5"/>
  <c r="J37" i="5"/>
  <c r="F37" i="5"/>
  <c r="O36" i="5"/>
  <c r="K36" i="5"/>
  <c r="G36" i="5"/>
  <c r="D49" i="5"/>
  <c r="D45" i="5"/>
  <c r="D41" i="5"/>
  <c r="D37" i="5"/>
  <c r="P50" i="5"/>
  <c r="L50" i="5"/>
  <c r="H50" i="5"/>
  <c r="Q49" i="5"/>
  <c r="M49" i="5"/>
  <c r="I49" i="5"/>
  <c r="E49" i="5"/>
  <c r="N48" i="5"/>
  <c r="J48" i="5"/>
  <c r="F48" i="5"/>
  <c r="O47" i="5"/>
  <c r="K47" i="5"/>
  <c r="G47" i="5"/>
  <c r="P46" i="5"/>
  <c r="L46" i="5"/>
  <c r="H46" i="5"/>
  <c r="Q45" i="5"/>
  <c r="M45" i="5"/>
  <c r="I45" i="5"/>
  <c r="E45" i="5"/>
  <c r="N44" i="5"/>
  <c r="J44" i="5"/>
  <c r="F44" i="5"/>
  <c r="O43" i="5"/>
  <c r="K43" i="5"/>
  <c r="G43" i="5"/>
  <c r="P42" i="5"/>
  <c r="L42" i="5"/>
  <c r="H42" i="5"/>
  <c r="Q41" i="5"/>
  <c r="M41" i="5"/>
  <c r="I41" i="5"/>
  <c r="E41" i="5"/>
  <c r="N40" i="5"/>
  <c r="J40" i="5"/>
  <c r="F40" i="5"/>
  <c r="O39" i="5"/>
  <c r="K39" i="5"/>
  <c r="G39" i="5"/>
  <c r="P38" i="5"/>
  <c r="L38" i="5"/>
  <c r="H38" i="5"/>
  <c r="Q37" i="5"/>
  <c r="M37" i="5"/>
  <c r="I37" i="5"/>
  <c r="E37" i="5"/>
  <c r="N36" i="5"/>
  <c r="J36" i="5"/>
  <c r="F36" i="5"/>
  <c r="D48" i="5"/>
  <c r="D44" i="5"/>
  <c r="D40" i="5"/>
  <c r="O50" i="5"/>
  <c r="K50" i="5"/>
  <c r="G50" i="5"/>
  <c r="P49" i="5"/>
  <c r="L49" i="5"/>
  <c r="H49" i="5"/>
  <c r="Q48" i="5"/>
  <c r="M48" i="5"/>
  <c r="I48" i="5"/>
  <c r="E48" i="5"/>
  <c r="N47" i="5"/>
  <c r="J47" i="5"/>
  <c r="F47" i="5"/>
  <c r="O46" i="5"/>
  <c r="K46" i="5"/>
  <c r="G46" i="5"/>
  <c r="P45" i="5"/>
  <c r="L45" i="5"/>
  <c r="H45" i="5"/>
  <c r="Q44" i="5"/>
  <c r="M44" i="5"/>
  <c r="I44" i="5"/>
  <c r="E44" i="5"/>
  <c r="N43" i="5"/>
  <c r="J43" i="5"/>
  <c r="F43" i="5"/>
  <c r="O42" i="5"/>
  <c r="K42" i="5"/>
  <c r="G42" i="5"/>
  <c r="P41" i="5"/>
  <c r="L41" i="5"/>
  <c r="H41" i="5"/>
  <c r="Q40" i="5"/>
  <c r="M40" i="5"/>
  <c r="I40" i="5"/>
  <c r="E40" i="5"/>
  <c r="N39" i="5"/>
  <c r="J39" i="5"/>
  <c r="F39" i="5"/>
  <c r="O38" i="5"/>
  <c r="K38" i="5"/>
  <c r="G38" i="5"/>
  <c r="P37" i="5"/>
  <c r="L37" i="5"/>
  <c r="H37" i="5"/>
  <c r="Q36" i="5"/>
  <c r="M36" i="5"/>
  <c r="I36" i="5"/>
  <c r="M52" i="5" l="1"/>
  <c r="M53" i="5" s="1"/>
  <c r="I52" i="5"/>
  <c r="I53" i="5" s="1"/>
  <c r="E52" i="5"/>
  <c r="E53" i="5" s="1"/>
  <c r="L52" i="5"/>
  <c r="L53" i="5" s="1"/>
  <c r="O52" i="5"/>
  <c r="O53" i="5" s="1"/>
  <c r="F52" i="5"/>
  <c r="F53" i="5" s="1"/>
  <c r="P52" i="5"/>
  <c r="P53" i="5" s="1"/>
  <c r="J52" i="5"/>
  <c r="J53" i="5" s="1"/>
  <c r="G52" i="5"/>
  <c r="G53" i="5" s="1"/>
  <c r="Q52" i="5"/>
  <c r="Q53" i="5" s="1"/>
  <c r="D52" i="5"/>
  <c r="D53" i="5" s="1"/>
  <c r="N52" i="5"/>
  <c r="N53" i="5" s="1"/>
  <c r="K52" i="5"/>
  <c r="K53" i="5" s="1"/>
  <c r="H52" i="5"/>
  <c r="H53" i="5" s="1"/>
  <c r="J23" i="2" l="1"/>
  <c r="K23" i="2"/>
  <c r="D23" i="2"/>
  <c r="M23" i="2"/>
  <c r="E23" i="2" l="1"/>
  <c r="G23" i="2"/>
  <c r="F23" i="2"/>
  <c r="Z7" i="2"/>
  <c r="Z8" i="2"/>
  <c r="Z9" i="2"/>
  <c r="Z11" i="2"/>
  <c r="Z12" i="2"/>
  <c r="Z13" i="2"/>
  <c r="Z14" i="2"/>
  <c r="Z15" i="2"/>
  <c r="Z16" i="2"/>
  <c r="Z17" i="2"/>
  <c r="Z18" i="2"/>
  <c r="Z19" i="2"/>
  <c r="Z20" i="2"/>
  <c r="Z21" i="2"/>
  <c r="H23" i="2"/>
  <c r="L23" i="2"/>
  <c r="I23" i="2"/>
  <c r="Z10" i="2"/>
  <c r="C27" i="2"/>
  <c r="N23" i="2"/>
  <c r="J27" i="2"/>
  <c r="J28" i="2" s="1"/>
  <c r="F27" i="2"/>
  <c r="M27" i="2"/>
  <c r="M28" i="2" s="1"/>
  <c r="I27" i="2"/>
  <c r="E27" i="2"/>
  <c r="L27" i="2"/>
  <c r="H27" i="2"/>
  <c r="D27" i="2"/>
  <c r="D28" i="2" s="1"/>
  <c r="K27" i="2"/>
  <c r="K28" i="2" s="1"/>
  <c r="G27" i="2"/>
  <c r="N27" i="2"/>
  <c r="C23" i="2"/>
  <c r="G28" i="2" l="1"/>
  <c r="E28" i="2"/>
  <c r="Y17" i="2"/>
  <c r="F28" i="2"/>
  <c r="L28" i="2"/>
  <c r="C28" i="2"/>
  <c r="I28" i="2"/>
  <c r="Y7" i="2"/>
  <c r="Y8" i="2"/>
  <c r="Y9" i="2"/>
  <c r="Y10" i="2"/>
  <c r="Y11" i="2"/>
  <c r="Y13" i="2"/>
  <c r="Y14" i="2"/>
  <c r="Y15" i="2"/>
  <c r="Y16" i="2"/>
  <c r="Y18" i="2"/>
  <c r="Y19" i="2"/>
  <c r="Y20" i="2"/>
  <c r="Y12" i="2"/>
  <c r="H28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Y21" i="2"/>
  <c r="N28" i="2"/>
  <c r="X11" i="2" l="1"/>
  <c r="X15" i="2"/>
  <c r="X19" i="2"/>
  <c r="X7" i="2"/>
  <c r="X12" i="2"/>
  <c r="X16" i="2"/>
  <c r="X20" i="2"/>
  <c r="X10" i="2"/>
  <c r="X8" i="2"/>
  <c r="X13" i="2"/>
  <c r="X17" i="2"/>
  <c r="X9" i="2"/>
  <c r="X14" i="2"/>
  <c r="X18" i="2"/>
  <c r="X21" i="2"/>
  <c r="X27" i="2" l="1"/>
  <c r="X28" i="2" s="1"/>
  <c r="W27" i="2"/>
  <c r="W28" i="2" s="1"/>
  <c r="Y27" i="2" l="1"/>
  <c r="Y28" i="2" s="1"/>
  <c r="Z27" i="2" l="1"/>
  <c r="Z28" i="2" s="1"/>
  <c r="P14" i="2" l="1"/>
  <c r="P10" i="2"/>
  <c r="P17" i="2"/>
  <c r="P21" i="2"/>
  <c r="P15" i="2"/>
  <c r="P9" i="2"/>
  <c r="P19" i="2"/>
  <c r="P8" i="2"/>
  <c r="P20" i="2"/>
  <c r="P16" i="2"/>
  <c r="P11" i="2"/>
  <c r="P18" i="2"/>
  <c r="P12" i="2"/>
  <c r="P7" i="2"/>
  <c r="P13" i="2"/>
  <c r="Q9" i="2"/>
  <c r="Q19" i="2" l="1"/>
  <c r="Q13" i="2"/>
  <c r="Q7" i="2"/>
  <c r="Q8" i="2"/>
  <c r="Q18" i="2"/>
  <c r="Q12" i="2"/>
  <c r="Q21" i="2"/>
  <c r="Q17" i="2"/>
  <c r="Q20" i="2"/>
  <c r="Q15" i="2"/>
  <c r="Q10" i="2"/>
  <c r="Q16" i="2"/>
  <c r="Q11" i="2"/>
  <c r="Q14" i="2"/>
  <c r="P27" i="2"/>
  <c r="P28" i="2" s="1"/>
  <c r="Q27" i="2" l="1"/>
  <c r="Q28" i="2" s="1"/>
  <c r="R21" i="2"/>
  <c r="R19" i="2"/>
  <c r="R17" i="2"/>
  <c r="R9" i="2"/>
  <c r="R18" i="2"/>
  <c r="R13" i="2"/>
  <c r="R16" i="2"/>
  <c r="R14" i="2"/>
  <c r="R12" i="2"/>
  <c r="R20" i="2"/>
  <c r="R7" i="2"/>
  <c r="R15" i="2"/>
  <c r="R10" i="2"/>
  <c r="R11" i="2"/>
  <c r="R8" i="2"/>
  <c r="R27" i="2" l="1"/>
  <c r="R28" i="2" s="1"/>
  <c r="S9" i="2" l="1"/>
  <c r="S15" i="2"/>
  <c r="S12" i="2"/>
  <c r="S10" i="2"/>
  <c r="S21" i="2"/>
  <c r="S13" i="2"/>
  <c r="S7" i="2"/>
  <c r="S18" i="2"/>
  <c r="S8" i="2"/>
  <c r="S20" i="2"/>
  <c r="S17" i="2"/>
  <c r="S14" i="2"/>
  <c r="S16" i="2"/>
  <c r="S19" i="2"/>
  <c r="S11" i="2"/>
  <c r="S27" i="2" l="1"/>
  <c r="S28" i="2" s="1"/>
  <c r="T15" i="2" l="1"/>
  <c r="T18" i="2"/>
  <c r="T20" i="2"/>
  <c r="T12" i="2"/>
  <c r="T9" i="2"/>
  <c r="T17" i="2"/>
  <c r="T8" i="2"/>
  <c r="T11" i="2"/>
  <c r="T10" i="2"/>
  <c r="T7" i="2"/>
  <c r="T21" i="2"/>
  <c r="T16" i="2"/>
  <c r="T19" i="2"/>
  <c r="T14" i="2"/>
  <c r="T13" i="2"/>
  <c r="T27" i="2" l="1"/>
  <c r="T28" i="2" s="1"/>
  <c r="V9" i="2"/>
  <c r="V14" i="2"/>
  <c r="V15" i="2"/>
  <c r="V12" i="2"/>
  <c r="V13" i="2"/>
  <c r="V18" i="2"/>
  <c r="V7" i="2"/>
  <c r="V8" i="2"/>
  <c r="V16" i="2"/>
  <c r="V17" i="2"/>
  <c r="V21" i="2"/>
  <c r="V19" i="2"/>
  <c r="V20" i="2"/>
  <c r="V10" i="2"/>
  <c r="V11" i="2"/>
  <c r="V27" i="2" l="1"/>
  <c r="V28" i="2" s="1"/>
  <c r="AA9" i="2" l="1"/>
  <c r="AA8" i="2"/>
  <c r="AA13" i="2"/>
  <c r="AA19" i="2"/>
  <c r="AA10" i="2"/>
  <c r="AA14" i="2"/>
  <c r="AA21" i="2"/>
  <c r="AA12" i="2"/>
  <c r="AA20" i="2"/>
  <c r="AA11" i="2"/>
  <c r="AA15" i="2"/>
  <c r="AA18" i="2"/>
  <c r="AA17" i="2"/>
  <c r="AA7" i="2"/>
  <c r="AA16" i="2"/>
  <c r="AA27" i="2" l="1"/>
  <c r="AA28" i="2" s="1"/>
  <c r="AC8" i="2" l="1"/>
  <c r="AC11" i="2"/>
  <c r="AC16" i="2"/>
  <c r="AC10" i="2"/>
  <c r="AC20" i="2"/>
  <c r="AC14" i="2"/>
  <c r="AC19" i="2"/>
  <c r="AC18" i="2"/>
  <c r="AC17" i="2"/>
  <c r="AC15" i="2"/>
  <c r="AC12" i="2"/>
  <c r="AC13" i="2"/>
  <c r="AC7" i="2"/>
  <c r="AC21" i="2"/>
  <c r="AC9" i="2"/>
  <c r="AC27" i="2" l="1"/>
  <c r="AC28" i="2" s="1"/>
  <c r="AD12" i="2"/>
  <c r="AD13" i="2"/>
  <c r="AD19" i="2"/>
  <c r="AD10" i="2"/>
  <c r="AD7" i="2"/>
  <c r="AD16" i="2"/>
  <c r="AD15" i="2"/>
  <c r="AD21" i="2"/>
  <c r="AD20" i="2"/>
  <c r="AD17" i="2"/>
  <c r="AD11" i="2"/>
  <c r="AD8" i="2"/>
  <c r="AD14" i="2"/>
  <c r="AD18" i="2"/>
  <c r="AD9" i="2"/>
  <c r="AE8" i="2" l="1"/>
  <c r="AE16" i="2"/>
  <c r="AE11" i="2"/>
  <c r="AE13" i="2"/>
  <c r="AE15" i="2"/>
  <c r="AE19" i="2"/>
  <c r="AE12" i="2"/>
  <c r="AE14" i="2"/>
  <c r="AE7" i="2"/>
  <c r="AE17" i="2"/>
  <c r="AE20" i="2"/>
  <c r="AE18" i="2"/>
  <c r="AE9" i="2"/>
  <c r="AE10" i="2"/>
  <c r="AE21" i="2"/>
  <c r="AD27" i="2"/>
  <c r="AD28" i="2" s="1"/>
  <c r="AF14" i="2" l="1"/>
  <c r="AF10" i="2"/>
  <c r="AF17" i="2"/>
  <c r="AF12" i="2"/>
  <c r="AF20" i="2"/>
  <c r="AF15" i="2"/>
  <c r="AF8" i="2"/>
  <c r="AF9" i="2"/>
  <c r="AF18" i="2"/>
  <c r="AF11" i="2"/>
  <c r="AF7" i="2"/>
  <c r="AF19" i="2"/>
  <c r="AF13" i="2"/>
  <c r="AF16" i="2"/>
  <c r="AF21" i="2"/>
  <c r="AE27" i="2"/>
  <c r="AE28" i="2" s="1"/>
  <c r="AF27" i="2" l="1"/>
  <c r="AF28" i="2" s="1"/>
  <c r="AG16" i="2" l="1"/>
  <c r="AG12" i="2"/>
  <c r="AG21" i="2"/>
  <c r="AG20" i="2"/>
  <c r="AG7" i="2"/>
  <c r="AG10" i="2"/>
  <c r="AG15" i="2"/>
  <c r="AG18" i="2"/>
  <c r="AG11" i="2"/>
  <c r="AG13" i="2"/>
  <c r="AG8" i="2"/>
  <c r="AG14" i="2"/>
  <c r="AG19" i="2"/>
  <c r="AG9" i="2"/>
  <c r="AG17" i="2"/>
  <c r="AH20" i="2" l="1"/>
  <c r="AH19" i="2"/>
  <c r="AH18" i="2"/>
  <c r="AH16" i="2"/>
  <c r="AH8" i="2"/>
  <c r="AH11" i="2"/>
  <c r="AH15" i="2"/>
  <c r="AH14" i="2"/>
  <c r="AH13" i="2"/>
  <c r="AH12" i="2"/>
  <c r="AH21" i="2"/>
  <c r="AH10" i="2"/>
  <c r="AH9" i="2"/>
  <c r="AH7" i="2"/>
  <c r="AH17" i="2"/>
  <c r="AG27" i="2"/>
  <c r="AG28" i="2" s="1"/>
  <c r="AI19" i="2" l="1"/>
  <c r="AI10" i="2"/>
  <c r="AI16" i="2"/>
  <c r="AI7" i="2"/>
  <c r="AI15" i="2"/>
  <c r="AI13" i="2"/>
  <c r="AI12" i="2"/>
  <c r="AI11" i="2"/>
  <c r="AI9" i="2"/>
  <c r="AI8" i="2"/>
  <c r="AI18" i="2"/>
  <c r="AI14" i="2"/>
  <c r="AI21" i="2"/>
  <c r="AI20" i="2"/>
  <c r="AI17" i="2"/>
  <c r="AH27" i="2"/>
  <c r="AH28" i="2" s="1"/>
  <c r="AI27" i="2" l="1"/>
  <c r="AI28" i="2" s="1"/>
  <c r="AJ14" i="2"/>
  <c r="AJ15" i="2"/>
  <c r="AJ7" i="2"/>
  <c r="AJ19" i="2"/>
  <c r="AJ8" i="2"/>
  <c r="AJ13" i="2"/>
  <c r="AJ21" i="2"/>
  <c r="AJ18" i="2"/>
  <c r="AJ11" i="2"/>
  <c r="AJ20" i="2"/>
  <c r="AJ12" i="2"/>
  <c r="AJ9" i="2"/>
  <c r="AJ17" i="2"/>
  <c r="AJ16" i="2"/>
  <c r="AJ10" i="2"/>
  <c r="AK23" i="2"/>
  <c r="AJ27" i="2" l="1"/>
  <c r="AJ28" i="2" s="1"/>
  <c r="U10" i="2" l="1"/>
  <c r="U12" i="2"/>
  <c r="U13" i="2"/>
  <c r="U16" i="2"/>
  <c r="U18" i="2"/>
  <c r="O27" i="2"/>
  <c r="O28" i="2" s="1"/>
  <c r="U8" i="2"/>
  <c r="U11" i="2"/>
  <c r="U20" i="2"/>
  <c r="U14" i="2"/>
  <c r="U15" i="2"/>
  <c r="U9" i="2"/>
  <c r="AB12" i="2"/>
  <c r="U17" i="2"/>
  <c r="AB16" i="2"/>
  <c r="U21" i="2"/>
  <c r="AB18" i="2"/>
  <c r="U7" i="2"/>
  <c r="U19" i="2"/>
  <c r="AB20" i="2"/>
  <c r="AB15" i="2"/>
  <c r="U27" i="2" l="1"/>
  <c r="U23" i="2"/>
  <c r="AK20" i="2"/>
  <c r="AK15" i="2"/>
  <c r="AK16" i="2"/>
  <c r="AK12" i="2"/>
  <c r="AK18" i="2"/>
  <c r="AB17" i="2"/>
  <c r="AB8" i="2"/>
  <c r="AB7" i="2"/>
  <c r="AB14" i="2"/>
  <c r="AB21" i="2"/>
  <c r="AB11" i="2"/>
  <c r="AB9" i="2"/>
  <c r="AB10" i="2"/>
  <c r="AB19" i="2"/>
  <c r="AB13" i="2"/>
  <c r="U28" i="2" l="1"/>
  <c r="AB27" i="2"/>
  <c r="AB28" i="2" s="1"/>
  <c r="AK7" i="2"/>
  <c r="AK19" i="2"/>
  <c r="AK21" i="2"/>
  <c r="AK17" i="2"/>
  <c r="AK10" i="2"/>
  <c r="AK14" i="2"/>
  <c r="AK9" i="2"/>
  <c r="AK13" i="2"/>
  <c r="AK11" i="2"/>
  <c r="AK8" i="2"/>
</calcChain>
</file>

<file path=xl/sharedStrings.xml><?xml version="1.0" encoding="utf-8"?>
<sst xmlns="http://schemas.openxmlformats.org/spreadsheetml/2006/main" count="251" uniqueCount="92">
  <si>
    <t>Intercompany Gas Well-head Purchases</t>
  </si>
  <si>
    <t>PGA for Commercial</t>
  </si>
  <si>
    <t>PGA for Industrial</t>
  </si>
  <si>
    <t>PGA Offset to Unrecovered Gas Cost</t>
  </si>
  <si>
    <t>Transmission-Operation supervision and engineering</t>
  </si>
  <si>
    <t>Natural Gas City Gate Purchases</t>
  </si>
  <si>
    <t>Other Gas Purchases / Gas Cost Adjustments</t>
  </si>
  <si>
    <t>PGA for Public Authority</t>
  </si>
  <si>
    <t>Unbilled PGA Costs</t>
  </si>
  <si>
    <t>Exchange Gas</t>
  </si>
  <si>
    <t>Gas Withdrawn From Storage - Debit</t>
  </si>
  <si>
    <t>Gas Delivered to Storage</t>
  </si>
  <si>
    <t>Gas Used for Other Utility Operations</t>
  </si>
  <si>
    <t>Total</t>
  </si>
  <si>
    <t>Total Purchased Gas Cost</t>
  </si>
  <si>
    <t>Acct</t>
  </si>
  <si>
    <t>Description</t>
  </si>
  <si>
    <t>ATMOS ENERGY CORP., KENTUCKY/MID STATES DIVISION</t>
  </si>
  <si>
    <t>KENTUCKY JURISDICTION</t>
  </si>
  <si>
    <t>GAS COST BY FERC ACCOUNT</t>
  </si>
  <si>
    <t>Actual</t>
  </si>
  <si>
    <t>Forcasted</t>
  </si>
  <si>
    <t>Base</t>
  </si>
  <si>
    <t>Test</t>
  </si>
  <si>
    <t>Transmission and compression of gas by others</t>
  </si>
  <si>
    <t>Base Period</t>
  </si>
  <si>
    <t>Projection</t>
  </si>
  <si>
    <t>12- months</t>
  </si>
  <si>
    <t>Cost Center</t>
  </si>
  <si>
    <t>Company</t>
  </si>
  <si>
    <t>Kentucky Division - 009DIV</t>
  </si>
  <si>
    <t>0</t>
  </si>
  <si>
    <t>Natural gas field line purchases</t>
  </si>
  <si>
    <t>8001</t>
  </si>
  <si>
    <t>8010</t>
  </si>
  <si>
    <t>8040</t>
  </si>
  <si>
    <t>8050</t>
  </si>
  <si>
    <t>8051</t>
  </si>
  <si>
    <t>8052</t>
  </si>
  <si>
    <t>8053</t>
  </si>
  <si>
    <t>8054</t>
  </si>
  <si>
    <t>8058</t>
  </si>
  <si>
    <t>8059</t>
  </si>
  <si>
    <t>8060</t>
  </si>
  <si>
    <t>8081</t>
  </si>
  <si>
    <t>8082</t>
  </si>
  <si>
    <t>8120</t>
  </si>
  <si>
    <t>8580</t>
  </si>
  <si>
    <t>View</t>
  </si>
  <si>
    <t>Type</t>
  </si>
  <si>
    <t>Fiscal 2014</t>
  </si>
  <si>
    <t>Fiscal 2015</t>
  </si>
  <si>
    <t>Operating Revenue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</si>
  <si>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</si>
  <si>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</si>
  <si>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</si>
  <si>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</si>
  <si>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</si>
  <si>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</si>
  <si>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</si>
  <si>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</si>
  <si>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</si>
  <si>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</si>
  <si>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</si>
  <si>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</si>
  <si>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Intercompany Gas Well-head Pur - Hedging Settlements 8001-04743</t>
  </si>
  <si>
    <t>Natural gas field line purchas - Gas Purchases 8010-04751</t>
  </si>
  <si>
    <t>Natural gas city gate purchase - Cashouts 8040-04740</t>
  </si>
  <si>
    <t>Natural gas city gate purchase - Gas Purchases 8040-04751</t>
  </si>
  <si>
    <t>Natural gas city gate purchase - Capacity Release 8040-04774</t>
  </si>
  <si>
    <t>Other purchases - Curtailment Overpull Fee 8050-04737</t>
  </si>
  <si>
    <t>Other purchases - Reimbursement for Gas Loss 8050-04800</t>
  </si>
  <si>
    <t>Exchange gas - Imbalances 8060-04776</t>
  </si>
  <si>
    <t>Gas withdrawn from storage-Deb - Storage Injection/Withdrawal 8081-04756</t>
  </si>
  <si>
    <t>Gas delivered to storage-Credi - Storage Injection/Withdrawal 8082-04756</t>
  </si>
  <si>
    <t>Gas used for other utility ope - Company Used Gas 8120-04801</t>
  </si>
  <si>
    <t>Gas used for other utility ope - PGA Recoverable Company Used Gas 8120-04802</t>
  </si>
  <si>
    <t>Transmission and compression o - Commodity-Transportation 8580-04772</t>
  </si>
  <si>
    <t>Transmission and compression o - Demand Charges-Transportation 8580-04771</t>
  </si>
  <si>
    <t>Transmission and compression o - Demand-Storage 8580-04773</t>
  </si>
  <si>
    <t>PGA Offset to Unrecovered Gas  - PGA Recoveries 8059-04775</t>
  </si>
  <si>
    <t>PGA for Residential - PGA Recoveries 8051-04775</t>
  </si>
  <si>
    <t>PGA for Commercial - PGA Recoveries 8052-04775</t>
  </si>
  <si>
    <t>PGA for Industrial - PGA Recoveries 8053-04775</t>
  </si>
  <si>
    <t>PGA for Public Authorities - PGA Recoveries 8054-04775</t>
  </si>
  <si>
    <t>Unbilled PGA Cost - Unbilled PGA-Res 8058-04819</t>
  </si>
  <si>
    <t>Unbilled PGA Cost - Unbilled PGA-Comm 8058-04820</t>
  </si>
  <si>
    <t>Unbilled PGA Cost - Unbilled PGA-Ind 8058-04821</t>
  </si>
  <si>
    <t>Unbilled PGA Cost - Unbilled PGA-PA 8058-04822</t>
  </si>
  <si>
    <t>Purchased Gas Cost</t>
  </si>
  <si>
    <t>FERC</t>
  </si>
  <si>
    <t xml:space="preserve">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</si>
</sst>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[$-409]mmm\-yy;@"/>
    <numFmt numFmtId="167" formatCode="#,##0.0"/>
    <numFmt numFmtId="168" formatCode="General;;"/>
  </numFmts>
  <fonts count="35">
    <font>
      <sz val="10"/>
      <name val="Arial"/>
    </font>
    <font>
      <sz val="10"/>
      <name val="Arial"/>
      <family val="2"/>
    </font>
    <font>
      <sz val="12"/>
      <name val="Helvetica-Narrow"/>
      <family val="2"/>
    </font>
    <font>
      <sz val="12"/>
      <name val="Helvetica-Narrow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8"/>
      <color indexed="62"/>
      <name val="Arial"/>
      <family val="2"/>
    </font>
    <font>
      <sz val="12"/>
      <color indexed="62"/>
      <name val="Arial"/>
      <family val="2"/>
    </font>
    <font>
      <b/>
      <sz val="10"/>
      <color rgb="FFFF0000"/>
      <name val="Arial"/>
      <family val="2"/>
    </font>
    <font>
      <sz val="10"/>
      <color indexed="18"/>
      <name val="Arial"/>
      <family val="2"/>
    </font>
    <font>
      <sz val="12"/>
      <name val="Tms Rmn"/>
    </font>
    <font>
      <sz val="9"/>
      <name val="Times New Roman"/>
      <family val="1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5" borderId="3">
      <alignment horizontal="center" vertical="center"/>
    </xf>
    <xf numFmtId="3" fontId="11" fillId="6" borderId="0" applyBorder="0">
      <alignment horizontal="right"/>
      <protection locked="0"/>
    </xf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>
      <alignment horizontal="left" vertical="center" indent="1"/>
    </xf>
    <xf numFmtId="8" fontId="15" fillId="0" borderId="4">
      <protection locked="0"/>
    </xf>
    <xf numFmtId="0" fontId="12" fillId="0" borderId="0"/>
    <xf numFmtId="0" fontId="12" fillId="0" borderId="5"/>
    <xf numFmtId="6" fontId="16" fillId="0" borderId="0">
      <protection locked="0"/>
    </xf>
    <xf numFmtId="0" fontId="17" fillId="0" borderId="0" applyNumberFormat="0">
      <protection locked="0"/>
    </xf>
    <xf numFmtId="167" fontId="4" fillId="7" borderId="0" applyFill="0" applyBorder="0" applyProtection="0"/>
    <xf numFmtId="0" fontId="1" fillId="0" borderId="0">
      <protection locked="0"/>
    </xf>
    <xf numFmtId="38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Alignment="0" applyProtection="0">
      <alignment horizontal="left" vertical="center"/>
    </xf>
    <xf numFmtId="0" fontId="19" fillId="0" borderId="7">
      <alignment horizontal="left" vertical="center"/>
    </xf>
    <xf numFmtId="0" fontId="20" fillId="0" borderId="0">
      <alignment horizontal="center"/>
    </xf>
    <xf numFmtId="0" fontId="1" fillId="0" borderId="0">
      <protection locked="0"/>
    </xf>
    <xf numFmtId="0" fontId="1" fillId="0" borderId="0">
      <protection locked="0"/>
    </xf>
    <xf numFmtId="0" fontId="21" fillId="0" borderId="8" applyNumberFormat="0" applyFill="0" applyAlignment="0" applyProtection="0"/>
    <xf numFmtId="10" fontId="17" fillId="9" borderId="9" applyNumberFormat="0" applyBorder="0" applyAlignment="0" applyProtection="0"/>
    <xf numFmtId="0" fontId="22" fillId="10" borderId="5"/>
    <xf numFmtId="0" fontId="23" fillId="0" borderId="0" applyNumberFormat="0">
      <alignment horizontal="left"/>
    </xf>
    <xf numFmtId="37" fontId="24" fillId="0" borderId="0"/>
    <xf numFmtId="3" fontId="17" fillId="8" borderId="0" applyNumberForma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43" fontId="9" fillId="0" borderId="0"/>
    <xf numFmtId="4" fontId="25" fillId="11" borderId="0">
      <alignment horizontal="right"/>
    </xf>
    <xf numFmtId="0" fontId="26" fillId="11" borderId="0">
      <alignment horizontal="right"/>
    </xf>
    <xf numFmtId="0" fontId="27" fillId="11" borderId="10"/>
    <xf numFmtId="0" fontId="27" fillId="0" borderId="0" applyBorder="0">
      <alignment horizontal="centerContinuous"/>
    </xf>
    <xf numFmtId="0" fontId="28" fillId="0" borderId="0" applyBorder="0">
      <alignment horizontal="centerContinuous"/>
    </xf>
    <xf numFmtId="10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0" fontId="12" fillId="0" borderId="0"/>
    <xf numFmtId="0" fontId="30" fillId="0" borderId="0" applyNumberFormat="0">
      <alignment horizontal="left"/>
    </xf>
    <xf numFmtId="0" fontId="12" fillId="0" borderId="5"/>
    <xf numFmtId="0" fontId="31" fillId="12" borderId="0"/>
    <xf numFmtId="168" fontId="32" fillId="0" borderId="0">
      <alignment horizontal="center"/>
    </xf>
    <xf numFmtId="0" fontId="22" fillId="0" borderId="11"/>
    <xf numFmtId="0" fontId="22" fillId="0" borderId="5"/>
    <xf numFmtId="37" fontId="17" fillId="13" borderId="0" applyNumberFormat="0" applyBorder="0" applyAlignment="0" applyProtection="0"/>
    <xf numFmtId="37" fontId="17" fillId="0" borderId="0"/>
    <xf numFmtId="3" fontId="33" fillId="0" borderId="8" applyProtection="0"/>
    <xf numFmtId="0" fontId="34" fillId="0" borderId="0"/>
  </cellStyleXfs>
  <cellXfs count="61">
    <xf numFmtId="0" fontId="0" fillId="0" borderId="0" xfId="0"/>
    <xf numFmtId="164" fontId="3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indent="1"/>
      <protection locked="0"/>
    </xf>
    <xf numFmtId="165" fontId="3" fillId="0" borderId="0" xfId="1" applyNumberFormat="1" applyFont="1" applyAlignment="1" applyProtection="1">
      <alignment horizontal="left"/>
      <protection locked="0"/>
    </xf>
    <xf numFmtId="165" fontId="2" fillId="0" borderId="0" xfId="1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left" indent="1"/>
      <protection locked="0"/>
    </xf>
    <xf numFmtId="17" fontId="4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2" quotePrefix="1"/>
    <xf numFmtId="0" fontId="1" fillId="0" borderId="0" xfId="2"/>
    <xf numFmtId="3" fontId="1" fillId="0" borderId="0" xfId="2" quotePrefix="1" applyNumberFormat="1" applyAlignment="1">
      <alignment horizontal="right"/>
    </xf>
    <xf numFmtId="3" fontId="1" fillId="0" borderId="0" xfId="2" quotePrefix="1" applyNumberFormat="1"/>
    <xf numFmtId="3" fontId="1" fillId="0" borderId="0" xfId="2" applyNumberFormat="1"/>
    <xf numFmtId="165" fontId="2" fillId="0" borderId="2" xfId="1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165" fontId="3" fillId="0" borderId="2" xfId="1" applyNumberFormat="1" applyFont="1" applyBorder="1" applyAlignment="1" applyProtection="1">
      <alignment horizontal="left"/>
      <protection locked="0"/>
    </xf>
    <xf numFmtId="0" fontId="5" fillId="0" borderId="0" xfId="0" applyFont="1"/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/>
    <xf numFmtId="0" fontId="6" fillId="0" borderId="0" xfId="0" applyFont="1" applyFill="1"/>
    <xf numFmtId="0" fontId="6" fillId="0" borderId="0" xfId="0" applyFont="1"/>
    <xf numFmtId="165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3" fontId="3" fillId="0" borderId="2" xfId="1" applyNumberFormat="1" applyFont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3" borderId="0" xfId="0" applyFill="1"/>
    <xf numFmtId="165" fontId="3" fillId="3" borderId="0" xfId="1" applyNumberFormat="1" applyFont="1" applyFill="1" applyAlignment="1" applyProtection="1">
      <alignment horizontal="left"/>
      <protection locked="0"/>
    </xf>
    <xf numFmtId="165" fontId="3" fillId="3" borderId="0" xfId="1" applyNumberFormat="1" applyFont="1" applyFill="1" applyBorder="1" applyAlignment="1" applyProtection="1">
      <alignment horizontal="left"/>
      <protection locked="0"/>
    </xf>
    <xf numFmtId="165" fontId="3" fillId="3" borderId="2" xfId="1" applyNumberFormat="1" applyFont="1" applyFill="1" applyBorder="1" applyAlignment="1" applyProtection="1">
      <alignment horizontal="left"/>
      <protection locked="0"/>
    </xf>
    <xf numFmtId="165" fontId="2" fillId="3" borderId="0" xfId="0" applyNumberFormat="1" applyFont="1" applyFill="1" applyAlignment="1" applyProtection="1">
      <alignment horizontal="left" indent="1"/>
      <protection locked="0"/>
    </xf>
    <xf numFmtId="0" fontId="7" fillId="0" borderId="0" xfId="0" applyFont="1"/>
    <xf numFmtId="37" fontId="0" fillId="0" borderId="0" xfId="0" applyNumberFormat="1"/>
    <xf numFmtId="165" fontId="4" fillId="0" borderId="0" xfId="0" applyNumberFormat="1" applyFont="1" applyBorder="1" applyAlignment="1">
      <alignment horizontal="center"/>
    </xf>
    <xf numFmtId="43" fontId="1" fillId="0" borderId="0" xfId="1" quotePrefix="1" applyFont="1"/>
    <xf numFmtId="0" fontId="8" fillId="0" borderId="0" xfId="2" applyFont="1"/>
    <xf numFmtId="0" fontId="9" fillId="0" borderId="0" xfId="2" applyFont="1"/>
    <xf numFmtId="0" fontId="1" fillId="0" borderId="0" xfId="2" applyFont="1"/>
    <xf numFmtId="0" fontId="4" fillId="0" borderId="0" xfId="2" quotePrefix="1" applyFont="1" applyBorder="1"/>
    <xf numFmtId="43" fontId="1" fillId="0" borderId="0" xfId="1" quotePrefix="1" applyFont="1" applyAlignment="1">
      <alignment horizontal="center"/>
    </xf>
    <xf numFmtId="0" fontId="1" fillId="0" borderId="0" xfId="2" quotePrefix="1" applyFont="1" applyAlignment="1">
      <alignment horizontal="center"/>
    </xf>
    <xf numFmtId="0" fontId="1" fillId="0" borderId="0" xfId="2" quotePrefix="1" applyFont="1" applyBorder="1"/>
    <xf numFmtId="3" fontId="1" fillId="0" borderId="0" xfId="1" applyNumberFormat="1" applyFont="1" applyBorder="1" applyAlignment="1">
      <alignment horizontal="right"/>
    </xf>
    <xf numFmtId="3" fontId="1" fillId="0" borderId="0" xfId="1" quotePrefix="1" applyNumberFormat="1" applyFont="1" applyBorder="1" applyAlignment="1">
      <alignment horizontal="right"/>
    </xf>
    <xf numFmtId="0" fontId="4" fillId="2" borderId="0" xfId="2" quotePrefix="1" applyFont="1" applyFill="1" applyBorder="1"/>
    <xf numFmtId="0" fontId="1" fillId="2" borderId="0" xfId="2" quotePrefix="1" applyFont="1" applyFill="1" applyBorder="1"/>
    <xf numFmtId="43" fontId="7" fillId="0" borderId="0" xfId="1" quotePrefix="1" applyFont="1" applyAlignment="1">
      <alignment horizontal="left"/>
    </xf>
    <xf numFmtId="165" fontId="2" fillId="4" borderId="0" xfId="0" applyNumberFormat="1" applyFont="1" applyFill="1" applyAlignment="1" applyProtection="1">
      <alignment horizontal="left" indent="1"/>
      <protection locked="0"/>
    </xf>
    <xf numFmtId="0" fontId="10" fillId="0" borderId="0" xfId="0" applyFont="1"/>
    <xf numFmtId="3" fontId="1" fillId="0" borderId="0" xfId="37" applyNumberFormat="1"/>
    <xf numFmtId="3" fontId="1" fillId="0" borderId="0" xfId="37" quotePrefix="1" applyNumberFormat="1"/>
  </cellXfs>
  <cellStyles count="59">
    <cellStyle name="Actual Date" xfId="3"/>
    <cellStyle name="Affinity Input" xfId="4"/>
    <cellStyle name="Body" xfId="5"/>
    <cellStyle name="Comma" xfId="1" builtinId="3"/>
    <cellStyle name="Comma 2" xfId="6"/>
    <cellStyle name="Comma 3" xfId="7"/>
    <cellStyle name="ContentsHyperlink" xfId="8"/>
    <cellStyle name="Currency [2]" xfId="9"/>
    <cellStyle name="Custom - Style1" xfId="10"/>
    <cellStyle name="Data   - Style2" xfId="11"/>
    <cellStyle name="Date" xfId="12"/>
    <cellStyle name="Edit" xfId="13"/>
    <cellStyle name="Engine" xfId="14"/>
    <cellStyle name="Fixed" xfId="15"/>
    <cellStyle name="Grey" xfId="16"/>
    <cellStyle name="HEADER" xfId="17"/>
    <cellStyle name="Header1" xfId="18"/>
    <cellStyle name="Header2" xfId="19"/>
    <cellStyle name="heading" xfId="20"/>
    <cellStyle name="Heading1" xfId="21"/>
    <cellStyle name="Heading2" xfId="22"/>
    <cellStyle name="HIGHLIGHT" xfId="23"/>
    <cellStyle name="Input [yellow]" xfId="24"/>
    <cellStyle name="Labels - Style3" xfId="25"/>
    <cellStyle name="Large Page Heading" xfId="26"/>
    <cellStyle name="no dec" xfId="27"/>
    <cellStyle name="No Edit" xfId="28"/>
    <cellStyle name="Normal" xfId="0" builtinId="0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 2" xfId="2"/>
    <cellStyle name="Normal 2_Sheet1" xfId="37"/>
    <cellStyle name="Normal 3" xfId="38"/>
    <cellStyle name="nPlosion" xfId="39"/>
    <cellStyle name="Output Amounts" xfId="40"/>
    <cellStyle name="Output Column Headings" xfId="41"/>
    <cellStyle name="Output Line Items" xfId="42"/>
    <cellStyle name="Output Report Heading" xfId="43"/>
    <cellStyle name="Output Report Title" xfId="44"/>
    <cellStyle name="Percent [2]" xfId="45"/>
    <cellStyle name="Percent 2" xfId="46"/>
    <cellStyle name="PSChar" xfId="47"/>
    <cellStyle name="Reset  - Style4" xfId="48"/>
    <cellStyle name="Small Page Heading" xfId="49"/>
    <cellStyle name="Table  - Style5" xfId="50"/>
    <cellStyle name="Title  - Style6" xfId="51"/>
    <cellStyle name="title1" xfId="52"/>
    <cellStyle name="TotCol - Style7" xfId="53"/>
    <cellStyle name="TotRow - Style8" xfId="54"/>
    <cellStyle name="Unprot" xfId="55"/>
    <cellStyle name="Unprot$" xfId="56"/>
    <cellStyle name="Unprotect" xfId="57"/>
    <cellStyle name="一般_dept code" xfId="58"/>
  </cellStyles>
  <dxfs count="0"/>
  <tableStyles count="0" defaultTableStyle="TableStyleMedium2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Fall%202015%20KY%20Rate%20Case/Revenue/Copy%20of%20KY%20Revenue%20&amp;%20Billing%20Unit%20Forecast%202015%20TYE%205.31.2017%20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/>
      <sheetData sheetId="3">
        <row r="25">
          <cell r="I25">
            <v>1595700.9631312222</v>
          </cell>
          <cell r="J25">
            <v>2689692.0688624466</v>
          </cell>
          <cell r="K25">
            <v>6629573.4059818853</v>
          </cell>
          <cell r="L25">
            <v>11273364.721970566</v>
          </cell>
          <cell r="M25">
            <v>13256828.323053513</v>
          </cell>
          <cell r="N25">
            <v>13341917.366385501</v>
          </cell>
          <cell r="P25">
            <v>12036211.300030228</v>
          </cell>
          <cell r="Q25">
            <v>6760554.6936817747</v>
          </cell>
          <cell r="R25">
            <v>3498592.4027392911</v>
          </cell>
          <cell r="T25">
            <v>2113849.5648995508</v>
          </cell>
          <cell r="U25">
            <v>1707940.8674351822</v>
          </cell>
          <cell r="V25">
            <v>1738084.7627984323</v>
          </cell>
          <cell r="W25">
            <v>1745311.9617956677</v>
          </cell>
          <cell r="X25">
            <v>2944013.037562144</v>
          </cell>
          <cell r="Y25">
            <v>6971277.0486483565</v>
          </cell>
          <cell r="Z25">
            <v>11854748.194883922</v>
          </cell>
          <cell r="AA25">
            <v>13940763.023727167</v>
          </cell>
          <cell r="AB25">
            <v>13559963.841834718</v>
          </cell>
          <cell r="AC25">
            <v>12228924.995742612</v>
          </cell>
          <cell r="AD25">
            <v>6869654.7837143922</v>
          </cell>
          <cell r="AE25">
            <v>3703644.6074125073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abSelected="1" view="pageBreakPreview" zoomScale="60" zoomScaleNormal="8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RowHeight="12.75"/>
  <cols>
    <col min="2" max="2" width="52.42578125" customWidth="1"/>
    <col min="3" max="3" width="16.28515625" customWidth="1"/>
    <col min="4" max="5" width="16" bestFit="1" customWidth="1"/>
    <col min="6" max="6" width="17.42578125" customWidth="1"/>
    <col min="7" max="11" width="16" bestFit="1" customWidth="1"/>
    <col min="12" max="12" width="15" bestFit="1" customWidth="1"/>
    <col min="13" max="13" width="15.85546875" customWidth="1"/>
    <col min="14" max="14" width="15.5703125" customWidth="1"/>
    <col min="15" max="20" width="16" bestFit="1" customWidth="1"/>
    <col min="21" max="21" width="17.28515625" bestFit="1" customWidth="1"/>
    <col min="22" max="29" width="16" bestFit="1" customWidth="1"/>
    <col min="30" max="30" width="15.5703125" customWidth="1"/>
    <col min="31" max="34" width="16" bestFit="1" customWidth="1"/>
    <col min="35" max="36" width="14.85546875" bestFit="1" customWidth="1"/>
    <col min="37" max="37" width="17.28515625" bestFit="1" customWidth="1"/>
  </cols>
  <sheetData>
    <row r="1" spans="1:37">
      <c r="A1" t="s">
        <v>17</v>
      </c>
    </row>
    <row r="2" spans="1:37">
      <c r="A2" t="s">
        <v>18</v>
      </c>
      <c r="AK2" s="7"/>
    </row>
    <row r="3" spans="1:37">
      <c r="A3" t="s">
        <v>19</v>
      </c>
      <c r="D3" s="5"/>
      <c r="E3" s="5"/>
      <c r="F3" s="5"/>
      <c r="G3" s="5"/>
      <c r="H3" s="5"/>
      <c r="I3" s="14" t="s">
        <v>22</v>
      </c>
      <c r="J3" s="14" t="s">
        <v>22</v>
      </c>
      <c r="K3" s="14" t="s">
        <v>22</v>
      </c>
      <c r="L3" s="14" t="s">
        <v>22</v>
      </c>
      <c r="M3" s="14" t="s">
        <v>22</v>
      </c>
      <c r="N3" s="14" t="s">
        <v>22</v>
      </c>
      <c r="O3" s="14" t="s">
        <v>22</v>
      </c>
      <c r="P3" s="14" t="s">
        <v>22</v>
      </c>
      <c r="Q3" s="14" t="s">
        <v>22</v>
      </c>
      <c r="R3" s="14" t="s">
        <v>22</v>
      </c>
      <c r="S3" s="14" t="s">
        <v>22</v>
      </c>
      <c r="T3" s="14" t="s">
        <v>22</v>
      </c>
      <c r="U3" s="33" t="s">
        <v>25</v>
      </c>
      <c r="V3" s="7"/>
      <c r="W3" s="7"/>
      <c r="X3" s="7"/>
      <c r="Y3" s="7" t="s">
        <v>23</v>
      </c>
      <c r="Z3" s="7" t="s">
        <v>23</v>
      </c>
      <c r="AA3" s="7" t="s">
        <v>23</v>
      </c>
      <c r="AB3" s="7" t="s">
        <v>23</v>
      </c>
      <c r="AC3" s="7" t="s">
        <v>23</v>
      </c>
      <c r="AD3" s="7" t="s">
        <v>23</v>
      </c>
      <c r="AE3" s="7" t="s">
        <v>23</v>
      </c>
      <c r="AF3" s="7" t="s">
        <v>23</v>
      </c>
      <c r="AG3" s="7" t="s">
        <v>23</v>
      </c>
      <c r="AH3" s="7" t="s">
        <v>23</v>
      </c>
      <c r="AI3" s="7" t="s">
        <v>23</v>
      </c>
      <c r="AJ3" s="7" t="s">
        <v>23</v>
      </c>
      <c r="AK3" s="33" t="s">
        <v>26</v>
      </c>
    </row>
    <row r="4" spans="1:37">
      <c r="C4" s="5" t="s">
        <v>20</v>
      </c>
      <c r="D4" s="5" t="s">
        <v>20</v>
      </c>
      <c r="E4" s="5" t="s">
        <v>20</v>
      </c>
      <c r="F4" s="5" t="s">
        <v>20</v>
      </c>
      <c r="G4" s="5" t="s">
        <v>20</v>
      </c>
      <c r="H4" s="5" t="s">
        <v>20</v>
      </c>
      <c r="I4" s="5" t="s">
        <v>20</v>
      </c>
      <c r="J4" s="5" t="s">
        <v>20</v>
      </c>
      <c r="K4" s="5" t="s">
        <v>20</v>
      </c>
      <c r="L4" s="5" t="s">
        <v>20</v>
      </c>
      <c r="M4" s="5" t="s">
        <v>20</v>
      </c>
      <c r="N4" s="5" t="s">
        <v>20</v>
      </c>
      <c r="O4" s="31" t="s">
        <v>21</v>
      </c>
      <c r="P4" s="31" t="s">
        <v>21</v>
      </c>
      <c r="Q4" s="31" t="s">
        <v>21</v>
      </c>
      <c r="R4" s="31" t="s">
        <v>21</v>
      </c>
      <c r="S4" s="31" t="s">
        <v>21</v>
      </c>
      <c r="T4" s="31" t="s">
        <v>21</v>
      </c>
      <c r="U4" s="34" t="s">
        <v>27</v>
      </c>
      <c r="V4" s="31" t="s">
        <v>21</v>
      </c>
      <c r="W4" s="31" t="s">
        <v>21</v>
      </c>
      <c r="X4" s="31" t="s">
        <v>21</v>
      </c>
      <c r="Y4" s="31" t="s">
        <v>21</v>
      </c>
      <c r="Z4" s="31" t="s">
        <v>21</v>
      </c>
      <c r="AA4" s="31" t="s">
        <v>21</v>
      </c>
      <c r="AB4" s="31" t="s">
        <v>21</v>
      </c>
      <c r="AC4" s="31" t="s">
        <v>21</v>
      </c>
      <c r="AD4" s="31" t="s">
        <v>21</v>
      </c>
      <c r="AE4" s="31" t="s">
        <v>21</v>
      </c>
      <c r="AF4" s="31" t="s">
        <v>21</v>
      </c>
      <c r="AG4" s="31" t="s">
        <v>21</v>
      </c>
      <c r="AH4" s="31" t="s">
        <v>21</v>
      </c>
      <c r="AI4" s="31" t="s">
        <v>21</v>
      </c>
      <c r="AJ4" s="31" t="s">
        <v>21</v>
      </c>
      <c r="AK4" s="34" t="s">
        <v>27</v>
      </c>
    </row>
    <row r="5" spans="1:37">
      <c r="A5" s="6" t="s">
        <v>15</v>
      </c>
      <c r="B5" s="6" t="s">
        <v>16</v>
      </c>
      <c r="C5" s="13">
        <v>41912</v>
      </c>
      <c r="D5" s="13">
        <v>41943</v>
      </c>
      <c r="E5" s="13">
        <v>41973</v>
      </c>
      <c r="F5" s="13">
        <v>42004</v>
      </c>
      <c r="G5" s="13">
        <v>42035</v>
      </c>
      <c r="H5" s="13">
        <v>42063</v>
      </c>
      <c r="I5" s="13">
        <v>42094</v>
      </c>
      <c r="J5" s="13">
        <v>42124</v>
      </c>
      <c r="K5" s="13">
        <v>42155</v>
      </c>
      <c r="L5" s="13">
        <v>42185</v>
      </c>
      <c r="M5" s="13">
        <v>42216</v>
      </c>
      <c r="N5" s="13">
        <v>42247</v>
      </c>
      <c r="O5" s="13">
        <v>42277</v>
      </c>
      <c r="P5" s="13">
        <v>42308</v>
      </c>
      <c r="Q5" s="13">
        <v>42338</v>
      </c>
      <c r="R5" s="13">
        <v>42369</v>
      </c>
      <c r="S5" s="13">
        <v>42400</v>
      </c>
      <c r="T5" s="13">
        <v>42429</v>
      </c>
      <c r="U5" s="35" t="s">
        <v>13</v>
      </c>
      <c r="V5" s="13">
        <v>42460</v>
      </c>
      <c r="W5" s="13">
        <v>42490</v>
      </c>
      <c r="X5" s="13">
        <v>42521</v>
      </c>
      <c r="Y5" s="13">
        <v>42551</v>
      </c>
      <c r="Z5" s="13">
        <v>42582</v>
      </c>
      <c r="AA5" s="13">
        <v>42613</v>
      </c>
      <c r="AB5" s="13">
        <v>42643</v>
      </c>
      <c r="AC5" s="13">
        <v>42674</v>
      </c>
      <c r="AD5" s="13">
        <v>42704</v>
      </c>
      <c r="AE5" s="13">
        <v>42735</v>
      </c>
      <c r="AF5" s="13">
        <v>42766</v>
      </c>
      <c r="AG5" s="13">
        <v>42794</v>
      </c>
      <c r="AH5" s="13">
        <v>42825</v>
      </c>
      <c r="AI5" s="13">
        <v>42855</v>
      </c>
      <c r="AJ5" s="13">
        <v>42886</v>
      </c>
      <c r="AK5" s="35" t="s">
        <v>13</v>
      </c>
    </row>
    <row r="6" spans="1:37">
      <c r="U6" s="36"/>
      <c r="AK6" s="36"/>
    </row>
    <row r="7" spans="1:37" ht="15">
      <c r="A7" s="1">
        <v>8001</v>
      </c>
      <c r="B7" s="4" t="s">
        <v>0</v>
      </c>
      <c r="C7" s="10">
        <f>'Div 9 gas cost'!F36</f>
        <v>0</v>
      </c>
      <c r="D7" s="10">
        <f>'Div 9 gas cost'!G36</f>
        <v>0</v>
      </c>
      <c r="E7" s="10">
        <f>'Div 9 gas cost'!H36</f>
        <v>0</v>
      </c>
      <c r="F7" s="10">
        <f>'Div 9 gas cost'!I36</f>
        <v>209721.28</v>
      </c>
      <c r="G7" s="10">
        <f>'Div 9 gas cost'!J36</f>
        <v>143669.60999999999</v>
      </c>
      <c r="H7" s="10">
        <f>'Div 9 gas cost'!K36</f>
        <v>592970.64</v>
      </c>
      <c r="I7" s="10">
        <f>'Div 9 gas cost'!L36</f>
        <v>283919.86</v>
      </c>
      <c r="J7" s="10">
        <f>'Div 9 gas cost'!M36</f>
        <v>308563.48</v>
      </c>
      <c r="K7" s="10">
        <f>'Div 9 gas cost'!N36</f>
        <v>0</v>
      </c>
      <c r="L7" s="10">
        <f>'Div 9 gas cost'!O36</f>
        <v>0</v>
      </c>
      <c r="M7" s="10">
        <f>'Div 9 gas cost'!P36</f>
        <v>0</v>
      </c>
      <c r="N7" s="10">
        <f>'Div 9 gas cost'!Q36</f>
        <v>0</v>
      </c>
      <c r="O7" s="9">
        <f t="shared" ref="O7:P21" si="0">(C7/C$23)*O$23</f>
        <v>0</v>
      </c>
      <c r="P7" s="9">
        <f t="shared" si="0"/>
        <v>0</v>
      </c>
      <c r="Q7" s="9">
        <f t="shared" ref="Q7:Q21" si="1">(E7/E$23)*Q$23</f>
        <v>0</v>
      </c>
      <c r="R7" s="9">
        <f t="shared" ref="R7:R21" si="2">(F7/F$23)*R$23</f>
        <v>139713.86778650412</v>
      </c>
      <c r="S7" s="9">
        <f t="shared" ref="S7:S21" si="3">(G7/G$23)*S$23</f>
        <v>85207.997388707037</v>
      </c>
      <c r="T7" s="9">
        <f t="shared" ref="T7:T21" si="4">(H7/H$23)*T$23</f>
        <v>389932.36753601005</v>
      </c>
      <c r="U7" s="37">
        <f>SUM(I7:T7)</f>
        <v>1207337.5727112212</v>
      </c>
      <c r="V7" s="9">
        <f t="shared" ref="V7:V21" si="5">(I7/I$23)*V$23</f>
        <v>209693.9890378842</v>
      </c>
      <c r="W7" s="9">
        <f t="shared" ref="W7:W21" si="6">(J7/J$23)*W$23</f>
        <v>455848.43823851645</v>
      </c>
      <c r="X7" s="9">
        <f t="shared" ref="X7:X21" si="7">(K7/K$23)*X$23</f>
        <v>0</v>
      </c>
      <c r="Y7" s="9">
        <f t="shared" ref="Y7:Y21" si="8">(L7/L$23)*Y$23</f>
        <v>0</v>
      </c>
      <c r="Z7" s="9">
        <f t="shared" ref="Z7:Z21" si="9">(M7/M$23)*Z$23</f>
        <v>0</v>
      </c>
      <c r="AA7" s="9">
        <f t="shared" ref="AA7:AA21" si="10">(N7/N$23)*AA$23</f>
        <v>0</v>
      </c>
      <c r="AB7" s="9">
        <f t="shared" ref="AB7:AB21" si="11">(O7/O$23)*AB$23</f>
        <v>0</v>
      </c>
      <c r="AC7" s="9">
        <f t="shared" ref="AC7:AC21" si="12">(P7/P$23)*AC$23</f>
        <v>0</v>
      </c>
      <c r="AD7" s="9">
        <f t="shared" ref="AD7:AD21" si="13">(Q7/Q$23)*AD$23</f>
        <v>0</v>
      </c>
      <c r="AE7" s="9">
        <f t="shared" ref="AE7:AE21" si="14">(R7/R$23)*AE$23</f>
        <v>146919.11091232725</v>
      </c>
      <c r="AF7" s="9">
        <f t="shared" ref="AF7:AF21" si="15">(S7/S$23)*AF$23</f>
        <v>89603.973920114935</v>
      </c>
      <c r="AG7" s="9">
        <f t="shared" ref="AG7:AG21" si="16">(T7/T$23)*AG$23</f>
        <v>396305.01818808267</v>
      </c>
      <c r="AH7" s="9">
        <f t="shared" ref="AH7:AH21" si="17">(V7/V$23)*AH$23</f>
        <v>213051.43288701813</v>
      </c>
      <c r="AI7" s="9">
        <f t="shared" ref="AI7:AI21" si="18">(W7/W$23)*AI$23</f>
        <v>463204.80290183751</v>
      </c>
      <c r="AJ7" s="9">
        <f t="shared" ref="AJ7:AJ21" si="19">(X7/X$23)*AJ$23</f>
        <v>0</v>
      </c>
      <c r="AK7" s="37">
        <f>SUM(Y7:AJ7)</f>
        <v>1309084.3388093805</v>
      </c>
    </row>
    <row r="8" spans="1:37" ht="15">
      <c r="A8" s="2">
        <v>8010</v>
      </c>
      <c r="B8" s="4" t="s">
        <v>32</v>
      </c>
      <c r="C8" s="10">
        <f>'Div 9 gas cost'!F37</f>
        <v>11368.42</v>
      </c>
      <c r="D8" s="10">
        <f>'Div 9 gas cost'!G37</f>
        <v>7225.56</v>
      </c>
      <c r="E8" s="10">
        <f>'Div 9 gas cost'!H37</f>
        <v>9254.2199999999993</v>
      </c>
      <c r="F8" s="10">
        <f>'Div 9 gas cost'!I37</f>
        <v>7167.77</v>
      </c>
      <c r="G8" s="10">
        <f>'Div 9 gas cost'!J37</f>
        <v>7942.48</v>
      </c>
      <c r="H8" s="10">
        <f>'Div 9 gas cost'!K37</f>
        <v>5014.28</v>
      </c>
      <c r="I8" s="10">
        <f>'Div 9 gas cost'!L37</f>
        <v>12478.22</v>
      </c>
      <c r="J8" s="10">
        <f>'Div 9 gas cost'!M37</f>
        <v>9142.89</v>
      </c>
      <c r="K8" s="10">
        <f>'Div 9 gas cost'!N37</f>
        <v>5884.15</v>
      </c>
      <c r="L8" s="10">
        <f>'Div 9 gas cost'!O37</f>
        <v>5792.12</v>
      </c>
      <c r="M8" s="10">
        <f>'Div 9 gas cost'!P37</f>
        <v>5654.6</v>
      </c>
      <c r="N8" s="10">
        <f>'Div 9 gas cost'!Q37</f>
        <v>5582.17</v>
      </c>
      <c r="O8" s="9">
        <f t="shared" si="0"/>
        <v>6574.868896686231</v>
      </c>
      <c r="P8" s="9">
        <f t="shared" si="0"/>
        <v>3926.8162225257174</v>
      </c>
      <c r="Q8" s="9">
        <f t="shared" si="1"/>
        <v>5305.4370163802487</v>
      </c>
      <c r="R8" s="9">
        <f t="shared" si="2"/>
        <v>4775.084674783936</v>
      </c>
      <c r="S8" s="9">
        <f t="shared" si="3"/>
        <v>4710.5495386244729</v>
      </c>
      <c r="T8" s="9">
        <f t="shared" si="4"/>
        <v>3297.347187186982</v>
      </c>
      <c r="U8" s="37">
        <f>SUM(I8:T8)</f>
        <v>73124.253536187593</v>
      </c>
      <c r="V8" s="9">
        <f t="shared" si="5"/>
        <v>9216.0080942992408</v>
      </c>
      <c r="W8" s="9">
        <f t="shared" si="6"/>
        <v>13507.016862418554</v>
      </c>
      <c r="X8" s="9">
        <f t="shared" si="7"/>
        <v>10286.2869827864</v>
      </c>
      <c r="Y8" s="9">
        <f t="shared" si="8"/>
        <v>6175.7763157554582</v>
      </c>
      <c r="Z8" s="9">
        <f t="shared" si="9"/>
        <v>5936.6494756029051</v>
      </c>
      <c r="AA8" s="9">
        <f t="shared" si="10"/>
        <v>5505.2318739390184</v>
      </c>
      <c r="AB8" s="9">
        <f t="shared" si="11"/>
        <v>7191.3206783476144</v>
      </c>
      <c r="AC8" s="9">
        <f t="shared" si="12"/>
        <v>4298.1121478770519</v>
      </c>
      <c r="AD8" s="9">
        <f t="shared" si="13"/>
        <v>5578.8915878009211</v>
      </c>
      <c r="AE8" s="9">
        <f t="shared" si="14"/>
        <v>5021.3425915770304</v>
      </c>
      <c r="AF8" s="9">
        <f t="shared" si="15"/>
        <v>4953.572093507003</v>
      </c>
      <c r="AG8" s="9">
        <f t="shared" si="16"/>
        <v>3351.2356136218468</v>
      </c>
      <c r="AH8" s="9">
        <f t="shared" si="17"/>
        <v>9363.5670674092598</v>
      </c>
      <c r="AI8" s="9">
        <f t="shared" si="18"/>
        <v>13724.989620946659</v>
      </c>
      <c r="AJ8" s="9">
        <f t="shared" si="19"/>
        <v>10889.1653924206</v>
      </c>
      <c r="AK8" s="37">
        <f>SUM(Y8:AJ8)</f>
        <v>81989.854458805363</v>
      </c>
    </row>
    <row r="9" spans="1:37" ht="15">
      <c r="A9" s="2">
        <v>8040</v>
      </c>
      <c r="B9" s="3" t="s">
        <v>5</v>
      </c>
      <c r="C9" s="10">
        <f>'Div 9 gas cost'!F38</f>
        <v>6645113.8099999996</v>
      </c>
      <c r="D9" s="10">
        <f>'Div 9 gas cost'!G38</f>
        <v>7001643.0800000001</v>
      </c>
      <c r="E9" s="10">
        <f>'Div 9 gas cost'!H38</f>
        <v>8537474.0299999993</v>
      </c>
      <c r="F9" s="10">
        <f>'Div 9 gas cost'!I38</f>
        <v>6804416.9199999999</v>
      </c>
      <c r="G9" s="10">
        <f>'Div 9 gas cost'!J38</f>
        <v>6149355.3900000006</v>
      </c>
      <c r="H9" s="10">
        <f>'Div 9 gas cost'!K38</f>
        <v>3486647.45</v>
      </c>
      <c r="I9" s="10">
        <f>'Div 9 gas cost'!L38</f>
        <v>5149422.08</v>
      </c>
      <c r="J9" s="10">
        <f>'Div 9 gas cost'!M38</f>
        <v>1646030.6600000001</v>
      </c>
      <c r="K9" s="10">
        <f>'Div 9 gas cost'!N38</f>
        <v>5591672.6000000006</v>
      </c>
      <c r="L9" s="10">
        <f>'Div 9 gas cost'!O38</f>
        <v>4195844.6000000006</v>
      </c>
      <c r="M9" s="10">
        <f>'Div 9 gas cost'!P38</f>
        <v>4747563.33</v>
      </c>
      <c r="N9" s="10">
        <f>'Div 9 gas cost'!Q38</f>
        <v>4098565.67</v>
      </c>
      <c r="O9" s="9">
        <f t="shared" si="0"/>
        <v>3843168.3650242626</v>
      </c>
      <c r="P9" s="9">
        <f t="shared" si="0"/>
        <v>3805125.9183895686</v>
      </c>
      <c r="Q9" s="9">
        <f>(E9/E$23)*Q$23</f>
        <v>4894527.117914536</v>
      </c>
      <c r="R9" s="9">
        <f t="shared" si="2"/>
        <v>4533023.0958209466</v>
      </c>
      <c r="S9" s="9">
        <f t="shared" si="3"/>
        <v>3647077.8894252698</v>
      </c>
      <c r="T9" s="9">
        <f t="shared" si="4"/>
        <v>2292789.2263635383</v>
      </c>
      <c r="U9" s="37">
        <f>SUM(I9:T9)</f>
        <v>48444810.552938133</v>
      </c>
      <c r="V9" s="9">
        <f t="shared" si="5"/>
        <v>3803195.9342152355</v>
      </c>
      <c r="W9" s="9">
        <f t="shared" si="6"/>
        <v>2431721.6854493427</v>
      </c>
      <c r="X9" s="9">
        <f t="shared" si="7"/>
        <v>9774997.081546763</v>
      </c>
      <c r="Y9" s="9">
        <f t="shared" si="8"/>
        <v>4473767.4124967093</v>
      </c>
      <c r="Z9" s="9">
        <f t="shared" si="9"/>
        <v>4984370.1328893434</v>
      </c>
      <c r="AA9" s="9">
        <f t="shared" si="10"/>
        <v>4042075.8170955428</v>
      </c>
      <c r="AB9" s="9">
        <f t="shared" si="11"/>
        <v>4203499.19793835</v>
      </c>
      <c r="AC9" s="9">
        <f t="shared" si="12"/>
        <v>4164915.5466492972</v>
      </c>
      <c r="AD9" s="9">
        <f t="shared" si="13"/>
        <v>5146802.4368380951</v>
      </c>
      <c r="AE9" s="9">
        <f t="shared" si="14"/>
        <v>4766797.5522712627</v>
      </c>
      <c r="AF9" s="9">
        <f t="shared" si="15"/>
        <v>3835234.7444325797</v>
      </c>
      <c r="AG9" s="9">
        <f t="shared" si="16"/>
        <v>2330260.1981907268</v>
      </c>
      <c r="AH9" s="9">
        <f t="shared" si="17"/>
        <v>3864089.5099203326</v>
      </c>
      <c r="AI9" s="9">
        <f t="shared" si="18"/>
        <v>2470964.1835634005</v>
      </c>
      <c r="AJ9" s="9">
        <f t="shared" si="19"/>
        <v>10347908.833334723</v>
      </c>
      <c r="AK9" s="37">
        <f t="shared" ref="AK9:AK23" si="20">SUM(Y9:AJ9)</f>
        <v>54630685.565620363</v>
      </c>
    </row>
    <row r="10" spans="1:37" ht="15">
      <c r="A10" s="1">
        <v>8050</v>
      </c>
      <c r="B10" s="4" t="s">
        <v>4</v>
      </c>
      <c r="C10" s="10">
        <f>'Div 9 gas cost'!F39</f>
        <v>-357.47</v>
      </c>
      <c r="D10" s="10">
        <f>'Div 9 gas cost'!G39</f>
        <v>-26.17</v>
      </c>
      <c r="E10" s="10">
        <f>'Div 9 gas cost'!H39</f>
        <v>-35.950000000000003</v>
      </c>
      <c r="F10" s="10">
        <f>'Div 9 gas cost'!I39</f>
        <v>0</v>
      </c>
      <c r="G10" s="10">
        <f>'Div 9 gas cost'!J39</f>
        <v>0</v>
      </c>
      <c r="H10" s="10">
        <f>'Div 9 gas cost'!K39</f>
        <v>-336.39</v>
      </c>
      <c r="I10" s="10">
        <f>'Div 9 gas cost'!L39</f>
        <v>31610.82</v>
      </c>
      <c r="J10" s="10">
        <f>'Div 9 gas cost'!M39</f>
        <v>-11.62</v>
      </c>
      <c r="K10" s="10">
        <f>'Div 9 gas cost'!N39</f>
        <v>-765.92</v>
      </c>
      <c r="L10" s="10">
        <f>'Div 9 gas cost'!O39</f>
        <v>-880.49</v>
      </c>
      <c r="M10" s="10">
        <f>'Div 9 gas cost'!P39</f>
        <v>-2487.39</v>
      </c>
      <c r="N10" s="10">
        <f>'Div 9 gas cost'!Q39</f>
        <v>-1631.6</v>
      </c>
      <c r="O10" s="9">
        <f t="shared" si="0"/>
        <v>-206.74098814949014</v>
      </c>
      <c r="P10" s="9">
        <f t="shared" si="0"/>
        <v>-14.222396678388668</v>
      </c>
      <c r="Q10" s="9">
        <f t="shared" si="1"/>
        <v>-20.610106604216238</v>
      </c>
      <c r="R10" s="9">
        <f t="shared" si="2"/>
        <v>0</v>
      </c>
      <c r="S10" s="9">
        <f t="shared" si="3"/>
        <v>0</v>
      </c>
      <c r="T10" s="9">
        <f t="shared" si="4"/>
        <v>-221.20715642082789</v>
      </c>
      <c r="U10" s="37">
        <f t="shared" ref="U10:U20" si="21">SUM(I10:T10)</f>
        <v>25371.019352147079</v>
      </c>
      <c r="V10" s="9">
        <f t="shared" si="5"/>
        <v>23346.725172936232</v>
      </c>
      <c r="W10" s="9">
        <f t="shared" si="6"/>
        <v>-17.166512551425598</v>
      </c>
      <c r="X10" s="9">
        <f t="shared" si="7"/>
        <v>-1338.9313538668728</v>
      </c>
      <c r="Y10" s="9">
        <f t="shared" si="8"/>
        <v>-938.81157300945495</v>
      </c>
      <c r="Z10" s="9">
        <f t="shared" si="9"/>
        <v>-2611.4601455664251</v>
      </c>
      <c r="AA10" s="9">
        <f t="shared" si="10"/>
        <v>-1609.1119269959356</v>
      </c>
      <c r="AB10" s="9">
        <f t="shared" si="11"/>
        <v>-226.12477396937496</v>
      </c>
      <c r="AC10" s="9">
        <f t="shared" si="12"/>
        <v>-15.567180247612981</v>
      </c>
      <c r="AD10" s="9">
        <f t="shared" si="13"/>
        <v>-21.672399465480957</v>
      </c>
      <c r="AE10" s="9">
        <f t="shared" si="14"/>
        <v>0</v>
      </c>
      <c r="AF10" s="9">
        <f t="shared" si="15"/>
        <v>0</v>
      </c>
      <c r="AG10" s="9">
        <f t="shared" si="16"/>
        <v>-224.82233701872514</v>
      </c>
      <c r="AH10" s="9">
        <f t="shared" si="17"/>
        <v>23720.533307298792</v>
      </c>
      <c r="AI10" s="9">
        <f t="shared" si="18"/>
        <v>-17.443541308645315</v>
      </c>
      <c r="AJ10" s="9">
        <f t="shared" si="19"/>
        <v>-1417.4060072164689</v>
      </c>
      <c r="AK10" s="37">
        <f t="shared" si="20"/>
        <v>16638.113422500668</v>
      </c>
    </row>
    <row r="11" spans="1:37" ht="15">
      <c r="A11" s="2">
        <v>8051</v>
      </c>
      <c r="B11" s="3" t="s">
        <v>6</v>
      </c>
      <c r="C11" s="10">
        <f>'Div 9 gas cost'!F40</f>
        <v>1152819.77</v>
      </c>
      <c r="D11" s="10">
        <f>'Div 9 gas cost'!G40</f>
        <v>1590104.2</v>
      </c>
      <c r="E11" s="10">
        <f>'Div 9 gas cost'!H40</f>
        <v>5015091.34</v>
      </c>
      <c r="F11" s="10">
        <f>'Div 9 gas cost'!I40</f>
        <v>9382612.9800000004</v>
      </c>
      <c r="G11" s="10">
        <f>'Div 9 gas cost'!J40</f>
        <v>12974003.470000001</v>
      </c>
      <c r="H11" s="10">
        <f>'Div 9 gas cost'!K40</f>
        <v>12241603.23</v>
      </c>
      <c r="I11" s="10">
        <f>'Div 9 gas cost'!L40</f>
        <v>12663742.939999999</v>
      </c>
      <c r="J11" s="10">
        <f>'Div 9 gas cost'!M40</f>
        <v>4789926.13</v>
      </c>
      <c r="K11" s="10">
        <f>'Div 9 gas cost'!N40</f>
        <v>1691271.03</v>
      </c>
      <c r="L11" s="10">
        <f>'Div 9 gas cost'!O40</f>
        <v>1010733.82</v>
      </c>
      <c r="M11" s="10">
        <f>'Div 9 gas cost'!P40</f>
        <v>814974.36</v>
      </c>
      <c r="N11" s="10">
        <f>'Div 9 gas cost'!Q40</f>
        <v>735807.38</v>
      </c>
      <c r="O11" s="9">
        <f t="shared" si="0"/>
        <v>666727.55310394708</v>
      </c>
      <c r="P11" s="9">
        <f t="shared" si="0"/>
        <v>864160.974106682</v>
      </c>
      <c r="Q11" s="9">
        <f t="shared" si="1"/>
        <v>2875147.9039577646</v>
      </c>
      <c r="R11" s="9">
        <f t="shared" si="2"/>
        <v>6250587.2049782341</v>
      </c>
      <c r="S11" s="9">
        <f t="shared" si="3"/>
        <v>7694660.3654929958</v>
      </c>
      <c r="T11" s="9">
        <f t="shared" si="4"/>
        <v>8049972.4740340738</v>
      </c>
      <c r="U11" s="37">
        <f>SUM(I11:T11)</f>
        <v>48107712.135673694</v>
      </c>
      <c r="V11" s="9">
        <f t="shared" si="5"/>
        <v>9353029.313408874</v>
      </c>
      <c r="W11" s="9">
        <f t="shared" si="6"/>
        <v>7076275.9923447883</v>
      </c>
      <c r="X11" s="9">
        <f t="shared" si="7"/>
        <v>2956569.6286214232</v>
      </c>
      <c r="Y11" s="9">
        <f t="shared" si="8"/>
        <v>1077682.4352895038</v>
      </c>
      <c r="Z11" s="9">
        <f t="shared" si="9"/>
        <v>855624.99680327752</v>
      </c>
      <c r="AA11" s="9">
        <f t="shared" si="10"/>
        <v>725665.86855211493</v>
      </c>
      <c r="AB11" s="9">
        <f t="shared" si="11"/>
        <v>729239.12473403872</v>
      </c>
      <c r="AC11" s="9">
        <f t="shared" si="12"/>
        <v>945870.79456960026</v>
      </c>
      <c r="AD11" s="9">
        <f t="shared" si="13"/>
        <v>3023339.7183964993</v>
      </c>
      <c r="AE11" s="9">
        <f t="shared" si="14"/>
        <v>6572938.8884907691</v>
      </c>
      <c r="AF11" s="9">
        <f t="shared" si="15"/>
        <v>8091636.5581096858</v>
      </c>
      <c r="AG11" s="9">
        <f t="shared" si="16"/>
        <v>8181532.8845226504</v>
      </c>
      <c r="AH11" s="9">
        <f t="shared" si="17"/>
        <v>9502782.1550766472</v>
      </c>
      <c r="AI11" s="9">
        <f t="shared" si="18"/>
        <v>7190471.1113609802</v>
      </c>
      <c r="AJ11" s="9">
        <f t="shared" si="19"/>
        <v>3129853.9243696271</v>
      </c>
      <c r="AK11" s="37">
        <f t="shared" si="20"/>
        <v>50026638.460275397</v>
      </c>
    </row>
    <row r="12" spans="1:37" ht="15">
      <c r="A12" s="2">
        <v>8052</v>
      </c>
      <c r="B12" s="3" t="s">
        <v>1</v>
      </c>
      <c r="C12" s="10">
        <f>'Div 9 gas cost'!F41</f>
        <v>1217788.82</v>
      </c>
      <c r="D12" s="10">
        <f>'Div 9 gas cost'!G41</f>
        <v>1595074.34</v>
      </c>
      <c r="E12" s="10">
        <f>'Div 9 gas cost'!H41</f>
        <v>2247481.36</v>
      </c>
      <c r="F12" s="10">
        <f>'Div 9 gas cost'!I41</f>
        <v>4050176.4</v>
      </c>
      <c r="G12" s="10">
        <f>'Div 9 gas cost'!J41</f>
        <v>5712125.04</v>
      </c>
      <c r="H12" s="10">
        <f>'Div 9 gas cost'!K41</f>
        <v>5405477.8700000001</v>
      </c>
      <c r="I12" s="10">
        <f>'Div 9 gas cost'!L41</f>
        <v>5498969.8499999996</v>
      </c>
      <c r="J12" s="10">
        <f>'Div 9 gas cost'!M41</f>
        <v>2291650.2599999998</v>
      </c>
      <c r="K12" s="10">
        <f>'Div 9 gas cost'!N41</f>
        <v>1026586.75</v>
      </c>
      <c r="L12" s="10">
        <f>'Div 9 gas cost'!O41</f>
        <v>770086.28</v>
      </c>
      <c r="M12" s="10">
        <f>'Div 9 gas cost'!P41</f>
        <v>725981.62</v>
      </c>
      <c r="N12" s="10">
        <f>'Div 9 gas cost'!Q41</f>
        <v>687353.88</v>
      </c>
      <c r="O12" s="9">
        <f t="shared" si="0"/>
        <v>704302.07850785134</v>
      </c>
      <c r="P12" s="9">
        <f t="shared" si="0"/>
        <v>866862.05559797469</v>
      </c>
      <c r="Q12" s="9">
        <f t="shared" si="1"/>
        <v>1288479.2884725695</v>
      </c>
      <c r="R12" s="9">
        <f t="shared" si="2"/>
        <v>2698180.2231114516</v>
      </c>
      <c r="S12" s="9">
        <f t="shared" si="3"/>
        <v>3387764.019769303</v>
      </c>
      <c r="T12" s="9">
        <f t="shared" si="4"/>
        <v>3554595.5251892554</v>
      </c>
      <c r="U12" s="37">
        <f t="shared" si="21"/>
        <v>23500811.830648404</v>
      </c>
      <c r="V12" s="9">
        <f t="shared" si="5"/>
        <v>4061360.5664836401</v>
      </c>
      <c r="W12" s="9">
        <f t="shared" si="6"/>
        <v>3385511.4416323351</v>
      </c>
      <c r="X12" s="9">
        <f t="shared" si="7"/>
        <v>1794611.9529967788</v>
      </c>
      <c r="Y12" s="9">
        <f t="shared" si="8"/>
        <v>821094.97198128258</v>
      </c>
      <c r="Z12" s="9">
        <f t="shared" si="9"/>
        <v>762193.329973888</v>
      </c>
      <c r="AA12" s="9">
        <f t="shared" si="10"/>
        <v>677880.19513050572</v>
      </c>
      <c r="AB12" s="9">
        <f t="shared" si="11"/>
        <v>770336.59234322282</v>
      </c>
      <c r="AC12" s="9">
        <f t="shared" si="12"/>
        <v>948827.2739442992</v>
      </c>
      <c r="AD12" s="9">
        <f t="shared" si="13"/>
        <v>1354890.5097397051</v>
      </c>
      <c r="AE12" s="9">
        <f t="shared" si="14"/>
        <v>2837329.219648527</v>
      </c>
      <c r="AF12" s="9">
        <f t="shared" si="15"/>
        <v>3562542.5802478027</v>
      </c>
      <c r="AG12" s="9">
        <f t="shared" si="16"/>
        <v>3612688.1519557671</v>
      </c>
      <c r="AH12" s="9">
        <f t="shared" si="17"/>
        <v>4126387.6572248633</v>
      </c>
      <c r="AI12" s="9">
        <f t="shared" si="18"/>
        <v>3440145.9531220119</v>
      </c>
      <c r="AJ12" s="9">
        <f t="shared" si="19"/>
        <v>1899794.0077016284</v>
      </c>
      <c r="AK12" s="37">
        <f t="shared" si="20"/>
        <v>24814110.4430135</v>
      </c>
    </row>
    <row r="13" spans="1:37" ht="15">
      <c r="A13" s="2">
        <v>8053</v>
      </c>
      <c r="B13" s="3" t="s">
        <v>2</v>
      </c>
      <c r="C13" s="10">
        <f>'Div 9 gas cost'!F42</f>
        <v>229515.04</v>
      </c>
      <c r="D13" s="10">
        <f>'Div 9 gas cost'!G42</f>
        <v>335307.34000000003</v>
      </c>
      <c r="E13" s="10">
        <f>'Div 9 gas cost'!H42</f>
        <v>377067.34</v>
      </c>
      <c r="F13" s="10">
        <f>'Div 9 gas cost'!I42</f>
        <v>615343.73</v>
      </c>
      <c r="G13" s="10">
        <f>'Div 9 gas cost'!J42</f>
        <v>852101.28</v>
      </c>
      <c r="H13" s="10">
        <f>'Div 9 gas cost'!K42</f>
        <v>793824.29</v>
      </c>
      <c r="I13" s="10">
        <f>'Div 9 gas cost'!L42</f>
        <v>1013091.73</v>
      </c>
      <c r="J13" s="10">
        <f>'Div 9 gas cost'!M42</f>
        <v>416471.71</v>
      </c>
      <c r="K13" s="10">
        <f>'Div 9 gas cost'!N42</f>
        <v>308587.78999999998</v>
      </c>
      <c r="L13" s="10">
        <f>'Div 9 gas cost'!O42</f>
        <v>278354.96999999997</v>
      </c>
      <c r="M13" s="10">
        <f>'Div 9 gas cost'!P42</f>
        <v>172149.93</v>
      </c>
      <c r="N13" s="10">
        <f>'Div 9 gas cost'!Q42</f>
        <v>219343.32</v>
      </c>
      <c r="O13" s="9">
        <f t="shared" si="0"/>
        <v>132738.87645052664</v>
      </c>
      <c r="P13" s="9">
        <f t="shared" si="0"/>
        <v>182226.74813356285</v>
      </c>
      <c r="Q13" s="9">
        <f t="shared" si="1"/>
        <v>216172.4081882684</v>
      </c>
      <c r="R13" s="9">
        <f t="shared" si="2"/>
        <v>409934.80745718448</v>
      </c>
      <c r="S13" s="9">
        <f t="shared" si="3"/>
        <v>505366.74834123888</v>
      </c>
      <c r="T13" s="9">
        <f t="shared" si="4"/>
        <v>522011.99170213938</v>
      </c>
      <c r="U13" s="37">
        <f t="shared" si="21"/>
        <v>4376451.0302729206</v>
      </c>
      <c r="V13" s="9">
        <f t="shared" si="5"/>
        <v>748236.65426219627</v>
      </c>
      <c r="W13" s="9">
        <f t="shared" si="6"/>
        <v>615263.9274551362</v>
      </c>
      <c r="X13" s="9">
        <f t="shared" si="7"/>
        <v>539453.03354330244</v>
      </c>
      <c r="Y13" s="9">
        <f t="shared" si="8"/>
        <v>296792.54419777577</v>
      </c>
      <c r="Z13" s="9">
        <f t="shared" si="9"/>
        <v>180736.70846029368</v>
      </c>
      <c r="AA13" s="9">
        <f t="shared" si="10"/>
        <v>216320.14729032002</v>
      </c>
      <c r="AB13" s="9">
        <f t="shared" si="11"/>
        <v>145184.3134880467</v>
      </c>
      <c r="AC13" s="9">
        <f t="shared" si="12"/>
        <v>199457.00420816391</v>
      </c>
      <c r="AD13" s="9">
        <f t="shared" si="13"/>
        <v>227314.43721464049</v>
      </c>
      <c r="AE13" s="9">
        <f t="shared" si="14"/>
        <v>431075.72925873398</v>
      </c>
      <c r="AF13" s="9">
        <f t="shared" si="15"/>
        <v>531439.18794250628</v>
      </c>
      <c r="AG13" s="9">
        <f t="shared" si="16"/>
        <v>530543.21489946265</v>
      </c>
      <c r="AH13" s="9">
        <f t="shared" si="17"/>
        <v>760216.79047914478</v>
      </c>
      <c r="AI13" s="9">
        <f t="shared" si="18"/>
        <v>625192.89821576187</v>
      </c>
      <c r="AJ13" s="9">
        <f t="shared" si="19"/>
        <v>571070.33019069117</v>
      </c>
      <c r="AK13" s="37">
        <f t="shared" si="20"/>
        <v>4715343.3058455419</v>
      </c>
    </row>
    <row r="14" spans="1:37" ht="15">
      <c r="A14" s="2">
        <v>8054</v>
      </c>
      <c r="B14" s="3" t="s">
        <v>7</v>
      </c>
      <c r="C14" s="10">
        <f>'Div 9 gas cost'!F43</f>
        <v>228399.97</v>
      </c>
      <c r="D14" s="10">
        <f>'Div 9 gas cost'!G43</f>
        <v>291945.8</v>
      </c>
      <c r="E14" s="10">
        <f>'Div 9 gas cost'!H43</f>
        <v>493392.9</v>
      </c>
      <c r="F14" s="10">
        <f>'Div 9 gas cost'!I43</f>
        <v>884577.82</v>
      </c>
      <c r="G14" s="10">
        <f>'Div 9 gas cost'!J43</f>
        <v>1227904.46</v>
      </c>
      <c r="H14" s="10">
        <f>'Div 9 gas cost'!K43</f>
        <v>1183824.95</v>
      </c>
      <c r="I14" s="10">
        <f>'Div 9 gas cost'!L43</f>
        <v>1193064.04</v>
      </c>
      <c r="J14" s="10">
        <f>'Div 9 gas cost'!M43</f>
        <v>500918.35</v>
      </c>
      <c r="K14" s="10">
        <f>'Div 9 gas cost'!N43</f>
        <v>259798.57</v>
      </c>
      <c r="L14" s="10">
        <f>'Div 9 gas cost'!O43</f>
        <v>158243.89000000001</v>
      </c>
      <c r="M14" s="10">
        <f>'Div 9 gas cost'!P43</f>
        <v>132851.9</v>
      </c>
      <c r="N14" s="10">
        <f>'Div 9 gas cost'!Q43</f>
        <v>122285.33</v>
      </c>
      <c r="O14" s="9">
        <f t="shared" si="0"/>
        <v>132093.98128825889</v>
      </c>
      <c r="P14" s="9">
        <f t="shared" si="0"/>
        <v>158661.40528045557</v>
      </c>
      <c r="Q14" s="9">
        <f t="shared" si="1"/>
        <v>282861.75985433656</v>
      </c>
      <c r="R14" s="9">
        <f t="shared" si="2"/>
        <v>589295.41432492703</v>
      </c>
      <c r="S14" s="9">
        <f t="shared" si="3"/>
        <v>728249.21026278089</v>
      </c>
      <c r="T14" s="9">
        <f t="shared" si="4"/>
        <v>778473.05475646944</v>
      </c>
      <c r="U14" s="37">
        <f t="shared" si="21"/>
        <v>5036796.9057672285</v>
      </c>
      <c r="V14" s="9">
        <f t="shared" si="5"/>
        <v>881158.35829608352</v>
      </c>
      <c r="W14" s="9">
        <f t="shared" si="6"/>
        <v>740019.03119745268</v>
      </c>
      <c r="X14" s="9">
        <f t="shared" si="7"/>
        <v>454162.90351835382</v>
      </c>
      <c r="Y14" s="9">
        <f t="shared" si="8"/>
        <v>168725.59062571425</v>
      </c>
      <c r="Z14" s="9">
        <f t="shared" si="9"/>
        <v>139478.50643155121</v>
      </c>
      <c r="AA14" s="9">
        <f t="shared" si="10"/>
        <v>120599.89151730444</v>
      </c>
      <c r="AB14" s="9">
        <f t="shared" si="11"/>
        <v>144478.95373279441</v>
      </c>
      <c r="AC14" s="9">
        <f t="shared" si="12"/>
        <v>173663.46546173363</v>
      </c>
      <c r="AD14" s="9">
        <f t="shared" si="13"/>
        <v>297441.11327488447</v>
      </c>
      <c r="AE14" s="9">
        <f t="shared" si="14"/>
        <v>619686.2180469461</v>
      </c>
      <c r="AF14" s="9">
        <f t="shared" si="15"/>
        <v>765820.40704525355</v>
      </c>
      <c r="AG14" s="9">
        <f t="shared" si="16"/>
        <v>791195.61187929322</v>
      </c>
      <c r="AH14" s="9">
        <f t="shared" si="17"/>
        <v>895266.72508212272</v>
      </c>
      <c r="AI14" s="9">
        <f t="shared" si="18"/>
        <v>751961.26768360171</v>
      </c>
      <c r="AJ14" s="9">
        <f t="shared" si="19"/>
        <v>480781.35286224191</v>
      </c>
      <c r="AK14" s="37">
        <f t="shared" si="20"/>
        <v>5349099.1036434416</v>
      </c>
    </row>
    <row r="15" spans="1:37" ht="15">
      <c r="A15" s="2">
        <v>8058</v>
      </c>
      <c r="B15" s="3" t="s">
        <v>8</v>
      </c>
      <c r="C15" s="10">
        <f>'Div 9 gas cost'!F44</f>
        <v>-69766.73</v>
      </c>
      <c r="D15" s="10">
        <f>'Div 9 gas cost'!G44</f>
        <v>1137470.18</v>
      </c>
      <c r="E15" s="10">
        <f>'Div 9 gas cost'!H44</f>
        <v>3432077.35</v>
      </c>
      <c r="F15" s="10">
        <f>'Div 9 gas cost'!I44</f>
        <v>1991251.84</v>
      </c>
      <c r="G15" s="10">
        <f>'Div 9 gas cost'!J44</f>
        <v>1588033.1999999997</v>
      </c>
      <c r="H15" s="10">
        <f>'Div 9 gas cost'!K44</f>
        <v>670317.97</v>
      </c>
      <c r="I15" s="10">
        <f>'Div 9 gas cost'!L44</f>
        <v>-4070155.5399999996</v>
      </c>
      <c r="J15" s="10">
        <f>'Div 9 gas cost'!M44</f>
        <v>-3421339.03</v>
      </c>
      <c r="K15" s="10">
        <f>'Div 9 gas cost'!N44</f>
        <v>-1284236.83</v>
      </c>
      <c r="L15" s="10">
        <f>'Div 9 gas cost'!O44</f>
        <v>-235913.03</v>
      </c>
      <c r="M15" s="10">
        <f>'Div 9 gas cost'!P44</f>
        <v>-219303.78</v>
      </c>
      <c r="N15" s="10">
        <f>'Div 9 gas cost'!Q44</f>
        <v>-2498.3800000000037</v>
      </c>
      <c r="O15" s="9">
        <f t="shared" si="0"/>
        <v>-40349.239656918558</v>
      </c>
      <c r="P15" s="9">
        <f t="shared" si="0"/>
        <v>618171.6511195323</v>
      </c>
      <c r="Q15" s="9">
        <f t="shared" si="1"/>
        <v>1967607.2338641433</v>
      </c>
      <c r="R15" s="9">
        <f t="shared" si="2"/>
        <v>1326548.7236364048</v>
      </c>
      <c r="S15" s="9">
        <f t="shared" si="3"/>
        <v>941835.42893156083</v>
      </c>
      <c r="T15" s="9">
        <f t="shared" si="4"/>
        <v>440795.30319415504</v>
      </c>
      <c r="U15" s="37">
        <f t="shared" si="21"/>
        <v>-3978837.4889111193</v>
      </c>
      <c r="V15" s="9">
        <f t="shared" si="5"/>
        <v>-3006084.714141672</v>
      </c>
      <c r="W15" s="9">
        <f t="shared" si="6"/>
        <v>-5054428.5198947741</v>
      </c>
      <c r="X15" s="9">
        <f t="shared" si="7"/>
        <v>-2245019.0065249647</v>
      </c>
      <c r="Y15" s="9">
        <f t="shared" si="8"/>
        <v>-251539.35057493747</v>
      </c>
      <c r="Z15" s="9">
        <f t="shared" si="9"/>
        <v>-230242.5760504253</v>
      </c>
      <c r="AA15" s="9">
        <f t="shared" si="10"/>
        <v>-2463.94524158379</v>
      </c>
      <c r="AB15" s="9">
        <f t="shared" si="11"/>
        <v>-44132.335725606092</v>
      </c>
      <c r="AC15" s="9">
        <f t="shared" si="12"/>
        <v>676622.213157997</v>
      </c>
      <c r="AD15" s="9">
        <f t="shared" si="13"/>
        <v>2069022.2900035963</v>
      </c>
      <c r="AE15" s="9">
        <f t="shared" si="14"/>
        <v>1394960.7304291471</v>
      </c>
      <c r="AF15" s="9">
        <f t="shared" si="15"/>
        <v>990425.77923804952</v>
      </c>
      <c r="AG15" s="9">
        <f t="shared" si="16"/>
        <v>447999.20497353573</v>
      </c>
      <c r="AH15" s="9">
        <f t="shared" si="17"/>
        <v>-3054215.6151740667</v>
      </c>
      <c r="AI15" s="9">
        <f t="shared" si="18"/>
        <v>-5135995.5852569267</v>
      </c>
      <c r="AJ15" s="9">
        <f t="shared" si="19"/>
        <v>-2376599.3805235992</v>
      </c>
      <c r="AK15" s="37">
        <f t="shared" si="20"/>
        <v>-5516158.570744819</v>
      </c>
    </row>
    <row r="16" spans="1:37" ht="15">
      <c r="A16" s="2">
        <v>8059</v>
      </c>
      <c r="B16" s="3" t="s">
        <v>3</v>
      </c>
      <c r="C16" s="10">
        <f>'Div 9 gas cost'!F45</f>
        <v>-3113556.58</v>
      </c>
      <c r="D16" s="10">
        <f>'Div 9 gas cost'!G45</f>
        <v>-3580739.16</v>
      </c>
      <c r="E16" s="10">
        <f>'Div 9 gas cost'!H45</f>
        <v>-5545397.1900000004</v>
      </c>
      <c r="F16" s="10">
        <f>'Div 9 gas cost'!I45</f>
        <v>-12296315.960000001</v>
      </c>
      <c r="G16" s="10">
        <f>'Div 9 gas cost'!J45</f>
        <v>-14090546.359999999</v>
      </c>
      <c r="H16" s="10">
        <f>'Div 9 gas cost'!K45</f>
        <v>-16350947.99</v>
      </c>
      <c r="I16" s="10">
        <f>'Div 9 gas cost'!L45</f>
        <v>-16484690.699999999</v>
      </c>
      <c r="J16" s="10">
        <f>'Div 9 gas cost'!M45</f>
        <v>-9889925.5700000003</v>
      </c>
      <c r="K16" s="10">
        <f>'Div 9 gas cost'!N45</f>
        <v>-4545617.1100000003</v>
      </c>
      <c r="L16" s="10">
        <f>'Div 9 gas cost'!O45</f>
        <v>-2829673.48</v>
      </c>
      <c r="M16" s="10">
        <f>'Div 9 gas cost'!P45</f>
        <v>-2925871.39</v>
      </c>
      <c r="N16" s="10">
        <f>'Div 9 gas cost'!Q45</f>
        <v>-2689152.57</v>
      </c>
      <c r="O16" s="9">
        <f t="shared" si="0"/>
        <v>-1800709.8889656393</v>
      </c>
      <c r="P16" s="9">
        <f t="shared" si="0"/>
        <v>-1945995.1370026837</v>
      </c>
      <c r="Q16" s="9">
        <f t="shared" si="1"/>
        <v>-3179171.8288907134</v>
      </c>
      <c r="R16" s="9">
        <f t="shared" si="2"/>
        <v>-8191662.1064706473</v>
      </c>
      <c r="S16" s="9">
        <f t="shared" si="3"/>
        <v>-8356862.926323358</v>
      </c>
      <c r="T16" s="9">
        <f t="shared" si="4"/>
        <v>-10752242.069183838</v>
      </c>
      <c r="U16" s="37">
        <f t="shared" si="21"/>
        <v>-73591574.776836872</v>
      </c>
      <c r="V16" s="9">
        <f t="shared" si="5"/>
        <v>-12175057.253616255</v>
      </c>
      <c r="W16" s="9">
        <f t="shared" si="6"/>
        <v>-14610630.932019791</v>
      </c>
      <c r="X16" s="9">
        <f t="shared" si="7"/>
        <v>-7946351.1479693996</v>
      </c>
      <c r="Y16" s="9">
        <f t="shared" si="8"/>
        <v>-3017104.3519653128</v>
      </c>
      <c r="Z16" s="9">
        <f t="shared" si="9"/>
        <v>-3071812.8343516858</v>
      </c>
      <c r="AA16" s="9">
        <f t="shared" si="10"/>
        <v>-2652088.424796992</v>
      </c>
      <c r="AB16" s="9">
        <f t="shared" si="11"/>
        <v>-1969542.2773753323</v>
      </c>
      <c r="AC16" s="9">
        <f t="shared" si="12"/>
        <v>-2129996.6344442605</v>
      </c>
      <c r="AD16" s="9">
        <f t="shared" si="13"/>
        <v>-3343033.743989863</v>
      </c>
      <c r="AE16" s="9">
        <f t="shared" si="14"/>
        <v>-8614117.7869039308</v>
      </c>
      <c r="AF16" s="9">
        <f t="shared" si="15"/>
        <v>-8788002.894708287</v>
      </c>
      <c r="AG16" s="9">
        <f t="shared" si="16"/>
        <v>-10927965.574432731</v>
      </c>
      <c r="AH16" s="9">
        <f t="shared" si="17"/>
        <v>-12369994.034000657</v>
      </c>
      <c r="AI16" s="9">
        <f t="shared" si="18"/>
        <v>-14846413.530096607</v>
      </c>
      <c r="AJ16" s="9">
        <f t="shared" si="19"/>
        <v>-8412086.1163306423</v>
      </c>
      <c r="AK16" s="37">
        <f t="shared" si="20"/>
        <v>-80142158.203396305</v>
      </c>
    </row>
    <row r="17" spans="1:37" ht="15">
      <c r="A17" s="2">
        <v>8060</v>
      </c>
      <c r="B17" s="3" t="s">
        <v>9</v>
      </c>
      <c r="C17" s="10">
        <f>'Div 9 gas cost'!F46</f>
        <v>-1963968.83</v>
      </c>
      <c r="D17" s="10">
        <f>'Div 9 gas cost'!G46</f>
        <v>-1589882.35</v>
      </c>
      <c r="E17" s="10">
        <f>'Div 9 gas cost'!H46</f>
        <v>-1722897.93</v>
      </c>
      <c r="F17" s="10">
        <f>'Div 9 gas cost'!I46</f>
        <v>974414.08</v>
      </c>
      <c r="G17" s="10">
        <f>'Div 9 gas cost'!J46</f>
        <v>1203818.5</v>
      </c>
      <c r="H17" s="10">
        <f>'Div 9 gas cost'!K46</f>
        <v>2809867.84</v>
      </c>
      <c r="I17" s="10">
        <f>'Div 9 gas cost'!L46</f>
        <v>1550074.37</v>
      </c>
      <c r="J17" s="10">
        <f>'Div 9 gas cost'!M46</f>
        <v>1665423.99</v>
      </c>
      <c r="K17" s="10">
        <f>'Div 9 gas cost'!N46</f>
        <v>-1053696.3600000001</v>
      </c>
      <c r="L17" s="10">
        <f>'Div 9 gas cost'!O46</f>
        <v>-987004.77</v>
      </c>
      <c r="M17" s="10">
        <f>'Div 9 gas cost'!P46</f>
        <v>-1232655.3600000001</v>
      </c>
      <c r="N17" s="10">
        <f>'Div 9 gas cost'!Q46</f>
        <v>-797043.91</v>
      </c>
      <c r="O17" s="9">
        <f t="shared" si="0"/>
        <v>-1135851.558477629</v>
      </c>
      <c r="P17" s="9">
        <f t="shared" si="0"/>
        <v>-864040.40709471796</v>
      </c>
      <c r="Q17" s="9">
        <f t="shared" si="1"/>
        <v>-987736.02240566013</v>
      </c>
      <c r="R17" s="9">
        <f t="shared" si="2"/>
        <v>649143.281704308</v>
      </c>
      <c r="S17" s="9">
        <f t="shared" si="3"/>
        <v>713964.2378403981</v>
      </c>
      <c r="T17" s="9">
        <f t="shared" si="4"/>
        <v>1847744.8045564189</v>
      </c>
      <c r="U17" s="37">
        <f t="shared" si="21"/>
        <v>-631677.70387688209</v>
      </c>
      <c r="V17" s="9">
        <f t="shared" si="5"/>
        <v>1144834.5950532849</v>
      </c>
      <c r="W17" s="9">
        <f t="shared" si="6"/>
        <v>2460371.9301015749</v>
      </c>
      <c r="X17" s="9">
        <f t="shared" si="7"/>
        <v>-1842003.2038063975</v>
      </c>
      <c r="Y17" s="9">
        <f t="shared" si="8"/>
        <v>-1052381.6291968508</v>
      </c>
      <c r="Z17" s="9">
        <f t="shared" si="9"/>
        <v>-1294139.779390781</v>
      </c>
      <c r="AA17" s="9">
        <f t="shared" si="10"/>
        <v>-786058.38558499329</v>
      </c>
      <c r="AB17" s="9">
        <f t="shared" si="11"/>
        <v>-1242347.631316328</v>
      </c>
      <c r="AC17" s="9">
        <f t="shared" si="12"/>
        <v>-945738.8274722395</v>
      </c>
      <c r="AD17" s="9">
        <f t="shared" si="13"/>
        <v>-1038646.23580557</v>
      </c>
      <c r="AE17" s="9">
        <f t="shared" si="14"/>
        <v>682620.52517538192</v>
      </c>
      <c r="AF17" s="9">
        <f t="shared" si="15"/>
        <v>750798.45681039931</v>
      </c>
      <c r="AG17" s="9">
        <f t="shared" si="16"/>
        <v>1877942.431411627</v>
      </c>
      <c r="AH17" s="9">
        <f t="shared" si="17"/>
        <v>1163164.7240525619</v>
      </c>
      <c r="AI17" s="9">
        <f t="shared" si="18"/>
        <v>2500076.778483124</v>
      </c>
      <c r="AJ17" s="9">
        <f t="shared" si="19"/>
        <v>-1949962.8557109453</v>
      </c>
      <c r="AK17" s="37">
        <f t="shared" si="20"/>
        <v>-1334672.4285446138</v>
      </c>
    </row>
    <row r="18" spans="1:37" ht="15">
      <c r="A18" s="2">
        <v>8081</v>
      </c>
      <c r="B18" s="3" t="s">
        <v>10</v>
      </c>
      <c r="C18" s="10">
        <f>'Div 9 gas cost'!F47</f>
        <v>0</v>
      </c>
      <c r="D18" s="10">
        <f>'Div 9 gas cost'!G47</f>
        <v>0</v>
      </c>
      <c r="E18" s="10">
        <f>'Div 9 gas cost'!H47</f>
        <v>12246.4</v>
      </c>
      <c r="F18" s="10">
        <f>'Div 9 gas cost'!I47</f>
        <v>2051146.78</v>
      </c>
      <c r="G18" s="10">
        <f>'Div 9 gas cost'!J47</f>
        <v>4227017.66</v>
      </c>
      <c r="H18" s="10">
        <f>'Div 9 gas cost'!K47</f>
        <v>7015367.0099999998</v>
      </c>
      <c r="I18" s="10">
        <f>'Div 9 gas cost'!L47</f>
        <v>7184511.9900000002</v>
      </c>
      <c r="J18" s="10">
        <f>'Div 9 gas cost'!M47</f>
        <v>3885976.22</v>
      </c>
      <c r="K18" s="10">
        <f>'Div 9 gas cost'!N47</f>
        <v>2868.24</v>
      </c>
      <c r="L18" s="10">
        <f>'Div 9 gas cost'!O47</f>
        <v>0</v>
      </c>
      <c r="M18" s="10">
        <f>'Div 9 gas cost'!P47</f>
        <v>0</v>
      </c>
      <c r="N18" s="10">
        <f>'Div 9 gas cost'!Q47</f>
        <v>3675.16</v>
      </c>
      <c r="O18" s="9">
        <f t="shared" si="0"/>
        <v>0</v>
      </c>
      <c r="P18" s="9">
        <f t="shared" si="0"/>
        <v>0</v>
      </c>
      <c r="Q18" s="9">
        <f t="shared" si="1"/>
        <v>7020.851446950589</v>
      </c>
      <c r="R18" s="9">
        <f t="shared" si="2"/>
        <v>1366450.0332614491</v>
      </c>
      <c r="S18" s="9">
        <f t="shared" si="3"/>
        <v>2506972.1407004483</v>
      </c>
      <c r="T18" s="9">
        <f t="shared" si="4"/>
        <v>4613244.7086137692</v>
      </c>
      <c r="U18" s="37">
        <f t="shared" si="21"/>
        <v>19570719.344022617</v>
      </c>
      <c r="V18" s="9">
        <f t="shared" si="5"/>
        <v>5306247.2574958578</v>
      </c>
      <c r="W18" s="9">
        <f t="shared" si="6"/>
        <v>5740848.4987238729</v>
      </c>
      <c r="X18" s="9">
        <f t="shared" si="7"/>
        <v>5014.069963462397</v>
      </c>
      <c r="Y18" s="9">
        <f t="shared" si="8"/>
        <v>0</v>
      </c>
      <c r="Z18" s="9">
        <f t="shared" si="9"/>
        <v>0</v>
      </c>
      <c r="AA18" s="9">
        <f t="shared" si="10"/>
        <v>3624.5058774322029</v>
      </c>
      <c r="AB18" s="9">
        <f t="shared" si="11"/>
        <v>0</v>
      </c>
      <c r="AC18" s="9">
        <f t="shared" si="12"/>
        <v>0</v>
      </c>
      <c r="AD18" s="9">
        <f t="shared" si="13"/>
        <v>7382.7224704886212</v>
      </c>
      <c r="AE18" s="9">
        <f t="shared" si="14"/>
        <v>1436919.8074143117</v>
      </c>
      <c r="AF18" s="9">
        <f t="shared" si="15"/>
        <v>2636309.656346289</v>
      </c>
      <c r="AG18" s="9">
        <f t="shared" si="16"/>
        <v>4688638.8008926129</v>
      </c>
      <c r="AH18" s="9">
        <f t="shared" si="17"/>
        <v>5391206.4272765648</v>
      </c>
      <c r="AI18" s="9">
        <f t="shared" si="18"/>
        <v>5833492.8328729244</v>
      </c>
      <c r="AJ18" s="9">
        <f t="shared" si="19"/>
        <v>5307.9441797296904</v>
      </c>
      <c r="AK18" s="37">
        <f t="shared" si="20"/>
        <v>20002882.697330352</v>
      </c>
    </row>
    <row r="19" spans="1:37" ht="15">
      <c r="A19" s="2">
        <v>8082</v>
      </c>
      <c r="B19" s="3" t="s">
        <v>11</v>
      </c>
      <c r="C19" s="10">
        <f>'Div 9 gas cost'!F48</f>
        <v>-3189090.78</v>
      </c>
      <c r="D19" s="10">
        <f>'Div 9 gas cost'!G48</f>
        <v>-3420984.57</v>
      </c>
      <c r="E19" s="10">
        <f>'Div 9 gas cost'!H48</f>
        <v>-3334749.85</v>
      </c>
      <c r="F19" s="10">
        <f>'Div 9 gas cost'!I48</f>
        <v>-59399.42</v>
      </c>
      <c r="G19" s="10">
        <f>'Div 9 gas cost'!J48</f>
        <v>-38968.269999999997</v>
      </c>
      <c r="H19" s="10">
        <f>'Div 9 gas cost'!K48</f>
        <v>-4109.33</v>
      </c>
      <c r="I19" s="10">
        <f>'Div 9 gas cost'!L48</f>
        <v>-13313.93</v>
      </c>
      <c r="J19" s="10">
        <f>'Div 9 gas cost'!M48</f>
        <v>-19575.97</v>
      </c>
      <c r="K19" s="10">
        <f>'Div 9 gas cost'!N48</f>
        <v>-2019076.98</v>
      </c>
      <c r="L19" s="10">
        <f>'Div 9 gas cost'!O48</f>
        <v>-2027059.2</v>
      </c>
      <c r="M19" s="10">
        <f>'Div 9 gas cost'!P48</f>
        <v>-2178815.0499999998</v>
      </c>
      <c r="N19" s="10">
        <f>'Div 9 gas cost'!Q48</f>
        <v>-2188764.84</v>
      </c>
      <c r="O19" s="9">
        <f t="shared" si="0"/>
        <v>-1844394.7160758334</v>
      </c>
      <c r="P19" s="9">
        <f t="shared" si="0"/>
        <v>-1859174.6115852841</v>
      </c>
      <c r="Q19" s="9">
        <f t="shared" si="1"/>
        <v>-1911809.4549901001</v>
      </c>
      <c r="R19" s="9">
        <f t="shared" si="2"/>
        <v>-39571.199987311862</v>
      </c>
      <c r="S19" s="9">
        <f t="shared" si="3"/>
        <v>-23111.416870989146</v>
      </c>
      <c r="T19" s="9">
        <f t="shared" si="4"/>
        <v>-2702.2598891013427</v>
      </c>
      <c r="U19" s="37">
        <f t="shared" si="21"/>
        <v>-14127369.62939862</v>
      </c>
      <c r="V19" s="9">
        <f t="shared" si="5"/>
        <v>-9833.2363627932118</v>
      </c>
      <c r="W19" s="9">
        <f t="shared" si="6"/>
        <v>-28920.063228169623</v>
      </c>
      <c r="X19" s="9">
        <f t="shared" si="7"/>
        <v>-3529618.595144188</v>
      </c>
      <c r="Y19" s="9">
        <f t="shared" si="8"/>
        <v>-2161326.8022751957</v>
      </c>
      <c r="Z19" s="9">
        <f t="shared" si="9"/>
        <v>-2287493.5846953304</v>
      </c>
      <c r="AA19" s="9">
        <f t="shared" si="10"/>
        <v>-2158597.4561371356</v>
      </c>
      <c r="AB19" s="9">
        <f t="shared" si="11"/>
        <v>-2017322.9412127382</v>
      </c>
      <c r="AC19" s="9">
        <f t="shared" si="12"/>
        <v>-2034966.886721161</v>
      </c>
      <c r="AD19" s="9">
        <f t="shared" si="13"/>
        <v>-2010348.5637455545</v>
      </c>
      <c r="AE19" s="9">
        <f t="shared" si="14"/>
        <v>-41611.943123310652</v>
      </c>
      <c r="AF19" s="9">
        <f t="shared" si="15"/>
        <v>-24303.760891339494</v>
      </c>
      <c r="AG19" s="9">
        <f t="shared" si="16"/>
        <v>-2746.4228252360585</v>
      </c>
      <c r="AH19" s="9">
        <f t="shared" si="17"/>
        <v>-9990.6778759945064</v>
      </c>
      <c r="AI19" s="9">
        <f t="shared" si="18"/>
        <v>-29386.767758330592</v>
      </c>
      <c r="AJ19" s="9">
        <f t="shared" si="19"/>
        <v>-3736489.2423288152</v>
      </c>
      <c r="AK19" s="37">
        <f t="shared" si="20"/>
        <v>-16514585.049590139</v>
      </c>
    </row>
    <row r="20" spans="1:37" ht="15">
      <c r="A20" s="2">
        <v>8120</v>
      </c>
      <c r="B20" s="3" t="s">
        <v>12</v>
      </c>
      <c r="C20" s="10">
        <f>'Div 9 gas cost'!F49</f>
        <v>324.57000000000005</v>
      </c>
      <c r="D20" s="10">
        <f>'Div 9 gas cost'!G49</f>
        <v>-719.03000000000065</v>
      </c>
      <c r="E20" s="10">
        <f>'Div 9 gas cost'!H49</f>
        <v>-1212.6099999999997</v>
      </c>
      <c r="F20" s="10">
        <f>'Div 9 gas cost'!I49</f>
        <v>-1773.75</v>
      </c>
      <c r="G20" s="10">
        <f>'Div 9 gas cost'!J49</f>
        <v>-1766.1100000000006</v>
      </c>
      <c r="H20" s="10">
        <f>'Div 9 gas cost'!K49</f>
        <v>-5977.85</v>
      </c>
      <c r="I20" s="10">
        <f>'Div 9 gas cost'!L49</f>
        <v>-2015.9000000000015</v>
      </c>
      <c r="J20" s="10">
        <f>'Div 9 gas cost'!M49</f>
        <v>-1412.8099999999995</v>
      </c>
      <c r="K20" s="10">
        <f>'Div 9 gas cost'!N49</f>
        <v>-678.5</v>
      </c>
      <c r="L20" s="10">
        <f>'Div 9 gas cost'!O49</f>
        <v>1025.4499999999998</v>
      </c>
      <c r="M20" s="10">
        <f>'Div 9 gas cost'!P49</f>
        <v>142.77999999999997</v>
      </c>
      <c r="N20" s="10">
        <f>'Div 9 gas cost'!Q49</f>
        <v>83.759999999999991</v>
      </c>
      <c r="O20" s="9">
        <f t="shared" si="0"/>
        <v>187.71343755750141</v>
      </c>
      <c r="P20" s="9">
        <f t="shared" si="0"/>
        <v>-390.76537576086406</v>
      </c>
      <c r="Q20" s="9">
        <f t="shared" si="1"/>
        <v>-695.1883551971805</v>
      </c>
      <c r="R20" s="9">
        <f t="shared" si="2"/>
        <v>-1181.6515376327652</v>
      </c>
      <c r="S20" s="9">
        <f t="shared" si="3"/>
        <v>-1047.4497443695257</v>
      </c>
      <c r="T20" s="9">
        <f t="shared" si="4"/>
        <v>-3930.9824905920091</v>
      </c>
      <c r="U20" s="37">
        <f t="shared" si="21"/>
        <v>-9913.5440659948435</v>
      </c>
      <c r="V20" s="9">
        <f t="shared" si="5"/>
        <v>-1488.8782788969786</v>
      </c>
      <c r="W20" s="9">
        <f t="shared" si="6"/>
        <v>-2087.1790531651973</v>
      </c>
      <c r="X20" s="9">
        <f t="shared" si="7"/>
        <v>-1186.1094156030306</v>
      </c>
      <c r="Y20" s="9">
        <f t="shared" si="8"/>
        <v>1093.3733802116383</v>
      </c>
      <c r="Z20" s="9">
        <f t="shared" si="9"/>
        <v>149.90181659650241</v>
      </c>
      <c r="AA20" s="9">
        <f t="shared" si="10"/>
        <v>82.605549770274308</v>
      </c>
      <c r="AB20" s="9">
        <f t="shared" si="11"/>
        <v>205.31322317184672</v>
      </c>
      <c r="AC20" s="9">
        <f t="shared" si="12"/>
        <v>-427.71377965002563</v>
      </c>
      <c r="AD20" s="9">
        <f t="shared" si="13"/>
        <v>-731.01998096903617</v>
      </c>
      <c r="AE20" s="9">
        <f t="shared" si="14"/>
        <v>-1242.5909901977541</v>
      </c>
      <c r="AF20" s="9">
        <f t="shared" si="15"/>
        <v>-1101.4888561335572</v>
      </c>
      <c r="AG20" s="9">
        <f t="shared" si="16"/>
        <v>-3995.2263959909214</v>
      </c>
      <c r="AH20" s="9">
        <f t="shared" si="17"/>
        <v>-1512.7169461021156</v>
      </c>
      <c r="AI20" s="9">
        <f t="shared" si="18"/>
        <v>-2120.8614110384838</v>
      </c>
      <c r="AJ20" s="9">
        <f t="shared" si="19"/>
        <v>-1255.6271880827946</v>
      </c>
      <c r="AK20" s="37">
        <f t="shared" si="20"/>
        <v>-10856.051578414428</v>
      </c>
    </row>
    <row r="21" spans="1:37" ht="15">
      <c r="A21" s="21">
        <v>8580</v>
      </c>
      <c r="B21" s="22" t="s">
        <v>24</v>
      </c>
      <c r="C21" s="10">
        <f>'Div 9 gas cost'!F50</f>
        <v>1610491.43</v>
      </c>
      <c r="D21" s="10">
        <f>'Div 9 gas cost'!G50</f>
        <v>1582763.6099999999</v>
      </c>
      <c r="E21" s="10">
        <f>'Div 9 gas cost'!H50</f>
        <v>2044106.27</v>
      </c>
      <c r="F21" s="10">
        <f>'Div 9 gas cost'!I50</f>
        <v>2308848.5500000003</v>
      </c>
      <c r="G21" s="10">
        <f>'Div 9 gas cost'!J50</f>
        <v>2397710.9900000002</v>
      </c>
      <c r="H21" s="10">
        <f>'Div 9 gas cost'!K50</f>
        <v>2445526.4900000002</v>
      </c>
      <c r="I21" s="10">
        <f>'Div 9 gas cost'!L50</f>
        <v>2285987.29</v>
      </c>
      <c r="J21" s="10">
        <f>'Div 9 gas cost'!M50</f>
        <v>2394375.92</v>
      </c>
      <c r="K21" s="10">
        <f>'Div 9 gas cost'!N50</f>
        <v>2018731.3800000001</v>
      </c>
      <c r="L21" s="10">
        <f>'Div 9 gas cost'!O50</f>
        <v>1642981.22</v>
      </c>
      <c r="M21" s="10">
        <f>'Div 9 gas cost'!P50</f>
        <v>1586611.26</v>
      </c>
      <c r="N21" s="10">
        <f>'Div 9 gas cost'!Q50</f>
        <v>1568769.92</v>
      </c>
      <c r="O21" s="9">
        <f t="shared" si="0"/>
        <v>931419.67058630218</v>
      </c>
      <c r="P21" s="9">
        <f t="shared" si="0"/>
        <v>860171.64346726995</v>
      </c>
      <c r="Q21" s="9">
        <f t="shared" si="1"/>
        <v>1171884.5100152104</v>
      </c>
      <c r="R21" s="9">
        <f t="shared" si="2"/>
        <v>1538127.9432099678</v>
      </c>
      <c r="S21" s="9">
        <f t="shared" si="3"/>
        <v>1422041.5283008995</v>
      </c>
      <c r="T21" s="9">
        <f t="shared" si="4"/>
        <v>1608157.0819724374</v>
      </c>
      <c r="U21" s="38">
        <f t="shared" ref="U21" si="22">SUM(I21:T21)</f>
        <v>19029259.36755209</v>
      </c>
      <c r="V21" s="9">
        <f t="shared" si="5"/>
        <v>1688355.980909552</v>
      </c>
      <c r="W21" s="9">
        <f t="shared" si="6"/>
        <v>3537270.5923847859</v>
      </c>
      <c r="X21" s="9">
        <f t="shared" si="7"/>
        <v>3529014.4397808397</v>
      </c>
      <c r="Y21" s="9">
        <f t="shared" si="8"/>
        <v>1751808.4061979048</v>
      </c>
      <c r="Z21" s="9">
        <f t="shared" si="9"/>
        <v>1665750.8762184177</v>
      </c>
      <c r="AA21" s="9">
        <f t="shared" si="10"/>
        <v>1547147.823599203</v>
      </c>
      <c r="AB21" s="9">
        <f t="shared" si="11"/>
        <v>1018748.4560616708</v>
      </c>
      <c r="AC21" s="9">
        <f t="shared" si="12"/>
        <v>941504.25702073413</v>
      </c>
      <c r="AD21" s="9">
        <f t="shared" si="13"/>
        <v>1232286.1650440684</v>
      </c>
      <c r="AE21" s="9">
        <f t="shared" si="14"/>
        <v>1617451.3916623814</v>
      </c>
      <c r="AF21" s="9">
        <f t="shared" si="15"/>
        <v>1495406.2519967377</v>
      </c>
      <c r="AG21" s="9">
        <f t="shared" si="16"/>
        <v>1634439.1352983145</v>
      </c>
      <c r="AH21" s="9">
        <f t="shared" si="17"/>
        <v>1715388.5173654691</v>
      </c>
      <c r="AI21" s="9">
        <f t="shared" si="18"/>
        <v>3594354.1539540128</v>
      </c>
      <c r="AJ21" s="9">
        <f t="shared" si="19"/>
        <v>3735849.6774707446</v>
      </c>
      <c r="AK21" s="38">
        <f t="shared" ref="AK21" si="23">SUM(Y21:AJ21)</f>
        <v>21950135.111889657</v>
      </c>
    </row>
    <row r="22" spans="1:37" ht="1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3"/>
      <c r="P22" s="23"/>
      <c r="Q22" s="23"/>
      <c r="R22" s="23"/>
      <c r="S22" s="23"/>
      <c r="T22" s="23"/>
      <c r="U22" s="39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32"/>
      <c r="AH22" s="32"/>
      <c r="AI22" s="32"/>
      <c r="AJ22" s="32"/>
      <c r="AK22" s="39"/>
    </row>
    <row r="23" spans="1:37" ht="15">
      <c r="B23" s="8" t="s">
        <v>14</v>
      </c>
      <c r="C23" s="11">
        <f t="shared" ref="C23:N23" si="24">SUM(C7:C21)</f>
        <v>2759081.439999999</v>
      </c>
      <c r="D23" s="11">
        <f t="shared" si="24"/>
        <v>4949182.83</v>
      </c>
      <c r="E23" s="11">
        <f t="shared" si="24"/>
        <v>11563897.68</v>
      </c>
      <c r="F23" s="11">
        <f t="shared" si="24"/>
        <v>16922189.019999996</v>
      </c>
      <c r="G23" s="11">
        <f t="shared" si="24"/>
        <v>22352401.340000004</v>
      </c>
      <c r="H23" s="11">
        <f t="shared" si="24"/>
        <v>20289070.460000001</v>
      </c>
      <c r="I23" s="11">
        <f t="shared" si="24"/>
        <v>16296697.120000005</v>
      </c>
      <c r="J23" s="11">
        <f t="shared" si="24"/>
        <v>4576214.6100000013</v>
      </c>
      <c r="K23" s="11">
        <f t="shared" si="24"/>
        <v>2001328.8100000003</v>
      </c>
      <c r="L23" s="11">
        <f t="shared" si="24"/>
        <v>1982531.3800000001</v>
      </c>
      <c r="M23" s="11">
        <f t="shared" si="24"/>
        <v>1626796.8100000005</v>
      </c>
      <c r="N23" s="11">
        <f t="shared" si="24"/>
        <v>1762375.2900000007</v>
      </c>
      <c r="O23" s="57">
        <f>'[1]Summary of Revenue'!I25</f>
        <v>1595700.9631312222</v>
      </c>
      <c r="P23" s="57">
        <f>'[1]Summary of Revenue'!J25</f>
        <v>2689692.0688624466</v>
      </c>
      <c r="Q23" s="57">
        <f>'[1]Summary of Revenue'!K25</f>
        <v>6629573.4059818853</v>
      </c>
      <c r="R23" s="57">
        <f>'[1]Summary of Revenue'!L25</f>
        <v>11273364.721970566</v>
      </c>
      <c r="S23" s="57">
        <f>'[1]Summary of Revenue'!M25</f>
        <v>13256828.323053513</v>
      </c>
      <c r="T23" s="57">
        <f>'[1]Summary of Revenue'!N25</f>
        <v>13341917.366385501</v>
      </c>
      <c r="U23" s="40">
        <f>SUM(U7:U21)</f>
        <v>77033020.869385153</v>
      </c>
      <c r="V23" s="57">
        <f>'[1]Summary of Revenue'!P25</f>
        <v>12036211.300030228</v>
      </c>
      <c r="W23" s="57">
        <f>'[1]Summary of Revenue'!Q25</f>
        <v>6760554.6936817747</v>
      </c>
      <c r="X23" s="57">
        <f>'[1]Summary of Revenue'!R25</f>
        <v>3498592.4027392911</v>
      </c>
      <c r="Y23" s="57">
        <f>'[1]Summary of Revenue'!T25</f>
        <v>2113849.5648995508</v>
      </c>
      <c r="Z23" s="57">
        <f>'[1]Summary of Revenue'!U25</f>
        <v>1707940.8674351822</v>
      </c>
      <c r="AA23" s="57">
        <f>'[1]Summary of Revenue'!V25</f>
        <v>1738084.7627984323</v>
      </c>
      <c r="AB23" s="57">
        <f>'[1]Summary of Revenue'!W25</f>
        <v>1745311.9617956677</v>
      </c>
      <c r="AC23" s="57">
        <f>'[1]Summary of Revenue'!X25</f>
        <v>2944013.037562144</v>
      </c>
      <c r="AD23" s="57">
        <f>'[1]Summary of Revenue'!Y25</f>
        <v>6971277.0486483565</v>
      </c>
      <c r="AE23" s="57">
        <f>'[1]Summary of Revenue'!Z25</f>
        <v>11854748.194883922</v>
      </c>
      <c r="AF23" s="57">
        <f>'[1]Summary of Revenue'!AA25</f>
        <v>13940763.023727167</v>
      </c>
      <c r="AG23" s="57">
        <f>'[1]Summary of Revenue'!AB25</f>
        <v>13559963.841834718</v>
      </c>
      <c r="AH23" s="57">
        <f>'[1]Summary of Revenue'!AC25</f>
        <v>12228924.995742612</v>
      </c>
      <c r="AI23" s="57">
        <f>'[1]Summary of Revenue'!AD25</f>
        <v>6869654.7837143922</v>
      </c>
      <c r="AJ23" s="57">
        <f>'[1]Summary of Revenue'!AE25</f>
        <v>3703644.6074125073</v>
      </c>
      <c r="AK23" s="40">
        <f t="shared" si="20"/>
        <v>79378176.690454647</v>
      </c>
    </row>
    <row r="24" spans="1:37">
      <c r="P24" s="28"/>
    </row>
    <row r="25" spans="1:37">
      <c r="W25" s="58"/>
    </row>
    <row r="26" spans="1:37">
      <c r="C26" s="27"/>
    </row>
    <row r="27" spans="1:37">
      <c r="C27" s="25">
        <f t="shared" ref="C27:AJ27" si="25">SUM(C7:C21)</f>
        <v>2759081.439999999</v>
      </c>
      <c r="D27" s="25">
        <f t="shared" si="25"/>
        <v>4949182.83</v>
      </c>
      <c r="E27" s="25">
        <f t="shared" si="25"/>
        <v>11563897.68</v>
      </c>
      <c r="F27" s="25">
        <f t="shared" si="25"/>
        <v>16922189.019999996</v>
      </c>
      <c r="G27" s="25">
        <f t="shared" si="25"/>
        <v>22352401.340000004</v>
      </c>
      <c r="H27" s="25">
        <f t="shared" si="25"/>
        <v>20289070.460000001</v>
      </c>
      <c r="I27" s="25">
        <f t="shared" si="25"/>
        <v>16296697.120000005</v>
      </c>
      <c r="J27" s="25">
        <f t="shared" si="25"/>
        <v>4576214.6100000013</v>
      </c>
      <c r="K27" s="25">
        <f t="shared" si="25"/>
        <v>2001328.8100000003</v>
      </c>
      <c r="L27" s="25">
        <f t="shared" si="25"/>
        <v>1982531.3800000001</v>
      </c>
      <c r="M27" s="25">
        <f t="shared" si="25"/>
        <v>1626796.8100000005</v>
      </c>
      <c r="N27" s="25">
        <f t="shared" si="25"/>
        <v>1762375.2900000007</v>
      </c>
      <c r="O27" s="25">
        <f t="shared" si="25"/>
        <v>1595700.9631312229</v>
      </c>
      <c r="P27" s="25">
        <f t="shared" si="25"/>
        <v>2689692.0688624466</v>
      </c>
      <c r="Q27" s="25">
        <f t="shared" si="25"/>
        <v>6629573.4059818862</v>
      </c>
      <c r="R27" s="25">
        <f t="shared" si="25"/>
        <v>11273364.721970569</v>
      </c>
      <c r="S27" s="25">
        <f t="shared" si="25"/>
        <v>13256828.323053511</v>
      </c>
      <c r="T27" s="25">
        <f t="shared" si="25"/>
        <v>13341917.366385505</v>
      </c>
      <c r="U27" s="25">
        <f t="shared" si="25"/>
        <v>77033020.869385153</v>
      </c>
      <c r="V27" s="25">
        <f t="shared" si="25"/>
        <v>12036211.30003023</v>
      </c>
      <c r="W27" s="25">
        <f t="shared" si="25"/>
        <v>6760554.6936817719</v>
      </c>
      <c r="X27" s="25">
        <f t="shared" si="25"/>
        <v>3498592.4027392897</v>
      </c>
      <c r="Y27" s="25">
        <f t="shared" si="25"/>
        <v>2113849.5648995517</v>
      </c>
      <c r="Z27" s="25">
        <f t="shared" si="25"/>
        <v>1707940.8674351822</v>
      </c>
      <c r="AA27" s="25">
        <f t="shared" si="25"/>
        <v>1738084.7627984325</v>
      </c>
      <c r="AB27" s="25">
        <f t="shared" si="25"/>
        <v>1745311.9617956686</v>
      </c>
      <c r="AC27" s="25">
        <f t="shared" si="25"/>
        <v>2944013.0375621449</v>
      </c>
      <c r="AD27" s="25">
        <f t="shared" si="25"/>
        <v>6971277.0486483574</v>
      </c>
      <c r="AE27" s="25">
        <f t="shared" si="25"/>
        <v>11854748.194883926</v>
      </c>
      <c r="AF27" s="25">
        <f t="shared" si="25"/>
        <v>13940763.023727167</v>
      </c>
      <c r="AG27" s="25">
        <f t="shared" si="25"/>
        <v>13559963.84183472</v>
      </c>
      <c r="AH27" s="25">
        <f t="shared" si="25"/>
        <v>12228924.995742612</v>
      </c>
      <c r="AI27" s="25">
        <f t="shared" si="25"/>
        <v>6869654.7837143885</v>
      </c>
      <c r="AJ27" s="25">
        <f t="shared" si="25"/>
        <v>3703644.607412505</v>
      </c>
    </row>
    <row r="28" spans="1:37">
      <c r="C28" s="26">
        <f t="shared" ref="C28:X28" si="26">C23-C27</f>
        <v>0</v>
      </c>
      <c r="D28" s="26">
        <f t="shared" si="26"/>
        <v>0</v>
      </c>
      <c r="E28" s="26">
        <f t="shared" si="26"/>
        <v>0</v>
      </c>
      <c r="F28" s="26">
        <f t="shared" si="26"/>
        <v>0</v>
      </c>
      <c r="G28" s="26">
        <f t="shared" si="26"/>
        <v>0</v>
      </c>
      <c r="H28" s="26">
        <f t="shared" si="26"/>
        <v>0</v>
      </c>
      <c r="I28" s="26">
        <f t="shared" si="26"/>
        <v>0</v>
      </c>
      <c r="J28" s="26">
        <f t="shared" si="26"/>
        <v>0</v>
      </c>
      <c r="K28" s="26">
        <f t="shared" si="26"/>
        <v>0</v>
      </c>
      <c r="L28" s="26">
        <f t="shared" si="26"/>
        <v>0</v>
      </c>
      <c r="M28" s="26">
        <f t="shared" si="26"/>
        <v>0</v>
      </c>
      <c r="N28" s="26">
        <f t="shared" si="26"/>
        <v>0</v>
      </c>
      <c r="O28" s="26">
        <f t="shared" si="26"/>
        <v>0</v>
      </c>
      <c r="P28" s="26">
        <f t="shared" si="26"/>
        <v>0</v>
      </c>
      <c r="Q28" s="26">
        <f t="shared" si="26"/>
        <v>0</v>
      </c>
      <c r="R28" s="26">
        <f t="shared" si="26"/>
        <v>0</v>
      </c>
      <c r="S28" s="26">
        <f t="shared" si="26"/>
        <v>0</v>
      </c>
      <c r="T28" s="26">
        <f t="shared" si="26"/>
        <v>0</v>
      </c>
      <c r="U28" s="29">
        <f t="shared" si="26"/>
        <v>0</v>
      </c>
      <c r="V28" s="26">
        <f t="shared" si="26"/>
        <v>0</v>
      </c>
      <c r="W28" s="26">
        <f t="shared" si="26"/>
        <v>0</v>
      </c>
      <c r="X28" s="26">
        <f t="shared" si="26"/>
        <v>0</v>
      </c>
      <c r="Y28" s="26">
        <f>Y23-Y27</f>
        <v>0</v>
      </c>
      <c r="Z28" s="26">
        <f t="shared" ref="Z28:AJ28" si="27">Z23-Z27</f>
        <v>0</v>
      </c>
      <c r="AA28" s="26">
        <f t="shared" si="27"/>
        <v>0</v>
      </c>
      <c r="AB28" s="26">
        <f t="shared" si="27"/>
        <v>0</v>
      </c>
      <c r="AC28" s="26">
        <f t="shared" si="27"/>
        <v>0</v>
      </c>
      <c r="AD28" s="26">
        <f t="shared" si="27"/>
        <v>0</v>
      </c>
      <c r="AE28" s="26">
        <f t="shared" si="27"/>
        <v>0</v>
      </c>
      <c r="AF28" s="26">
        <f t="shared" si="27"/>
        <v>0</v>
      </c>
      <c r="AG28" s="26">
        <f t="shared" si="27"/>
        <v>0</v>
      </c>
      <c r="AH28" s="26">
        <f t="shared" si="27"/>
        <v>0</v>
      </c>
      <c r="AI28" s="26">
        <f t="shared" si="27"/>
        <v>0</v>
      </c>
      <c r="AJ28" s="26">
        <f t="shared" si="27"/>
        <v>0</v>
      </c>
    </row>
    <row r="29" spans="1:37">
      <c r="N29" s="24"/>
      <c r="U29" s="30"/>
    </row>
    <row r="30" spans="1:37">
      <c r="H30" s="42"/>
      <c r="I30" s="42"/>
      <c r="J30" s="42"/>
      <c r="K30" s="42"/>
      <c r="L30" s="42"/>
      <c r="M30" s="42"/>
      <c r="N30" s="42"/>
      <c r="U30" s="30"/>
    </row>
    <row r="31" spans="1:37">
      <c r="C31" s="12"/>
      <c r="D31" s="12"/>
      <c r="E31" s="12"/>
      <c r="F31" s="12"/>
      <c r="G31" s="12"/>
      <c r="H31" s="12"/>
      <c r="I31" s="43"/>
      <c r="J31" s="43"/>
      <c r="K31" s="43"/>
      <c r="L31" s="43"/>
      <c r="M31" s="43"/>
      <c r="N31" s="43"/>
      <c r="O31" s="12"/>
      <c r="P31" s="12"/>
      <c r="Q31" s="12"/>
      <c r="R31" s="12"/>
      <c r="S31" s="12"/>
      <c r="T31" s="12"/>
      <c r="U31" s="30"/>
    </row>
    <row r="32" spans="1:37">
      <c r="N32" s="24"/>
      <c r="U32" s="30"/>
    </row>
    <row r="33" spans="14:21">
      <c r="N33" s="24"/>
      <c r="U33" s="30"/>
    </row>
    <row r="34" spans="14:21">
      <c r="N34" s="24"/>
      <c r="O34" s="41"/>
    </row>
    <row r="36" spans="14:21">
      <c r="P36" s="28"/>
    </row>
  </sheetData>
  <pageMargins left="0.5" right="0.5" top="1" bottom="1" header="0.5" footer="0.5"/>
  <pageSetup scale="40" orientation="landscape" r:id="rId1"/>
  <headerFooter alignWithMargins="0">
    <oddHeader xml:space="preserve">&amp;RCASE NO. 2015-00343
ATTACHMENT 18
TO STAFF DR NO. 1-59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9"/>
  <sheetViews>
    <sheetView showGridLines="0" view="pageBreakPreview" zoomScale="60" zoomScaleNormal="88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B54" sqref="B54"/>
    </sheetView>
  </sheetViews>
  <sheetFormatPr defaultRowHeight="12.75"/>
  <cols>
    <col min="1" max="1" width="4" style="16" customWidth="1"/>
    <col min="2" max="2" width="76.42578125" style="16" bestFit="1" customWidth="1"/>
    <col min="3" max="3" width="6.85546875" style="16" customWidth="1"/>
    <col min="4" max="10" width="11.5703125" style="16" customWidth="1"/>
    <col min="11" max="11" width="12.85546875" style="16" bestFit="1" customWidth="1"/>
    <col min="12" max="12" width="12" style="16" bestFit="1" customWidth="1"/>
    <col min="13" max="21" width="12.85546875" style="16" bestFit="1" customWidth="1"/>
    <col min="22" max="16384" width="9.140625" style="16"/>
  </cols>
  <sheetData>
    <row r="1" spans="2:22" ht="12" customHeight="1">
      <c r="B1" s="44" t="s">
        <v>48</v>
      </c>
      <c r="C1" s="44"/>
    </row>
    <row r="2" spans="2:22" ht="12" customHeight="1">
      <c r="B2" s="44" t="s">
        <v>49</v>
      </c>
      <c r="C2" s="44"/>
    </row>
    <row r="3" spans="2:22" ht="12.75" customHeight="1">
      <c r="B3" s="44" t="s">
        <v>28</v>
      </c>
      <c r="C3" s="44"/>
    </row>
    <row r="4" spans="2:22" s="45" customFormat="1" ht="12.75" customHeight="1">
      <c r="B4" s="44" t="s">
        <v>29</v>
      </c>
      <c r="C4" s="44"/>
      <c r="D4" s="56"/>
    </row>
    <row r="5" spans="2:22" s="45" customFormat="1" ht="12.75" customHeight="1">
      <c r="B5" s="44" t="s">
        <v>30</v>
      </c>
      <c r="C5" s="44"/>
    </row>
    <row r="6" spans="2:22" s="47" customFormat="1" ht="15">
      <c r="B6" s="16"/>
      <c r="C6" s="16"/>
      <c r="D6" s="44" t="s">
        <v>50</v>
      </c>
      <c r="E6" s="44" t="s">
        <v>50</v>
      </c>
      <c r="F6" s="44" t="s">
        <v>50</v>
      </c>
      <c r="G6" s="44" t="s">
        <v>51</v>
      </c>
      <c r="H6" s="44" t="s">
        <v>51</v>
      </c>
      <c r="I6" s="44" t="s">
        <v>51</v>
      </c>
      <c r="J6" s="44" t="s">
        <v>51</v>
      </c>
      <c r="K6" s="44" t="s">
        <v>51</v>
      </c>
      <c r="L6" s="44" t="s">
        <v>51</v>
      </c>
      <c r="M6" s="44" t="s">
        <v>51</v>
      </c>
      <c r="N6" s="44" t="s">
        <v>51</v>
      </c>
      <c r="O6" s="44" t="s">
        <v>51</v>
      </c>
      <c r="P6" s="44" t="s">
        <v>51</v>
      </c>
      <c r="Q6" s="44" t="s">
        <v>51</v>
      </c>
      <c r="R6" s="44" t="s">
        <v>51</v>
      </c>
      <c r="S6" s="44" t="s">
        <v>51</v>
      </c>
      <c r="T6" s="44" t="s">
        <v>51</v>
      </c>
      <c r="U6" s="44" t="s">
        <v>51</v>
      </c>
      <c r="V6" s="46"/>
    </row>
    <row r="7" spans="2:22" ht="12.75" customHeight="1">
      <c r="B7" s="48" t="s">
        <v>52</v>
      </c>
      <c r="C7" s="54" t="s">
        <v>90</v>
      </c>
      <c r="D7" s="49" t="s">
        <v>53</v>
      </c>
      <c r="E7" s="50" t="s">
        <v>54</v>
      </c>
      <c r="F7" s="50" t="s">
        <v>61</v>
      </c>
      <c r="G7" s="50" t="s">
        <v>62</v>
      </c>
      <c r="H7" s="50" t="s">
        <v>63</v>
      </c>
      <c r="I7" s="50" t="s">
        <v>64</v>
      </c>
      <c r="J7" s="50" t="s">
        <v>53</v>
      </c>
      <c r="K7" s="50" t="s">
        <v>54</v>
      </c>
      <c r="L7" s="50" t="s">
        <v>55</v>
      </c>
      <c r="M7" s="50" t="s">
        <v>56</v>
      </c>
      <c r="N7" s="50" t="s">
        <v>57</v>
      </c>
      <c r="O7" s="50" t="s">
        <v>58</v>
      </c>
      <c r="P7" s="50" t="s">
        <v>59</v>
      </c>
      <c r="Q7" s="50" t="s">
        <v>60</v>
      </c>
      <c r="R7" s="50" t="s">
        <v>61</v>
      </c>
      <c r="S7" s="50" t="s">
        <v>62</v>
      </c>
      <c r="T7" s="50" t="s">
        <v>63</v>
      </c>
      <c r="U7" s="50" t="s">
        <v>64</v>
      </c>
      <c r="V7" s="46"/>
    </row>
    <row r="8" spans="2:22" ht="12.75" customHeight="1">
      <c r="B8" s="51" t="s">
        <v>65</v>
      </c>
      <c r="C8" s="55" t="str">
        <f>LEFT(RIGHT(B8,10),4)</f>
        <v>8001</v>
      </c>
      <c r="D8" s="52">
        <v>132148.04999999999</v>
      </c>
      <c r="E8" s="52">
        <v>-30136.28</v>
      </c>
      <c r="F8" s="52">
        <v>0</v>
      </c>
      <c r="G8" s="53" t="s">
        <v>91</v>
      </c>
      <c r="H8" s="53" t="s">
        <v>91</v>
      </c>
      <c r="I8" s="52">
        <v>209721.28</v>
      </c>
      <c r="J8" s="52">
        <v>143669.60999999999</v>
      </c>
      <c r="K8" s="52">
        <v>592970.64</v>
      </c>
      <c r="L8" s="52">
        <v>283919.86</v>
      </c>
      <c r="M8" s="52">
        <v>308563.48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3" t="s">
        <v>31</v>
      </c>
      <c r="T8" s="53" t="s">
        <v>31</v>
      </c>
      <c r="U8" s="53" t="s">
        <v>31</v>
      </c>
      <c r="V8" s="46"/>
    </row>
    <row r="9" spans="2:22" ht="15">
      <c r="B9" s="51" t="s">
        <v>66</v>
      </c>
      <c r="C9" s="55" t="str">
        <f t="shared" ref="C9:C31" si="0">LEFT(RIGHT(B9,10),4)</f>
        <v>8010</v>
      </c>
      <c r="D9" s="52">
        <v>107468.46</v>
      </c>
      <c r="E9" s="52">
        <v>24379.11</v>
      </c>
      <c r="F9" s="52">
        <v>11368.42</v>
      </c>
      <c r="G9" s="52">
        <v>7225.56</v>
      </c>
      <c r="H9" s="52">
        <v>9254.2199999999993</v>
      </c>
      <c r="I9" s="52">
        <v>7167.77</v>
      </c>
      <c r="J9" s="52">
        <v>7942.48</v>
      </c>
      <c r="K9" s="52">
        <v>5014.28</v>
      </c>
      <c r="L9" s="52">
        <v>12478.22</v>
      </c>
      <c r="M9" s="52">
        <v>9142.89</v>
      </c>
      <c r="N9" s="52">
        <v>5884.15</v>
      </c>
      <c r="O9" s="52">
        <v>5792.12</v>
      </c>
      <c r="P9" s="52">
        <v>5654.6</v>
      </c>
      <c r="Q9" s="52">
        <v>5582.17</v>
      </c>
      <c r="R9" s="52">
        <v>192.7</v>
      </c>
      <c r="S9" s="53" t="s">
        <v>31</v>
      </c>
      <c r="T9" s="53" t="s">
        <v>31</v>
      </c>
      <c r="U9" s="53" t="s">
        <v>31</v>
      </c>
      <c r="V9" s="46"/>
    </row>
    <row r="10" spans="2:22" ht="15">
      <c r="B10" s="15" t="s">
        <v>67</v>
      </c>
      <c r="C10" s="55" t="str">
        <f t="shared" si="0"/>
        <v>8040</v>
      </c>
      <c r="D10" s="52">
        <v>34462.559999999998</v>
      </c>
      <c r="E10" s="52">
        <v>57722.68</v>
      </c>
      <c r="F10" s="52">
        <v>-25067.91</v>
      </c>
      <c r="G10" s="52">
        <v>-137487.29</v>
      </c>
      <c r="H10" s="52">
        <v>42077.52</v>
      </c>
      <c r="I10" s="52">
        <v>28270.85</v>
      </c>
      <c r="J10" s="52">
        <v>23227.24</v>
      </c>
      <c r="K10" s="52">
        <v>-92670.55</v>
      </c>
      <c r="L10" s="52">
        <v>-241.37</v>
      </c>
      <c r="M10" s="52">
        <v>-10249.15</v>
      </c>
      <c r="N10" s="52">
        <v>-13677.6</v>
      </c>
      <c r="O10" s="52">
        <v>115912.21</v>
      </c>
      <c r="P10" s="52">
        <v>-2773.68</v>
      </c>
      <c r="Q10" s="52">
        <v>-25184.99</v>
      </c>
      <c r="R10" s="52">
        <v>-128.97</v>
      </c>
      <c r="S10" s="53" t="s">
        <v>31</v>
      </c>
      <c r="T10" s="53" t="s">
        <v>31</v>
      </c>
      <c r="U10" s="53" t="s">
        <v>31</v>
      </c>
      <c r="V10" s="46"/>
    </row>
    <row r="11" spans="2:22">
      <c r="B11" s="15" t="s">
        <v>68</v>
      </c>
      <c r="C11" s="55" t="str">
        <f t="shared" si="0"/>
        <v>8040</v>
      </c>
      <c r="D11" s="19">
        <v>5002794.37</v>
      </c>
      <c r="E11" s="19">
        <v>8294755.1900000004</v>
      </c>
      <c r="F11" s="59">
        <v>6704431.7199999997</v>
      </c>
      <c r="G11" s="59">
        <v>7173380.3700000001</v>
      </c>
      <c r="H11" s="59">
        <v>8529646.5099999998</v>
      </c>
      <c r="I11" s="59">
        <v>6810396.0700000003</v>
      </c>
      <c r="J11" s="59">
        <v>6160378.1500000004</v>
      </c>
      <c r="K11" s="59">
        <v>3613568</v>
      </c>
      <c r="L11" s="59">
        <v>5183913.45</v>
      </c>
      <c r="M11" s="59">
        <v>1690529.81</v>
      </c>
      <c r="N11" s="59">
        <v>5647475.2000000002</v>
      </c>
      <c r="O11" s="59">
        <v>4122057.39</v>
      </c>
      <c r="P11" s="59">
        <v>4792462.01</v>
      </c>
      <c r="Q11" s="59">
        <v>4165875.66</v>
      </c>
      <c r="R11" s="59">
        <v>0</v>
      </c>
      <c r="S11" s="17" t="s">
        <v>31</v>
      </c>
      <c r="T11" s="17" t="s">
        <v>31</v>
      </c>
      <c r="U11" s="17" t="s">
        <v>31</v>
      </c>
    </row>
    <row r="12" spans="2:22">
      <c r="B12" s="15" t="s">
        <v>69</v>
      </c>
      <c r="C12" s="55" t="str">
        <f t="shared" si="0"/>
        <v>8040</v>
      </c>
      <c r="D12" s="19">
        <v>-47083.33</v>
      </c>
      <c r="E12" s="19">
        <v>-47083.33</v>
      </c>
      <c r="F12" s="59">
        <v>-34250</v>
      </c>
      <c r="G12" s="59">
        <v>-34250</v>
      </c>
      <c r="H12" s="59">
        <v>-34250</v>
      </c>
      <c r="I12" s="59">
        <v>-34250</v>
      </c>
      <c r="J12" s="59">
        <v>-34250</v>
      </c>
      <c r="K12" s="59">
        <v>-34250</v>
      </c>
      <c r="L12" s="59">
        <v>-34250</v>
      </c>
      <c r="M12" s="59">
        <v>-34250</v>
      </c>
      <c r="N12" s="59">
        <v>-42125</v>
      </c>
      <c r="O12" s="59">
        <v>-42125</v>
      </c>
      <c r="P12" s="59">
        <v>-42125</v>
      </c>
      <c r="Q12" s="59">
        <v>-42125</v>
      </c>
      <c r="R12" s="59">
        <v>0</v>
      </c>
      <c r="S12" s="17" t="s">
        <v>31</v>
      </c>
      <c r="T12" s="17" t="s">
        <v>31</v>
      </c>
      <c r="U12" s="17" t="s">
        <v>31</v>
      </c>
    </row>
    <row r="13" spans="2:22">
      <c r="B13" s="15" t="s">
        <v>70</v>
      </c>
      <c r="C13" s="55" t="str">
        <f t="shared" si="0"/>
        <v>8050</v>
      </c>
      <c r="D13" s="18" t="s">
        <v>31</v>
      </c>
      <c r="E13" s="19">
        <v>-7102.5</v>
      </c>
      <c r="F13" s="60">
        <v>0</v>
      </c>
      <c r="G13" s="60" t="s">
        <v>91</v>
      </c>
      <c r="H13" s="60" t="s">
        <v>91</v>
      </c>
      <c r="I13" s="60" t="s">
        <v>91</v>
      </c>
      <c r="J13" s="60" t="s">
        <v>91</v>
      </c>
      <c r="K13" s="60" t="s">
        <v>91</v>
      </c>
      <c r="L13" s="59">
        <v>31800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17" t="s">
        <v>31</v>
      </c>
      <c r="T13" s="17" t="s">
        <v>31</v>
      </c>
      <c r="U13" s="17" t="s">
        <v>31</v>
      </c>
    </row>
    <row r="14" spans="2:22">
      <c r="B14" s="15" t="s">
        <v>71</v>
      </c>
      <c r="C14" s="55" t="str">
        <f t="shared" si="0"/>
        <v>8050</v>
      </c>
      <c r="D14" s="19">
        <v>-3.96</v>
      </c>
      <c r="E14" s="19">
        <v>-37.46</v>
      </c>
      <c r="F14" s="59">
        <v>-357.47</v>
      </c>
      <c r="G14" s="59">
        <v>-26.17</v>
      </c>
      <c r="H14" s="59">
        <v>-35.950000000000003</v>
      </c>
      <c r="I14" s="59">
        <v>0</v>
      </c>
      <c r="J14" s="59">
        <v>0</v>
      </c>
      <c r="K14" s="59">
        <v>-336.39</v>
      </c>
      <c r="L14" s="59">
        <v>-189.18</v>
      </c>
      <c r="M14" s="59">
        <v>-11.62</v>
      </c>
      <c r="N14" s="59">
        <v>-765.92</v>
      </c>
      <c r="O14" s="59">
        <v>-880.49</v>
      </c>
      <c r="P14" s="59">
        <v>-2487.39</v>
      </c>
      <c r="Q14" s="59">
        <v>-1631.6</v>
      </c>
      <c r="R14" s="59">
        <v>0</v>
      </c>
      <c r="S14" s="17" t="s">
        <v>31</v>
      </c>
      <c r="T14" s="17" t="s">
        <v>31</v>
      </c>
      <c r="U14" s="17" t="s">
        <v>31</v>
      </c>
    </row>
    <row r="15" spans="2:22">
      <c r="B15" s="15" t="s">
        <v>72</v>
      </c>
      <c r="C15" s="55" t="str">
        <f t="shared" si="0"/>
        <v>8060</v>
      </c>
      <c r="D15" s="19">
        <v>2868293.62</v>
      </c>
      <c r="E15" s="19">
        <v>5414907.1900000004</v>
      </c>
      <c r="F15" s="59">
        <v>-1963968.83</v>
      </c>
      <c r="G15" s="59">
        <v>-1589882.35</v>
      </c>
      <c r="H15" s="59">
        <v>-1722897.93</v>
      </c>
      <c r="I15" s="59">
        <v>974414.08</v>
      </c>
      <c r="J15" s="59">
        <v>1203818.5</v>
      </c>
      <c r="K15" s="59">
        <v>2809867.84</v>
      </c>
      <c r="L15" s="59">
        <v>1550074.37</v>
      </c>
      <c r="M15" s="59">
        <v>1665423.99</v>
      </c>
      <c r="N15" s="59">
        <v>-1053696.3600000001</v>
      </c>
      <c r="O15" s="59">
        <v>-987004.77</v>
      </c>
      <c r="P15" s="59">
        <v>-1232655.3600000001</v>
      </c>
      <c r="Q15" s="59">
        <v>-797043.91</v>
      </c>
      <c r="R15" s="59">
        <v>0</v>
      </c>
      <c r="S15" s="17" t="s">
        <v>31</v>
      </c>
      <c r="T15" s="17" t="s">
        <v>31</v>
      </c>
      <c r="U15" s="17" t="s">
        <v>31</v>
      </c>
    </row>
    <row r="16" spans="2:22">
      <c r="B16" s="15" t="s">
        <v>73</v>
      </c>
      <c r="C16" s="55" t="str">
        <f t="shared" si="0"/>
        <v>8081</v>
      </c>
      <c r="D16" s="19">
        <v>4714847.28</v>
      </c>
      <c r="E16" s="19">
        <v>6163717.3300000001</v>
      </c>
      <c r="F16" s="59">
        <v>0</v>
      </c>
      <c r="G16" s="60" t="s">
        <v>91</v>
      </c>
      <c r="H16" s="59">
        <v>12246.4</v>
      </c>
      <c r="I16" s="59">
        <v>2051146.78</v>
      </c>
      <c r="J16" s="59">
        <v>4227017.66</v>
      </c>
      <c r="K16" s="59">
        <v>7015367.0099999998</v>
      </c>
      <c r="L16" s="59">
        <v>7184511.9900000002</v>
      </c>
      <c r="M16" s="59">
        <v>3885976.22</v>
      </c>
      <c r="N16" s="59">
        <v>2868.24</v>
      </c>
      <c r="O16" s="59">
        <v>0</v>
      </c>
      <c r="P16" s="59">
        <v>0</v>
      </c>
      <c r="Q16" s="59">
        <v>3675.16</v>
      </c>
      <c r="R16" s="59">
        <v>0</v>
      </c>
      <c r="S16" s="17" t="s">
        <v>31</v>
      </c>
      <c r="T16" s="17" t="s">
        <v>31</v>
      </c>
      <c r="U16" s="17" t="s">
        <v>31</v>
      </c>
    </row>
    <row r="17" spans="2:21">
      <c r="B17" s="15" t="s">
        <v>74</v>
      </c>
      <c r="C17" s="55" t="str">
        <f t="shared" si="0"/>
        <v>8082</v>
      </c>
      <c r="D17" s="19">
        <v>-97123.44</v>
      </c>
      <c r="E17" s="19">
        <v>-28511.88</v>
      </c>
      <c r="F17" s="59">
        <v>-3189090.78</v>
      </c>
      <c r="G17" s="59">
        <v>-3420984.57</v>
      </c>
      <c r="H17" s="59">
        <v>-3334749.85</v>
      </c>
      <c r="I17" s="59">
        <v>-59399.42</v>
      </c>
      <c r="J17" s="59">
        <v>-38968.269999999997</v>
      </c>
      <c r="K17" s="59">
        <v>-4109.33</v>
      </c>
      <c r="L17" s="59">
        <v>-13313.93</v>
      </c>
      <c r="M17" s="59">
        <v>-19575.97</v>
      </c>
      <c r="N17" s="59">
        <v>-2019076.98</v>
      </c>
      <c r="O17" s="59">
        <v>-2027059.2</v>
      </c>
      <c r="P17" s="59">
        <v>-2178815.0499999998</v>
      </c>
      <c r="Q17" s="59">
        <v>-2188764.84</v>
      </c>
      <c r="R17" s="59">
        <v>0</v>
      </c>
      <c r="S17" s="17" t="s">
        <v>31</v>
      </c>
      <c r="T17" s="17" t="s">
        <v>31</v>
      </c>
      <c r="U17" s="17" t="s">
        <v>31</v>
      </c>
    </row>
    <row r="18" spans="2:21">
      <c r="B18" s="15" t="s">
        <v>75</v>
      </c>
      <c r="C18" s="55" t="str">
        <f t="shared" si="0"/>
        <v>8120</v>
      </c>
      <c r="D18" s="19">
        <v>-21626.12</v>
      </c>
      <c r="E18" s="19">
        <v>-25709.64</v>
      </c>
      <c r="F18" s="59">
        <v>-679.55</v>
      </c>
      <c r="G18" s="59">
        <v>-4575.2700000000004</v>
      </c>
      <c r="H18" s="59">
        <v>-5581.99</v>
      </c>
      <c r="I18" s="59">
        <v>-12992.27</v>
      </c>
      <c r="J18" s="59">
        <v>-18991.61</v>
      </c>
      <c r="K18" s="59">
        <v>-18329.75</v>
      </c>
      <c r="L18" s="59">
        <v>-20855.66</v>
      </c>
      <c r="M18" s="59">
        <v>-8512.2999999999993</v>
      </c>
      <c r="N18" s="59">
        <v>-9686.86</v>
      </c>
      <c r="O18" s="59">
        <v>-2644.13</v>
      </c>
      <c r="P18" s="59">
        <v>-1924.64</v>
      </c>
      <c r="Q18" s="59">
        <v>-1532.58</v>
      </c>
      <c r="R18" s="59">
        <v>-6858.6</v>
      </c>
      <c r="S18" s="17" t="s">
        <v>31</v>
      </c>
      <c r="T18" s="17" t="s">
        <v>31</v>
      </c>
      <c r="U18" s="17" t="s">
        <v>31</v>
      </c>
    </row>
    <row r="19" spans="2:21">
      <c r="B19" s="15" t="s">
        <v>76</v>
      </c>
      <c r="C19" s="55" t="str">
        <f t="shared" si="0"/>
        <v>8120</v>
      </c>
      <c r="D19" s="19">
        <v>23992.05</v>
      </c>
      <c r="E19" s="19">
        <v>21554.81</v>
      </c>
      <c r="F19" s="59">
        <v>1004.12</v>
      </c>
      <c r="G19" s="59">
        <v>3856.24</v>
      </c>
      <c r="H19" s="59">
        <v>4369.38</v>
      </c>
      <c r="I19" s="59">
        <v>11218.52</v>
      </c>
      <c r="J19" s="59">
        <v>17225.5</v>
      </c>
      <c r="K19" s="59">
        <v>12351.9</v>
      </c>
      <c r="L19" s="59">
        <v>18839.759999999998</v>
      </c>
      <c r="M19" s="59">
        <v>7099.49</v>
      </c>
      <c r="N19" s="59">
        <v>9008.36</v>
      </c>
      <c r="O19" s="59">
        <v>3669.58</v>
      </c>
      <c r="P19" s="59">
        <v>2067.42</v>
      </c>
      <c r="Q19" s="59">
        <v>1616.34</v>
      </c>
      <c r="R19" s="59">
        <v>935.65</v>
      </c>
      <c r="S19" s="17" t="s">
        <v>31</v>
      </c>
      <c r="T19" s="17" t="s">
        <v>31</v>
      </c>
      <c r="U19" s="17" t="s">
        <v>31</v>
      </c>
    </row>
    <row r="20" spans="2:21">
      <c r="B20" s="15" t="s">
        <v>77</v>
      </c>
      <c r="C20" s="55" t="str">
        <f t="shared" si="0"/>
        <v>8580</v>
      </c>
      <c r="D20" s="19">
        <v>91231.32</v>
      </c>
      <c r="E20" s="19">
        <v>147022.96</v>
      </c>
      <c r="F20" s="59">
        <v>43971.09</v>
      </c>
      <c r="G20" s="59">
        <v>54706.17</v>
      </c>
      <c r="H20" s="59">
        <v>64625.7</v>
      </c>
      <c r="I20" s="59">
        <v>97044.29</v>
      </c>
      <c r="J20" s="59">
        <v>89727.7</v>
      </c>
      <c r="K20" s="59">
        <v>109133.2</v>
      </c>
      <c r="L20" s="59">
        <v>119868.99</v>
      </c>
      <c r="M20" s="59">
        <v>68993.64</v>
      </c>
      <c r="N20" s="59">
        <v>40182.92</v>
      </c>
      <c r="O20" s="59">
        <v>51762.16</v>
      </c>
      <c r="P20" s="59">
        <v>46760.04</v>
      </c>
      <c r="Q20" s="59">
        <v>47538.68</v>
      </c>
      <c r="R20" s="59">
        <v>0</v>
      </c>
      <c r="S20" s="17" t="s">
        <v>31</v>
      </c>
      <c r="T20" s="17" t="s">
        <v>31</v>
      </c>
      <c r="U20" s="17" t="s">
        <v>31</v>
      </c>
    </row>
    <row r="21" spans="2:21">
      <c r="B21" s="15" t="s">
        <v>78</v>
      </c>
      <c r="C21" s="55" t="str">
        <f t="shared" si="0"/>
        <v>8580</v>
      </c>
      <c r="D21" s="19">
        <v>636659.54</v>
      </c>
      <c r="E21" s="19">
        <v>639119.54</v>
      </c>
      <c r="F21" s="59">
        <v>360414.19</v>
      </c>
      <c r="G21" s="59">
        <v>354666.2</v>
      </c>
      <c r="H21" s="59">
        <v>382354.99</v>
      </c>
      <c r="I21" s="59">
        <v>571409.4</v>
      </c>
      <c r="J21" s="59">
        <v>619137.72</v>
      </c>
      <c r="K21" s="59">
        <v>647547.72</v>
      </c>
      <c r="L21" s="59">
        <v>622624.86</v>
      </c>
      <c r="M21" s="59">
        <v>636537.02</v>
      </c>
      <c r="N21" s="59">
        <v>481637.6</v>
      </c>
      <c r="O21" s="59">
        <v>390183.29</v>
      </c>
      <c r="P21" s="59">
        <v>371530.6</v>
      </c>
      <c r="Q21" s="59">
        <v>320195.46999999997</v>
      </c>
      <c r="R21" s="59">
        <v>0</v>
      </c>
      <c r="S21" s="17" t="s">
        <v>31</v>
      </c>
      <c r="T21" s="17" t="s">
        <v>31</v>
      </c>
      <c r="U21" s="17" t="s">
        <v>31</v>
      </c>
    </row>
    <row r="22" spans="2:21">
      <c r="B22" s="15" t="s">
        <v>79</v>
      </c>
      <c r="C22" s="55" t="str">
        <f t="shared" si="0"/>
        <v>8580</v>
      </c>
      <c r="D22" s="19">
        <v>1692505.45</v>
      </c>
      <c r="E22" s="19">
        <v>1692505.14</v>
      </c>
      <c r="F22" s="59">
        <v>1206106.1499999999</v>
      </c>
      <c r="G22" s="59">
        <v>1173391.24</v>
      </c>
      <c r="H22" s="59">
        <v>1597125.58</v>
      </c>
      <c r="I22" s="59">
        <v>1640394.86</v>
      </c>
      <c r="J22" s="59">
        <v>1688845.57</v>
      </c>
      <c r="K22" s="59">
        <v>1688845.57</v>
      </c>
      <c r="L22" s="59">
        <v>1543493.44</v>
      </c>
      <c r="M22" s="59">
        <v>1688845.26</v>
      </c>
      <c r="N22" s="59">
        <v>1496910.86</v>
      </c>
      <c r="O22" s="59">
        <v>1201035.77</v>
      </c>
      <c r="P22" s="59">
        <v>1168320.6200000001</v>
      </c>
      <c r="Q22" s="59">
        <v>1201035.77</v>
      </c>
      <c r="R22" s="59">
        <v>0</v>
      </c>
      <c r="S22" s="17" t="s">
        <v>31</v>
      </c>
      <c r="T22" s="17" t="s">
        <v>31</v>
      </c>
      <c r="U22" s="17" t="s">
        <v>31</v>
      </c>
    </row>
    <row r="23" spans="2:21">
      <c r="B23" s="15" t="s">
        <v>80</v>
      </c>
      <c r="C23" s="55" t="str">
        <f t="shared" si="0"/>
        <v>8059</v>
      </c>
      <c r="D23" s="19">
        <v>-15136199.92</v>
      </c>
      <c r="E23" s="19">
        <v>-22321257.690000001</v>
      </c>
      <c r="F23" s="59">
        <v>-3113556.58</v>
      </c>
      <c r="G23" s="59">
        <v>-3580739.16</v>
      </c>
      <c r="H23" s="59">
        <v>-5545397.1900000004</v>
      </c>
      <c r="I23" s="59">
        <v>-12296315.960000001</v>
      </c>
      <c r="J23" s="59">
        <v>-14090546.359999999</v>
      </c>
      <c r="K23" s="59">
        <v>-16350947.99</v>
      </c>
      <c r="L23" s="59">
        <v>-16484690.699999999</v>
      </c>
      <c r="M23" s="59">
        <v>-9889925.5700000003</v>
      </c>
      <c r="N23" s="59">
        <v>-4545617.1100000003</v>
      </c>
      <c r="O23" s="59">
        <v>-2829673.48</v>
      </c>
      <c r="P23" s="59">
        <v>-2925871.39</v>
      </c>
      <c r="Q23" s="59">
        <v>-2689152.57</v>
      </c>
      <c r="R23" s="59">
        <v>0</v>
      </c>
      <c r="S23" s="17" t="s">
        <v>31</v>
      </c>
      <c r="T23" s="17" t="s">
        <v>31</v>
      </c>
      <c r="U23" s="17" t="s">
        <v>31</v>
      </c>
    </row>
    <row r="24" spans="2:21">
      <c r="B24" s="15" t="s">
        <v>81</v>
      </c>
      <c r="C24" s="55" t="str">
        <f t="shared" si="0"/>
        <v>8051</v>
      </c>
      <c r="D24" s="19">
        <v>13703909.34</v>
      </c>
      <c r="E24" s="19">
        <v>16041023.720000001</v>
      </c>
      <c r="F24" s="59">
        <v>1152819.77</v>
      </c>
      <c r="G24" s="59">
        <v>1590104.2</v>
      </c>
      <c r="H24" s="59">
        <v>5015091.34</v>
      </c>
      <c r="I24" s="59">
        <v>9382612.9800000004</v>
      </c>
      <c r="J24" s="59">
        <v>12974003.470000001</v>
      </c>
      <c r="K24" s="59">
        <v>12241603.23</v>
      </c>
      <c r="L24" s="59">
        <v>12663742.939999999</v>
      </c>
      <c r="M24" s="59">
        <v>4789926.13</v>
      </c>
      <c r="N24" s="59">
        <v>1691271.03</v>
      </c>
      <c r="O24" s="59">
        <v>1010733.82</v>
      </c>
      <c r="P24" s="59">
        <v>814974.36</v>
      </c>
      <c r="Q24" s="59">
        <v>735807.38</v>
      </c>
      <c r="R24" s="59">
        <v>503876.78</v>
      </c>
      <c r="S24" s="17" t="s">
        <v>31</v>
      </c>
      <c r="T24" s="17" t="s">
        <v>31</v>
      </c>
      <c r="U24" s="17" t="s">
        <v>31</v>
      </c>
    </row>
    <row r="25" spans="2:21">
      <c r="B25" s="15" t="s">
        <v>82</v>
      </c>
      <c r="C25" s="55" t="str">
        <f t="shared" si="0"/>
        <v>8052</v>
      </c>
      <c r="D25" s="19">
        <v>5975793.9299999997</v>
      </c>
      <c r="E25" s="19">
        <v>7109412.9500000002</v>
      </c>
      <c r="F25" s="59">
        <v>1217788.82</v>
      </c>
      <c r="G25" s="59">
        <v>1595074.34</v>
      </c>
      <c r="H25" s="59">
        <v>2247481.36</v>
      </c>
      <c r="I25" s="59">
        <v>4050176.4</v>
      </c>
      <c r="J25" s="59">
        <v>5712125.04</v>
      </c>
      <c r="K25" s="59">
        <v>5405477.8700000001</v>
      </c>
      <c r="L25" s="59">
        <v>5498969.8499999996</v>
      </c>
      <c r="M25" s="59">
        <v>2291650.2599999998</v>
      </c>
      <c r="N25" s="59">
        <v>1026586.75</v>
      </c>
      <c r="O25" s="59">
        <v>770086.28</v>
      </c>
      <c r="P25" s="59">
        <v>725981.62</v>
      </c>
      <c r="Q25" s="59">
        <v>687353.88</v>
      </c>
      <c r="R25" s="59">
        <v>456951.19</v>
      </c>
      <c r="S25" s="17" t="s">
        <v>31</v>
      </c>
      <c r="T25" s="17" t="s">
        <v>31</v>
      </c>
      <c r="U25" s="17" t="s">
        <v>31</v>
      </c>
    </row>
    <row r="26" spans="2:21">
      <c r="B26" s="15" t="s">
        <v>83</v>
      </c>
      <c r="C26" s="55" t="str">
        <f t="shared" si="0"/>
        <v>8053</v>
      </c>
      <c r="D26" s="19">
        <v>202663.45</v>
      </c>
      <c r="E26" s="19">
        <v>1004943.68</v>
      </c>
      <c r="F26" s="59">
        <v>229515.04</v>
      </c>
      <c r="G26" s="59">
        <v>335307.34000000003</v>
      </c>
      <c r="H26" s="59">
        <v>377067.34</v>
      </c>
      <c r="I26" s="59">
        <v>615343.73</v>
      </c>
      <c r="J26" s="59">
        <v>852101.28</v>
      </c>
      <c r="K26" s="59">
        <v>793824.29</v>
      </c>
      <c r="L26" s="59">
        <v>1013091.73</v>
      </c>
      <c r="M26" s="59">
        <v>416471.71</v>
      </c>
      <c r="N26" s="59">
        <v>308587.78999999998</v>
      </c>
      <c r="O26" s="59">
        <v>278354.96999999997</v>
      </c>
      <c r="P26" s="59">
        <v>172149.93</v>
      </c>
      <c r="Q26" s="59">
        <v>219343.32</v>
      </c>
      <c r="R26" s="59">
        <v>42183.93</v>
      </c>
      <c r="S26" s="17" t="s">
        <v>31</v>
      </c>
      <c r="T26" s="17" t="s">
        <v>31</v>
      </c>
      <c r="U26" s="17" t="s">
        <v>31</v>
      </c>
    </row>
    <row r="27" spans="2:21">
      <c r="B27" s="15" t="s">
        <v>84</v>
      </c>
      <c r="C27" s="55" t="str">
        <f t="shared" si="0"/>
        <v>8054</v>
      </c>
      <c r="D27" s="19">
        <v>1323184.1100000001</v>
      </c>
      <c r="E27" s="19">
        <v>1554793.3</v>
      </c>
      <c r="F27" s="59">
        <v>228399.97</v>
      </c>
      <c r="G27" s="59">
        <v>291945.8</v>
      </c>
      <c r="H27" s="59">
        <v>493392.9</v>
      </c>
      <c r="I27" s="59">
        <v>884577.82</v>
      </c>
      <c r="J27" s="59">
        <v>1227904.46</v>
      </c>
      <c r="K27" s="59">
        <v>1183824.95</v>
      </c>
      <c r="L27" s="59">
        <v>1193064.04</v>
      </c>
      <c r="M27" s="59">
        <v>500918.35</v>
      </c>
      <c r="N27" s="59">
        <v>259798.57</v>
      </c>
      <c r="O27" s="59">
        <v>158243.89000000001</v>
      </c>
      <c r="P27" s="59">
        <v>132851.9</v>
      </c>
      <c r="Q27" s="59">
        <v>122285.33</v>
      </c>
      <c r="R27" s="59">
        <v>70011.12</v>
      </c>
      <c r="S27" s="17" t="s">
        <v>31</v>
      </c>
      <c r="T27" s="17" t="s">
        <v>31</v>
      </c>
      <c r="U27" s="17" t="s">
        <v>31</v>
      </c>
    </row>
    <row r="28" spans="2:21">
      <c r="B28" s="15" t="s">
        <v>85</v>
      </c>
      <c r="C28" s="55" t="str">
        <f t="shared" si="0"/>
        <v>8058</v>
      </c>
      <c r="D28" s="19">
        <v>3313874</v>
      </c>
      <c r="E28" s="19">
        <v>-3384447</v>
      </c>
      <c r="F28" s="59">
        <v>57601.78</v>
      </c>
      <c r="G28" s="59">
        <v>400390.22</v>
      </c>
      <c r="H28" s="59">
        <v>2640300.7200000002</v>
      </c>
      <c r="I28" s="59">
        <v>1333235.28</v>
      </c>
      <c r="J28" s="59">
        <v>997983.98</v>
      </c>
      <c r="K28" s="59">
        <v>347474.61</v>
      </c>
      <c r="L28" s="59">
        <v>-2517358.59</v>
      </c>
      <c r="M28" s="59">
        <v>-2293458</v>
      </c>
      <c r="N28" s="59">
        <v>-879777</v>
      </c>
      <c r="O28" s="59">
        <v>-165914.98000000001</v>
      </c>
      <c r="P28" s="59">
        <v>-130988.25</v>
      </c>
      <c r="Q28" s="59">
        <v>19112.23</v>
      </c>
      <c r="R28" s="59">
        <v>-365841</v>
      </c>
      <c r="S28" s="17" t="s">
        <v>31</v>
      </c>
      <c r="T28" s="17" t="s">
        <v>31</v>
      </c>
      <c r="U28" s="17" t="s">
        <v>31</v>
      </c>
    </row>
    <row r="29" spans="2:21">
      <c r="B29" s="15" t="s">
        <v>86</v>
      </c>
      <c r="C29" s="55" t="str">
        <f t="shared" si="0"/>
        <v>8058</v>
      </c>
      <c r="D29" s="19">
        <v>1491290</v>
      </c>
      <c r="E29" s="19">
        <v>-1438197</v>
      </c>
      <c r="F29" s="59">
        <v>-106861.2</v>
      </c>
      <c r="G29" s="59">
        <v>629821.19999999995</v>
      </c>
      <c r="H29" s="59">
        <v>618576.94999999995</v>
      </c>
      <c r="I29" s="59">
        <v>517931.05</v>
      </c>
      <c r="J29" s="59">
        <v>484370.66</v>
      </c>
      <c r="K29" s="59">
        <v>304627.34999999998</v>
      </c>
      <c r="L29" s="59">
        <v>-1285701.01</v>
      </c>
      <c r="M29" s="59">
        <v>-930348</v>
      </c>
      <c r="N29" s="59">
        <v>-341034</v>
      </c>
      <c r="O29" s="59">
        <v>-22713.63</v>
      </c>
      <c r="P29" s="59">
        <v>-55662.13</v>
      </c>
      <c r="Q29" s="59">
        <v>27436.76</v>
      </c>
      <c r="R29" s="59">
        <v>-336415</v>
      </c>
      <c r="S29" s="17" t="s">
        <v>31</v>
      </c>
      <c r="T29" s="17" t="s">
        <v>31</v>
      </c>
      <c r="U29" s="17" t="s">
        <v>31</v>
      </c>
    </row>
    <row r="30" spans="2:21">
      <c r="B30" s="15" t="s">
        <v>87</v>
      </c>
      <c r="C30" s="55" t="str">
        <f t="shared" si="0"/>
        <v>8058</v>
      </c>
      <c r="D30" s="19">
        <v>124683.44</v>
      </c>
      <c r="E30" s="19">
        <v>-85956.51</v>
      </c>
      <c r="F30" s="59">
        <v>732.17</v>
      </c>
      <c r="G30" s="59">
        <v>7063.28</v>
      </c>
      <c r="H30" s="59">
        <v>0</v>
      </c>
      <c r="I30" s="59">
        <v>29040.19</v>
      </c>
      <c r="J30" s="59">
        <v>9032.91</v>
      </c>
      <c r="K30" s="59">
        <v>-30774.720000000001</v>
      </c>
      <c r="L30" s="59">
        <v>-10683.56</v>
      </c>
      <c r="M30" s="59">
        <v>2932.97</v>
      </c>
      <c r="N30" s="59">
        <v>-1940.83</v>
      </c>
      <c r="O30" s="59">
        <v>-24223.33</v>
      </c>
      <c r="P30" s="59">
        <v>-14521.78</v>
      </c>
      <c r="Q30" s="59">
        <v>-53034.080000000002</v>
      </c>
      <c r="R30" s="59">
        <v>0</v>
      </c>
      <c r="S30" s="17" t="s">
        <v>31</v>
      </c>
      <c r="T30" s="17" t="s">
        <v>31</v>
      </c>
      <c r="U30" s="17" t="s">
        <v>31</v>
      </c>
    </row>
    <row r="31" spans="2:21">
      <c r="B31" s="15" t="s">
        <v>88</v>
      </c>
      <c r="C31" s="55" t="str">
        <f t="shared" si="0"/>
        <v>8058</v>
      </c>
      <c r="D31" s="19">
        <v>304060</v>
      </c>
      <c r="E31" s="19">
        <v>-324796</v>
      </c>
      <c r="F31" s="59">
        <v>-21239.48</v>
      </c>
      <c r="G31" s="59">
        <v>100195.48</v>
      </c>
      <c r="H31" s="59">
        <v>173199.68</v>
      </c>
      <c r="I31" s="59">
        <v>111045.32</v>
      </c>
      <c r="J31" s="59">
        <v>96645.65</v>
      </c>
      <c r="K31" s="59">
        <v>48990.73</v>
      </c>
      <c r="L31" s="59">
        <v>-256412.38</v>
      </c>
      <c r="M31" s="59">
        <v>-200466</v>
      </c>
      <c r="N31" s="59">
        <v>-61485</v>
      </c>
      <c r="O31" s="59">
        <v>-23061.09</v>
      </c>
      <c r="P31" s="59">
        <v>-18131.62</v>
      </c>
      <c r="Q31" s="59">
        <v>3986.71</v>
      </c>
      <c r="R31" s="59">
        <v>-60674</v>
      </c>
      <c r="S31" s="17" t="s">
        <v>31</v>
      </c>
      <c r="T31" s="17" t="s">
        <v>31</v>
      </c>
      <c r="U31" s="17" t="s">
        <v>31</v>
      </c>
    </row>
    <row r="32" spans="2:21">
      <c r="B32" s="15"/>
      <c r="C32" s="15"/>
      <c r="D32" s="19"/>
      <c r="E32" s="19"/>
      <c r="F32" s="59"/>
      <c r="G32" s="59"/>
      <c r="H32" s="59"/>
      <c r="I32" s="59"/>
      <c r="J32" s="59"/>
      <c r="K32" s="59"/>
      <c r="L32" s="59"/>
      <c r="M32" s="19"/>
      <c r="N32" s="19"/>
      <c r="O32" s="19"/>
      <c r="P32" s="19"/>
      <c r="Q32" s="19"/>
      <c r="R32" s="17"/>
      <c r="S32" s="17"/>
      <c r="T32" s="17"/>
      <c r="U32" s="17"/>
    </row>
    <row r="33" spans="2:21">
      <c r="B33" s="15" t="s">
        <v>89</v>
      </c>
      <c r="C33" s="15"/>
      <c r="D33" s="19">
        <v>26441824.200000003</v>
      </c>
      <c r="E33" s="19">
        <v>20472622.309999999</v>
      </c>
      <c r="F33" s="59">
        <v>2759081.4399999995</v>
      </c>
      <c r="G33" s="59">
        <v>4949182.83</v>
      </c>
      <c r="H33" s="59">
        <v>11563897.68</v>
      </c>
      <c r="I33" s="59">
        <v>16922189.020000003</v>
      </c>
      <c r="J33" s="59">
        <v>22352401.340000004</v>
      </c>
      <c r="K33" s="59">
        <v>20289070.460000001</v>
      </c>
      <c r="L33" s="59">
        <v>16296697.119999997</v>
      </c>
      <c r="M33" s="59">
        <v>4576214.6099999985</v>
      </c>
      <c r="N33" s="59">
        <v>2001328.8099999991</v>
      </c>
      <c r="O33" s="59">
        <v>1982531.3799999997</v>
      </c>
      <c r="P33" s="59">
        <v>1626796.81</v>
      </c>
      <c r="Q33" s="59">
        <v>1762375.2900000003</v>
      </c>
      <c r="R33" s="59">
        <v>304233.80000000005</v>
      </c>
      <c r="S33" s="17" t="s">
        <v>31</v>
      </c>
      <c r="T33" s="17" t="s">
        <v>31</v>
      </c>
      <c r="U33" s="17" t="s">
        <v>31</v>
      </c>
    </row>
    <row r="36" spans="2:21">
      <c r="C36" s="16" t="s">
        <v>33</v>
      </c>
      <c r="D36" s="19">
        <f>SUMIF($C$8:$C$31,$C36,D$8:D$31)</f>
        <v>132148.04999999999</v>
      </c>
      <c r="E36" s="19">
        <f t="shared" ref="E36:Q36" si="1">SUMIF($C$8:$C$31,$C36,E$8:E$31)</f>
        <v>-30136.28</v>
      </c>
      <c r="F36" s="19">
        <f t="shared" si="1"/>
        <v>0</v>
      </c>
      <c r="G36" s="19">
        <f t="shared" si="1"/>
        <v>0</v>
      </c>
      <c r="H36" s="19">
        <f t="shared" si="1"/>
        <v>0</v>
      </c>
      <c r="I36" s="19">
        <f t="shared" si="1"/>
        <v>209721.28</v>
      </c>
      <c r="J36" s="19">
        <f t="shared" si="1"/>
        <v>143669.60999999999</v>
      </c>
      <c r="K36" s="19">
        <f t="shared" si="1"/>
        <v>592970.64</v>
      </c>
      <c r="L36" s="19">
        <f t="shared" si="1"/>
        <v>283919.86</v>
      </c>
      <c r="M36" s="19">
        <f t="shared" si="1"/>
        <v>308563.48</v>
      </c>
      <c r="N36" s="19">
        <f t="shared" si="1"/>
        <v>0</v>
      </c>
      <c r="O36" s="19">
        <f t="shared" si="1"/>
        <v>0</v>
      </c>
      <c r="P36" s="19">
        <f t="shared" si="1"/>
        <v>0</v>
      </c>
      <c r="Q36" s="19">
        <f t="shared" si="1"/>
        <v>0</v>
      </c>
    </row>
    <row r="37" spans="2:21">
      <c r="C37" s="16" t="s">
        <v>34</v>
      </c>
      <c r="D37" s="19">
        <f t="shared" ref="D37:Q50" si="2">SUMIF($C$8:$C$31,$C37,D$8:D$31)</f>
        <v>107468.46</v>
      </c>
      <c r="E37" s="19">
        <f t="shared" si="2"/>
        <v>24379.11</v>
      </c>
      <c r="F37" s="19">
        <f t="shared" si="2"/>
        <v>11368.42</v>
      </c>
      <c r="G37" s="19">
        <f t="shared" si="2"/>
        <v>7225.56</v>
      </c>
      <c r="H37" s="19">
        <f t="shared" si="2"/>
        <v>9254.2199999999993</v>
      </c>
      <c r="I37" s="19">
        <f t="shared" si="2"/>
        <v>7167.77</v>
      </c>
      <c r="J37" s="19">
        <f t="shared" si="2"/>
        <v>7942.48</v>
      </c>
      <c r="K37" s="19">
        <f t="shared" si="2"/>
        <v>5014.28</v>
      </c>
      <c r="L37" s="19">
        <f t="shared" si="2"/>
        <v>12478.22</v>
      </c>
      <c r="M37" s="19">
        <f t="shared" si="2"/>
        <v>9142.89</v>
      </c>
      <c r="N37" s="19">
        <f t="shared" si="2"/>
        <v>5884.15</v>
      </c>
      <c r="O37" s="19">
        <f t="shared" si="2"/>
        <v>5792.12</v>
      </c>
      <c r="P37" s="19">
        <f t="shared" si="2"/>
        <v>5654.6</v>
      </c>
      <c r="Q37" s="19">
        <f t="shared" si="2"/>
        <v>5582.17</v>
      </c>
    </row>
    <row r="38" spans="2:21">
      <c r="C38" s="16" t="s">
        <v>35</v>
      </c>
      <c r="D38" s="19">
        <f t="shared" si="2"/>
        <v>4990173.5999999996</v>
      </c>
      <c r="E38" s="19">
        <f t="shared" si="2"/>
        <v>8305394.54</v>
      </c>
      <c r="F38" s="19">
        <f t="shared" si="2"/>
        <v>6645113.8099999996</v>
      </c>
      <c r="G38" s="19">
        <f t="shared" si="2"/>
        <v>7001643.0800000001</v>
      </c>
      <c r="H38" s="19">
        <f t="shared" si="2"/>
        <v>8537474.0299999993</v>
      </c>
      <c r="I38" s="19">
        <f t="shared" si="2"/>
        <v>6804416.9199999999</v>
      </c>
      <c r="J38" s="19">
        <f t="shared" si="2"/>
        <v>6149355.3900000006</v>
      </c>
      <c r="K38" s="19">
        <f t="shared" si="2"/>
        <v>3486647.45</v>
      </c>
      <c r="L38" s="19">
        <f t="shared" si="2"/>
        <v>5149422.08</v>
      </c>
      <c r="M38" s="19">
        <f t="shared" si="2"/>
        <v>1646030.6600000001</v>
      </c>
      <c r="N38" s="19">
        <f t="shared" si="2"/>
        <v>5591672.6000000006</v>
      </c>
      <c r="O38" s="19">
        <f t="shared" si="2"/>
        <v>4195844.6000000006</v>
      </c>
      <c r="P38" s="19">
        <f t="shared" si="2"/>
        <v>4747563.33</v>
      </c>
      <c r="Q38" s="19">
        <f t="shared" si="2"/>
        <v>4098565.67</v>
      </c>
    </row>
    <row r="39" spans="2:21">
      <c r="C39" s="16" t="s">
        <v>36</v>
      </c>
      <c r="D39" s="19">
        <f t="shared" si="2"/>
        <v>-3.96</v>
      </c>
      <c r="E39" s="19">
        <f t="shared" si="2"/>
        <v>-7139.96</v>
      </c>
      <c r="F39" s="19">
        <f t="shared" si="2"/>
        <v>-357.47</v>
      </c>
      <c r="G39" s="19">
        <f t="shared" si="2"/>
        <v>-26.17</v>
      </c>
      <c r="H39" s="19">
        <f t="shared" si="2"/>
        <v>-35.950000000000003</v>
      </c>
      <c r="I39" s="19">
        <f t="shared" si="2"/>
        <v>0</v>
      </c>
      <c r="J39" s="19">
        <f t="shared" si="2"/>
        <v>0</v>
      </c>
      <c r="K39" s="19">
        <f t="shared" si="2"/>
        <v>-336.39</v>
      </c>
      <c r="L39" s="19">
        <f t="shared" si="2"/>
        <v>31610.82</v>
      </c>
      <c r="M39" s="19">
        <f t="shared" si="2"/>
        <v>-11.62</v>
      </c>
      <c r="N39" s="19">
        <f t="shared" si="2"/>
        <v>-765.92</v>
      </c>
      <c r="O39" s="19">
        <f t="shared" si="2"/>
        <v>-880.49</v>
      </c>
      <c r="P39" s="19">
        <f t="shared" si="2"/>
        <v>-2487.39</v>
      </c>
      <c r="Q39" s="19">
        <f t="shared" si="2"/>
        <v>-1631.6</v>
      </c>
    </row>
    <row r="40" spans="2:21">
      <c r="C40" s="16" t="s">
        <v>37</v>
      </c>
      <c r="D40" s="19">
        <f t="shared" si="2"/>
        <v>13703909.34</v>
      </c>
      <c r="E40" s="19">
        <f t="shared" si="2"/>
        <v>16041023.720000001</v>
      </c>
      <c r="F40" s="19">
        <f t="shared" si="2"/>
        <v>1152819.77</v>
      </c>
      <c r="G40" s="19">
        <f t="shared" si="2"/>
        <v>1590104.2</v>
      </c>
      <c r="H40" s="19">
        <f t="shared" si="2"/>
        <v>5015091.34</v>
      </c>
      <c r="I40" s="19">
        <f t="shared" si="2"/>
        <v>9382612.9800000004</v>
      </c>
      <c r="J40" s="19">
        <f t="shared" si="2"/>
        <v>12974003.470000001</v>
      </c>
      <c r="K40" s="19">
        <f t="shared" si="2"/>
        <v>12241603.23</v>
      </c>
      <c r="L40" s="19">
        <f t="shared" si="2"/>
        <v>12663742.939999999</v>
      </c>
      <c r="M40" s="19">
        <f t="shared" si="2"/>
        <v>4789926.13</v>
      </c>
      <c r="N40" s="19">
        <f t="shared" si="2"/>
        <v>1691271.03</v>
      </c>
      <c r="O40" s="19">
        <f t="shared" si="2"/>
        <v>1010733.82</v>
      </c>
      <c r="P40" s="19">
        <f t="shared" si="2"/>
        <v>814974.36</v>
      </c>
      <c r="Q40" s="19">
        <f t="shared" si="2"/>
        <v>735807.38</v>
      </c>
    </row>
    <row r="41" spans="2:21">
      <c r="C41" s="16" t="s">
        <v>38</v>
      </c>
      <c r="D41" s="19">
        <f t="shared" si="2"/>
        <v>5975793.9299999997</v>
      </c>
      <c r="E41" s="19">
        <f t="shared" si="2"/>
        <v>7109412.9500000002</v>
      </c>
      <c r="F41" s="19">
        <f t="shared" si="2"/>
        <v>1217788.82</v>
      </c>
      <c r="G41" s="19">
        <f t="shared" si="2"/>
        <v>1595074.34</v>
      </c>
      <c r="H41" s="19">
        <f t="shared" si="2"/>
        <v>2247481.36</v>
      </c>
      <c r="I41" s="19">
        <f t="shared" si="2"/>
        <v>4050176.4</v>
      </c>
      <c r="J41" s="19">
        <f t="shared" si="2"/>
        <v>5712125.04</v>
      </c>
      <c r="K41" s="19">
        <f t="shared" si="2"/>
        <v>5405477.8700000001</v>
      </c>
      <c r="L41" s="19">
        <f t="shared" si="2"/>
        <v>5498969.8499999996</v>
      </c>
      <c r="M41" s="19">
        <f t="shared" si="2"/>
        <v>2291650.2599999998</v>
      </c>
      <c r="N41" s="19">
        <f t="shared" si="2"/>
        <v>1026586.75</v>
      </c>
      <c r="O41" s="19">
        <f t="shared" si="2"/>
        <v>770086.28</v>
      </c>
      <c r="P41" s="19">
        <f t="shared" si="2"/>
        <v>725981.62</v>
      </c>
      <c r="Q41" s="19">
        <f t="shared" si="2"/>
        <v>687353.88</v>
      </c>
    </row>
    <row r="42" spans="2:21">
      <c r="C42" s="16" t="s">
        <v>39</v>
      </c>
      <c r="D42" s="19">
        <f t="shared" si="2"/>
        <v>202663.45</v>
      </c>
      <c r="E42" s="19">
        <f t="shared" si="2"/>
        <v>1004943.68</v>
      </c>
      <c r="F42" s="19">
        <f t="shared" si="2"/>
        <v>229515.04</v>
      </c>
      <c r="G42" s="19">
        <f t="shared" si="2"/>
        <v>335307.34000000003</v>
      </c>
      <c r="H42" s="19">
        <f t="shared" si="2"/>
        <v>377067.34</v>
      </c>
      <c r="I42" s="19">
        <f t="shared" si="2"/>
        <v>615343.73</v>
      </c>
      <c r="J42" s="19">
        <f t="shared" si="2"/>
        <v>852101.28</v>
      </c>
      <c r="K42" s="19">
        <f t="shared" si="2"/>
        <v>793824.29</v>
      </c>
      <c r="L42" s="19">
        <f t="shared" si="2"/>
        <v>1013091.73</v>
      </c>
      <c r="M42" s="19">
        <f t="shared" si="2"/>
        <v>416471.71</v>
      </c>
      <c r="N42" s="19">
        <f t="shared" si="2"/>
        <v>308587.78999999998</v>
      </c>
      <c r="O42" s="19">
        <f t="shared" si="2"/>
        <v>278354.96999999997</v>
      </c>
      <c r="P42" s="19">
        <f t="shared" si="2"/>
        <v>172149.93</v>
      </c>
      <c r="Q42" s="19">
        <f t="shared" si="2"/>
        <v>219343.32</v>
      </c>
    </row>
    <row r="43" spans="2:21">
      <c r="C43" s="16" t="s">
        <v>40</v>
      </c>
      <c r="D43" s="19">
        <f t="shared" si="2"/>
        <v>1323184.1100000001</v>
      </c>
      <c r="E43" s="19">
        <f t="shared" si="2"/>
        <v>1554793.3</v>
      </c>
      <c r="F43" s="19">
        <f t="shared" si="2"/>
        <v>228399.97</v>
      </c>
      <c r="G43" s="19">
        <f t="shared" si="2"/>
        <v>291945.8</v>
      </c>
      <c r="H43" s="19">
        <f t="shared" si="2"/>
        <v>493392.9</v>
      </c>
      <c r="I43" s="19">
        <f t="shared" si="2"/>
        <v>884577.82</v>
      </c>
      <c r="J43" s="19">
        <f t="shared" si="2"/>
        <v>1227904.46</v>
      </c>
      <c r="K43" s="19">
        <f t="shared" si="2"/>
        <v>1183824.95</v>
      </c>
      <c r="L43" s="19">
        <f t="shared" si="2"/>
        <v>1193064.04</v>
      </c>
      <c r="M43" s="19">
        <f t="shared" si="2"/>
        <v>500918.35</v>
      </c>
      <c r="N43" s="19">
        <f t="shared" si="2"/>
        <v>259798.57</v>
      </c>
      <c r="O43" s="19">
        <f t="shared" si="2"/>
        <v>158243.89000000001</v>
      </c>
      <c r="P43" s="19">
        <f t="shared" si="2"/>
        <v>132851.9</v>
      </c>
      <c r="Q43" s="19">
        <f t="shared" si="2"/>
        <v>122285.33</v>
      </c>
    </row>
    <row r="44" spans="2:21">
      <c r="C44" s="16" t="s">
        <v>41</v>
      </c>
      <c r="D44" s="19">
        <f t="shared" si="2"/>
        <v>5233907.4400000004</v>
      </c>
      <c r="E44" s="19">
        <f t="shared" si="2"/>
        <v>-5233396.51</v>
      </c>
      <c r="F44" s="19">
        <f t="shared" si="2"/>
        <v>-69766.73</v>
      </c>
      <c r="G44" s="19">
        <f t="shared" si="2"/>
        <v>1137470.18</v>
      </c>
      <c r="H44" s="19">
        <f t="shared" si="2"/>
        <v>3432077.35</v>
      </c>
      <c r="I44" s="19">
        <f t="shared" si="2"/>
        <v>1991251.84</v>
      </c>
      <c r="J44" s="19">
        <f t="shared" si="2"/>
        <v>1588033.1999999997</v>
      </c>
      <c r="K44" s="19">
        <f t="shared" si="2"/>
        <v>670317.97</v>
      </c>
      <c r="L44" s="19">
        <f t="shared" si="2"/>
        <v>-4070155.5399999996</v>
      </c>
      <c r="M44" s="19">
        <f t="shared" si="2"/>
        <v>-3421339.03</v>
      </c>
      <c r="N44" s="19">
        <f t="shared" si="2"/>
        <v>-1284236.83</v>
      </c>
      <c r="O44" s="19">
        <f t="shared" si="2"/>
        <v>-235913.03</v>
      </c>
      <c r="P44" s="19">
        <f t="shared" si="2"/>
        <v>-219303.78</v>
      </c>
      <c r="Q44" s="19">
        <f t="shared" si="2"/>
        <v>-2498.3800000000037</v>
      </c>
    </row>
    <row r="45" spans="2:21">
      <c r="C45" s="16" t="s">
        <v>42</v>
      </c>
      <c r="D45" s="19">
        <f t="shared" si="2"/>
        <v>-15136199.92</v>
      </c>
      <c r="E45" s="19">
        <f t="shared" si="2"/>
        <v>-22321257.690000001</v>
      </c>
      <c r="F45" s="19">
        <f t="shared" si="2"/>
        <v>-3113556.58</v>
      </c>
      <c r="G45" s="19">
        <f t="shared" si="2"/>
        <v>-3580739.16</v>
      </c>
      <c r="H45" s="19">
        <f t="shared" si="2"/>
        <v>-5545397.1900000004</v>
      </c>
      <c r="I45" s="19">
        <f t="shared" si="2"/>
        <v>-12296315.960000001</v>
      </c>
      <c r="J45" s="19">
        <f t="shared" si="2"/>
        <v>-14090546.359999999</v>
      </c>
      <c r="K45" s="19">
        <f t="shared" si="2"/>
        <v>-16350947.99</v>
      </c>
      <c r="L45" s="19">
        <f t="shared" si="2"/>
        <v>-16484690.699999999</v>
      </c>
      <c r="M45" s="19">
        <f t="shared" si="2"/>
        <v>-9889925.5700000003</v>
      </c>
      <c r="N45" s="19">
        <f t="shared" si="2"/>
        <v>-4545617.1100000003</v>
      </c>
      <c r="O45" s="19">
        <f t="shared" si="2"/>
        <v>-2829673.48</v>
      </c>
      <c r="P45" s="19">
        <f t="shared" si="2"/>
        <v>-2925871.39</v>
      </c>
      <c r="Q45" s="19">
        <f t="shared" si="2"/>
        <v>-2689152.57</v>
      </c>
    </row>
    <row r="46" spans="2:21">
      <c r="C46" s="16" t="s">
        <v>43</v>
      </c>
      <c r="D46" s="19">
        <f t="shared" si="2"/>
        <v>2868293.62</v>
      </c>
      <c r="E46" s="19">
        <f t="shared" si="2"/>
        <v>5414907.1900000004</v>
      </c>
      <c r="F46" s="19">
        <f t="shared" si="2"/>
        <v>-1963968.83</v>
      </c>
      <c r="G46" s="19">
        <f t="shared" si="2"/>
        <v>-1589882.35</v>
      </c>
      <c r="H46" s="19">
        <f t="shared" si="2"/>
        <v>-1722897.93</v>
      </c>
      <c r="I46" s="19">
        <f t="shared" si="2"/>
        <v>974414.08</v>
      </c>
      <c r="J46" s="19">
        <f t="shared" si="2"/>
        <v>1203818.5</v>
      </c>
      <c r="K46" s="19">
        <f t="shared" si="2"/>
        <v>2809867.84</v>
      </c>
      <c r="L46" s="19">
        <f t="shared" si="2"/>
        <v>1550074.37</v>
      </c>
      <c r="M46" s="19">
        <f t="shared" si="2"/>
        <v>1665423.99</v>
      </c>
      <c r="N46" s="19">
        <f t="shared" si="2"/>
        <v>-1053696.3600000001</v>
      </c>
      <c r="O46" s="19">
        <f t="shared" si="2"/>
        <v>-987004.77</v>
      </c>
      <c r="P46" s="19">
        <f t="shared" si="2"/>
        <v>-1232655.3600000001</v>
      </c>
      <c r="Q46" s="19">
        <f t="shared" si="2"/>
        <v>-797043.91</v>
      </c>
    </row>
    <row r="47" spans="2:21">
      <c r="C47" s="16" t="s">
        <v>44</v>
      </c>
      <c r="D47" s="19">
        <f t="shared" si="2"/>
        <v>4714847.28</v>
      </c>
      <c r="E47" s="19">
        <f t="shared" si="2"/>
        <v>6163717.3300000001</v>
      </c>
      <c r="F47" s="19">
        <f t="shared" si="2"/>
        <v>0</v>
      </c>
      <c r="G47" s="19">
        <f t="shared" si="2"/>
        <v>0</v>
      </c>
      <c r="H47" s="19">
        <f t="shared" si="2"/>
        <v>12246.4</v>
      </c>
      <c r="I47" s="19">
        <f t="shared" si="2"/>
        <v>2051146.78</v>
      </c>
      <c r="J47" s="19">
        <f t="shared" si="2"/>
        <v>4227017.66</v>
      </c>
      <c r="K47" s="19">
        <f t="shared" si="2"/>
        <v>7015367.0099999998</v>
      </c>
      <c r="L47" s="19">
        <f t="shared" si="2"/>
        <v>7184511.9900000002</v>
      </c>
      <c r="M47" s="19">
        <f t="shared" si="2"/>
        <v>3885976.22</v>
      </c>
      <c r="N47" s="19">
        <f t="shared" si="2"/>
        <v>2868.24</v>
      </c>
      <c r="O47" s="19">
        <f t="shared" si="2"/>
        <v>0</v>
      </c>
      <c r="P47" s="19">
        <f t="shared" si="2"/>
        <v>0</v>
      </c>
      <c r="Q47" s="19">
        <f t="shared" si="2"/>
        <v>3675.16</v>
      </c>
    </row>
    <row r="48" spans="2:21">
      <c r="C48" s="16" t="s">
        <v>45</v>
      </c>
      <c r="D48" s="19">
        <f t="shared" si="2"/>
        <v>-97123.44</v>
      </c>
      <c r="E48" s="19">
        <f t="shared" si="2"/>
        <v>-28511.88</v>
      </c>
      <c r="F48" s="19">
        <f t="shared" si="2"/>
        <v>-3189090.78</v>
      </c>
      <c r="G48" s="19">
        <f t="shared" si="2"/>
        <v>-3420984.57</v>
      </c>
      <c r="H48" s="19">
        <f t="shared" si="2"/>
        <v>-3334749.85</v>
      </c>
      <c r="I48" s="19">
        <f t="shared" si="2"/>
        <v>-59399.42</v>
      </c>
      <c r="J48" s="19">
        <f t="shared" si="2"/>
        <v>-38968.269999999997</v>
      </c>
      <c r="K48" s="19">
        <f t="shared" si="2"/>
        <v>-4109.33</v>
      </c>
      <c r="L48" s="19">
        <f t="shared" si="2"/>
        <v>-13313.93</v>
      </c>
      <c r="M48" s="19">
        <f t="shared" si="2"/>
        <v>-19575.97</v>
      </c>
      <c r="N48" s="19">
        <f t="shared" si="2"/>
        <v>-2019076.98</v>
      </c>
      <c r="O48" s="19">
        <f t="shared" si="2"/>
        <v>-2027059.2</v>
      </c>
      <c r="P48" s="19">
        <f t="shared" si="2"/>
        <v>-2178815.0499999998</v>
      </c>
      <c r="Q48" s="19">
        <f t="shared" si="2"/>
        <v>-2188764.84</v>
      </c>
    </row>
    <row r="49" spans="3:17">
      <c r="C49" s="16" t="s">
        <v>46</v>
      </c>
      <c r="D49" s="19">
        <f t="shared" si="2"/>
        <v>2365.9300000000003</v>
      </c>
      <c r="E49" s="19">
        <f t="shared" si="2"/>
        <v>-4154.8299999999981</v>
      </c>
      <c r="F49" s="19">
        <f t="shared" si="2"/>
        <v>324.57000000000005</v>
      </c>
      <c r="G49" s="19">
        <f t="shared" si="2"/>
        <v>-719.03000000000065</v>
      </c>
      <c r="H49" s="19">
        <f t="shared" si="2"/>
        <v>-1212.6099999999997</v>
      </c>
      <c r="I49" s="19">
        <f t="shared" si="2"/>
        <v>-1773.75</v>
      </c>
      <c r="J49" s="19">
        <f t="shared" si="2"/>
        <v>-1766.1100000000006</v>
      </c>
      <c r="K49" s="19">
        <f t="shared" si="2"/>
        <v>-5977.85</v>
      </c>
      <c r="L49" s="19">
        <f t="shared" si="2"/>
        <v>-2015.9000000000015</v>
      </c>
      <c r="M49" s="19">
        <f t="shared" si="2"/>
        <v>-1412.8099999999995</v>
      </c>
      <c r="N49" s="19">
        <f t="shared" si="2"/>
        <v>-678.5</v>
      </c>
      <c r="O49" s="19">
        <f t="shared" si="2"/>
        <v>1025.4499999999998</v>
      </c>
      <c r="P49" s="19">
        <f t="shared" si="2"/>
        <v>142.77999999999997</v>
      </c>
      <c r="Q49" s="19">
        <f t="shared" si="2"/>
        <v>83.759999999999991</v>
      </c>
    </row>
    <row r="50" spans="3:17">
      <c r="C50" s="16" t="s">
        <v>47</v>
      </c>
      <c r="D50" s="19">
        <f t="shared" si="2"/>
        <v>2420396.31</v>
      </c>
      <c r="E50" s="19">
        <f t="shared" si="2"/>
        <v>2478647.6399999997</v>
      </c>
      <c r="F50" s="19">
        <f t="shared" si="2"/>
        <v>1610491.43</v>
      </c>
      <c r="G50" s="19">
        <f t="shared" si="2"/>
        <v>1582763.6099999999</v>
      </c>
      <c r="H50" s="19">
        <f t="shared" si="2"/>
        <v>2044106.27</v>
      </c>
      <c r="I50" s="19">
        <f t="shared" si="2"/>
        <v>2308848.5500000003</v>
      </c>
      <c r="J50" s="19">
        <f t="shared" si="2"/>
        <v>2397710.9900000002</v>
      </c>
      <c r="K50" s="19">
        <f t="shared" si="2"/>
        <v>2445526.4900000002</v>
      </c>
      <c r="L50" s="19">
        <f t="shared" si="2"/>
        <v>2285987.29</v>
      </c>
      <c r="M50" s="19">
        <f t="shared" si="2"/>
        <v>2394375.92</v>
      </c>
      <c r="N50" s="19">
        <f t="shared" si="2"/>
        <v>2018731.3800000001</v>
      </c>
      <c r="O50" s="19">
        <f t="shared" si="2"/>
        <v>1642981.22</v>
      </c>
      <c r="P50" s="19">
        <f t="shared" si="2"/>
        <v>1586611.26</v>
      </c>
      <c r="Q50" s="19">
        <f t="shared" si="2"/>
        <v>1568769.92</v>
      </c>
    </row>
    <row r="51" spans="3:17">
      <c r="C51"/>
    </row>
    <row r="52" spans="3:17">
      <c r="C52"/>
      <c r="D52" s="19">
        <f>SUM(D36:D50)</f>
        <v>26441824.199999996</v>
      </c>
      <c r="E52" s="19">
        <f t="shared" ref="E52:Q52" si="3">SUM(E36:E50)</f>
        <v>20472622.310000006</v>
      </c>
      <c r="F52" s="19">
        <f t="shared" si="3"/>
        <v>2759081.439999999</v>
      </c>
      <c r="G52" s="19">
        <f t="shared" si="3"/>
        <v>4949182.83</v>
      </c>
      <c r="H52" s="19">
        <f t="shared" si="3"/>
        <v>11563897.68</v>
      </c>
      <c r="I52" s="19">
        <f t="shared" si="3"/>
        <v>16922189.019999996</v>
      </c>
      <c r="J52" s="19">
        <f t="shared" si="3"/>
        <v>22352401.340000004</v>
      </c>
      <c r="K52" s="19">
        <f t="shared" si="3"/>
        <v>20289070.460000001</v>
      </c>
      <c r="L52" s="19">
        <f t="shared" si="3"/>
        <v>16296697.120000005</v>
      </c>
      <c r="M52" s="19">
        <f t="shared" si="3"/>
        <v>4576214.6100000013</v>
      </c>
      <c r="N52" s="19">
        <f t="shared" si="3"/>
        <v>2001328.8100000003</v>
      </c>
      <c r="O52" s="19">
        <f t="shared" si="3"/>
        <v>1982531.3800000001</v>
      </c>
      <c r="P52" s="19">
        <f t="shared" si="3"/>
        <v>1626796.8100000005</v>
      </c>
      <c r="Q52" s="19">
        <f t="shared" si="3"/>
        <v>1762375.2900000007</v>
      </c>
    </row>
    <row r="53" spans="3:17">
      <c r="C53"/>
      <c r="D53" s="19">
        <f t="shared" ref="D53:Q53" si="4">D33-D52</f>
        <v>0</v>
      </c>
      <c r="E53" s="19">
        <f t="shared" si="4"/>
        <v>0</v>
      </c>
      <c r="F53" s="19">
        <f t="shared" si="4"/>
        <v>0</v>
      </c>
      <c r="G53" s="19">
        <f t="shared" si="4"/>
        <v>0</v>
      </c>
      <c r="H53" s="19">
        <f t="shared" si="4"/>
        <v>0</v>
      </c>
      <c r="I53" s="19">
        <f t="shared" si="4"/>
        <v>0</v>
      </c>
      <c r="J53" s="19">
        <f t="shared" si="4"/>
        <v>0</v>
      </c>
      <c r="K53" s="19">
        <f t="shared" si="4"/>
        <v>0</v>
      </c>
      <c r="L53" s="19">
        <f t="shared" si="4"/>
        <v>0</v>
      </c>
      <c r="M53" s="19">
        <f t="shared" si="4"/>
        <v>0</v>
      </c>
      <c r="N53" s="19">
        <f t="shared" si="4"/>
        <v>0</v>
      </c>
      <c r="O53" s="19">
        <f t="shared" si="4"/>
        <v>0</v>
      </c>
      <c r="P53" s="19">
        <f t="shared" si="4"/>
        <v>0</v>
      </c>
      <c r="Q53" s="19">
        <f t="shared" si="4"/>
        <v>0</v>
      </c>
    </row>
    <row r="54" spans="3:17">
      <c r="C54"/>
    </row>
    <row r="55" spans="3:17">
      <c r="C55"/>
    </row>
    <row r="56" spans="3:17">
      <c r="C56"/>
    </row>
    <row r="57" spans="3:17">
      <c r="C57"/>
    </row>
    <row r="58" spans="3:17">
      <c r="C58"/>
    </row>
    <row r="59" spans="3:17">
      <c r="C59"/>
    </row>
  </sheetData>
  <sortState ref="C42:C65">
    <sortCondition ref="C42:C65"/>
  </sortState>
  <printOptions horizontalCentered="1"/>
  <pageMargins left="0.5" right="0.46" top="0.72" bottom="0.56000000000000005" header="0.25" footer="0.25"/>
  <pageSetup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2015 case</vt:lpstr>
      <vt:lpstr>Div 9 gas cost</vt:lpstr>
      <vt:lpstr>'Div 9 gas cost'!Print_Area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Harrington</dc:creator>
  <cp:lastModifiedBy>Eric  Wilen</cp:lastModifiedBy>
  <cp:lastPrinted>2015-12-03T14:48:55Z</cp:lastPrinted>
  <dcterms:created xsi:type="dcterms:W3CDTF">2009-09-25T12:53:01Z</dcterms:created>
  <dcterms:modified xsi:type="dcterms:W3CDTF">2015-12-03T14:49:49Z</dcterms:modified>
</cp:coreProperties>
</file>