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5195" windowHeight="8070"/>
  </bookViews>
  <sheets>
    <sheet name="CKV Center" sheetId="1" r:id="rId1"/>
    <sheet name="Detail CKV" sheetId="3" r:id="rId2"/>
    <sheet name="Greenville" sheetId="2" r:id="rId3"/>
    <sheet name="Notes " sheetId="4" r:id="rId4"/>
  </sheets>
  <definedNames>
    <definedName name="_xlnm._FilterDatabase" localSheetId="2" hidden="1">Greenville!$A$2:$P$51</definedName>
    <definedName name="_xlnm.Print_Area" localSheetId="0">'CKV Center'!$F$1:$K$27</definedName>
    <definedName name="_xlnm.Print_Area" localSheetId="2">Greenville!$A$1:$O$53</definedName>
    <definedName name="_xlnm.Print_Area" localSheetId="3">'Notes '!$A$1:$U$3</definedName>
  </definedNames>
  <calcPr calcId="145621"/>
</workbook>
</file>

<file path=xl/calcChain.xml><?xml version="1.0" encoding="utf-8"?>
<calcChain xmlns="http://schemas.openxmlformats.org/spreadsheetml/2006/main">
  <c r="L27" i="1" l="1"/>
  <c r="J24" i="3"/>
  <c r="C5" i="2" l="1"/>
  <c r="C23" i="2"/>
  <c r="C27" i="2"/>
  <c r="C30" i="2"/>
  <c r="C32" i="2"/>
  <c r="C34" i="2"/>
  <c r="C36" i="2"/>
  <c r="C38" i="2"/>
  <c r="C40" i="2"/>
  <c r="C42" i="2"/>
  <c r="C44" i="2"/>
  <c r="C46" i="2"/>
  <c r="C48" i="2"/>
  <c r="J52" i="2" l="1"/>
  <c r="E30" i="3" l="1"/>
  <c r="D30" i="3"/>
  <c r="G29" i="3"/>
  <c r="F30" i="3" s="1"/>
  <c r="H4" i="3" s="1"/>
  <c r="H5" i="3" s="1"/>
  <c r="E11" i="3" s="1"/>
  <c r="K11" i="3" s="1"/>
  <c r="I25" i="3"/>
  <c r="E5" i="3"/>
  <c r="G4" i="3"/>
  <c r="G5" i="3" s="1"/>
  <c r="E10" i="3" s="1"/>
  <c r="F4" i="3"/>
  <c r="F5" i="3" s="1"/>
  <c r="E9" i="3" s="1"/>
  <c r="K9" i="3" l="1"/>
  <c r="E12" i="3"/>
  <c r="G25" i="3"/>
  <c r="I9" i="3" s="1"/>
  <c r="F25" i="3"/>
  <c r="H9" i="3" s="1"/>
  <c r="J22" i="3"/>
  <c r="D25" i="3"/>
  <c r="F9" i="3" s="1"/>
  <c r="H25" i="3"/>
  <c r="J9" i="3" s="1"/>
  <c r="E25" i="3"/>
  <c r="G9" i="3" s="1"/>
  <c r="D23" i="3" l="1"/>
  <c r="F10" i="3" s="1"/>
  <c r="F12" i="3" s="1"/>
  <c r="F13" i="3" s="1"/>
  <c r="C2" i="1" s="1"/>
  <c r="K3" i="1" s="1"/>
  <c r="H23" i="3"/>
  <c r="J10" i="3" s="1"/>
  <c r="J12" i="3" s="1"/>
  <c r="J13" i="3" s="1"/>
  <c r="C6" i="1" s="1"/>
  <c r="I25" i="1" s="1"/>
  <c r="G23" i="3"/>
  <c r="I10" i="3" s="1"/>
  <c r="I12" i="3" s="1"/>
  <c r="I13" i="3" s="1"/>
  <c r="C5" i="1" s="1"/>
  <c r="F23" i="3"/>
  <c r="H10" i="3" s="1"/>
  <c r="H12" i="3" s="1"/>
  <c r="H13" i="3" s="1"/>
  <c r="C4" i="1" s="1"/>
  <c r="K22" i="1" s="1"/>
  <c r="I23" i="3"/>
  <c r="K10" i="3" s="1"/>
  <c r="K12" i="3" s="1"/>
  <c r="K13" i="3" s="1"/>
  <c r="E23" i="3"/>
  <c r="G10" i="3" s="1"/>
  <c r="G12" i="3" s="1"/>
  <c r="G13" i="3" s="1"/>
  <c r="C52" i="2"/>
  <c r="G51" i="2"/>
  <c r="H51" i="2" s="1"/>
  <c r="I51" i="2" s="1"/>
  <c r="A51" i="2"/>
  <c r="C50" i="2"/>
  <c r="G49" i="2"/>
  <c r="H49" i="2" s="1"/>
  <c r="I49" i="2" s="1"/>
  <c r="G47" i="2"/>
  <c r="H47" i="2" s="1"/>
  <c r="I47" i="2" s="1"/>
  <c r="A47" i="2"/>
  <c r="G45" i="2"/>
  <c r="H45" i="2" s="1"/>
  <c r="I45" i="2" s="1"/>
  <c r="G43" i="2"/>
  <c r="H43" i="2" s="1"/>
  <c r="I43" i="2" s="1"/>
  <c r="G41" i="2"/>
  <c r="H41" i="2" s="1"/>
  <c r="I41" i="2" s="1"/>
  <c r="A41" i="2"/>
  <c r="G39" i="2"/>
  <c r="H39" i="2" s="1"/>
  <c r="I39" i="2" s="1"/>
  <c r="A39" i="2"/>
  <c r="G37" i="2"/>
  <c r="F37" i="2"/>
  <c r="E37" i="2"/>
  <c r="A37" i="2"/>
  <c r="G35" i="2"/>
  <c r="F35" i="2"/>
  <c r="E35" i="2"/>
  <c r="A35" i="2"/>
  <c r="G33" i="2"/>
  <c r="F33" i="2"/>
  <c r="E33" i="2"/>
  <c r="A33" i="2"/>
  <c r="G31" i="2"/>
  <c r="F31" i="2"/>
  <c r="E31" i="2"/>
  <c r="A31" i="2"/>
  <c r="G29" i="2"/>
  <c r="A29" i="2"/>
  <c r="G28" i="2"/>
  <c r="A28" i="2"/>
  <c r="E26" i="2"/>
  <c r="F26" i="2" s="1"/>
  <c r="G26" i="2"/>
  <c r="A26" i="2"/>
  <c r="G25" i="2"/>
  <c r="A25" i="2"/>
  <c r="G24" i="2"/>
  <c r="A24" i="2"/>
  <c r="E21" i="2"/>
  <c r="F21" i="2" s="1"/>
  <c r="G22" i="2"/>
  <c r="A22" i="2"/>
  <c r="G21" i="2"/>
  <c r="A21" i="2"/>
  <c r="G20" i="2"/>
  <c r="A20" i="2"/>
  <c r="G19" i="2"/>
  <c r="A19" i="2"/>
  <c r="G18" i="2"/>
  <c r="A18" i="2"/>
  <c r="G17" i="2"/>
  <c r="E17" i="2"/>
  <c r="F17" i="2" s="1"/>
  <c r="A17" i="2"/>
  <c r="G16" i="2"/>
  <c r="A16" i="2"/>
  <c r="G15" i="2"/>
  <c r="A15" i="2"/>
  <c r="G14" i="2"/>
  <c r="A14" i="2"/>
  <c r="G13" i="2"/>
  <c r="A13" i="2"/>
  <c r="M12" i="2"/>
  <c r="G12" i="2"/>
  <c r="A12" i="2"/>
  <c r="G11" i="2"/>
  <c r="A11" i="2"/>
  <c r="G10" i="2"/>
  <c r="A10" i="2"/>
  <c r="G9" i="2"/>
  <c r="A9" i="2"/>
  <c r="G8" i="2"/>
  <c r="A8" i="2"/>
  <c r="G7" i="2"/>
  <c r="A7" i="2"/>
  <c r="G6" i="2"/>
  <c r="A6" i="2"/>
  <c r="G4" i="2"/>
  <c r="A4" i="2"/>
  <c r="G3" i="2"/>
  <c r="A3" i="2"/>
  <c r="K24" i="1" l="1"/>
  <c r="J25" i="1"/>
  <c r="K25" i="1"/>
  <c r="J22" i="1"/>
  <c r="J23" i="1"/>
  <c r="J20" i="1"/>
  <c r="J21" i="1"/>
  <c r="J24" i="1"/>
  <c r="C3" i="1"/>
  <c r="C7" i="1"/>
  <c r="I26" i="1" s="1"/>
  <c r="J3" i="1"/>
  <c r="J2" i="1"/>
  <c r="E7" i="2"/>
  <c r="F7" i="2" s="1"/>
  <c r="H7" i="2" s="1"/>
  <c r="I7" i="2" s="1"/>
  <c r="E6" i="2"/>
  <c r="F6" i="2" s="1"/>
  <c r="H6" i="2" s="1"/>
  <c r="I6" i="2" s="1"/>
  <c r="E9" i="2"/>
  <c r="F9" i="2" s="1"/>
  <c r="H9" i="2" s="1"/>
  <c r="I9" i="2" s="1"/>
  <c r="E8" i="2"/>
  <c r="F8" i="2" s="1"/>
  <c r="H8" i="2" s="1"/>
  <c r="I8" i="2" s="1"/>
  <c r="E18" i="2"/>
  <c r="F18" i="2" s="1"/>
  <c r="H18" i="2" s="1"/>
  <c r="I18" i="2" s="1"/>
  <c r="H17" i="2"/>
  <c r="I17" i="2" s="1"/>
  <c r="H26" i="2"/>
  <c r="I26" i="2" s="1"/>
  <c r="H37" i="2"/>
  <c r="I37" i="2" s="1"/>
  <c r="H35" i="2"/>
  <c r="I35" i="2" s="1"/>
  <c r="H33" i="2"/>
  <c r="I33" i="2" s="1"/>
  <c r="H31" i="2"/>
  <c r="I31" i="2" s="1"/>
  <c r="E28" i="2"/>
  <c r="F28" i="2" s="1"/>
  <c r="H28" i="2" s="1"/>
  <c r="I28" i="2" s="1"/>
  <c r="E29" i="2"/>
  <c r="F29" i="2" s="1"/>
  <c r="H29" i="2" s="1"/>
  <c r="I29" i="2" s="1"/>
  <c r="E25" i="2"/>
  <c r="F25" i="2" s="1"/>
  <c r="H25" i="2" s="1"/>
  <c r="I25" i="2" s="1"/>
  <c r="E24" i="2"/>
  <c r="F24" i="2" s="1"/>
  <c r="H24" i="2" s="1"/>
  <c r="I24" i="2" s="1"/>
  <c r="G52" i="2"/>
  <c r="H21" i="2"/>
  <c r="I21" i="2" s="1"/>
  <c r="E12" i="2"/>
  <c r="F12" i="2" s="1"/>
  <c r="H12" i="2" s="1"/>
  <c r="I12" i="2" s="1"/>
  <c r="E15" i="2"/>
  <c r="F15" i="2" s="1"/>
  <c r="H15" i="2" s="1"/>
  <c r="I15" i="2" s="1"/>
  <c r="E16" i="2"/>
  <c r="F16" i="2" s="1"/>
  <c r="H16" i="2" s="1"/>
  <c r="I16" i="2" s="1"/>
  <c r="E20" i="2"/>
  <c r="F20" i="2" s="1"/>
  <c r="H20" i="2" s="1"/>
  <c r="I20" i="2" s="1"/>
  <c r="C53" i="2"/>
  <c r="E10" i="2"/>
  <c r="F10" i="2" s="1"/>
  <c r="H10" i="2" s="1"/>
  <c r="I10" i="2" s="1"/>
  <c r="E11" i="2"/>
  <c r="F11" i="2" s="1"/>
  <c r="H11" i="2" s="1"/>
  <c r="I11" i="2" s="1"/>
  <c r="E13" i="2"/>
  <c r="F13" i="2" s="1"/>
  <c r="H13" i="2" s="1"/>
  <c r="I13" i="2" s="1"/>
  <c r="E14" i="2"/>
  <c r="F14" i="2" s="1"/>
  <c r="H14" i="2" s="1"/>
  <c r="I14" i="2" s="1"/>
  <c r="E22" i="2"/>
  <c r="F22" i="2" s="1"/>
  <c r="H22" i="2" s="1"/>
  <c r="I22" i="2" s="1"/>
  <c r="E4" i="2"/>
  <c r="F4" i="2" s="1"/>
  <c r="H4" i="2" s="1"/>
  <c r="I4" i="2" s="1"/>
  <c r="E3" i="2"/>
  <c r="F3" i="2" s="1"/>
  <c r="H3" i="2" s="1"/>
  <c r="I3" i="2" s="1"/>
  <c r="E19" i="2"/>
  <c r="F19" i="2" s="1"/>
  <c r="H19" i="2" s="1"/>
  <c r="I19" i="2" s="1"/>
  <c r="I52" i="2" l="1"/>
  <c r="J26" i="1"/>
  <c r="K26" i="1"/>
  <c r="J7" i="1"/>
  <c r="K19" i="1"/>
  <c r="J4" i="1"/>
  <c r="J19" i="1"/>
  <c r="J15" i="1"/>
  <c r="J12" i="1"/>
  <c r="J17" i="1"/>
  <c r="J9" i="1"/>
  <c r="J5" i="1"/>
  <c r="J18" i="1"/>
  <c r="J14" i="1"/>
  <c r="J6" i="1"/>
  <c r="J13" i="1"/>
  <c r="J10" i="1"/>
  <c r="J8" i="1"/>
  <c r="J11" i="1"/>
  <c r="J16" i="1"/>
  <c r="H52" i="2"/>
  <c r="K27" i="1" l="1"/>
  <c r="J27" i="1"/>
</calcChain>
</file>

<file path=xl/comments1.xml><?xml version="1.0" encoding="utf-8"?>
<comments xmlns="http://schemas.openxmlformats.org/spreadsheetml/2006/main">
  <authors>
    <author>Patricia Walther</author>
  </authors>
  <commentList>
    <comment ref="C22" authorId="0">
      <text>
        <r>
          <rPr>
            <b/>
            <sz val="9"/>
            <color indexed="81"/>
            <rFont val="Tahoma"/>
            <family val="2"/>
          </rPr>
          <t>Patricia Walther:</t>
        </r>
        <r>
          <rPr>
            <sz val="9"/>
            <color indexed="81"/>
            <rFont val="Tahoma"/>
            <family val="2"/>
          </rPr>
          <t xml:space="preserve">
Changes are made at the beginning of the Fiscal Year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Patricia Walther:</t>
        </r>
        <r>
          <rPr>
            <sz val="9"/>
            <color indexed="81"/>
            <rFont val="Tahoma"/>
            <family val="2"/>
          </rPr>
          <t xml:space="preserve">
Changes are made at the beginning of the Calendar year
</t>
        </r>
      </text>
    </comment>
  </commentList>
</comments>
</file>

<file path=xl/sharedStrings.xml><?xml version="1.0" encoding="utf-8"?>
<sst xmlns="http://schemas.openxmlformats.org/spreadsheetml/2006/main" count="188" uniqueCount="131">
  <si>
    <t>Company</t>
  </si>
  <si>
    <t>division</t>
  </si>
  <si>
    <t>percentage</t>
  </si>
  <si>
    <t>% allocation by # of cust. Div 012</t>
  </si>
  <si>
    <t>blending %</t>
  </si>
  <si>
    <t>round-enter into PP</t>
  </si>
  <si>
    <t>LA</t>
  </si>
  <si>
    <t>107</t>
  </si>
  <si>
    <t>WTX</t>
  </si>
  <si>
    <t>010</t>
  </si>
  <si>
    <t>KMD</t>
  </si>
  <si>
    <t>091</t>
  </si>
  <si>
    <t>COKS</t>
  </si>
  <si>
    <t>030</t>
  </si>
  <si>
    <t>MS</t>
  </si>
  <si>
    <t>170</t>
  </si>
  <si>
    <t>MDTX</t>
  </si>
  <si>
    <t>190</t>
  </si>
  <si>
    <t>Allocate the percentages above to each division</t>
  </si>
  <si>
    <t>within each company</t>
  </si>
  <si>
    <t>Shared service portion</t>
  </si>
  <si>
    <t>BU</t>
  </si>
  <si>
    <t>Source Book</t>
  </si>
  <si>
    <t>Source Percent</t>
  </si>
  <si>
    <t>Sq. Ft. Percent by BU</t>
  </si>
  <si>
    <t>Allocated % per set of books</t>
  </si>
  <si>
    <t>Percent by Category allocated to each set of books</t>
  </si>
  <si>
    <t>Total % allocated</t>
  </si>
  <si>
    <t xml:space="preserve"> Enter Blending percent for this project</t>
  </si>
  <si>
    <t>By Category</t>
  </si>
  <si>
    <t>Sq. Ft. %</t>
  </si>
  <si>
    <t>Shared services</t>
  </si>
  <si>
    <t>020.007.Trans LA Division</t>
  </si>
  <si>
    <t>AEH</t>
  </si>
  <si>
    <t>020.077.LGS Division</t>
  </si>
  <si>
    <t>APT</t>
  </si>
  <si>
    <t>020 Total</t>
  </si>
  <si>
    <t>030.001.Amarillo Transmission Div</t>
  </si>
  <si>
    <t>CO/KS</t>
  </si>
  <si>
    <t>030.003.Amarillo City Plant Div</t>
  </si>
  <si>
    <t>KY/Mid-States</t>
  </si>
  <si>
    <t>030.004.Fritch &amp; Sanford City Plant</t>
  </si>
  <si>
    <t>Mid-Tex</t>
  </si>
  <si>
    <t>030.005.West TX City Plant Div</t>
  </si>
  <si>
    <t>030.006.Dalhard City Plant Div</t>
  </si>
  <si>
    <t>West Texas</t>
  </si>
  <si>
    <t>030.008.West TX Rural Irrigation</t>
  </si>
  <si>
    <t>ShSr</t>
  </si>
  <si>
    <t>030.011.Fain 10" Division</t>
  </si>
  <si>
    <t>030.013.Amarillo Rural Division</t>
  </si>
  <si>
    <t>030.014.Non-Regulated Industrial</t>
  </si>
  <si>
    <t>030.015.Amarillo Regulated Indust</t>
  </si>
  <si>
    <t>030.016.Lubbock</t>
  </si>
  <si>
    <t>030.017.Dalhart Rural Division</t>
  </si>
  <si>
    <t>030.018.Dalhart Rural Irrigation</t>
  </si>
  <si>
    <t>030.019.Triangle Division</t>
  </si>
  <si>
    <t>030.020.Lubbock OCL</t>
  </si>
  <si>
    <t>030.021.West TX Rural Division</t>
  </si>
  <si>
    <t>030.040.Texas CNG Division</t>
  </si>
  <si>
    <t>030 Total</t>
  </si>
  <si>
    <t>050.009.WKG Division</t>
  </si>
  <si>
    <t>050.093.Tennessee Division</t>
  </si>
  <si>
    <t>050.096.Virginia Division</t>
  </si>
  <si>
    <t>050 Total</t>
  </si>
  <si>
    <t>060.031.Colorado ADM Division</t>
  </si>
  <si>
    <t>060 Total</t>
  </si>
  <si>
    <t>070.170.MVG Division</t>
  </si>
  <si>
    <t>070 Total</t>
  </si>
  <si>
    <t>080.190.Mid-Tex Division</t>
  </si>
  <si>
    <t>080 Total</t>
  </si>
  <si>
    <t>180.700.Atmos Pipeline Division</t>
  </si>
  <si>
    <t>180 Total</t>
  </si>
  <si>
    <t>212.821.Woodward Division</t>
  </si>
  <si>
    <t>212 Total</t>
  </si>
  <si>
    <t>221.890.Atmos Power Division</t>
  </si>
  <si>
    <t>221 Total</t>
  </si>
  <si>
    <t>231 Total</t>
  </si>
  <si>
    <t>233</t>
  </si>
  <si>
    <t>233.817.WKG Storage</t>
  </si>
  <si>
    <t>233 Total</t>
  </si>
  <si>
    <t>236</t>
  </si>
  <si>
    <t>236.867.Atmos Gathering Company,LLC</t>
  </si>
  <si>
    <t>236 Total</t>
  </si>
  <si>
    <t>301.055.AES Division</t>
  </si>
  <si>
    <t>301 Total</t>
  </si>
  <si>
    <t>303</t>
  </si>
  <si>
    <t>303.057.TLGP-LGSN</t>
  </si>
  <si>
    <t>303 Total</t>
  </si>
  <si>
    <t>312 Total</t>
  </si>
  <si>
    <t>Grand Total</t>
  </si>
  <si>
    <t>232.800.UCG Storage Division</t>
  </si>
  <si>
    <t>234.822.TransLa Gas Storage</t>
  </si>
  <si>
    <t>Charles K Vaughn Center Proposed Allocations</t>
  </si>
  <si>
    <t>Allocator</t>
  </si>
  <si>
    <t>Total</t>
  </si>
  <si>
    <t>Training</t>
  </si>
  <si>
    <t>Dispatch</t>
  </si>
  <si>
    <t>Service Center</t>
  </si>
  <si>
    <t>CKV</t>
  </si>
  <si>
    <t>Sq Ft</t>
  </si>
  <si>
    <t>Total Capitalized investment per Marvin Fugitt</t>
  </si>
  <si>
    <t>Training Empl</t>
  </si>
  <si>
    <t>No. Cust</t>
  </si>
  <si>
    <t>100% Mid-Tex</t>
  </si>
  <si>
    <t>set of books</t>
  </si>
  <si>
    <t>Co 020</t>
  </si>
  <si>
    <t>Co 030</t>
  </si>
  <si>
    <t>Co 050</t>
  </si>
  <si>
    <t>Co 060</t>
  </si>
  <si>
    <t>Co 070</t>
  </si>
  <si>
    <t>Co 080</t>
  </si>
  <si>
    <t>Allocators</t>
  </si>
  <si>
    <t>Number of Customers</t>
  </si>
  <si>
    <t>Training Useage Employees</t>
  </si>
  <si>
    <t>Square Footage</t>
  </si>
  <si>
    <t>per Dean Sanders</t>
  </si>
  <si>
    <t>rate division</t>
  </si>
  <si>
    <t>round</t>
  </si>
  <si>
    <t>Blending percentages</t>
  </si>
  <si>
    <t>060.081.Kansas Administration</t>
  </si>
  <si>
    <t>CKV Allocation factor</t>
  </si>
  <si>
    <t>Division</t>
  </si>
  <si>
    <t>Percentage of Divisional activity for the Dallas area per Kelli Martin Jan-14, changes every calendar year</t>
  </si>
  <si>
    <t>Effective 10/2014</t>
  </si>
  <si>
    <t>Effective Oct - 14</t>
  </si>
  <si>
    <t>Number of customers as of Sep-14</t>
  </si>
  <si>
    <t>Effective Oct-14</t>
  </si>
  <si>
    <t>1) CKV assets were set up in company 080 on project 080.27120 then transferred to company 010  in 201012</t>
  </si>
  <si>
    <t>2) Number of customers are received at the beginning of the fiscal year</t>
  </si>
  <si>
    <t>3) Number of employee useage per company is received by CKV at the beginning of the calendar year at which time, new CKV rates are calculated and updated in PowerPlant</t>
  </si>
  <si>
    <t>Rates to be entered for utility accounts 39005 &amp; 39104 RD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</si>
</sst>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000%"/>
    <numFmt numFmtId="165" formatCode="_(* #,##0.000000_);_(* \(#,##0.000000\);_(* &quot;-&quot;??_);_(@_)"/>
    <numFmt numFmtId="166" formatCode="&quot;$&quot;#,##0"/>
    <numFmt numFmtId="167" formatCode="0.0%"/>
    <numFmt numFmtId="168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0" fontId="0" fillId="0" borderId="0" xfId="0" quotePrefix="1"/>
    <xf numFmtId="10" fontId="0" fillId="0" borderId="0" xfId="0" applyNumberFormat="1"/>
    <xf numFmtId="10" fontId="0" fillId="0" borderId="1" xfId="0" applyNumberFormat="1" applyBorder="1"/>
    <xf numFmtId="164" fontId="0" fillId="0" borderId="1" xfId="0" applyNumberFormat="1" applyBorder="1"/>
    <xf numFmtId="0" fontId="0" fillId="0" borderId="0" xfId="0" applyAlignment="1"/>
    <xf numFmtId="165" fontId="1" fillId="0" borderId="0" xfId="1" applyNumberFormat="1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1" fillId="0" borderId="0" xfId="1" applyNumberFormat="1" applyFont="1" applyAlignment="1">
      <alignment wrapText="1"/>
    </xf>
    <xf numFmtId="0" fontId="2" fillId="3" borderId="0" xfId="0" applyFont="1" applyFill="1" applyAlignment="1">
      <alignment horizontal="center" wrapText="1"/>
    </xf>
    <xf numFmtId="10" fontId="1" fillId="0" borderId="0" xfId="2" applyNumberFormat="1" applyFont="1"/>
    <xf numFmtId="0" fontId="2" fillId="0" borderId="0" xfId="0" applyFont="1" applyAlignment="1">
      <alignment wrapText="1"/>
    </xf>
    <xf numFmtId="0" fontId="0" fillId="0" borderId="2" xfId="0" applyBorder="1" applyAlignment="1"/>
    <xf numFmtId="164" fontId="0" fillId="0" borderId="3" xfId="0" applyNumberFormat="1" applyBorder="1" applyAlignment="1">
      <alignment horizontal="right"/>
    </xf>
    <xf numFmtId="165" fontId="0" fillId="0" borderId="0" xfId="1" applyNumberFormat="1" applyFont="1" applyAlignment="1"/>
    <xf numFmtId="164" fontId="1" fillId="0" borderId="0" xfId="1" applyNumberFormat="1" applyAlignment="1"/>
    <xf numFmtId="164" fontId="1" fillId="0" borderId="0" xfId="2" applyNumberFormat="1" applyAlignment="1"/>
    <xf numFmtId="164" fontId="0" fillId="0" borderId="0" xfId="0" applyNumberFormat="1" applyAlignment="1"/>
    <xf numFmtId="164" fontId="3" fillId="3" borderId="0" xfId="0" applyNumberFormat="1" applyFont="1" applyFill="1" applyAlignment="1"/>
    <xf numFmtId="0" fontId="3" fillId="0" borderId="0" xfId="0" applyNumberFormat="1" applyFont="1" applyAlignment="1"/>
    <xf numFmtId="0" fontId="0" fillId="3" borderId="0" xfId="0" applyFill="1" applyAlignment="1"/>
    <xf numFmtId="164" fontId="4" fillId="3" borderId="0" xfId="0" applyNumberFormat="1" applyFont="1" applyFill="1" applyAlignment="1"/>
    <xf numFmtId="0" fontId="3" fillId="0" borderId="0" xfId="0" applyFont="1" applyAlignment="1"/>
    <xf numFmtId="0" fontId="0" fillId="0" borderId="0" xfId="0" quotePrefix="1" applyAlignment="1"/>
    <xf numFmtId="0" fontId="3" fillId="0" borderId="0" xfId="0" quotePrefix="1" applyFont="1" applyAlignment="1"/>
    <xf numFmtId="164" fontId="1" fillId="0" borderId="1" xfId="2" applyNumberFormat="1" applyBorder="1" applyAlignment="1"/>
    <xf numFmtId="164" fontId="0" fillId="0" borderId="1" xfId="0" applyNumberFormat="1" applyBorder="1" applyAlignment="1"/>
    <xf numFmtId="164" fontId="3" fillId="3" borderId="1" xfId="0" applyNumberFormat="1" applyFont="1" applyFill="1" applyBorder="1" applyAlignment="1"/>
    <xf numFmtId="0" fontId="0" fillId="0" borderId="0" xfId="0" applyBorder="1" applyAlignment="1"/>
    <xf numFmtId="164" fontId="0" fillId="0" borderId="0" xfId="0" applyNumberFormat="1" applyBorder="1" applyAlignment="1">
      <alignment horizontal="right"/>
    </xf>
    <xf numFmtId="0" fontId="1" fillId="0" borderId="2" xfId="0" applyFont="1" applyBorder="1" applyAlignment="1"/>
    <xf numFmtId="0" fontId="3" fillId="0" borderId="0" xfId="3" applyFont="1"/>
    <xf numFmtId="0" fontId="1" fillId="0" borderId="0" xfId="3"/>
    <xf numFmtId="0" fontId="3" fillId="0" borderId="1" xfId="3" applyFont="1" applyBorder="1"/>
    <xf numFmtId="166" fontId="0" fillId="0" borderId="0" xfId="1" applyNumberFormat="1" applyFont="1" applyFill="1"/>
    <xf numFmtId="166" fontId="0" fillId="0" borderId="0" xfId="1" applyNumberFormat="1" applyFont="1"/>
    <xf numFmtId="166" fontId="1" fillId="0" borderId="0" xfId="3" applyNumberFormat="1"/>
    <xf numFmtId="166" fontId="1" fillId="0" borderId="1" xfId="3" applyNumberFormat="1" applyBorder="1"/>
    <xf numFmtId="10" fontId="0" fillId="2" borderId="4" xfId="2" applyNumberFormat="1" applyFont="1" applyFill="1" applyBorder="1"/>
    <xf numFmtId="10" fontId="0" fillId="2" borderId="5" xfId="2" applyNumberFormat="1" applyFont="1" applyFill="1" applyBorder="1"/>
    <xf numFmtId="0" fontId="1" fillId="2" borderId="6" xfId="3" applyFill="1" applyBorder="1"/>
    <xf numFmtId="0" fontId="1" fillId="2" borderId="7" xfId="3" quotePrefix="1" applyFill="1" applyBorder="1" applyAlignment="1">
      <alignment horizontal="center"/>
    </xf>
    <xf numFmtId="0" fontId="1" fillId="2" borderId="8" xfId="3" quotePrefix="1" applyFill="1" applyBorder="1" applyAlignment="1">
      <alignment horizontal="center"/>
    </xf>
    <xf numFmtId="0" fontId="1" fillId="2" borderId="9" xfId="3" applyFill="1" applyBorder="1" applyAlignment="1">
      <alignment horizontal="center"/>
    </xf>
    <xf numFmtId="0" fontId="3" fillId="0" borderId="0" xfId="3" applyFont="1" applyAlignment="1">
      <alignment horizontal="center"/>
    </xf>
    <xf numFmtId="38" fontId="1" fillId="0" borderId="0" xfId="3" applyNumberFormat="1"/>
    <xf numFmtId="0" fontId="3" fillId="0" borderId="1" xfId="3" applyFont="1" applyBorder="1" applyAlignment="1">
      <alignment horizontal="center"/>
    </xf>
    <xf numFmtId="167" fontId="0" fillId="0" borderId="0" xfId="2" applyNumberFormat="1" applyFont="1"/>
    <xf numFmtId="168" fontId="0" fillId="0" borderId="0" xfId="1" applyNumberFormat="1" applyFont="1"/>
    <xf numFmtId="0" fontId="3" fillId="4" borderId="0" xfId="3" applyFont="1" applyFill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 wrapText="1"/>
    </xf>
    <xf numFmtId="3" fontId="1" fillId="5" borderId="0" xfId="3" applyNumberFormat="1" applyFill="1"/>
    <xf numFmtId="0" fontId="1" fillId="5" borderId="0" xfId="3" applyFill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2" borderId="0" xfId="0" applyFont="1" applyFill="1"/>
    <xf numFmtId="164" fontId="3" fillId="0" borderId="0" xfId="2" applyNumberFormat="1" applyFont="1" applyAlignment="1"/>
    <xf numFmtId="164" fontId="3" fillId="3" borderId="0" xfId="2" applyNumberFormat="1" applyFont="1" applyFill="1" applyAlignment="1"/>
    <xf numFmtId="0" fontId="3" fillId="4" borderId="0" xfId="0" applyFont="1" applyFill="1" applyAlignment="1"/>
    <xf numFmtId="0" fontId="1" fillId="4" borderId="0" xfId="3" applyFill="1"/>
    <xf numFmtId="3" fontId="1" fillId="4" borderId="0" xfId="3" applyNumberFormat="1" applyFill="1"/>
    <xf numFmtId="0" fontId="1" fillId="0" borderId="0" xfId="0" applyFont="1"/>
    <xf numFmtId="10" fontId="3" fillId="4" borderId="0" xfId="4" applyNumberFormat="1" applyFont="1" applyFill="1" applyAlignment="1">
      <alignment horizontal="center"/>
    </xf>
    <xf numFmtId="10" fontId="0" fillId="4" borderId="0" xfId="4" applyNumberFormat="1" applyFont="1" applyFill="1"/>
    <xf numFmtId="164" fontId="0" fillId="4" borderId="0" xfId="4" applyNumberFormat="1" applyFont="1" applyFill="1"/>
    <xf numFmtId="164" fontId="0" fillId="4" borderId="1" xfId="4" applyNumberFormat="1" applyFont="1" applyFill="1" applyBorder="1"/>
    <xf numFmtId="164" fontId="1" fillId="4" borderId="0" xfId="2" applyNumberFormat="1" applyFill="1" applyAlignment="1">
      <alignment wrapText="1"/>
    </xf>
    <xf numFmtId="0" fontId="1" fillId="0" borderId="0" xfId="0" applyFont="1" applyAlignment="1"/>
  </cellXfs>
  <cellStyles count="5">
    <cellStyle name="Comma 2" xfId="1"/>
    <cellStyle name="Normal" xfId="0" builtinId="0"/>
    <cellStyle name="Normal 2" xfId="3"/>
    <cellStyle name="Percent" xfId="4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7"/>
  <sheetViews>
    <sheetView tabSelected="1" view="pageBreakPreview" zoomScale="60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K36" sqref="K36"/>
    </sheetView>
  </sheetViews>
  <sheetFormatPr defaultRowHeight="12.75" x14ac:dyDescent="0.2"/>
  <cols>
    <col min="1" max="1" width="22.42578125" customWidth="1"/>
    <col min="2" max="2" width="8.140625" bestFit="1" customWidth="1"/>
    <col min="3" max="3" width="20.5703125" bestFit="1" customWidth="1"/>
    <col min="5" max="5" width="5.7109375" customWidth="1"/>
    <col min="6" max="6" width="9.5703125" bestFit="1" customWidth="1"/>
    <col min="7" max="7" width="8" bestFit="1" customWidth="1"/>
    <col min="8" max="8" width="31" bestFit="1" customWidth="1"/>
    <col min="9" max="9" width="31" style="1" bestFit="1" customWidth="1"/>
    <col min="10" max="10" width="12.28515625" style="1" customWidth="1"/>
    <col min="11" max="11" width="11.28515625" bestFit="1" customWidth="1"/>
    <col min="12" max="12" width="19" style="68" bestFit="1" customWidth="1"/>
    <col min="13" max="13" width="11.28515625" bestFit="1" customWidth="1"/>
  </cols>
  <sheetData>
    <row r="1" spans="1:13" x14ac:dyDescent="0.2">
      <c r="A1" s="54" t="s">
        <v>0</v>
      </c>
      <c r="B1" s="54" t="s">
        <v>121</v>
      </c>
      <c r="C1" s="54" t="s">
        <v>120</v>
      </c>
      <c r="F1" s="54" t="s">
        <v>0</v>
      </c>
      <c r="G1" s="54" t="s">
        <v>1</v>
      </c>
      <c r="H1" s="54" t="s">
        <v>116</v>
      </c>
      <c r="I1" s="59" t="s">
        <v>3</v>
      </c>
      <c r="J1" s="59" t="s">
        <v>4</v>
      </c>
      <c r="K1" s="54" t="s">
        <v>2</v>
      </c>
      <c r="L1" s="67" t="s">
        <v>5</v>
      </c>
    </row>
    <row r="2" spans="1:13" x14ac:dyDescent="0.2">
      <c r="A2" t="s">
        <v>6</v>
      </c>
      <c r="B2" s="2" t="s">
        <v>7</v>
      </c>
      <c r="C2" s="3">
        <f>+'Detail CKV'!F13</f>
        <v>0.10345254591289939</v>
      </c>
      <c r="F2">
        <v>20</v>
      </c>
      <c r="G2">
        <v>7</v>
      </c>
      <c r="H2" t="s">
        <v>32</v>
      </c>
      <c r="I2" s="1">
        <v>0.21516754850088185</v>
      </c>
      <c r="J2" s="1">
        <f>+I2*C2</f>
        <v>2.2259630690253485E-2</v>
      </c>
      <c r="L2" s="69">
        <v>2.2259629999999999E-2</v>
      </c>
      <c r="M2" s="1"/>
    </row>
    <row r="3" spans="1:13" x14ac:dyDescent="0.2">
      <c r="A3" t="s">
        <v>8</v>
      </c>
      <c r="B3" s="2" t="s">
        <v>9</v>
      </c>
      <c r="C3" s="3">
        <f>+'Detail CKV'!G13</f>
        <v>3.8317516978885503E-2</v>
      </c>
      <c r="F3">
        <v>20</v>
      </c>
      <c r="G3">
        <v>77</v>
      </c>
      <c r="H3" t="s">
        <v>34</v>
      </c>
      <c r="I3" s="1">
        <v>0.78483245149911818</v>
      </c>
      <c r="J3" s="1">
        <f>+I3*C2</f>
        <v>8.1192915222645906E-2</v>
      </c>
      <c r="K3" s="3">
        <f>+C2</f>
        <v>0.10345254591289939</v>
      </c>
      <c r="L3" s="69">
        <v>8.1192920000000002E-2</v>
      </c>
      <c r="M3" s="1"/>
    </row>
    <row r="4" spans="1:13" x14ac:dyDescent="0.2">
      <c r="A4" t="s">
        <v>10</v>
      </c>
      <c r="B4" s="2" t="s">
        <v>11</v>
      </c>
      <c r="C4" s="3">
        <f>+'Detail CKV'!H13</f>
        <v>2.0607747643915968E-2</v>
      </c>
      <c r="F4">
        <v>30</v>
      </c>
      <c r="G4">
        <v>1</v>
      </c>
      <c r="H4" t="s">
        <v>37</v>
      </c>
      <c r="I4" s="1">
        <v>0</v>
      </c>
      <c r="J4" s="1">
        <f>+I4*$C$3</f>
        <v>0</v>
      </c>
      <c r="L4" s="69">
        <v>0</v>
      </c>
      <c r="M4" s="1"/>
    </row>
    <row r="5" spans="1:13" x14ac:dyDescent="0.2">
      <c r="A5" t="s">
        <v>12</v>
      </c>
      <c r="B5" s="2" t="s">
        <v>13</v>
      </c>
      <c r="C5" s="3">
        <f>+'Detail CKV'!I13</f>
        <v>2.1751834801648367E-2</v>
      </c>
      <c r="F5">
        <v>30</v>
      </c>
      <c r="G5">
        <v>3</v>
      </c>
      <c r="H5" t="s">
        <v>39</v>
      </c>
      <c r="I5" s="1">
        <v>0.23041665414801388</v>
      </c>
      <c r="J5" s="1">
        <f t="shared" ref="J5:J19" si="0">+I5*$C$3</f>
        <v>8.8289940575345099E-3</v>
      </c>
      <c r="L5" s="69">
        <v>8.8289900000000001E-3</v>
      </c>
      <c r="M5" s="1"/>
    </row>
    <row r="6" spans="1:13" x14ac:dyDescent="0.2">
      <c r="A6" t="s">
        <v>14</v>
      </c>
      <c r="B6" s="2" t="s">
        <v>15</v>
      </c>
      <c r="C6" s="3">
        <f>+'Detail CKV'!J13</f>
        <v>1.7766175074336556E-2</v>
      </c>
      <c r="F6">
        <v>30</v>
      </c>
      <c r="G6">
        <v>4</v>
      </c>
      <c r="H6" t="s">
        <v>41</v>
      </c>
      <c r="I6" s="1">
        <v>4.5701428461741326E-3</v>
      </c>
      <c r="J6" s="1">
        <f t="shared" si="0"/>
        <v>1.7511652610420944E-4</v>
      </c>
      <c r="L6" s="69">
        <v>1.7511999999999999E-4</v>
      </c>
      <c r="M6" s="1"/>
    </row>
    <row r="7" spans="1:13" x14ac:dyDescent="0.2">
      <c r="A7" t="s">
        <v>16</v>
      </c>
      <c r="B7" s="2" t="s">
        <v>17</v>
      </c>
      <c r="C7" s="4">
        <f>+'Detail CKV'!K13</f>
        <v>0.79810417958831414</v>
      </c>
      <c r="F7">
        <v>30</v>
      </c>
      <c r="G7">
        <v>5</v>
      </c>
      <c r="H7" t="s">
        <v>43</v>
      </c>
      <c r="I7" s="1">
        <v>0.45397642487306084</v>
      </c>
      <c r="J7" s="1">
        <f t="shared" si="0"/>
        <v>1.7395249368087246E-2</v>
      </c>
      <c r="L7" s="69">
        <v>1.7395250000000001E-2</v>
      </c>
      <c r="M7" s="1"/>
    </row>
    <row r="8" spans="1:13" x14ac:dyDescent="0.2">
      <c r="C8" s="3">
        <v>1</v>
      </c>
      <c r="F8">
        <v>30</v>
      </c>
      <c r="G8">
        <v>6</v>
      </c>
      <c r="H8" t="s">
        <v>44</v>
      </c>
      <c r="I8" s="1">
        <v>8.779748491919627E-3</v>
      </c>
      <c r="J8" s="1">
        <f t="shared" si="0"/>
        <v>3.3641816190947471E-4</v>
      </c>
      <c r="L8" s="69">
        <v>3.3641999999999998E-4</v>
      </c>
      <c r="M8" s="1"/>
    </row>
    <row r="9" spans="1:13" x14ac:dyDescent="0.2">
      <c r="C9" s="3"/>
      <c r="F9">
        <v>30</v>
      </c>
      <c r="G9">
        <v>8</v>
      </c>
      <c r="H9" t="s">
        <v>46</v>
      </c>
      <c r="I9" s="1">
        <v>4.339799634789169E-4</v>
      </c>
      <c r="J9" s="1">
        <f t="shared" si="0"/>
        <v>1.6629034619099508E-5</v>
      </c>
      <c r="L9" s="69">
        <v>1.6629999999999998E-5</v>
      </c>
      <c r="M9" s="1"/>
    </row>
    <row r="10" spans="1:13" x14ac:dyDescent="0.2">
      <c r="F10">
        <v>30</v>
      </c>
      <c r="G10">
        <v>11</v>
      </c>
      <c r="H10" t="s">
        <v>48</v>
      </c>
      <c r="I10" s="1">
        <v>0</v>
      </c>
      <c r="J10" s="1">
        <f t="shared" si="0"/>
        <v>0</v>
      </c>
      <c r="L10" s="69">
        <v>0</v>
      </c>
      <c r="M10" s="1"/>
    </row>
    <row r="11" spans="1:13" x14ac:dyDescent="0.2">
      <c r="F11">
        <v>30</v>
      </c>
      <c r="G11">
        <v>13</v>
      </c>
      <c r="H11" t="s">
        <v>49</v>
      </c>
      <c r="I11" s="1">
        <v>8.689614191812467E-3</v>
      </c>
      <c r="J11" s="1">
        <f t="shared" si="0"/>
        <v>3.3296443933473861E-4</v>
      </c>
      <c r="L11" s="69">
        <v>3.3295999999999998E-4</v>
      </c>
      <c r="M11" s="1"/>
    </row>
    <row r="12" spans="1:13" x14ac:dyDescent="0.2">
      <c r="F12">
        <v>30</v>
      </c>
      <c r="G12">
        <v>14</v>
      </c>
      <c r="H12" t="s">
        <v>50</v>
      </c>
      <c r="I12" s="1">
        <v>2.3368151879633989E-4</v>
      </c>
      <c r="J12" s="1">
        <f t="shared" si="0"/>
        <v>8.9540955641305049E-6</v>
      </c>
      <c r="L12" s="69">
        <v>8.9500000000000007E-6</v>
      </c>
      <c r="M12" s="1"/>
    </row>
    <row r="13" spans="1:13" x14ac:dyDescent="0.2">
      <c r="A13" t="s">
        <v>18</v>
      </c>
      <c r="F13">
        <v>30</v>
      </c>
      <c r="G13">
        <v>15</v>
      </c>
      <c r="H13" t="s">
        <v>51</v>
      </c>
      <c r="I13" s="1">
        <v>1.1350245198679365E-4</v>
      </c>
      <c r="J13" s="1">
        <f t="shared" si="0"/>
        <v>4.3491321311491026E-6</v>
      </c>
      <c r="L13" s="69">
        <v>4.3499999999999999E-6</v>
      </c>
      <c r="M13" s="1"/>
    </row>
    <row r="14" spans="1:13" x14ac:dyDescent="0.2">
      <c r="A14" t="s">
        <v>19</v>
      </c>
      <c r="F14">
        <v>30</v>
      </c>
      <c r="G14">
        <v>16</v>
      </c>
      <c r="H14" t="s">
        <v>52</v>
      </c>
      <c r="I14" s="1">
        <v>0.22901122672782445</v>
      </c>
      <c r="J14" s="1">
        <f t="shared" si="0"/>
        <v>8.7751415684988107E-3</v>
      </c>
      <c r="L14" s="69">
        <v>8.7751400000000007E-3</v>
      </c>
      <c r="M14" s="1"/>
    </row>
    <row r="15" spans="1:13" x14ac:dyDescent="0.2">
      <c r="F15">
        <v>30</v>
      </c>
      <c r="G15">
        <v>17</v>
      </c>
      <c r="H15" t="s">
        <v>53</v>
      </c>
      <c r="I15" s="1">
        <v>0</v>
      </c>
      <c r="J15" s="1">
        <f t="shared" si="0"/>
        <v>0</v>
      </c>
      <c r="L15" s="69">
        <v>0</v>
      </c>
      <c r="M15" s="1"/>
    </row>
    <row r="16" spans="1:13" x14ac:dyDescent="0.2">
      <c r="A16" s="60" t="s">
        <v>123</v>
      </c>
      <c r="B16" s="60"/>
      <c r="F16">
        <v>30</v>
      </c>
      <c r="G16">
        <v>18</v>
      </c>
      <c r="H16" t="s">
        <v>54</v>
      </c>
      <c r="I16" s="1">
        <v>6.8769132674351455E-4</v>
      </c>
      <c r="J16" s="1">
        <f t="shared" si="0"/>
        <v>2.6350624088726918E-5</v>
      </c>
      <c r="L16" s="69">
        <v>2.635E-5</v>
      </c>
      <c r="M16" s="1"/>
    </row>
    <row r="17" spans="6:13" x14ac:dyDescent="0.2">
      <c r="F17">
        <v>30</v>
      </c>
      <c r="G17">
        <v>19</v>
      </c>
      <c r="H17" t="s">
        <v>55</v>
      </c>
      <c r="I17" s="1">
        <v>3.0044766702386555E-5</v>
      </c>
      <c r="J17" s="1">
        <f t="shared" si="0"/>
        <v>1.1512408582453506E-6</v>
      </c>
      <c r="L17" s="69">
        <v>1.15E-6</v>
      </c>
      <c r="M17" s="1"/>
    </row>
    <row r="18" spans="6:13" x14ac:dyDescent="0.2">
      <c r="F18">
        <v>30</v>
      </c>
      <c r="G18">
        <v>20</v>
      </c>
      <c r="H18" t="s">
        <v>56</v>
      </c>
      <c r="I18" s="1">
        <v>1.6721581823583808E-2</v>
      </c>
      <c r="J18" s="1">
        <f t="shared" si="0"/>
        <v>6.4072949543899575E-4</v>
      </c>
      <c r="L18" s="69">
        <v>6.4073000000000005E-4</v>
      </c>
      <c r="M18" s="1"/>
    </row>
    <row r="19" spans="6:13" x14ac:dyDescent="0.2">
      <c r="F19">
        <v>30</v>
      </c>
      <c r="G19">
        <v>21</v>
      </c>
      <c r="H19" t="s">
        <v>57</v>
      </c>
      <c r="I19" s="1">
        <v>4.6335706869902821E-2</v>
      </c>
      <c r="J19" s="1">
        <f t="shared" si="0"/>
        <v>1.775469234716163E-3</v>
      </c>
      <c r="K19" s="3">
        <f>+C3</f>
        <v>3.8317516978885503E-2</v>
      </c>
      <c r="L19" s="69">
        <v>1.7754699999999999E-3</v>
      </c>
      <c r="M19" s="1"/>
    </row>
    <row r="20" spans="6:13" x14ac:dyDescent="0.2">
      <c r="F20">
        <v>50</v>
      </c>
      <c r="G20">
        <v>9</v>
      </c>
      <c r="H20" t="s">
        <v>60</v>
      </c>
      <c r="I20" s="1">
        <v>0.52599015110063552</v>
      </c>
      <c r="J20" s="1">
        <f>+I20*$C$4</f>
        <v>1.0839472297067125E-2</v>
      </c>
      <c r="L20" s="69">
        <v>1.083947E-2</v>
      </c>
      <c r="M20" s="1"/>
    </row>
    <row r="21" spans="6:13" x14ac:dyDescent="0.2">
      <c r="F21">
        <v>50</v>
      </c>
      <c r="G21">
        <v>93</v>
      </c>
      <c r="H21" t="s">
        <v>61</v>
      </c>
      <c r="I21" s="1">
        <v>0.40569889305105433</v>
      </c>
      <c r="J21" s="1">
        <f t="shared" ref="J21:J22" si="1">+I21*$C$4</f>
        <v>8.3605404074121818E-3</v>
      </c>
      <c r="L21" s="69">
        <v>8.3605399999999996E-3</v>
      </c>
      <c r="M21" s="1"/>
    </row>
    <row r="22" spans="6:13" x14ac:dyDescent="0.2">
      <c r="F22">
        <v>50</v>
      </c>
      <c r="G22">
        <v>96</v>
      </c>
      <c r="H22" t="s">
        <v>62</v>
      </c>
      <c r="I22" s="1">
        <v>6.8310955848310109E-2</v>
      </c>
      <c r="J22" s="1">
        <f t="shared" si="1"/>
        <v>1.4077349394366603E-3</v>
      </c>
      <c r="K22" s="3">
        <f>+C4</f>
        <v>2.0607747643915968E-2</v>
      </c>
      <c r="L22" s="69">
        <v>1.40773E-3</v>
      </c>
      <c r="M22" s="1"/>
    </row>
    <row r="23" spans="6:13" x14ac:dyDescent="0.2">
      <c r="F23">
        <v>60</v>
      </c>
      <c r="G23">
        <v>31</v>
      </c>
      <c r="H23" t="s">
        <v>64</v>
      </c>
      <c r="I23" s="1">
        <v>0.46332543482911259</v>
      </c>
      <c r="J23" s="1">
        <f>+I23*$C$5</f>
        <v>1.0078178317804753E-2</v>
      </c>
      <c r="L23" s="69">
        <v>1.0078180000000001E-2</v>
      </c>
      <c r="M23" s="1"/>
    </row>
    <row r="24" spans="6:13" x14ac:dyDescent="0.2">
      <c r="F24">
        <v>60</v>
      </c>
      <c r="G24">
        <v>80</v>
      </c>
      <c r="H24" s="66" t="s">
        <v>119</v>
      </c>
      <c r="I24" s="1">
        <v>0.53667456517088741</v>
      </c>
      <c r="J24" s="1">
        <f>+I24*$C$5</f>
        <v>1.1673656483843614E-2</v>
      </c>
      <c r="K24" s="3">
        <f>+C5</f>
        <v>2.1751834801648367E-2</v>
      </c>
      <c r="L24" s="69">
        <v>1.1673660000000001E-2</v>
      </c>
      <c r="M24" s="1"/>
    </row>
    <row r="25" spans="6:13" x14ac:dyDescent="0.2">
      <c r="F25">
        <v>70</v>
      </c>
      <c r="G25">
        <v>170</v>
      </c>
      <c r="H25" t="s">
        <v>66</v>
      </c>
      <c r="I25" s="1">
        <f>+C6</f>
        <v>1.7766175074336556E-2</v>
      </c>
      <c r="J25" s="1">
        <f>+C6</f>
        <v>1.7766175074336556E-2</v>
      </c>
      <c r="K25" s="3">
        <f>+C6</f>
        <v>1.7766175074336556E-2</v>
      </c>
      <c r="L25" s="69">
        <v>1.7766179999999999E-2</v>
      </c>
      <c r="M25" s="1"/>
    </row>
    <row r="26" spans="6:13" x14ac:dyDescent="0.2">
      <c r="F26">
        <v>80</v>
      </c>
      <c r="G26">
        <v>190</v>
      </c>
      <c r="H26" t="s">
        <v>68</v>
      </c>
      <c r="I26" s="1">
        <f>+C7</f>
        <v>0.79810417958831414</v>
      </c>
      <c r="J26" s="5">
        <f>+C7</f>
        <v>0.79810417958831414</v>
      </c>
      <c r="K26" s="4">
        <f>+C7</f>
        <v>0.79810417958831414</v>
      </c>
      <c r="L26" s="70">
        <v>0.79810418000000005</v>
      </c>
      <c r="M26" s="1"/>
    </row>
    <row r="27" spans="6:13" x14ac:dyDescent="0.2">
      <c r="J27" s="1">
        <f>SUM(J2:J26)</f>
        <v>1</v>
      </c>
      <c r="K27" s="3">
        <f>SUM(K2:K26)</f>
        <v>0.99999999999999989</v>
      </c>
      <c r="L27" s="69">
        <f>SUM(L2:L26)</f>
        <v>1</v>
      </c>
      <c r="M27" s="1"/>
    </row>
  </sheetData>
  <pageMargins left="0.75" right="0.75" top="1" bottom="1" header="0.25" footer="0.5"/>
  <pageSetup scale="88" orientation="portrait" r:id="rId1"/>
  <headerFooter alignWithMargins="0">
    <oddHeader>&amp;R&amp;9CASE NO. 2015-00343
ATTACHMENT 16
TO STAFF DR NO. 1-59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N30"/>
  <sheetViews>
    <sheetView view="pageBreakPreview" zoomScale="60" zoomScaleNormal="100" workbookViewId="0">
      <selection activeCell="A2" sqref="A2"/>
    </sheetView>
  </sheetViews>
  <sheetFormatPr defaultRowHeight="12.75" x14ac:dyDescent="0.2"/>
  <cols>
    <col min="1" max="1" width="3.5703125" style="36" customWidth="1"/>
    <col min="2" max="2" width="3.28515625" style="36" customWidth="1"/>
    <col min="3" max="3" width="28.5703125" style="36" customWidth="1"/>
    <col min="4" max="4" width="12.7109375" style="36" bestFit="1" customWidth="1"/>
    <col min="5" max="5" width="15.5703125" style="36" customWidth="1"/>
    <col min="6" max="6" width="14.28515625" style="36" customWidth="1"/>
    <col min="7" max="7" width="14.5703125" style="36" customWidth="1"/>
    <col min="8" max="8" width="14.7109375" style="36" customWidth="1"/>
    <col min="9" max="9" width="14.140625" style="36" customWidth="1"/>
    <col min="10" max="10" width="10.140625" style="36" bestFit="1" customWidth="1"/>
    <col min="11" max="11" width="11.140625" style="36" bestFit="1" customWidth="1"/>
    <col min="12" max="12" width="11.42578125" style="36" customWidth="1"/>
    <col min="13" max="256" width="8.85546875" style="36"/>
    <col min="257" max="257" width="3.5703125" style="36" customWidth="1"/>
    <col min="258" max="258" width="3.28515625" style="36" customWidth="1"/>
    <col min="259" max="259" width="28.5703125" style="36" customWidth="1"/>
    <col min="260" max="260" width="12.7109375" style="36" bestFit="1" customWidth="1"/>
    <col min="261" max="261" width="13.42578125" style="36" customWidth="1"/>
    <col min="262" max="262" width="14.28515625" style="36" customWidth="1"/>
    <col min="263" max="263" width="14.5703125" style="36" customWidth="1"/>
    <col min="264" max="264" width="14.7109375" style="36" customWidth="1"/>
    <col min="265" max="265" width="14.140625" style="36" customWidth="1"/>
    <col min="266" max="266" width="10.140625" style="36" bestFit="1" customWidth="1"/>
    <col min="267" max="267" width="11.140625" style="36" bestFit="1" customWidth="1"/>
    <col min="268" max="268" width="11.42578125" style="36" customWidth="1"/>
    <col min="269" max="512" width="8.85546875" style="36"/>
    <col min="513" max="513" width="3.5703125" style="36" customWidth="1"/>
    <col min="514" max="514" width="3.28515625" style="36" customWidth="1"/>
    <col min="515" max="515" width="28.5703125" style="36" customWidth="1"/>
    <col min="516" max="516" width="12.7109375" style="36" bestFit="1" customWidth="1"/>
    <col min="517" max="517" width="13.42578125" style="36" customWidth="1"/>
    <col min="518" max="518" width="14.28515625" style="36" customWidth="1"/>
    <col min="519" max="519" width="14.5703125" style="36" customWidth="1"/>
    <col min="520" max="520" width="14.7109375" style="36" customWidth="1"/>
    <col min="521" max="521" width="14.140625" style="36" customWidth="1"/>
    <col min="522" max="522" width="10.140625" style="36" bestFit="1" customWidth="1"/>
    <col min="523" max="523" width="11.140625" style="36" bestFit="1" customWidth="1"/>
    <col min="524" max="524" width="11.42578125" style="36" customWidth="1"/>
    <col min="525" max="768" width="8.85546875" style="36"/>
    <col min="769" max="769" width="3.5703125" style="36" customWidth="1"/>
    <col min="770" max="770" width="3.28515625" style="36" customWidth="1"/>
    <col min="771" max="771" width="28.5703125" style="36" customWidth="1"/>
    <col min="772" max="772" width="12.7109375" style="36" bestFit="1" customWidth="1"/>
    <col min="773" max="773" width="13.42578125" style="36" customWidth="1"/>
    <col min="774" max="774" width="14.28515625" style="36" customWidth="1"/>
    <col min="775" max="775" width="14.5703125" style="36" customWidth="1"/>
    <col min="776" max="776" width="14.7109375" style="36" customWidth="1"/>
    <col min="777" max="777" width="14.140625" style="36" customWidth="1"/>
    <col min="778" max="778" width="10.140625" style="36" bestFit="1" customWidth="1"/>
    <col min="779" max="779" width="11.140625" style="36" bestFit="1" customWidth="1"/>
    <col min="780" max="780" width="11.42578125" style="36" customWidth="1"/>
    <col min="781" max="1024" width="8.85546875" style="36"/>
    <col min="1025" max="1025" width="3.5703125" style="36" customWidth="1"/>
    <col min="1026" max="1026" width="3.28515625" style="36" customWidth="1"/>
    <col min="1027" max="1027" width="28.5703125" style="36" customWidth="1"/>
    <col min="1028" max="1028" width="12.7109375" style="36" bestFit="1" customWidth="1"/>
    <col min="1029" max="1029" width="13.42578125" style="36" customWidth="1"/>
    <col min="1030" max="1030" width="14.28515625" style="36" customWidth="1"/>
    <col min="1031" max="1031" width="14.5703125" style="36" customWidth="1"/>
    <col min="1032" max="1032" width="14.7109375" style="36" customWidth="1"/>
    <col min="1033" max="1033" width="14.140625" style="36" customWidth="1"/>
    <col min="1034" max="1034" width="10.140625" style="36" bestFit="1" customWidth="1"/>
    <col min="1035" max="1035" width="11.140625" style="36" bestFit="1" customWidth="1"/>
    <col min="1036" max="1036" width="11.42578125" style="36" customWidth="1"/>
    <col min="1037" max="1280" width="8.85546875" style="36"/>
    <col min="1281" max="1281" width="3.5703125" style="36" customWidth="1"/>
    <col min="1282" max="1282" width="3.28515625" style="36" customWidth="1"/>
    <col min="1283" max="1283" width="28.5703125" style="36" customWidth="1"/>
    <col min="1284" max="1284" width="12.7109375" style="36" bestFit="1" customWidth="1"/>
    <col min="1285" max="1285" width="13.42578125" style="36" customWidth="1"/>
    <col min="1286" max="1286" width="14.28515625" style="36" customWidth="1"/>
    <col min="1287" max="1287" width="14.5703125" style="36" customWidth="1"/>
    <col min="1288" max="1288" width="14.7109375" style="36" customWidth="1"/>
    <col min="1289" max="1289" width="14.140625" style="36" customWidth="1"/>
    <col min="1290" max="1290" width="10.140625" style="36" bestFit="1" customWidth="1"/>
    <col min="1291" max="1291" width="11.140625" style="36" bestFit="1" customWidth="1"/>
    <col min="1292" max="1292" width="11.42578125" style="36" customWidth="1"/>
    <col min="1293" max="1536" width="8.85546875" style="36"/>
    <col min="1537" max="1537" width="3.5703125" style="36" customWidth="1"/>
    <col min="1538" max="1538" width="3.28515625" style="36" customWidth="1"/>
    <col min="1539" max="1539" width="28.5703125" style="36" customWidth="1"/>
    <col min="1540" max="1540" width="12.7109375" style="36" bestFit="1" customWidth="1"/>
    <col min="1541" max="1541" width="13.42578125" style="36" customWidth="1"/>
    <col min="1542" max="1542" width="14.28515625" style="36" customWidth="1"/>
    <col min="1543" max="1543" width="14.5703125" style="36" customWidth="1"/>
    <col min="1544" max="1544" width="14.7109375" style="36" customWidth="1"/>
    <col min="1545" max="1545" width="14.140625" style="36" customWidth="1"/>
    <col min="1546" max="1546" width="10.140625" style="36" bestFit="1" customWidth="1"/>
    <col min="1547" max="1547" width="11.140625" style="36" bestFit="1" customWidth="1"/>
    <col min="1548" max="1548" width="11.42578125" style="36" customWidth="1"/>
    <col min="1549" max="1792" width="8.85546875" style="36"/>
    <col min="1793" max="1793" width="3.5703125" style="36" customWidth="1"/>
    <col min="1794" max="1794" width="3.28515625" style="36" customWidth="1"/>
    <col min="1795" max="1795" width="28.5703125" style="36" customWidth="1"/>
    <col min="1796" max="1796" width="12.7109375" style="36" bestFit="1" customWidth="1"/>
    <col min="1797" max="1797" width="13.42578125" style="36" customWidth="1"/>
    <col min="1798" max="1798" width="14.28515625" style="36" customWidth="1"/>
    <col min="1799" max="1799" width="14.5703125" style="36" customWidth="1"/>
    <col min="1800" max="1800" width="14.7109375" style="36" customWidth="1"/>
    <col min="1801" max="1801" width="14.140625" style="36" customWidth="1"/>
    <col min="1802" max="1802" width="10.140625" style="36" bestFit="1" customWidth="1"/>
    <col min="1803" max="1803" width="11.140625" style="36" bestFit="1" customWidth="1"/>
    <col min="1804" max="1804" width="11.42578125" style="36" customWidth="1"/>
    <col min="1805" max="2048" width="8.85546875" style="36"/>
    <col min="2049" max="2049" width="3.5703125" style="36" customWidth="1"/>
    <col min="2050" max="2050" width="3.28515625" style="36" customWidth="1"/>
    <col min="2051" max="2051" width="28.5703125" style="36" customWidth="1"/>
    <col min="2052" max="2052" width="12.7109375" style="36" bestFit="1" customWidth="1"/>
    <col min="2053" max="2053" width="13.42578125" style="36" customWidth="1"/>
    <col min="2054" max="2054" width="14.28515625" style="36" customWidth="1"/>
    <col min="2055" max="2055" width="14.5703125" style="36" customWidth="1"/>
    <col min="2056" max="2056" width="14.7109375" style="36" customWidth="1"/>
    <col min="2057" max="2057" width="14.140625" style="36" customWidth="1"/>
    <col min="2058" max="2058" width="10.140625" style="36" bestFit="1" customWidth="1"/>
    <col min="2059" max="2059" width="11.140625" style="36" bestFit="1" customWidth="1"/>
    <col min="2060" max="2060" width="11.42578125" style="36" customWidth="1"/>
    <col min="2061" max="2304" width="8.85546875" style="36"/>
    <col min="2305" max="2305" width="3.5703125" style="36" customWidth="1"/>
    <col min="2306" max="2306" width="3.28515625" style="36" customWidth="1"/>
    <col min="2307" max="2307" width="28.5703125" style="36" customWidth="1"/>
    <col min="2308" max="2308" width="12.7109375" style="36" bestFit="1" customWidth="1"/>
    <col min="2309" max="2309" width="13.42578125" style="36" customWidth="1"/>
    <col min="2310" max="2310" width="14.28515625" style="36" customWidth="1"/>
    <col min="2311" max="2311" width="14.5703125" style="36" customWidth="1"/>
    <col min="2312" max="2312" width="14.7109375" style="36" customWidth="1"/>
    <col min="2313" max="2313" width="14.140625" style="36" customWidth="1"/>
    <col min="2314" max="2314" width="10.140625" style="36" bestFit="1" customWidth="1"/>
    <col min="2315" max="2315" width="11.140625" style="36" bestFit="1" customWidth="1"/>
    <col min="2316" max="2316" width="11.42578125" style="36" customWidth="1"/>
    <col min="2317" max="2560" width="8.85546875" style="36"/>
    <col min="2561" max="2561" width="3.5703125" style="36" customWidth="1"/>
    <col min="2562" max="2562" width="3.28515625" style="36" customWidth="1"/>
    <col min="2563" max="2563" width="28.5703125" style="36" customWidth="1"/>
    <col min="2564" max="2564" width="12.7109375" style="36" bestFit="1" customWidth="1"/>
    <col min="2565" max="2565" width="13.42578125" style="36" customWidth="1"/>
    <col min="2566" max="2566" width="14.28515625" style="36" customWidth="1"/>
    <col min="2567" max="2567" width="14.5703125" style="36" customWidth="1"/>
    <col min="2568" max="2568" width="14.7109375" style="36" customWidth="1"/>
    <col min="2569" max="2569" width="14.140625" style="36" customWidth="1"/>
    <col min="2570" max="2570" width="10.140625" style="36" bestFit="1" customWidth="1"/>
    <col min="2571" max="2571" width="11.140625" style="36" bestFit="1" customWidth="1"/>
    <col min="2572" max="2572" width="11.42578125" style="36" customWidth="1"/>
    <col min="2573" max="2816" width="8.85546875" style="36"/>
    <col min="2817" max="2817" width="3.5703125" style="36" customWidth="1"/>
    <col min="2818" max="2818" width="3.28515625" style="36" customWidth="1"/>
    <col min="2819" max="2819" width="28.5703125" style="36" customWidth="1"/>
    <col min="2820" max="2820" width="12.7109375" style="36" bestFit="1" customWidth="1"/>
    <col min="2821" max="2821" width="13.42578125" style="36" customWidth="1"/>
    <col min="2822" max="2822" width="14.28515625" style="36" customWidth="1"/>
    <col min="2823" max="2823" width="14.5703125" style="36" customWidth="1"/>
    <col min="2824" max="2824" width="14.7109375" style="36" customWidth="1"/>
    <col min="2825" max="2825" width="14.140625" style="36" customWidth="1"/>
    <col min="2826" max="2826" width="10.140625" style="36" bestFit="1" customWidth="1"/>
    <col min="2827" max="2827" width="11.140625" style="36" bestFit="1" customWidth="1"/>
    <col min="2828" max="2828" width="11.42578125" style="36" customWidth="1"/>
    <col min="2829" max="3072" width="8.85546875" style="36"/>
    <col min="3073" max="3073" width="3.5703125" style="36" customWidth="1"/>
    <col min="3074" max="3074" width="3.28515625" style="36" customWidth="1"/>
    <col min="3075" max="3075" width="28.5703125" style="36" customWidth="1"/>
    <col min="3076" max="3076" width="12.7109375" style="36" bestFit="1" customWidth="1"/>
    <col min="3077" max="3077" width="13.42578125" style="36" customWidth="1"/>
    <col min="3078" max="3078" width="14.28515625" style="36" customWidth="1"/>
    <col min="3079" max="3079" width="14.5703125" style="36" customWidth="1"/>
    <col min="3080" max="3080" width="14.7109375" style="36" customWidth="1"/>
    <col min="3081" max="3081" width="14.140625" style="36" customWidth="1"/>
    <col min="3082" max="3082" width="10.140625" style="36" bestFit="1" customWidth="1"/>
    <col min="3083" max="3083" width="11.140625" style="36" bestFit="1" customWidth="1"/>
    <col min="3084" max="3084" width="11.42578125" style="36" customWidth="1"/>
    <col min="3085" max="3328" width="8.85546875" style="36"/>
    <col min="3329" max="3329" width="3.5703125" style="36" customWidth="1"/>
    <col min="3330" max="3330" width="3.28515625" style="36" customWidth="1"/>
    <col min="3331" max="3331" width="28.5703125" style="36" customWidth="1"/>
    <col min="3332" max="3332" width="12.7109375" style="36" bestFit="1" customWidth="1"/>
    <col min="3333" max="3333" width="13.42578125" style="36" customWidth="1"/>
    <col min="3334" max="3334" width="14.28515625" style="36" customWidth="1"/>
    <col min="3335" max="3335" width="14.5703125" style="36" customWidth="1"/>
    <col min="3336" max="3336" width="14.7109375" style="36" customWidth="1"/>
    <col min="3337" max="3337" width="14.140625" style="36" customWidth="1"/>
    <col min="3338" max="3338" width="10.140625" style="36" bestFit="1" customWidth="1"/>
    <col min="3339" max="3339" width="11.140625" style="36" bestFit="1" customWidth="1"/>
    <col min="3340" max="3340" width="11.42578125" style="36" customWidth="1"/>
    <col min="3341" max="3584" width="8.85546875" style="36"/>
    <col min="3585" max="3585" width="3.5703125" style="36" customWidth="1"/>
    <col min="3586" max="3586" width="3.28515625" style="36" customWidth="1"/>
    <col min="3587" max="3587" width="28.5703125" style="36" customWidth="1"/>
    <col min="3588" max="3588" width="12.7109375" style="36" bestFit="1" customWidth="1"/>
    <col min="3589" max="3589" width="13.42578125" style="36" customWidth="1"/>
    <col min="3590" max="3590" width="14.28515625" style="36" customWidth="1"/>
    <col min="3591" max="3591" width="14.5703125" style="36" customWidth="1"/>
    <col min="3592" max="3592" width="14.7109375" style="36" customWidth="1"/>
    <col min="3593" max="3593" width="14.140625" style="36" customWidth="1"/>
    <col min="3594" max="3594" width="10.140625" style="36" bestFit="1" customWidth="1"/>
    <col min="3595" max="3595" width="11.140625" style="36" bestFit="1" customWidth="1"/>
    <col min="3596" max="3596" width="11.42578125" style="36" customWidth="1"/>
    <col min="3597" max="3840" width="8.85546875" style="36"/>
    <col min="3841" max="3841" width="3.5703125" style="36" customWidth="1"/>
    <col min="3842" max="3842" width="3.28515625" style="36" customWidth="1"/>
    <col min="3843" max="3843" width="28.5703125" style="36" customWidth="1"/>
    <col min="3844" max="3844" width="12.7109375" style="36" bestFit="1" customWidth="1"/>
    <col min="3845" max="3845" width="13.42578125" style="36" customWidth="1"/>
    <col min="3846" max="3846" width="14.28515625" style="36" customWidth="1"/>
    <col min="3847" max="3847" width="14.5703125" style="36" customWidth="1"/>
    <col min="3848" max="3848" width="14.7109375" style="36" customWidth="1"/>
    <col min="3849" max="3849" width="14.140625" style="36" customWidth="1"/>
    <col min="3850" max="3850" width="10.140625" style="36" bestFit="1" customWidth="1"/>
    <col min="3851" max="3851" width="11.140625" style="36" bestFit="1" customWidth="1"/>
    <col min="3852" max="3852" width="11.42578125" style="36" customWidth="1"/>
    <col min="3853" max="4096" width="8.85546875" style="36"/>
    <col min="4097" max="4097" width="3.5703125" style="36" customWidth="1"/>
    <col min="4098" max="4098" width="3.28515625" style="36" customWidth="1"/>
    <col min="4099" max="4099" width="28.5703125" style="36" customWidth="1"/>
    <col min="4100" max="4100" width="12.7109375" style="36" bestFit="1" customWidth="1"/>
    <col min="4101" max="4101" width="13.42578125" style="36" customWidth="1"/>
    <col min="4102" max="4102" width="14.28515625" style="36" customWidth="1"/>
    <col min="4103" max="4103" width="14.5703125" style="36" customWidth="1"/>
    <col min="4104" max="4104" width="14.7109375" style="36" customWidth="1"/>
    <col min="4105" max="4105" width="14.140625" style="36" customWidth="1"/>
    <col min="4106" max="4106" width="10.140625" style="36" bestFit="1" customWidth="1"/>
    <col min="4107" max="4107" width="11.140625" style="36" bestFit="1" customWidth="1"/>
    <col min="4108" max="4108" width="11.42578125" style="36" customWidth="1"/>
    <col min="4109" max="4352" width="8.85546875" style="36"/>
    <col min="4353" max="4353" width="3.5703125" style="36" customWidth="1"/>
    <col min="4354" max="4354" width="3.28515625" style="36" customWidth="1"/>
    <col min="4355" max="4355" width="28.5703125" style="36" customWidth="1"/>
    <col min="4356" max="4356" width="12.7109375" style="36" bestFit="1" customWidth="1"/>
    <col min="4357" max="4357" width="13.42578125" style="36" customWidth="1"/>
    <col min="4358" max="4358" width="14.28515625" style="36" customWidth="1"/>
    <col min="4359" max="4359" width="14.5703125" style="36" customWidth="1"/>
    <col min="4360" max="4360" width="14.7109375" style="36" customWidth="1"/>
    <col min="4361" max="4361" width="14.140625" style="36" customWidth="1"/>
    <col min="4362" max="4362" width="10.140625" style="36" bestFit="1" customWidth="1"/>
    <col min="4363" max="4363" width="11.140625" style="36" bestFit="1" customWidth="1"/>
    <col min="4364" max="4364" width="11.42578125" style="36" customWidth="1"/>
    <col min="4365" max="4608" width="8.85546875" style="36"/>
    <col min="4609" max="4609" width="3.5703125" style="36" customWidth="1"/>
    <col min="4610" max="4610" width="3.28515625" style="36" customWidth="1"/>
    <col min="4611" max="4611" width="28.5703125" style="36" customWidth="1"/>
    <col min="4612" max="4612" width="12.7109375" style="36" bestFit="1" customWidth="1"/>
    <col min="4613" max="4613" width="13.42578125" style="36" customWidth="1"/>
    <col min="4614" max="4614" width="14.28515625" style="36" customWidth="1"/>
    <col min="4615" max="4615" width="14.5703125" style="36" customWidth="1"/>
    <col min="4616" max="4616" width="14.7109375" style="36" customWidth="1"/>
    <col min="4617" max="4617" width="14.140625" style="36" customWidth="1"/>
    <col min="4618" max="4618" width="10.140625" style="36" bestFit="1" customWidth="1"/>
    <col min="4619" max="4619" width="11.140625" style="36" bestFit="1" customWidth="1"/>
    <col min="4620" max="4620" width="11.42578125" style="36" customWidth="1"/>
    <col min="4621" max="4864" width="8.85546875" style="36"/>
    <col min="4865" max="4865" width="3.5703125" style="36" customWidth="1"/>
    <col min="4866" max="4866" width="3.28515625" style="36" customWidth="1"/>
    <col min="4867" max="4867" width="28.5703125" style="36" customWidth="1"/>
    <col min="4868" max="4868" width="12.7109375" style="36" bestFit="1" customWidth="1"/>
    <col min="4869" max="4869" width="13.42578125" style="36" customWidth="1"/>
    <col min="4870" max="4870" width="14.28515625" style="36" customWidth="1"/>
    <col min="4871" max="4871" width="14.5703125" style="36" customWidth="1"/>
    <col min="4872" max="4872" width="14.7109375" style="36" customWidth="1"/>
    <col min="4873" max="4873" width="14.140625" style="36" customWidth="1"/>
    <col min="4874" max="4874" width="10.140625" style="36" bestFit="1" customWidth="1"/>
    <col min="4875" max="4875" width="11.140625" style="36" bestFit="1" customWidth="1"/>
    <col min="4876" max="4876" width="11.42578125" style="36" customWidth="1"/>
    <col min="4877" max="5120" width="8.85546875" style="36"/>
    <col min="5121" max="5121" width="3.5703125" style="36" customWidth="1"/>
    <col min="5122" max="5122" width="3.28515625" style="36" customWidth="1"/>
    <col min="5123" max="5123" width="28.5703125" style="36" customWidth="1"/>
    <col min="5124" max="5124" width="12.7109375" style="36" bestFit="1" customWidth="1"/>
    <col min="5125" max="5125" width="13.42578125" style="36" customWidth="1"/>
    <col min="5126" max="5126" width="14.28515625" style="36" customWidth="1"/>
    <col min="5127" max="5127" width="14.5703125" style="36" customWidth="1"/>
    <col min="5128" max="5128" width="14.7109375" style="36" customWidth="1"/>
    <col min="5129" max="5129" width="14.140625" style="36" customWidth="1"/>
    <col min="5130" max="5130" width="10.140625" style="36" bestFit="1" customWidth="1"/>
    <col min="5131" max="5131" width="11.140625" style="36" bestFit="1" customWidth="1"/>
    <col min="5132" max="5132" width="11.42578125" style="36" customWidth="1"/>
    <col min="5133" max="5376" width="8.85546875" style="36"/>
    <col min="5377" max="5377" width="3.5703125" style="36" customWidth="1"/>
    <col min="5378" max="5378" width="3.28515625" style="36" customWidth="1"/>
    <col min="5379" max="5379" width="28.5703125" style="36" customWidth="1"/>
    <col min="5380" max="5380" width="12.7109375" style="36" bestFit="1" customWidth="1"/>
    <col min="5381" max="5381" width="13.42578125" style="36" customWidth="1"/>
    <col min="5382" max="5382" width="14.28515625" style="36" customWidth="1"/>
    <col min="5383" max="5383" width="14.5703125" style="36" customWidth="1"/>
    <col min="5384" max="5384" width="14.7109375" style="36" customWidth="1"/>
    <col min="5385" max="5385" width="14.140625" style="36" customWidth="1"/>
    <col min="5386" max="5386" width="10.140625" style="36" bestFit="1" customWidth="1"/>
    <col min="5387" max="5387" width="11.140625" style="36" bestFit="1" customWidth="1"/>
    <col min="5388" max="5388" width="11.42578125" style="36" customWidth="1"/>
    <col min="5389" max="5632" width="8.85546875" style="36"/>
    <col min="5633" max="5633" width="3.5703125" style="36" customWidth="1"/>
    <col min="5634" max="5634" width="3.28515625" style="36" customWidth="1"/>
    <col min="5635" max="5635" width="28.5703125" style="36" customWidth="1"/>
    <col min="5636" max="5636" width="12.7109375" style="36" bestFit="1" customWidth="1"/>
    <col min="5637" max="5637" width="13.42578125" style="36" customWidth="1"/>
    <col min="5638" max="5638" width="14.28515625" style="36" customWidth="1"/>
    <col min="5639" max="5639" width="14.5703125" style="36" customWidth="1"/>
    <col min="5640" max="5640" width="14.7109375" style="36" customWidth="1"/>
    <col min="5641" max="5641" width="14.140625" style="36" customWidth="1"/>
    <col min="5642" max="5642" width="10.140625" style="36" bestFit="1" customWidth="1"/>
    <col min="5643" max="5643" width="11.140625" style="36" bestFit="1" customWidth="1"/>
    <col min="5644" max="5644" width="11.42578125" style="36" customWidth="1"/>
    <col min="5645" max="5888" width="8.85546875" style="36"/>
    <col min="5889" max="5889" width="3.5703125" style="36" customWidth="1"/>
    <col min="5890" max="5890" width="3.28515625" style="36" customWidth="1"/>
    <col min="5891" max="5891" width="28.5703125" style="36" customWidth="1"/>
    <col min="5892" max="5892" width="12.7109375" style="36" bestFit="1" customWidth="1"/>
    <col min="5893" max="5893" width="13.42578125" style="36" customWidth="1"/>
    <col min="5894" max="5894" width="14.28515625" style="36" customWidth="1"/>
    <col min="5895" max="5895" width="14.5703125" style="36" customWidth="1"/>
    <col min="5896" max="5896" width="14.7109375" style="36" customWidth="1"/>
    <col min="5897" max="5897" width="14.140625" style="36" customWidth="1"/>
    <col min="5898" max="5898" width="10.140625" style="36" bestFit="1" customWidth="1"/>
    <col min="5899" max="5899" width="11.140625" style="36" bestFit="1" customWidth="1"/>
    <col min="5900" max="5900" width="11.42578125" style="36" customWidth="1"/>
    <col min="5901" max="6144" width="8.85546875" style="36"/>
    <col min="6145" max="6145" width="3.5703125" style="36" customWidth="1"/>
    <col min="6146" max="6146" width="3.28515625" style="36" customWidth="1"/>
    <col min="6147" max="6147" width="28.5703125" style="36" customWidth="1"/>
    <col min="6148" max="6148" width="12.7109375" style="36" bestFit="1" customWidth="1"/>
    <col min="6149" max="6149" width="13.42578125" style="36" customWidth="1"/>
    <col min="6150" max="6150" width="14.28515625" style="36" customWidth="1"/>
    <col min="6151" max="6151" width="14.5703125" style="36" customWidth="1"/>
    <col min="6152" max="6152" width="14.7109375" style="36" customWidth="1"/>
    <col min="6153" max="6153" width="14.140625" style="36" customWidth="1"/>
    <col min="6154" max="6154" width="10.140625" style="36" bestFit="1" customWidth="1"/>
    <col min="6155" max="6155" width="11.140625" style="36" bestFit="1" customWidth="1"/>
    <col min="6156" max="6156" width="11.42578125" style="36" customWidth="1"/>
    <col min="6157" max="6400" width="8.85546875" style="36"/>
    <col min="6401" max="6401" width="3.5703125" style="36" customWidth="1"/>
    <col min="6402" max="6402" width="3.28515625" style="36" customWidth="1"/>
    <col min="6403" max="6403" width="28.5703125" style="36" customWidth="1"/>
    <col min="6404" max="6404" width="12.7109375" style="36" bestFit="1" customWidth="1"/>
    <col min="6405" max="6405" width="13.42578125" style="36" customWidth="1"/>
    <col min="6406" max="6406" width="14.28515625" style="36" customWidth="1"/>
    <col min="6407" max="6407" width="14.5703125" style="36" customWidth="1"/>
    <col min="6408" max="6408" width="14.7109375" style="36" customWidth="1"/>
    <col min="6409" max="6409" width="14.140625" style="36" customWidth="1"/>
    <col min="6410" max="6410" width="10.140625" style="36" bestFit="1" customWidth="1"/>
    <col min="6411" max="6411" width="11.140625" style="36" bestFit="1" customWidth="1"/>
    <col min="6412" max="6412" width="11.42578125" style="36" customWidth="1"/>
    <col min="6413" max="6656" width="8.85546875" style="36"/>
    <col min="6657" max="6657" width="3.5703125" style="36" customWidth="1"/>
    <col min="6658" max="6658" width="3.28515625" style="36" customWidth="1"/>
    <col min="6659" max="6659" width="28.5703125" style="36" customWidth="1"/>
    <col min="6660" max="6660" width="12.7109375" style="36" bestFit="1" customWidth="1"/>
    <col min="6661" max="6661" width="13.42578125" style="36" customWidth="1"/>
    <col min="6662" max="6662" width="14.28515625" style="36" customWidth="1"/>
    <col min="6663" max="6663" width="14.5703125" style="36" customWidth="1"/>
    <col min="6664" max="6664" width="14.7109375" style="36" customWidth="1"/>
    <col min="6665" max="6665" width="14.140625" style="36" customWidth="1"/>
    <col min="6666" max="6666" width="10.140625" style="36" bestFit="1" customWidth="1"/>
    <col min="6667" max="6667" width="11.140625" style="36" bestFit="1" customWidth="1"/>
    <col min="6668" max="6668" width="11.42578125" style="36" customWidth="1"/>
    <col min="6669" max="6912" width="8.85546875" style="36"/>
    <col min="6913" max="6913" width="3.5703125" style="36" customWidth="1"/>
    <col min="6914" max="6914" width="3.28515625" style="36" customWidth="1"/>
    <col min="6915" max="6915" width="28.5703125" style="36" customWidth="1"/>
    <col min="6916" max="6916" width="12.7109375" style="36" bestFit="1" customWidth="1"/>
    <col min="6917" max="6917" width="13.42578125" style="36" customWidth="1"/>
    <col min="6918" max="6918" width="14.28515625" style="36" customWidth="1"/>
    <col min="6919" max="6919" width="14.5703125" style="36" customWidth="1"/>
    <col min="6920" max="6920" width="14.7109375" style="36" customWidth="1"/>
    <col min="6921" max="6921" width="14.140625" style="36" customWidth="1"/>
    <col min="6922" max="6922" width="10.140625" style="36" bestFit="1" customWidth="1"/>
    <col min="6923" max="6923" width="11.140625" style="36" bestFit="1" customWidth="1"/>
    <col min="6924" max="6924" width="11.42578125" style="36" customWidth="1"/>
    <col min="6925" max="7168" width="8.85546875" style="36"/>
    <col min="7169" max="7169" width="3.5703125" style="36" customWidth="1"/>
    <col min="7170" max="7170" width="3.28515625" style="36" customWidth="1"/>
    <col min="7171" max="7171" width="28.5703125" style="36" customWidth="1"/>
    <col min="7172" max="7172" width="12.7109375" style="36" bestFit="1" customWidth="1"/>
    <col min="7173" max="7173" width="13.42578125" style="36" customWidth="1"/>
    <col min="7174" max="7174" width="14.28515625" style="36" customWidth="1"/>
    <col min="7175" max="7175" width="14.5703125" style="36" customWidth="1"/>
    <col min="7176" max="7176" width="14.7109375" style="36" customWidth="1"/>
    <col min="7177" max="7177" width="14.140625" style="36" customWidth="1"/>
    <col min="7178" max="7178" width="10.140625" style="36" bestFit="1" customWidth="1"/>
    <col min="7179" max="7179" width="11.140625" style="36" bestFit="1" customWidth="1"/>
    <col min="7180" max="7180" width="11.42578125" style="36" customWidth="1"/>
    <col min="7181" max="7424" width="8.85546875" style="36"/>
    <col min="7425" max="7425" width="3.5703125" style="36" customWidth="1"/>
    <col min="7426" max="7426" width="3.28515625" style="36" customWidth="1"/>
    <col min="7427" max="7427" width="28.5703125" style="36" customWidth="1"/>
    <col min="7428" max="7428" width="12.7109375" style="36" bestFit="1" customWidth="1"/>
    <col min="7429" max="7429" width="13.42578125" style="36" customWidth="1"/>
    <col min="7430" max="7430" width="14.28515625" style="36" customWidth="1"/>
    <col min="7431" max="7431" width="14.5703125" style="36" customWidth="1"/>
    <col min="7432" max="7432" width="14.7109375" style="36" customWidth="1"/>
    <col min="7433" max="7433" width="14.140625" style="36" customWidth="1"/>
    <col min="7434" max="7434" width="10.140625" style="36" bestFit="1" customWidth="1"/>
    <col min="7435" max="7435" width="11.140625" style="36" bestFit="1" customWidth="1"/>
    <col min="7436" max="7436" width="11.42578125" style="36" customWidth="1"/>
    <col min="7437" max="7680" width="8.85546875" style="36"/>
    <col min="7681" max="7681" width="3.5703125" style="36" customWidth="1"/>
    <col min="7682" max="7682" width="3.28515625" style="36" customWidth="1"/>
    <col min="7683" max="7683" width="28.5703125" style="36" customWidth="1"/>
    <col min="7684" max="7684" width="12.7109375" style="36" bestFit="1" customWidth="1"/>
    <col min="7685" max="7685" width="13.42578125" style="36" customWidth="1"/>
    <col min="7686" max="7686" width="14.28515625" style="36" customWidth="1"/>
    <col min="7687" max="7687" width="14.5703125" style="36" customWidth="1"/>
    <col min="7688" max="7688" width="14.7109375" style="36" customWidth="1"/>
    <col min="7689" max="7689" width="14.140625" style="36" customWidth="1"/>
    <col min="7690" max="7690" width="10.140625" style="36" bestFit="1" customWidth="1"/>
    <col min="7691" max="7691" width="11.140625" style="36" bestFit="1" customWidth="1"/>
    <col min="7692" max="7692" width="11.42578125" style="36" customWidth="1"/>
    <col min="7693" max="7936" width="8.85546875" style="36"/>
    <col min="7937" max="7937" width="3.5703125" style="36" customWidth="1"/>
    <col min="7938" max="7938" width="3.28515625" style="36" customWidth="1"/>
    <col min="7939" max="7939" width="28.5703125" style="36" customWidth="1"/>
    <col min="7940" max="7940" width="12.7109375" style="36" bestFit="1" customWidth="1"/>
    <col min="7941" max="7941" width="13.42578125" style="36" customWidth="1"/>
    <col min="7942" max="7942" width="14.28515625" style="36" customWidth="1"/>
    <col min="7943" max="7943" width="14.5703125" style="36" customWidth="1"/>
    <col min="7944" max="7944" width="14.7109375" style="36" customWidth="1"/>
    <col min="7945" max="7945" width="14.140625" style="36" customWidth="1"/>
    <col min="7946" max="7946" width="10.140625" style="36" bestFit="1" customWidth="1"/>
    <col min="7947" max="7947" width="11.140625" style="36" bestFit="1" customWidth="1"/>
    <col min="7948" max="7948" width="11.42578125" style="36" customWidth="1"/>
    <col min="7949" max="8192" width="8.85546875" style="36"/>
    <col min="8193" max="8193" width="3.5703125" style="36" customWidth="1"/>
    <col min="8194" max="8194" width="3.28515625" style="36" customWidth="1"/>
    <col min="8195" max="8195" width="28.5703125" style="36" customWidth="1"/>
    <col min="8196" max="8196" width="12.7109375" style="36" bestFit="1" customWidth="1"/>
    <col min="8197" max="8197" width="13.42578125" style="36" customWidth="1"/>
    <col min="8198" max="8198" width="14.28515625" style="36" customWidth="1"/>
    <col min="8199" max="8199" width="14.5703125" style="36" customWidth="1"/>
    <col min="8200" max="8200" width="14.7109375" style="36" customWidth="1"/>
    <col min="8201" max="8201" width="14.140625" style="36" customWidth="1"/>
    <col min="8202" max="8202" width="10.140625" style="36" bestFit="1" customWidth="1"/>
    <col min="8203" max="8203" width="11.140625" style="36" bestFit="1" customWidth="1"/>
    <col min="8204" max="8204" width="11.42578125" style="36" customWidth="1"/>
    <col min="8205" max="8448" width="8.85546875" style="36"/>
    <col min="8449" max="8449" width="3.5703125" style="36" customWidth="1"/>
    <col min="8450" max="8450" width="3.28515625" style="36" customWidth="1"/>
    <col min="8451" max="8451" width="28.5703125" style="36" customWidth="1"/>
    <col min="8452" max="8452" width="12.7109375" style="36" bestFit="1" customWidth="1"/>
    <col min="8453" max="8453" width="13.42578125" style="36" customWidth="1"/>
    <col min="8454" max="8454" width="14.28515625" style="36" customWidth="1"/>
    <col min="8455" max="8455" width="14.5703125" style="36" customWidth="1"/>
    <col min="8456" max="8456" width="14.7109375" style="36" customWidth="1"/>
    <col min="8457" max="8457" width="14.140625" style="36" customWidth="1"/>
    <col min="8458" max="8458" width="10.140625" style="36" bestFit="1" customWidth="1"/>
    <col min="8459" max="8459" width="11.140625" style="36" bestFit="1" customWidth="1"/>
    <col min="8460" max="8460" width="11.42578125" style="36" customWidth="1"/>
    <col min="8461" max="8704" width="8.85546875" style="36"/>
    <col min="8705" max="8705" width="3.5703125" style="36" customWidth="1"/>
    <col min="8706" max="8706" width="3.28515625" style="36" customWidth="1"/>
    <col min="8707" max="8707" width="28.5703125" style="36" customWidth="1"/>
    <col min="8708" max="8708" width="12.7109375" style="36" bestFit="1" customWidth="1"/>
    <col min="8709" max="8709" width="13.42578125" style="36" customWidth="1"/>
    <col min="8710" max="8710" width="14.28515625" style="36" customWidth="1"/>
    <col min="8711" max="8711" width="14.5703125" style="36" customWidth="1"/>
    <col min="8712" max="8712" width="14.7109375" style="36" customWidth="1"/>
    <col min="8713" max="8713" width="14.140625" style="36" customWidth="1"/>
    <col min="8714" max="8714" width="10.140625" style="36" bestFit="1" customWidth="1"/>
    <col min="8715" max="8715" width="11.140625" style="36" bestFit="1" customWidth="1"/>
    <col min="8716" max="8716" width="11.42578125" style="36" customWidth="1"/>
    <col min="8717" max="8960" width="8.85546875" style="36"/>
    <col min="8961" max="8961" width="3.5703125" style="36" customWidth="1"/>
    <col min="8962" max="8962" width="3.28515625" style="36" customWidth="1"/>
    <col min="8963" max="8963" width="28.5703125" style="36" customWidth="1"/>
    <col min="8964" max="8964" width="12.7109375" style="36" bestFit="1" customWidth="1"/>
    <col min="8965" max="8965" width="13.42578125" style="36" customWidth="1"/>
    <col min="8966" max="8966" width="14.28515625" style="36" customWidth="1"/>
    <col min="8967" max="8967" width="14.5703125" style="36" customWidth="1"/>
    <col min="8968" max="8968" width="14.7109375" style="36" customWidth="1"/>
    <col min="8969" max="8969" width="14.140625" style="36" customWidth="1"/>
    <col min="8970" max="8970" width="10.140625" style="36" bestFit="1" customWidth="1"/>
    <col min="8971" max="8971" width="11.140625" style="36" bestFit="1" customWidth="1"/>
    <col min="8972" max="8972" width="11.42578125" style="36" customWidth="1"/>
    <col min="8973" max="9216" width="8.85546875" style="36"/>
    <col min="9217" max="9217" width="3.5703125" style="36" customWidth="1"/>
    <col min="9218" max="9218" width="3.28515625" style="36" customWidth="1"/>
    <col min="9219" max="9219" width="28.5703125" style="36" customWidth="1"/>
    <col min="9220" max="9220" width="12.7109375" style="36" bestFit="1" customWidth="1"/>
    <col min="9221" max="9221" width="13.42578125" style="36" customWidth="1"/>
    <col min="9222" max="9222" width="14.28515625" style="36" customWidth="1"/>
    <col min="9223" max="9223" width="14.5703125" style="36" customWidth="1"/>
    <col min="9224" max="9224" width="14.7109375" style="36" customWidth="1"/>
    <col min="9225" max="9225" width="14.140625" style="36" customWidth="1"/>
    <col min="9226" max="9226" width="10.140625" style="36" bestFit="1" customWidth="1"/>
    <col min="9227" max="9227" width="11.140625" style="36" bestFit="1" customWidth="1"/>
    <col min="9228" max="9228" width="11.42578125" style="36" customWidth="1"/>
    <col min="9229" max="9472" width="8.85546875" style="36"/>
    <col min="9473" max="9473" width="3.5703125" style="36" customWidth="1"/>
    <col min="9474" max="9474" width="3.28515625" style="36" customWidth="1"/>
    <col min="9475" max="9475" width="28.5703125" style="36" customWidth="1"/>
    <col min="9476" max="9476" width="12.7109375" style="36" bestFit="1" customWidth="1"/>
    <col min="9477" max="9477" width="13.42578125" style="36" customWidth="1"/>
    <col min="9478" max="9478" width="14.28515625" style="36" customWidth="1"/>
    <col min="9479" max="9479" width="14.5703125" style="36" customWidth="1"/>
    <col min="9480" max="9480" width="14.7109375" style="36" customWidth="1"/>
    <col min="9481" max="9481" width="14.140625" style="36" customWidth="1"/>
    <col min="9482" max="9482" width="10.140625" style="36" bestFit="1" customWidth="1"/>
    <col min="9483" max="9483" width="11.140625" style="36" bestFit="1" customWidth="1"/>
    <col min="9484" max="9484" width="11.42578125" style="36" customWidth="1"/>
    <col min="9485" max="9728" width="8.85546875" style="36"/>
    <col min="9729" max="9729" width="3.5703125" style="36" customWidth="1"/>
    <col min="9730" max="9730" width="3.28515625" style="36" customWidth="1"/>
    <col min="9731" max="9731" width="28.5703125" style="36" customWidth="1"/>
    <col min="9732" max="9732" width="12.7109375" style="36" bestFit="1" customWidth="1"/>
    <col min="9733" max="9733" width="13.42578125" style="36" customWidth="1"/>
    <col min="9734" max="9734" width="14.28515625" style="36" customWidth="1"/>
    <col min="9735" max="9735" width="14.5703125" style="36" customWidth="1"/>
    <col min="9736" max="9736" width="14.7109375" style="36" customWidth="1"/>
    <col min="9737" max="9737" width="14.140625" style="36" customWidth="1"/>
    <col min="9738" max="9738" width="10.140625" style="36" bestFit="1" customWidth="1"/>
    <col min="9739" max="9739" width="11.140625" style="36" bestFit="1" customWidth="1"/>
    <col min="9740" max="9740" width="11.42578125" style="36" customWidth="1"/>
    <col min="9741" max="9984" width="8.85546875" style="36"/>
    <col min="9985" max="9985" width="3.5703125" style="36" customWidth="1"/>
    <col min="9986" max="9986" width="3.28515625" style="36" customWidth="1"/>
    <col min="9987" max="9987" width="28.5703125" style="36" customWidth="1"/>
    <col min="9988" max="9988" width="12.7109375" style="36" bestFit="1" customWidth="1"/>
    <col min="9989" max="9989" width="13.42578125" style="36" customWidth="1"/>
    <col min="9990" max="9990" width="14.28515625" style="36" customWidth="1"/>
    <col min="9991" max="9991" width="14.5703125" style="36" customWidth="1"/>
    <col min="9992" max="9992" width="14.7109375" style="36" customWidth="1"/>
    <col min="9993" max="9993" width="14.140625" style="36" customWidth="1"/>
    <col min="9994" max="9994" width="10.140625" style="36" bestFit="1" customWidth="1"/>
    <col min="9995" max="9995" width="11.140625" style="36" bestFit="1" customWidth="1"/>
    <col min="9996" max="9996" width="11.42578125" style="36" customWidth="1"/>
    <col min="9997" max="10240" width="8.85546875" style="36"/>
    <col min="10241" max="10241" width="3.5703125" style="36" customWidth="1"/>
    <col min="10242" max="10242" width="3.28515625" style="36" customWidth="1"/>
    <col min="10243" max="10243" width="28.5703125" style="36" customWidth="1"/>
    <col min="10244" max="10244" width="12.7109375" style="36" bestFit="1" customWidth="1"/>
    <col min="10245" max="10245" width="13.42578125" style="36" customWidth="1"/>
    <col min="10246" max="10246" width="14.28515625" style="36" customWidth="1"/>
    <col min="10247" max="10247" width="14.5703125" style="36" customWidth="1"/>
    <col min="10248" max="10248" width="14.7109375" style="36" customWidth="1"/>
    <col min="10249" max="10249" width="14.140625" style="36" customWidth="1"/>
    <col min="10250" max="10250" width="10.140625" style="36" bestFit="1" customWidth="1"/>
    <col min="10251" max="10251" width="11.140625" style="36" bestFit="1" customWidth="1"/>
    <col min="10252" max="10252" width="11.42578125" style="36" customWidth="1"/>
    <col min="10253" max="10496" width="8.85546875" style="36"/>
    <col min="10497" max="10497" width="3.5703125" style="36" customWidth="1"/>
    <col min="10498" max="10498" width="3.28515625" style="36" customWidth="1"/>
    <col min="10499" max="10499" width="28.5703125" style="36" customWidth="1"/>
    <col min="10500" max="10500" width="12.7109375" style="36" bestFit="1" customWidth="1"/>
    <col min="10501" max="10501" width="13.42578125" style="36" customWidth="1"/>
    <col min="10502" max="10502" width="14.28515625" style="36" customWidth="1"/>
    <col min="10503" max="10503" width="14.5703125" style="36" customWidth="1"/>
    <col min="10504" max="10504" width="14.7109375" style="36" customWidth="1"/>
    <col min="10505" max="10505" width="14.140625" style="36" customWidth="1"/>
    <col min="10506" max="10506" width="10.140625" style="36" bestFit="1" customWidth="1"/>
    <col min="10507" max="10507" width="11.140625" style="36" bestFit="1" customWidth="1"/>
    <col min="10508" max="10508" width="11.42578125" style="36" customWidth="1"/>
    <col min="10509" max="10752" width="8.85546875" style="36"/>
    <col min="10753" max="10753" width="3.5703125" style="36" customWidth="1"/>
    <col min="10754" max="10754" width="3.28515625" style="36" customWidth="1"/>
    <col min="10755" max="10755" width="28.5703125" style="36" customWidth="1"/>
    <col min="10756" max="10756" width="12.7109375" style="36" bestFit="1" customWidth="1"/>
    <col min="10757" max="10757" width="13.42578125" style="36" customWidth="1"/>
    <col min="10758" max="10758" width="14.28515625" style="36" customWidth="1"/>
    <col min="10759" max="10759" width="14.5703125" style="36" customWidth="1"/>
    <col min="10760" max="10760" width="14.7109375" style="36" customWidth="1"/>
    <col min="10761" max="10761" width="14.140625" style="36" customWidth="1"/>
    <col min="10762" max="10762" width="10.140625" style="36" bestFit="1" customWidth="1"/>
    <col min="10763" max="10763" width="11.140625" style="36" bestFit="1" customWidth="1"/>
    <col min="10764" max="10764" width="11.42578125" style="36" customWidth="1"/>
    <col min="10765" max="11008" width="8.85546875" style="36"/>
    <col min="11009" max="11009" width="3.5703125" style="36" customWidth="1"/>
    <col min="11010" max="11010" width="3.28515625" style="36" customWidth="1"/>
    <col min="11011" max="11011" width="28.5703125" style="36" customWidth="1"/>
    <col min="11012" max="11012" width="12.7109375" style="36" bestFit="1" customWidth="1"/>
    <col min="11013" max="11013" width="13.42578125" style="36" customWidth="1"/>
    <col min="11014" max="11014" width="14.28515625" style="36" customWidth="1"/>
    <col min="11015" max="11015" width="14.5703125" style="36" customWidth="1"/>
    <col min="11016" max="11016" width="14.7109375" style="36" customWidth="1"/>
    <col min="11017" max="11017" width="14.140625" style="36" customWidth="1"/>
    <col min="11018" max="11018" width="10.140625" style="36" bestFit="1" customWidth="1"/>
    <col min="11019" max="11019" width="11.140625" style="36" bestFit="1" customWidth="1"/>
    <col min="11020" max="11020" width="11.42578125" style="36" customWidth="1"/>
    <col min="11021" max="11264" width="8.85546875" style="36"/>
    <col min="11265" max="11265" width="3.5703125" style="36" customWidth="1"/>
    <col min="11266" max="11266" width="3.28515625" style="36" customWidth="1"/>
    <col min="11267" max="11267" width="28.5703125" style="36" customWidth="1"/>
    <col min="11268" max="11268" width="12.7109375" style="36" bestFit="1" customWidth="1"/>
    <col min="11269" max="11269" width="13.42578125" style="36" customWidth="1"/>
    <col min="11270" max="11270" width="14.28515625" style="36" customWidth="1"/>
    <col min="11271" max="11271" width="14.5703125" style="36" customWidth="1"/>
    <col min="11272" max="11272" width="14.7109375" style="36" customWidth="1"/>
    <col min="11273" max="11273" width="14.140625" style="36" customWidth="1"/>
    <col min="11274" max="11274" width="10.140625" style="36" bestFit="1" customWidth="1"/>
    <col min="11275" max="11275" width="11.140625" style="36" bestFit="1" customWidth="1"/>
    <col min="11276" max="11276" width="11.42578125" style="36" customWidth="1"/>
    <col min="11277" max="11520" width="8.85546875" style="36"/>
    <col min="11521" max="11521" width="3.5703125" style="36" customWidth="1"/>
    <col min="11522" max="11522" width="3.28515625" style="36" customWidth="1"/>
    <col min="11523" max="11523" width="28.5703125" style="36" customWidth="1"/>
    <col min="11524" max="11524" width="12.7109375" style="36" bestFit="1" customWidth="1"/>
    <col min="11525" max="11525" width="13.42578125" style="36" customWidth="1"/>
    <col min="11526" max="11526" width="14.28515625" style="36" customWidth="1"/>
    <col min="11527" max="11527" width="14.5703125" style="36" customWidth="1"/>
    <col min="11528" max="11528" width="14.7109375" style="36" customWidth="1"/>
    <col min="11529" max="11529" width="14.140625" style="36" customWidth="1"/>
    <col min="11530" max="11530" width="10.140625" style="36" bestFit="1" customWidth="1"/>
    <col min="11531" max="11531" width="11.140625" style="36" bestFit="1" customWidth="1"/>
    <col min="11532" max="11532" width="11.42578125" style="36" customWidth="1"/>
    <col min="11533" max="11776" width="8.85546875" style="36"/>
    <col min="11777" max="11777" width="3.5703125" style="36" customWidth="1"/>
    <col min="11778" max="11778" width="3.28515625" style="36" customWidth="1"/>
    <col min="11779" max="11779" width="28.5703125" style="36" customWidth="1"/>
    <col min="11780" max="11780" width="12.7109375" style="36" bestFit="1" customWidth="1"/>
    <col min="11781" max="11781" width="13.42578125" style="36" customWidth="1"/>
    <col min="11782" max="11782" width="14.28515625" style="36" customWidth="1"/>
    <col min="11783" max="11783" width="14.5703125" style="36" customWidth="1"/>
    <col min="11784" max="11784" width="14.7109375" style="36" customWidth="1"/>
    <col min="11785" max="11785" width="14.140625" style="36" customWidth="1"/>
    <col min="11786" max="11786" width="10.140625" style="36" bestFit="1" customWidth="1"/>
    <col min="11787" max="11787" width="11.140625" style="36" bestFit="1" customWidth="1"/>
    <col min="11788" max="11788" width="11.42578125" style="36" customWidth="1"/>
    <col min="11789" max="12032" width="8.85546875" style="36"/>
    <col min="12033" max="12033" width="3.5703125" style="36" customWidth="1"/>
    <col min="12034" max="12034" width="3.28515625" style="36" customWidth="1"/>
    <col min="12035" max="12035" width="28.5703125" style="36" customWidth="1"/>
    <col min="12036" max="12036" width="12.7109375" style="36" bestFit="1" customWidth="1"/>
    <col min="12037" max="12037" width="13.42578125" style="36" customWidth="1"/>
    <col min="12038" max="12038" width="14.28515625" style="36" customWidth="1"/>
    <col min="12039" max="12039" width="14.5703125" style="36" customWidth="1"/>
    <col min="12040" max="12040" width="14.7109375" style="36" customWidth="1"/>
    <col min="12041" max="12041" width="14.140625" style="36" customWidth="1"/>
    <col min="12042" max="12042" width="10.140625" style="36" bestFit="1" customWidth="1"/>
    <col min="12043" max="12043" width="11.140625" style="36" bestFit="1" customWidth="1"/>
    <col min="12044" max="12044" width="11.42578125" style="36" customWidth="1"/>
    <col min="12045" max="12288" width="8.85546875" style="36"/>
    <col min="12289" max="12289" width="3.5703125" style="36" customWidth="1"/>
    <col min="12290" max="12290" width="3.28515625" style="36" customWidth="1"/>
    <col min="12291" max="12291" width="28.5703125" style="36" customWidth="1"/>
    <col min="12292" max="12292" width="12.7109375" style="36" bestFit="1" customWidth="1"/>
    <col min="12293" max="12293" width="13.42578125" style="36" customWidth="1"/>
    <col min="12294" max="12294" width="14.28515625" style="36" customWidth="1"/>
    <col min="12295" max="12295" width="14.5703125" style="36" customWidth="1"/>
    <col min="12296" max="12296" width="14.7109375" style="36" customWidth="1"/>
    <col min="12297" max="12297" width="14.140625" style="36" customWidth="1"/>
    <col min="12298" max="12298" width="10.140625" style="36" bestFit="1" customWidth="1"/>
    <col min="12299" max="12299" width="11.140625" style="36" bestFit="1" customWidth="1"/>
    <col min="12300" max="12300" width="11.42578125" style="36" customWidth="1"/>
    <col min="12301" max="12544" width="8.85546875" style="36"/>
    <col min="12545" max="12545" width="3.5703125" style="36" customWidth="1"/>
    <col min="12546" max="12546" width="3.28515625" style="36" customWidth="1"/>
    <col min="12547" max="12547" width="28.5703125" style="36" customWidth="1"/>
    <col min="12548" max="12548" width="12.7109375" style="36" bestFit="1" customWidth="1"/>
    <col min="12549" max="12549" width="13.42578125" style="36" customWidth="1"/>
    <col min="12550" max="12550" width="14.28515625" style="36" customWidth="1"/>
    <col min="12551" max="12551" width="14.5703125" style="36" customWidth="1"/>
    <col min="12552" max="12552" width="14.7109375" style="36" customWidth="1"/>
    <col min="12553" max="12553" width="14.140625" style="36" customWidth="1"/>
    <col min="12554" max="12554" width="10.140625" style="36" bestFit="1" customWidth="1"/>
    <col min="12555" max="12555" width="11.140625" style="36" bestFit="1" customWidth="1"/>
    <col min="12556" max="12556" width="11.42578125" style="36" customWidth="1"/>
    <col min="12557" max="12800" width="8.85546875" style="36"/>
    <col min="12801" max="12801" width="3.5703125" style="36" customWidth="1"/>
    <col min="12802" max="12802" width="3.28515625" style="36" customWidth="1"/>
    <col min="12803" max="12803" width="28.5703125" style="36" customWidth="1"/>
    <col min="12804" max="12804" width="12.7109375" style="36" bestFit="1" customWidth="1"/>
    <col min="12805" max="12805" width="13.42578125" style="36" customWidth="1"/>
    <col min="12806" max="12806" width="14.28515625" style="36" customWidth="1"/>
    <col min="12807" max="12807" width="14.5703125" style="36" customWidth="1"/>
    <col min="12808" max="12808" width="14.7109375" style="36" customWidth="1"/>
    <col min="12809" max="12809" width="14.140625" style="36" customWidth="1"/>
    <col min="12810" max="12810" width="10.140625" style="36" bestFit="1" customWidth="1"/>
    <col min="12811" max="12811" width="11.140625" style="36" bestFit="1" customWidth="1"/>
    <col min="12812" max="12812" width="11.42578125" style="36" customWidth="1"/>
    <col min="12813" max="13056" width="8.85546875" style="36"/>
    <col min="13057" max="13057" width="3.5703125" style="36" customWidth="1"/>
    <col min="13058" max="13058" width="3.28515625" style="36" customWidth="1"/>
    <col min="13059" max="13059" width="28.5703125" style="36" customWidth="1"/>
    <col min="13060" max="13060" width="12.7109375" style="36" bestFit="1" customWidth="1"/>
    <col min="13061" max="13061" width="13.42578125" style="36" customWidth="1"/>
    <col min="13062" max="13062" width="14.28515625" style="36" customWidth="1"/>
    <col min="13063" max="13063" width="14.5703125" style="36" customWidth="1"/>
    <col min="13064" max="13064" width="14.7109375" style="36" customWidth="1"/>
    <col min="13065" max="13065" width="14.140625" style="36" customWidth="1"/>
    <col min="13066" max="13066" width="10.140625" style="36" bestFit="1" customWidth="1"/>
    <col min="13067" max="13067" width="11.140625" style="36" bestFit="1" customWidth="1"/>
    <col min="13068" max="13068" width="11.42578125" style="36" customWidth="1"/>
    <col min="13069" max="13312" width="8.85546875" style="36"/>
    <col min="13313" max="13313" width="3.5703125" style="36" customWidth="1"/>
    <col min="13314" max="13314" width="3.28515625" style="36" customWidth="1"/>
    <col min="13315" max="13315" width="28.5703125" style="36" customWidth="1"/>
    <col min="13316" max="13316" width="12.7109375" style="36" bestFit="1" customWidth="1"/>
    <col min="13317" max="13317" width="13.42578125" style="36" customWidth="1"/>
    <col min="13318" max="13318" width="14.28515625" style="36" customWidth="1"/>
    <col min="13319" max="13319" width="14.5703125" style="36" customWidth="1"/>
    <col min="13320" max="13320" width="14.7109375" style="36" customWidth="1"/>
    <col min="13321" max="13321" width="14.140625" style="36" customWidth="1"/>
    <col min="13322" max="13322" width="10.140625" style="36" bestFit="1" customWidth="1"/>
    <col min="13323" max="13323" width="11.140625" style="36" bestFit="1" customWidth="1"/>
    <col min="13324" max="13324" width="11.42578125" style="36" customWidth="1"/>
    <col min="13325" max="13568" width="8.85546875" style="36"/>
    <col min="13569" max="13569" width="3.5703125" style="36" customWidth="1"/>
    <col min="13570" max="13570" width="3.28515625" style="36" customWidth="1"/>
    <col min="13571" max="13571" width="28.5703125" style="36" customWidth="1"/>
    <col min="13572" max="13572" width="12.7109375" style="36" bestFit="1" customWidth="1"/>
    <col min="13573" max="13573" width="13.42578125" style="36" customWidth="1"/>
    <col min="13574" max="13574" width="14.28515625" style="36" customWidth="1"/>
    <col min="13575" max="13575" width="14.5703125" style="36" customWidth="1"/>
    <col min="13576" max="13576" width="14.7109375" style="36" customWidth="1"/>
    <col min="13577" max="13577" width="14.140625" style="36" customWidth="1"/>
    <col min="13578" max="13578" width="10.140625" style="36" bestFit="1" customWidth="1"/>
    <col min="13579" max="13579" width="11.140625" style="36" bestFit="1" customWidth="1"/>
    <col min="13580" max="13580" width="11.42578125" style="36" customWidth="1"/>
    <col min="13581" max="13824" width="8.85546875" style="36"/>
    <col min="13825" max="13825" width="3.5703125" style="36" customWidth="1"/>
    <col min="13826" max="13826" width="3.28515625" style="36" customWidth="1"/>
    <col min="13827" max="13827" width="28.5703125" style="36" customWidth="1"/>
    <col min="13828" max="13828" width="12.7109375" style="36" bestFit="1" customWidth="1"/>
    <col min="13829" max="13829" width="13.42578125" style="36" customWidth="1"/>
    <col min="13830" max="13830" width="14.28515625" style="36" customWidth="1"/>
    <col min="13831" max="13831" width="14.5703125" style="36" customWidth="1"/>
    <col min="13832" max="13832" width="14.7109375" style="36" customWidth="1"/>
    <col min="13833" max="13833" width="14.140625" style="36" customWidth="1"/>
    <col min="13834" max="13834" width="10.140625" style="36" bestFit="1" customWidth="1"/>
    <col min="13835" max="13835" width="11.140625" style="36" bestFit="1" customWidth="1"/>
    <col min="13836" max="13836" width="11.42578125" style="36" customWidth="1"/>
    <col min="13837" max="14080" width="8.85546875" style="36"/>
    <col min="14081" max="14081" width="3.5703125" style="36" customWidth="1"/>
    <col min="14082" max="14082" width="3.28515625" style="36" customWidth="1"/>
    <col min="14083" max="14083" width="28.5703125" style="36" customWidth="1"/>
    <col min="14084" max="14084" width="12.7109375" style="36" bestFit="1" customWidth="1"/>
    <col min="14085" max="14085" width="13.42578125" style="36" customWidth="1"/>
    <col min="14086" max="14086" width="14.28515625" style="36" customWidth="1"/>
    <col min="14087" max="14087" width="14.5703125" style="36" customWidth="1"/>
    <col min="14088" max="14088" width="14.7109375" style="36" customWidth="1"/>
    <col min="14089" max="14089" width="14.140625" style="36" customWidth="1"/>
    <col min="14090" max="14090" width="10.140625" style="36" bestFit="1" customWidth="1"/>
    <col min="14091" max="14091" width="11.140625" style="36" bestFit="1" customWidth="1"/>
    <col min="14092" max="14092" width="11.42578125" style="36" customWidth="1"/>
    <col min="14093" max="14336" width="8.85546875" style="36"/>
    <col min="14337" max="14337" width="3.5703125" style="36" customWidth="1"/>
    <col min="14338" max="14338" width="3.28515625" style="36" customWidth="1"/>
    <col min="14339" max="14339" width="28.5703125" style="36" customWidth="1"/>
    <col min="14340" max="14340" width="12.7109375" style="36" bestFit="1" customWidth="1"/>
    <col min="14341" max="14341" width="13.42578125" style="36" customWidth="1"/>
    <col min="14342" max="14342" width="14.28515625" style="36" customWidth="1"/>
    <col min="14343" max="14343" width="14.5703125" style="36" customWidth="1"/>
    <col min="14344" max="14344" width="14.7109375" style="36" customWidth="1"/>
    <col min="14345" max="14345" width="14.140625" style="36" customWidth="1"/>
    <col min="14346" max="14346" width="10.140625" style="36" bestFit="1" customWidth="1"/>
    <col min="14347" max="14347" width="11.140625" style="36" bestFit="1" customWidth="1"/>
    <col min="14348" max="14348" width="11.42578125" style="36" customWidth="1"/>
    <col min="14349" max="14592" width="8.85546875" style="36"/>
    <col min="14593" max="14593" width="3.5703125" style="36" customWidth="1"/>
    <col min="14594" max="14594" width="3.28515625" style="36" customWidth="1"/>
    <col min="14595" max="14595" width="28.5703125" style="36" customWidth="1"/>
    <col min="14596" max="14596" width="12.7109375" style="36" bestFit="1" customWidth="1"/>
    <col min="14597" max="14597" width="13.42578125" style="36" customWidth="1"/>
    <col min="14598" max="14598" width="14.28515625" style="36" customWidth="1"/>
    <col min="14599" max="14599" width="14.5703125" style="36" customWidth="1"/>
    <col min="14600" max="14600" width="14.7109375" style="36" customWidth="1"/>
    <col min="14601" max="14601" width="14.140625" style="36" customWidth="1"/>
    <col min="14602" max="14602" width="10.140625" style="36" bestFit="1" customWidth="1"/>
    <col min="14603" max="14603" width="11.140625" style="36" bestFit="1" customWidth="1"/>
    <col min="14604" max="14604" width="11.42578125" style="36" customWidth="1"/>
    <col min="14605" max="14848" width="8.85546875" style="36"/>
    <col min="14849" max="14849" width="3.5703125" style="36" customWidth="1"/>
    <col min="14850" max="14850" width="3.28515625" style="36" customWidth="1"/>
    <col min="14851" max="14851" width="28.5703125" style="36" customWidth="1"/>
    <col min="14852" max="14852" width="12.7109375" style="36" bestFit="1" customWidth="1"/>
    <col min="14853" max="14853" width="13.42578125" style="36" customWidth="1"/>
    <col min="14854" max="14854" width="14.28515625" style="36" customWidth="1"/>
    <col min="14855" max="14855" width="14.5703125" style="36" customWidth="1"/>
    <col min="14856" max="14856" width="14.7109375" style="36" customWidth="1"/>
    <col min="14857" max="14857" width="14.140625" style="36" customWidth="1"/>
    <col min="14858" max="14858" width="10.140625" style="36" bestFit="1" customWidth="1"/>
    <col min="14859" max="14859" width="11.140625" style="36" bestFit="1" customWidth="1"/>
    <col min="14860" max="14860" width="11.42578125" style="36" customWidth="1"/>
    <col min="14861" max="15104" width="8.85546875" style="36"/>
    <col min="15105" max="15105" width="3.5703125" style="36" customWidth="1"/>
    <col min="15106" max="15106" width="3.28515625" style="36" customWidth="1"/>
    <col min="15107" max="15107" width="28.5703125" style="36" customWidth="1"/>
    <col min="15108" max="15108" width="12.7109375" style="36" bestFit="1" customWidth="1"/>
    <col min="15109" max="15109" width="13.42578125" style="36" customWidth="1"/>
    <col min="15110" max="15110" width="14.28515625" style="36" customWidth="1"/>
    <col min="15111" max="15111" width="14.5703125" style="36" customWidth="1"/>
    <col min="15112" max="15112" width="14.7109375" style="36" customWidth="1"/>
    <col min="15113" max="15113" width="14.140625" style="36" customWidth="1"/>
    <col min="15114" max="15114" width="10.140625" style="36" bestFit="1" customWidth="1"/>
    <col min="15115" max="15115" width="11.140625" style="36" bestFit="1" customWidth="1"/>
    <col min="15116" max="15116" width="11.42578125" style="36" customWidth="1"/>
    <col min="15117" max="15360" width="8.85546875" style="36"/>
    <col min="15361" max="15361" width="3.5703125" style="36" customWidth="1"/>
    <col min="15362" max="15362" width="3.28515625" style="36" customWidth="1"/>
    <col min="15363" max="15363" width="28.5703125" style="36" customWidth="1"/>
    <col min="15364" max="15364" width="12.7109375" style="36" bestFit="1" customWidth="1"/>
    <col min="15365" max="15365" width="13.42578125" style="36" customWidth="1"/>
    <col min="15366" max="15366" width="14.28515625" style="36" customWidth="1"/>
    <col min="15367" max="15367" width="14.5703125" style="36" customWidth="1"/>
    <col min="15368" max="15368" width="14.7109375" style="36" customWidth="1"/>
    <col min="15369" max="15369" width="14.140625" style="36" customWidth="1"/>
    <col min="15370" max="15370" width="10.140625" style="36" bestFit="1" customWidth="1"/>
    <col min="15371" max="15371" width="11.140625" style="36" bestFit="1" customWidth="1"/>
    <col min="15372" max="15372" width="11.42578125" style="36" customWidth="1"/>
    <col min="15373" max="15616" width="8.85546875" style="36"/>
    <col min="15617" max="15617" width="3.5703125" style="36" customWidth="1"/>
    <col min="15618" max="15618" width="3.28515625" style="36" customWidth="1"/>
    <col min="15619" max="15619" width="28.5703125" style="36" customWidth="1"/>
    <col min="15620" max="15620" width="12.7109375" style="36" bestFit="1" customWidth="1"/>
    <col min="15621" max="15621" width="13.42578125" style="36" customWidth="1"/>
    <col min="15622" max="15622" width="14.28515625" style="36" customWidth="1"/>
    <col min="15623" max="15623" width="14.5703125" style="36" customWidth="1"/>
    <col min="15624" max="15624" width="14.7109375" style="36" customWidth="1"/>
    <col min="15625" max="15625" width="14.140625" style="36" customWidth="1"/>
    <col min="15626" max="15626" width="10.140625" style="36" bestFit="1" customWidth="1"/>
    <col min="15627" max="15627" width="11.140625" style="36" bestFit="1" customWidth="1"/>
    <col min="15628" max="15628" width="11.42578125" style="36" customWidth="1"/>
    <col min="15629" max="15872" width="8.85546875" style="36"/>
    <col min="15873" max="15873" width="3.5703125" style="36" customWidth="1"/>
    <col min="15874" max="15874" width="3.28515625" style="36" customWidth="1"/>
    <col min="15875" max="15875" width="28.5703125" style="36" customWidth="1"/>
    <col min="15876" max="15876" width="12.7109375" style="36" bestFit="1" customWidth="1"/>
    <col min="15877" max="15877" width="13.42578125" style="36" customWidth="1"/>
    <col min="15878" max="15878" width="14.28515625" style="36" customWidth="1"/>
    <col min="15879" max="15879" width="14.5703125" style="36" customWidth="1"/>
    <col min="15880" max="15880" width="14.7109375" style="36" customWidth="1"/>
    <col min="15881" max="15881" width="14.140625" style="36" customWidth="1"/>
    <col min="15882" max="15882" width="10.140625" style="36" bestFit="1" customWidth="1"/>
    <col min="15883" max="15883" width="11.140625" style="36" bestFit="1" customWidth="1"/>
    <col min="15884" max="15884" width="11.42578125" style="36" customWidth="1"/>
    <col min="15885" max="16128" width="8.85546875" style="36"/>
    <col min="16129" max="16129" width="3.5703125" style="36" customWidth="1"/>
    <col min="16130" max="16130" width="3.28515625" style="36" customWidth="1"/>
    <col min="16131" max="16131" width="28.5703125" style="36" customWidth="1"/>
    <col min="16132" max="16132" width="12.7109375" style="36" bestFit="1" customWidth="1"/>
    <col min="16133" max="16133" width="13.42578125" style="36" customWidth="1"/>
    <col min="16134" max="16134" width="14.28515625" style="36" customWidth="1"/>
    <col min="16135" max="16135" width="14.5703125" style="36" customWidth="1"/>
    <col min="16136" max="16136" width="14.7109375" style="36" customWidth="1"/>
    <col min="16137" max="16137" width="14.140625" style="36" customWidth="1"/>
    <col min="16138" max="16138" width="10.140625" style="36" bestFit="1" customWidth="1"/>
    <col min="16139" max="16139" width="11.140625" style="36" bestFit="1" customWidth="1"/>
    <col min="16140" max="16140" width="11.42578125" style="36" customWidth="1"/>
    <col min="16141" max="16384" width="8.85546875" style="36"/>
  </cols>
  <sheetData>
    <row r="1" spans="1:13" x14ac:dyDescent="0.2">
      <c r="A1" s="35" t="s">
        <v>92</v>
      </c>
      <c r="B1" s="35"/>
      <c r="C1" s="35"/>
      <c r="E1" s="53" t="s">
        <v>124</v>
      </c>
    </row>
    <row r="3" spans="1:13" x14ac:dyDescent="0.2">
      <c r="D3" s="37" t="s">
        <v>93</v>
      </c>
      <c r="E3" s="37" t="s">
        <v>94</v>
      </c>
      <c r="F3" s="37" t="s">
        <v>95</v>
      </c>
      <c r="G3" s="37" t="s">
        <v>96</v>
      </c>
      <c r="H3" s="37" t="s">
        <v>97</v>
      </c>
    </row>
    <row r="4" spans="1:13" x14ac:dyDescent="0.2">
      <c r="B4" s="35" t="s">
        <v>98</v>
      </c>
      <c r="D4" s="36" t="s">
        <v>99</v>
      </c>
      <c r="E4" s="38">
        <v>12925099.050000001</v>
      </c>
      <c r="F4" s="39">
        <f>$E4*D30</f>
        <v>6001908.2555836933</v>
      </c>
      <c r="G4" s="39">
        <f>$E4*E30</f>
        <v>1180210.3003242742</v>
      </c>
      <c r="H4" s="39">
        <f>$E4*F30</f>
        <v>5742980.4940920323</v>
      </c>
      <c r="I4" s="36" t="s">
        <v>100</v>
      </c>
    </row>
    <row r="5" spans="1:13" x14ac:dyDescent="0.2">
      <c r="E5" s="40">
        <f>SUM(E4:E4)</f>
        <v>12925099.050000001</v>
      </c>
      <c r="F5" s="40">
        <f>SUM(F4:F4)</f>
        <v>6001908.2555836933</v>
      </c>
      <c r="G5" s="40">
        <f>SUM(G4:G4)</f>
        <v>1180210.3003242742</v>
      </c>
      <c r="H5" s="40">
        <f>SUM(H4:H4)</f>
        <v>5742980.4940920323</v>
      </c>
    </row>
    <row r="8" spans="1:13" x14ac:dyDescent="0.2">
      <c r="D8" s="37" t="s">
        <v>93</v>
      </c>
      <c r="E8" s="37" t="s">
        <v>94</v>
      </c>
      <c r="F8" s="37" t="s">
        <v>6</v>
      </c>
      <c r="G8" s="37" t="s">
        <v>8</v>
      </c>
      <c r="H8" s="37" t="s">
        <v>10</v>
      </c>
      <c r="I8" s="37" t="s">
        <v>12</v>
      </c>
      <c r="J8" s="37" t="s">
        <v>14</v>
      </c>
      <c r="K8" s="37" t="s">
        <v>16</v>
      </c>
    </row>
    <row r="9" spans="1:13" x14ac:dyDescent="0.2">
      <c r="B9" s="35" t="s">
        <v>95</v>
      </c>
      <c r="D9" s="36" t="s">
        <v>101</v>
      </c>
      <c r="E9" s="40">
        <f>F5</f>
        <v>6001908.2555836933</v>
      </c>
      <c r="F9" s="40">
        <f t="shared" ref="F9:K9" si="0">$E9*D25</f>
        <v>1203340.6855894995</v>
      </c>
      <c r="G9" s="40">
        <f t="shared" si="0"/>
        <v>379742.75733767002</v>
      </c>
      <c r="H9" s="40">
        <f t="shared" si="0"/>
        <v>138088.27539551636</v>
      </c>
      <c r="I9" s="40">
        <f t="shared" si="0"/>
        <v>187405.51660820076</v>
      </c>
      <c r="J9" s="40">
        <f t="shared" si="0"/>
        <v>133156.5512742479</v>
      </c>
      <c r="K9" s="40">
        <f t="shared" si="0"/>
        <v>3960174.4693785585</v>
      </c>
    </row>
    <row r="10" spans="1:13" x14ac:dyDescent="0.2">
      <c r="B10" s="35" t="s">
        <v>96</v>
      </c>
      <c r="D10" s="36" t="s">
        <v>102</v>
      </c>
      <c r="E10" s="40">
        <f>G5</f>
        <v>1180210.3003242742</v>
      </c>
      <c r="F10" s="40">
        <f t="shared" ref="F10:K10" si="1">$E10*D23</f>
        <v>133793.71730939785</v>
      </c>
      <c r="G10" s="40">
        <f t="shared" si="1"/>
        <v>115514.94496448193</v>
      </c>
      <c r="H10" s="40">
        <f t="shared" si="1"/>
        <v>128268.90409950168</v>
      </c>
      <c r="I10" s="40">
        <f t="shared" si="1"/>
        <v>93739.1027223415</v>
      </c>
      <c r="J10" s="40">
        <f t="shared" si="1"/>
        <v>96473.021301193177</v>
      </c>
      <c r="K10" s="40">
        <f t="shared" si="1"/>
        <v>612420.60992735799</v>
      </c>
    </row>
    <row r="11" spans="1:13" x14ac:dyDescent="0.2">
      <c r="B11" s="35" t="s">
        <v>97</v>
      </c>
      <c r="D11" s="36" t="s">
        <v>103</v>
      </c>
      <c r="E11" s="41">
        <f>H5</f>
        <v>5742980.4940920323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f>E11</f>
        <v>5742980.4940920323</v>
      </c>
    </row>
    <row r="12" spans="1:13" ht="13.5" thickBot="1" x14ac:dyDescent="0.25">
      <c r="E12" s="40">
        <f>SUM(E9:E11)</f>
        <v>12925099.050000001</v>
      </c>
      <c r="F12" s="40">
        <f t="shared" ref="F12:K12" si="2">SUM(F9:F11)</f>
        <v>1337134.4028988974</v>
      </c>
      <c r="G12" s="40">
        <f t="shared" si="2"/>
        <v>495257.70230215194</v>
      </c>
      <c r="H12" s="40">
        <f t="shared" si="2"/>
        <v>266357.17949501803</v>
      </c>
      <c r="I12" s="40">
        <f t="shared" si="2"/>
        <v>281144.61933054228</v>
      </c>
      <c r="J12" s="40">
        <f t="shared" si="2"/>
        <v>229629.5725754411</v>
      </c>
      <c r="K12" s="40">
        <f t="shared" si="2"/>
        <v>10315575.573397949</v>
      </c>
    </row>
    <row r="13" spans="1:13" x14ac:dyDescent="0.2">
      <c r="D13" s="36" t="s">
        <v>120</v>
      </c>
      <c r="F13" s="42">
        <f t="shared" ref="F13:K13" si="3">F12/$E12</f>
        <v>0.10345254591289939</v>
      </c>
      <c r="G13" s="43">
        <f t="shared" si="3"/>
        <v>3.8317516978885503E-2</v>
      </c>
      <c r="H13" s="43">
        <f t="shared" si="3"/>
        <v>2.0607747643915968E-2</v>
      </c>
      <c r="I13" s="43">
        <f t="shared" si="3"/>
        <v>2.1751834801648367E-2</v>
      </c>
      <c r="J13" s="43">
        <f t="shared" si="3"/>
        <v>1.7766175074336556E-2</v>
      </c>
      <c r="K13" s="43">
        <f t="shared" si="3"/>
        <v>0.79810417958831414</v>
      </c>
      <c r="L13" s="44"/>
      <c r="M13" s="36" t="s">
        <v>118</v>
      </c>
    </row>
    <row r="14" spans="1:13" ht="13.5" thickBot="1" x14ac:dyDescent="0.25">
      <c r="F14" s="45" t="s">
        <v>7</v>
      </c>
      <c r="G14" s="46" t="s">
        <v>9</v>
      </c>
      <c r="H14" s="46" t="s">
        <v>11</v>
      </c>
      <c r="I14" s="46" t="s">
        <v>13</v>
      </c>
      <c r="J14" s="46" t="s">
        <v>15</v>
      </c>
      <c r="K14" s="46" t="s">
        <v>17</v>
      </c>
      <c r="L14" s="47" t="s">
        <v>104</v>
      </c>
    </row>
    <row r="15" spans="1:13" x14ac:dyDescent="0.2">
      <c r="F15" s="48" t="s">
        <v>105</v>
      </c>
      <c r="G15" s="48" t="s">
        <v>106</v>
      </c>
      <c r="H15" s="48" t="s">
        <v>107</v>
      </c>
      <c r="I15" s="48" t="s">
        <v>108</v>
      </c>
      <c r="J15" s="48" t="s">
        <v>109</v>
      </c>
      <c r="K15" s="48" t="s">
        <v>110</v>
      </c>
    </row>
    <row r="19" spans="2:14" x14ac:dyDescent="0.2">
      <c r="E19" s="49"/>
    </row>
    <row r="21" spans="2:14" x14ac:dyDescent="0.2">
      <c r="B21" s="35" t="s">
        <v>111</v>
      </c>
      <c r="C21" s="35"/>
      <c r="D21" s="50" t="s">
        <v>6</v>
      </c>
      <c r="E21" s="50" t="s">
        <v>8</v>
      </c>
      <c r="F21" s="50" t="s">
        <v>10</v>
      </c>
      <c r="G21" s="50" t="s">
        <v>12</v>
      </c>
      <c r="H21" s="50" t="s">
        <v>14</v>
      </c>
      <c r="I21" s="50" t="s">
        <v>16</v>
      </c>
      <c r="J21" s="50" t="s">
        <v>94</v>
      </c>
    </row>
    <row r="22" spans="2:14" x14ac:dyDescent="0.2">
      <c r="B22" s="35"/>
      <c r="C22" s="35" t="s">
        <v>112</v>
      </c>
      <c r="D22" s="56">
        <v>346953.16666666669</v>
      </c>
      <c r="E22" s="56">
        <v>299552.75</v>
      </c>
      <c r="F22" s="56">
        <v>332626.25</v>
      </c>
      <c r="G22" s="56">
        <v>243083.75</v>
      </c>
      <c r="H22" s="56">
        <v>250173.33333333334</v>
      </c>
      <c r="I22" s="56">
        <v>1588125.9166666667</v>
      </c>
      <c r="J22" s="56">
        <f>SUM(D22:I22)</f>
        <v>3060515.166666667</v>
      </c>
      <c r="K22" s="57" t="s">
        <v>125</v>
      </c>
      <c r="L22" s="57"/>
      <c r="M22" s="57"/>
    </row>
    <row r="23" spans="2:14" x14ac:dyDescent="0.2">
      <c r="B23" s="35"/>
      <c r="C23" s="35"/>
      <c r="D23" s="51">
        <f t="shared" ref="D23:I23" si="4">D22/$J22</f>
        <v>0.11336430233886005</v>
      </c>
      <c r="E23" s="51">
        <f t="shared" si="4"/>
        <v>9.7876577532616915E-2</v>
      </c>
      <c r="F23" s="51">
        <f t="shared" si="4"/>
        <v>0.10868309153399064</v>
      </c>
      <c r="G23" s="51">
        <f t="shared" si="4"/>
        <v>7.9425762253206716E-2</v>
      </c>
      <c r="H23" s="51">
        <f t="shared" si="4"/>
        <v>8.1742229562550228E-2</v>
      </c>
      <c r="I23" s="51">
        <f t="shared" si="4"/>
        <v>0.51890803677877539</v>
      </c>
    </row>
    <row r="24" spans="2:14" x14ac:dyDescent="0.2">
      <c r="B24" s="35"/>
      <c r="C24" s="35" t="s">
        <v>113</v>
      </c>
      <c r="D24" s="64">
        <v>244</v>
      </c>
      <c r="E24" s="64">
        <v>77</v>
      </c>
      <c r="F24" s="64">
        <v>28</v>
      </c>
      <c r="G24" s="64">
        <v>38</v>
      </c>
      <c r="H24" s="64">
        <v>27</v>
      </c>
      <c r="I24" s="64">
        <v>803</v>
      </c>
      <c r="J24" s="65">
        <f>SUM(D24:I24)</f>
        <v>1217</v>
      </c>
      <c r="K24" s="64" t="s">
        <v>122</v>
      </c>
      <c r="L24" s="64"/>
      <c r="M24" s="64"/>
      <c r="N24" s="64"/>
    </row>
    <row r="25" spans="2:14" x14ac:dyDescent="0.2">
      <c r="B25" s="35"/>
      <c r="C25" s="35"/>
      <c r="D25" s="51">
        <f t="shared" ref="D25:I25" si="5">D24/$J24</f>
        <v>0.20049301561216104</v>
      </c>
      <c r="E25" s="51">
        <f t="shared" si="5"/>
        <v>6.3270336894001647E-2</v>
      </c>
      <c r="F25" s="51">
        <f t="shared" si="5"/>
        <v>2.3007395234182416E-2</v>
      </c>
      <c r="G25" s="51">
        <f t="shared" si="5"/>
        <v>3.1224322103533278E-2</v>
      </c>
      <c r="H25" s="51">
        <f t="shared" si="5"/>
        <v>2.2185702547247329E-2</v>
      </c>
      <c r="I25" s="51">
        <f t="shared" si="5"/>
        <v>0.65981922760887424</v>
      </c>
    </row>
    <row r="26" spans="2:14" x14ac:dyDescent="0.2">
      <c r="B26" s="35"/>
      <c r="C26" s="35"/>
    </row>
    <row r="27" spans="2:14" x14ac:dyDescent="0.2">
      <c r="B27" s="35"/>
      <c r="C27" s="35"/>
    </row>
    <row r="28" spans="2:14" x14ac:dyDescent="0.2">
      <c r="B28" s="35"/>
      <c r="C28" s="35" t="s">
        <v>114</v>
      </c>
      <c r="D28" s="50" t="s">
        <v>95</v>
      </c>
      <c r="E28" s="50" t="s">
        <v>96</v>
      </c>
      <c r="F28" s="50" t="s">
        <v>97</v>
      </c>
      <c r="G28" s="50" t="s">
        <v>94</v>
      </c>
    </row>
    <row r="29" spans="2:14" x14ac:dyDescent="0.2">
      <c r="D29" s="52">
        <v>22554</v>
      </c>
      <c r="E29" s="52">
        <v>4435</v>
      </c>
      <c r="F29" s="52">
        <v>21581</v>
      </c>
      <c r="G29" s="52">
        <f>SUM(D29:F29)</f>
        <v>48570</v>
      </c>
      <c r="H29" s="36" t="s">
        <v>115</v>
      </c>
    </row>
    <row r="30" spans="2:14" x14ac:dyDescent="0.2">
      <c r="D30" s="51">
        <f>D29/$G29</f>
        <v>0.4643607164916615</v>
      </c>
      <c r="E30" s="51">
        <f>E29/$G29</f>
        <v>9.1311509162034177E-2</v>
      </c>
      <c r="F30" s="51">
        <f>F29/$G29</f>
        <v>0.44432777434630433</v>
      </c>
    </row>
  </sheetData>
  <pageMargins left="0.75" right="0.75" top="1" bottom="1" header="0.5" footer="0.5"/>
  <pageSetup scale="5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54"/>
  <sheetViews>
    <sheetView showGridLines="0" view="pageBreakPreview" zoomScale="60" zoomScaleNormal="85" workbookViewId="0">
      <pane xSplit="1" ySplit="2" topLeftCell="B3" activePane="bottomRight" state="frozen"/>
      <selection activeCell="A20" sqref="A20"/>
      <selection pane="topRight" activeCell="A20" sqref="A20"/>
      <selection pane="bottomLeft" activeCell="A20" sqref="A20"/>
      <selection pane="bottomRight" activeCell="L30" sqref="L30"/>
    </sheetView>
  </sheetViews>
  <sheetFormatPr defaultColWidth="9.140625" defaultRowHeight="12.75" outlineLevelRow="2" x14ac:dyDescent="0.2"/>
  <cols>
    <col min="1" max="1" width="9.140625" style="6"/>
    <col min="2" max="2" width="31.7109375" style="6" bestFit="1" customWidth="1"/>
    <col min="3" max="3" width="15.140625" style="6" customWidth="1"/>
    <col min="4" max="4" width="9.140625" style="6" customWidth="1"/>
    <col min="5" max="5" width="15.42578125" style="7" customWidth="1"/>
    <col min="6" max="6" width="17" style="7" customWidth="1"/>
    <col min="7" max="7" width="14.140625" style="6" customWidth="1"/>
    <col min="8" max="8" width="15.42578125" style="6" customWidth="1"/>
    <col min="9" max="10" width="12.42578125" style="6" customWidth="1"/>
    <col min="11" max="11" width="11.42578125" style="6" bestFit="1" customWidth="1"/>
    <col min="12" max="12" width="10.28515625" style="6" customWidth="1"/>
    <col min="13" max="13" width="12.42578125" style="6" customWidth="1"/>
    <col min="14" max="15" width="9.140625" style="6"/>
    <col min="16" max="16" width="12.140625" style="6" bestFit="1" customWidth="1"/>
    <col min="17" max="16384" width="9.140625" style="6"/>
  </cols>
  <sheetData>
    <row r="1" spans="1:16" x14ac:dyDescent="0.2">
      <c r="B1" s="63" t="s">
        <v>126</v>
      </c>
      <c r="G1" s="8" t="s">
        <v>20</v>
      </c>
      <c r="I1" s="72" t="s">
        <v>130</v>
      </c>
    </row>
    <row r="2" spans="1:16" s="9" customFormat="1" ht="59.25" customHeight="1" x14ac:dyDescent="0.2">
      <c r="A2" s="9" t="s">
        <v>21</v>
      </c>
      <c r="B2" s="10" t="s">
        <v>22</v>
      </c>
      <c r="C2" s="11" t="s">
        <v>23</v>
      </c>
      <c r="D2" s="9" t="s">
        <v>24</v>
      </c>
      <c r="E2" s="12" t="s">
        <v>25</v>
      </c>
      <c r="F2" s="12" t="s">
        <v>26</v>
      </c>
      <c r="G2" s="71">
        <v>0.113</v>
      </c>
      <c r="H2" s="9" t="s">
        <v>27</v>
      </c>
      <c r="I2" s="13" t="s">
        <v>28</v>
      </c>
      <c r="J2" s="55" t="s">
        <v>117</v>
      </c>
      <c r="L2" s="9" t="s">
        <v>29</v>
      </c>
      <c r="M2" s="14" t="s">
        <v>30</v>
      </c>
      <c r="N2" s="15" t="s">
        <v>31</v>
      </c>
    </row>
    <row r="3" spans="1:16" ht="12.75" customHeight="1" outlineLevel="2" x14ac:dyDescent="0.2">
      <c r="A3" s="6" t="str">
        <f>LEFT(B3,3)</f>
        <v>020</v>
      </c>
      <c r="B3" s="16" t="s">
        <v>32</v>
      </c>
      <c r="C3" s="17">
        <v>2.3599999999999999E-2</v>
      </c>
      <c r="D3" s="6">
        <v>1.9300000000000001E-2</v>
      </c>
      <c r="E3" s="18">
        <f>+C3/$C$5</f>
        <v>0.2505307855626327</v>
      </c>
      <c r="F3" s="19">
        <f>+D3*E3</f>
        <v>4.8352441613588116E-3</v>
      </c>
      <c r="G3" s="20">
        <f>+C3*$G$2</f>
        <v>2.6668E-3</v>
      </c>
      <c r="H3" s="21">
        <f>+F3+G3</f>
        <v>7.5020441613588111E-3</v>
      </c>
      <c r="I3" s="22">
        <f>ROUND(H3,8)</f>
        <v>7.5020399999999998E-3</v>
      </c>
      <c r="J3" s="22">
        <v>7.5020399999999998E-3</v>
      </c>
      <c r="K3" s="21"/>
      <c r="L3" s="6" t="s">
        <v>33</v>
      </c>
      <c r="M3" s="21">
        <v>1.66E-2</v>
      </c>
      <c r="P3" s="21"/>
    </row>
    <row r="4" spans="1:16" ht="12.75" customHeight="1" outlineLevel="2" x14ac:dyDescent="0.2">
      <c r="A4" s="6" t="str">
        <f>LEFT(B4,3)</f>
        <v>020</v>
      </c>
      <c r="B4" s="16" t="s">
        <v>34</v>
      </c>
      <c r="C4" s="17">
        <v>7.0599999999999996E-2</v>
      </c>
      <c r="D4" s="6">
        <v>1.9300000000000001E-2</v>
      </c>
      <c r="E4" s="18">
        <f>+C4/$C$5</f>
        <v>0.74946921443736736</v>
      </c>
      <c r="F4" s="19">
        <f>+D4*E4</f>
        <v>1.446475583864119E-2</v>
      </c>
      <c r="G4" s="20">
        <f>+C4*$G$2</f>
        <v>7.9778000000000002E-3</v>
      </c>
      <c r="H4" s="21">
        <f>+F4+G4</f>
        <v>2.2442555838641191E-2</v>
      </c>
      <c r="I4" s="22">
        <f>ROUND(H4,8)</f>
        <v>2.244256E-2</v>
      </c>
      <c r="J4" s="22">
        <v>2.244256E-2</v>
      </c>
      <c r="K4" s="21"/>
      <c r="L4" s="6" t="s">
        <v>35</v>
      </c>
      <c r="M4" s="21">
        <v>0.68210000000000004</v>
      </c>
      <c r="P4" s="21"/>
    </row>
    <row r="5" spans="1:16" ht="12.75" customHeight="1" outlineLevel="1" x14ac:dyDescent="0.2">
      <c r="A5" s="23" t="s">
        <v>36</v>
      </c>
      <c r="B5" s="16"/>
      <c r="C5" s="17">
        <f>SUBTOTAL(9,C3:C4)</f>
        <v>9.4199999999999992E-2</v>
      </c>
      <c r="F5" s="19"/>
      <c r="G5" s="20"/>
      <c r="H5" s="21"/>
      <c r="I5" s="22"/>
      <c r="J5" s="22"/>
      <c r="K5" s="21"/>
      <c r="L5" s="6" t="s">
        <v>6</v>
      </c>
      <c r="M5" s="21">
        <v>1.9300000000000001E-2</v>
      </c>
      <c r="P5" s="21"/>
    </row>
    <row r="6" spans="1:16" ht="12.75" customHeight="1" outlineLevel="2" x14ac:dyDescent="0.2">
      <c r="A6" s="6" t="str">
        <f t="shared" ref="A6:A22" si="0">LEFT(B6,3)</f>
        <v>030</v>
      </c>
      <c r="B6" s="16" t="s">
        <v>37</v>
      </c>
      <c r="C6" s="17">
        <v>6.5930000000000001E-5</v>
      </c>
      <c r="D6" s="6">
        <v>1.9300000000000001E-2</v>
      </c>
      <c r="E6" s="18">
        <f>+C6/$C$23</f>
        <v>7.991515151515152E-4</v>
      </c>
      <c r="F6" s="19">
        <f t="shared" ref="F6:F22" si="1">+D6*E6</f>
        <v>1.5423624242424243E-5</v>
      </c>
      <c r="G6" s="20">
        <f t="shared" ref="G6:G22" si="2">+C6*$G$2</f>
        <v>7.4500900000000002E-6</v>
      </c>
      <c r="H6" s="21">
        <f t="shared" ref="H6:H22" si="3">+F6+G6</f>
        <v>2.2873714242424244E-5</v>
      </c>
      <c r="I6" s="22">
        <f t="shared" ref="I6:I22" si="4">ROUND(H6,8)</f>
        <v>2.287E-5</v>
      </c>
      <c r="J6" s="22">
        <v>2.287E-5</v>
      </c>
      <c r="K6" s="21"/>
      <c r="L6" s="6" t="s">
        <v>38</v>
      </c>
      <c r="M6" s="21">
        <v>1.9300000000000001E-2</v>
      </c>
      <c r="P6" s="21"/>
    </row>
    <row r="7" spans="1:16" ht="12.75" customHeight="1" outlineLevel="2" x14ac:dyDescent="0.2">
      <c r="A7" s="6" t="str">
        <f t="shared" si="0"/>
        <v>030</v>
      </c>
      <c r="B7" s="16" t="s">
        <v>39</v>
      </c>
      <c r="C7" s="17">
        <v>1.6186300000000001E-2</v>
      </c>
      <c r="D7" s="6">
        <v>1.9300000000000001E-2</v>
      </c>
      <c r="E7" s="18">
        <f t="shared" ref="E7:E22" si="5">+C7/$C$23</f>
        <v>0.19619757575757579</v>
      </c>
      <c r="F7" s="19">
        <f t="shared" si="1"/>
        <v>3.7866132121212128E-3</v>
      </c>
      <c r="G7" s="20">
        <f t="shared" si="2"/>
        <v>1.8290519E-3</v>
      </c>
      <c r="H7" s="21">
        <f t="shared" si="3"/>
        <v>5.6156651121212131E-3</v>
      </c>
      <c r="I7" s="22">
        <f t="shared" si="4"/>
        <v>5.6156699999999997E-3</v>
      </c>
      <c r="J7" s="22">
        <v>5.6156699999999997E-3</v>
      </c>
      <c r="K7" s="21"/>
      <c r="L7" s="6" t="s">
        <v>40</v>
      </c>
      <c r="M7" s="21">
        <v>1.9300000000000001E-2</v>
      </c>
      <c r="P7" s="21"/>
    </row>
    <row r="8" spans="1:16" ht="12.75" customHeight="1" outlineLevel="2" x14ac:dyDescent="0.2">
      <c r="A8" s="6" t="str">
        <f t="shared" si="0"/>
        <v>030</v>
      </c>
      <c r="B8" s="16" t="s">
        <v>41</v>
      </c>
      <c r="C8" s="17">
        <v>1.886E-4</v>
      </c>
      <c r="D8" s="6">
        <v>1.9300000000000001E-2</v>
      </c>
      <c r="E8" s="18">
        <f t="shared" si="5"/>
        <v>2.2860606060606066E-3</v>
      </c>
      <c r="F8" s="19">
        <f t="shared" si="1"/>
        <v>4.4120969696969712E-5</v>
      </c>
      <c r="G8" s="20">
        <f t="shared" si="2"/>
        <v>2.1311800000000002E-5</v>
      </c>
      <c r="H8" s="21">
        <f t="shared" si="3"/>
        <v>6.5432769696969714E-5</v>
      </c>
      <c r="I8" s="22">
        <f t="shared" si="4"/>
        <v>6.5430000000000002E-5</v>
      </c>
      <c r="J8" s="22">
        <v>6.5430000000000002E-5</v>
      </c>
      <c r="K8" s="21"/>
      <c r="L8" s="6" t="s">
        <v>42</v>
      </c>
      <c r="M8" s="21">
        <v>9.1800000000000007E-2</v>
      </c>
      <c r="P8" s="21"/>
    </row>
    <row r="9" spans="1:16" ht="12.75" customHeight="1" outlineLevel="2" x14ac:dyDescent="0.2">
      <c r="A9" s="6" t="str">
        <f t="shared" si="0"/>
        <v>030</v>
      </c>
      <c r="B9" s="16" t="s">
        <v>43</v>
      </c>
      <c r="C9" s="17">
        <v>3.7887410000000003E-2</v>
      </c>
      <c r="D9" s="6">
        <v>1.9300000000000001E-2</v>
      </c>
      <c r="E9" s="18">
        <f t="shared" si="5"/>
        <v>0.45924133333333345</v>
      </c>
      <c r="F9" s="19">
        <f t="shared" si="1"/>
        <v>8.8633577333333356E-3</v>
      </c>
      <c r="G9" s="20">
        <f t="shared" si="2"/>
        <v>4.2812773300000004E-3</v>
      </c>
      <c r="H9" s="21">
        <f t="shared" si="3"/>
        <v>1.3144635063333337E-2</v>
      </c>
      <c r="I9" s="22">
        <f t="shared" si="4"/>
        <v>1.3144640000000001E-2</v>
      </c>
      <c r="J9" s="22">
        <v>1.3144640000000001E-2</v>
      </c>
      <c r="K9" s="21"/>
      <c r="L9" s="6" t="s">
        <v>14</v>
      </c>
      <c r="M9" s="21">
        <v>1.9300000000000001E-2</v>
      </c>
      <c r="P9" s="21"/>
    </row>
    <row r="10" spans="1:16" ht="12.75" customHeight="1" outlineLevel="2" x14ac:dyDescent="0.2">
      <c r="A10" s="6" t="str">
        <f t="shared" si="0"/>
        <v>030</v>
      </c>
      <c r="B10" s="16" t="s">
        <v>44</v>
      </c>
      <c r="C10" s="17">
        <v>5.5679999999999998E-4</v>
      </c>
      <c r="D10" s="6">
        <v>1.9300000000000001E-2</v>
      </c>
      <c r="E10" s="18">
        <f t="shared" si="5"/>
        <v>6.7490909090909094E-3</v>
      </c>
      <c r="F10" s="19">
        <f t="shared" si="1"/>
        <v>1.3025745454545455E-4</v>
      </c>
      <c r="G10" s="20">
        <f t="shared" si="2"/>
        <v>6.2918399999999997E-5</v>
      </c>
      <c r="H10" s="21">
        <f t="shared" si="3"/>
        <v>1.9317585454545455E-4</v>
      </c>
      <c r="I10" s="22">
        <f t="shared" si="4"/>
        <v>1.9317999999999999E-4</v>
      </c>
      <c r="J10" s="22">
        <v>1.9317999999999999E-4</v>
      </c>
      <c r="K10" s="21"/>
      <c r="L10" s="6" t="s">
        <v>45</v>
      </c>
      <c r="M10" s="21">
        <v>1.9300000000000001E-2</v>
      </c>
      <c r="P10" s="21"/>
    </row>
    <row r="11" spans="1:16" ht="12.75" customHeight="1" outlineLevel="2" x14ac:dyDescent="0.2">
      <c r="A11" s="6" t="str">
        <f t="shared" si="0"/>
        <v>030</v>
      </c>
      <c r="B11" s="16" t="s">
        <v>46</v>
      </c>
      <c r="C11" s="17">
        <v>1.2564E-4</v>
      </c>
      <c r="D11" s="6">
        <v>1.9300000000000001E-2</v>
      </c>
      <c r="E11" s="18">
        <f t="shared" si="5"/>
        <v>1.522909090909091E-3</v>
      </c>
      <c r="F11" s="19">
        <f t="shared" si="1"/>
        <v>2.9392145454545458E-5</v>
      </c>
      <c r="G11" s="20">
        <f t="shared" si="2"/>
        <v>1.419732E-5</v>
      </c>
      <c r="H11" s="21">
        <f t="shared" si="3"/>
        <v>4.3589465454545456E-5</v>
      </c>
      <c r="I11" s="22">
        <f t="shared" si="4"/>
        <v>4.3590000000000001E-5</v>
      </c>
      <c r="J11" s="22">
        <v>4.3590000000000001E-5</v>
      </c>
      <c r="K11" s="21"/>
      <c r="L11" s="24" t="s">
        <v>47</v>
      </c>
      <c r="M11" s="25">
        <v>0.1130000000000001</v>
      </c>
      <c r="P11" s="21"/>
    </row>
    <row r="12" spans="1:16" ht="12.75" customHeight="1" outlineLevel="2" x14ac:dyDescent="0.2">
      <c r="A12" s="6" t="str">
        <f t="shared" si="0"/>
        <v>030</v>
      </c>
      <c r="B12" s="16" t="s">
        <v>48</v>
      </c>
      <c r="C12" s="17">
        <v>0</v>
      </c>
      <c r="D12" s="6">
        <v>1.9300000000000001E-2</v>
      </c>
      <c r="E12" s="18">
        <f t="shared" si="5"/>
        <v>0</v>
      </c>
      <c r="F12" s="19">
        <f t="shared" si="1"/>
        <v>0</v>
      </c>
      <c r="G12" s="20">
        <f t="shared" si="2"/>
        <v>0</v>
      </c>
      <c r="H12" s="21">
        <f t="shared" si="3"/>
        <v>0</v>
      </c>
      <c r="I12" s="22">
        <f t="shared" si="4"/>
        <v>0</v>
      </c>
      <c r="J12" s="22">
        <v>0</v>
      </c>
      <c r="K12" s="21"/>
      <c r="M12" s="21">
        <f>SUM(M3:M11)</f>
        <v>1</v>
      </c>
      <c r="P12" s="21"/>
    </row>
    <row r="13" spans="1:16" ht="12.75" customHeight="1" outlineLevel="2" x14ac:dyDescent="0.2">
      <c r="A13" s="6" t="str">
        <f t="shared" si="0"/>
        <v>030</v>
      </c>
      <c r="B13" s="16" t="s">
        <v>49</v>
      </c>
      <c r="C13" s="17">
        <v>5.8268000000000003E-4</v>
      </c>
      <c r="D13" s="6">
        <v>1.9300000000000001E-2</v>
      </c>
      <c r="E13" s="18">
        <f t="shared" si="5"/>
        <v>7.0627878787878802E-3</v>
      </c>
      <c r="F13" s="19">
        <f t="shared" si="1"/>
        <v>1.3631180606060608E-4</v>
      </c>
      <c r="G13" s="20">
        <f t="shared" si="2"/>
        <v>6.5842840000000002E-5</v>
      </c>
      <c r="H13" s="21">
        <f t="shared" si="3"/>
        <v>2.0215464606060607E-4</v>
      </c>
      <c r="I13" s="22">
        <f t="shared" si="4"/>
        <v>2.0215000000000001E-4</v>
      </c>
      <c r="J13" s="22">
        <v>2.0215000000000001E-4</v>
      </c>
      <c r="K13" s="21"/>
      <c r="P13" s="21"/>
    </row>
    <row r="14" spans="1:16" ht="12.75" customHeight="1" outlineLevel="2" x14ac:dyDescent="0.2">
      <c r="A14" s="6" t="str">
        <f t="shared" si="0"/>
        <v>030</v>
      </c>
      <c r="B14" s="16" t="s">
        <v>50</v>
      </c>
      <c r="C14" s="17">
        <v>1.8064000000000001E-4</v>
      </c>
      <c r="D14" s="6">
        <v>1.9300000000000001E-2</v>
      </c>
      <c r="E14" s="18">
        <f t="shared" si="5"/>
        <v>2.1895757575757578E-3</v>
      </c>
      <c r="F14" s="19">
        <f t="shared" si="1"/>
        <v>4.2258812121212131E-5</v>
      </c>
      <c r="G14" s="20">
        <f t="shared" si="2"/>
        <v>2.0412320000000002E-5</v>
      </c>
      <c r="H14" s="21">
        <f t="shared" si="3"/>
        <v>6.2671132121212134E-5</v>
      </c>
      <c r="I14" s="22">
        <f t="shared" si="4"/>
        <v>6.2669999999999995E-5</v>
      </c>
      <c r="J14" s="22">
        <v>6.2669999999999995E-5</v>
      </c>
      <c r="K14" s="21"/>
      <c r="P14" s="21"/>
    </row>
    <row r="15" spans="1:16" ht="12.75" customHeight="1" outlineLevel="2" x14ac:dyDescent="0.2">
      <c r="A15" s="6" t="str">
        <f t="shared" si="0"/>
        <v>030</v>
      </c>
      <c r="B15" s="16" t="s">
        <v>51</v>
      </c>
      <c r="C15" s="17">
        <v>2.3383E-4</v>
      </c>
      <c r="D15" s="6">
        <v>1.9300000000000001E-2</v>
      </c>
      <c r="E15" s="18">
        <f t="shared" si="5"/>
        <v>2.8343030303030307E-3</v>
      </c>
      <c r="F15" s="19">
        <f t="shared" si="1"/>
        <v>5.47020484848485E-5</v>
      </c>
      <c r="G15" s="20">
        <f t="shared" si="2"/>
        <v>2.642279E-5</v>
      </c>
      <c r="H15" s="21">
        <f t="shared" si="3"/>
        <v>8.1124838484848493E-5</v>
      </c>
      <c r="I15" s="22">
        <f t="shared" si="4"/>
        <v>8.1119999999999996E-5</v>
      </c>
      <c r="J15" s="22">
        <v>8.1119999999999996E-5</v>
      </c>
      <c r="K15" s="21"/>
      <c r="P15" s="21"/>
    </row>
    <row r="16" spans="1:16" ht="12.75" customHeight="1" outlineLevel="2" x14ac:dyDescent="0.2">
      <c r="A16" s="6" t="str">
        <f t="shared" si="0"/>
        <v>030</v>
      </c>
      <c r="B16" s="16" t="s">
        <v>52</v>
      </c>
      <c r="C16" s="17">
        <v>1.6252929999999999E-2</v>
      </c>
      <c r="D16" s="6">
        <v>1.9300000000000001E-2</v>
      </c>
      <c r="E16" s="18">
        <f t="shared" si="5"/>
        <v>0.19700521212121214</v>
      </c>
      <c r="F16" s="19">
        <f t="shared" si="1"/>
        <v>3.8022005939393946E-3</v>
      </c>
      <c r="G16" s="20">
        <f t="shared" si="2"/>
        <v>1.83658109E-3</v>
      </c>
      <c r="H16" s="21">
        <f t="shared" si="3"/>
        <v>5.6387816839393945E-3</v>
      </c>
      <c r="I16" s="22">
        <f t="shared" si="4"/>
        <v>5.6387800000000004E-3</v>
      </c>
      <c r="J16" s="22">
        <v>5.6387800000000004E-3</v>
      </c>
      <c r="K16" s="21"/>
      <c r="P16" s="21"/>
    </row>
    <row r="17" spans="1:16" ht="12.75" customHeight="1" outlineLevel="2" x14ac:dyDescent="0.2">
      <c r="A17" s="6" t="str">
        <f t="shared" si="0"/>
        <v>030</v>
      </c>
      <c r="B17" s="16" t="s">
        <v>53</v>
      </c>
      <c r="C17" s="17">
        <v>2.2000000000000001E-6</v>
      </c>
      <c r="D17" s="6">
        <v>1.9300000000000001E-2</v>
      </c>
      <c r="E17" s="18">
        <f t="shared" si="5"/>
        <v>2.666666666666667E-5</v>
      </c>
      <c r="F17" s="19">
        <f t="shared" si="1"/>
        <v>5.1466666666666672E-7</v>
      </c>
      <c r="G17" s="20">
        <f t="shared" si="2"/>
        <v>2.4860000000000004E-7</v>
      </c>
      <c r="H17" s="21">
        <f t="shared" si="3"/>
        <v>7.6326666666666676E-7</v>
      </c>
      <c r="I17" s="22">
        <f t="shared" si="4"/>
        <v>7.6000000000000003E-7</v>
      </c>
      <c r="J17" s="22">
        <v>7.6000000000000003E-7</v>
      </c>
      <c r="K17" s="21"/>
      <c r="P17" s="21"/>
    </row>
    <row r="18" spans="1:16" ht="12.75" customHeight="1" outlineLevel="2" x14ac:dyDescent="0.2">
      <c r="A18" s="6" t="str">
        <f t="shared" si="0"/>
        <v>030</v>
      </c>
      <c r="B18" s="16" t="s">
        <v>54</v>
      </c>
      <c r="C18" s="17">
        <v>4.2589999999999997E-5</v>
      </c>
      <c r="D18" s="6">
        <v>1.9300000000000001E-2</v>
      </c>
      <c r="E18" s="18">
        <f t="shared" si="5"/>
        <v>5.1624242424242427E-4</v>
      </c>
      <c r="F18" s="19">
        <f t="shared" si="1"/>
        <v>9.9634787878787889E-6</v>
      </c>
      <c r="G18" s="20">
        <f t="shared" si="2"/>
        <v>4.8126700000000001E-6</v>
      </c>
      <c r="H18" s="21">
        <f t="shared" si="3"/>
        <v>1.4776148787878789E-5</v>
      </c>
      <c r="I18" s="22">
        <f t="shared" si="4"/>
        <v>1.4780000000000001E-5</v>
      </c>
      <c r="J18" s="22">
        <v>1.4780000000000001E-5</v>
      </c>
      <c r="K18" s="21"/>
      <c r="P18" s="21"/>
    </row>
    <row r="19" spans="1:16" ht="12.75" customHeight="1" outlineLevel="2" x14ac:dyDescent="0.2">
      <c r="A19" s="6" t="str">
        <f t="shared" si="0"/>
        <v>030</v>
      </c>
      <c r="B19" s="16" t="s">
        <v>55</v>
      </c>
      <c r="C19" s="17">
        <v>4.6017799999999998E-3</v>
      </c>
      <c r="D19" s="6">
        <v>1.9300000000000001E-2</v>
      </c>
      <c r="E19" s="18">
        <f t="shared" si="5"/>
        <v>5.5779151515151518E-2</v>
      </c>
      <c r="F19" s="19">
        <f t="shared" si="1"/>
        <v>1.0765376242424243E-3</v>
      </c>
      <c r="G19" s="20">
        <f t="shared" si="2"/>
        <v>5.2000113999999995E-4</v>
      </c>
      <c r="H19" s="21">
        <f t="shared" si="3"/>
        <v>1.5965387642424243E-3</v>
      </c>
      <c r="I19" s="22">
        <f t="shared" si="4"/>
        <v>1.59654E-3</v>
      </c>
      <c r="J19" s="22">
        <v>1.59654E-3</v>
      </c>
      <c r="K19" s="21"/>
      <c r="P19" s="21"/>
    </row>
    <row r="20" spans="1:16" ht="12.75" customHeight="1" outlineLevel="2" x14ac:dyDescent="0.2">
      <c r="A20" s="6" t="str">
        <f t="shared" si="0"/>
        <v>030</v>
      </c>
      <c r="B20" s="16" t="s">
        <v>56</v>
      </c>
      <c r="C20" s="17">
        <v>9.5878999999999995E-4</v>
      </c>
      <c r="D20" s="6">
        <v>1.9300000000000001E-2</v>
      </c>
      <c r="E20" s="18">
        <f t="shared" si="5"/>
        <v>1.1621696969696971E-2</v>
      </c>
      <c r="F20" s="19">
        <f t="shared" si="1"/>
        <v>2.2429875151515157E-4</v>
      </c>
      <c r="G20" s="20">
        <f t="shared" si="2"/>
        <v>1.0834326999999999E-4</v>
      </c>
      <c r="H20" s="21">
        <f t="shared" si="3"/>
        <v>3.3264202151515155E-4</v>
      </c>
      <c r="I20" s="22">
        <f t="shared" si="4"/>
        <v>3.3263999999999999E-4</v>
      </c>
      <c r="J20" s="22">
        <v>3.3263999999999999E-4</v>
      </c>
      <c r="K20" s="21"/>
      <c r="P20" s="21"/>
    </row>
    <row r="21" spans="1:16" ht="12.75" customHeight="1" outlineLevel="2" x14ac:dyDescent="0.2">
      <c r="A21" s="6" t="str">
        <f t="shared" si="0"/>
        <v>030</v>
      </c>
      <c r="B21" s="16" t="s">
        <v>57</v>
      </c>
      <c r="C21" s="17">
        <v>4.6338799999999999E-3</v>
      </c>
      <c r="D21" s="6">
        <v>1.9300000000000001E-2</v>
      </c>
      <c r="E21" s="18">
        <f t="shared" si="5"/>
        <v>5.6168242424242433E-2</v>
      </c>
      <c r="F21" s="19">
        <f t="shared" si="1"/>
        <v>1.0840470787878791E-3</v>
      </c>
      <c r="G21" s="20">
        <f t="shared" si="2"/>
        <v>5.2362844000000003E-4</v>
      </c>
      <c r="H21" s="21">
        <f t="shared" si="3"/>
        <v>1.6076755187878792E-3</v>
      </c>
      <c r="I21" s="22">
        <f t="shared" si="4"/>
        <v>1.60768E-3</v>
      </c>
      <c r="J21" s="22">
        <v>1.60768E-3</v>
      </c>
      <c r="K21" s="21"/>
      <c r="P21" s="21"/>
    </row>
    <row r="22" spans="1:16" ht="12.75" customHeight="1" outlineLevel="2" x14ac:dyDescent="0.2">
      <c r="A22" s="6" t="str">
        <f t="shared" si="0"/>
        <v>030</v>
      </c>
      <c r="B22" s="16" t="s">
        <v>58</v>
      </c>
      <c r="C22" s="17">
        <v>0</v>
      </c>
      <c r="D22" s="6">
        <v>1.9300000000000001E-2</v>
      </c>
      <c r="E22" s="18">
        <f t="shared" si="5"/>
        <v>0</v>
      </c>
      <c r="F22" s="19">
        <f t="shared" si="1"/>
        <v>0</v>
      </c>
      <c r="G22" s="20">
        <f t="shared" si="2"/>
        <v>0</v>
      </c>
      <c r="H22" s="21">
        <f t="shared" si="3"/>
        <v>0</v>
      </c>
      <c r="I22" s="22">
        <f t="shared" si="4"/>
        <v>0</v>
      </c>
      <c r="J22" s="22">
        <v>0</v>
      </c>
      <c r="K22" s="21"/>
      <c r="P22" s="21"/>
    </row>
    <row r="23" spans="1:16" ht="12.75" customHeight="1" outlineLevel="1" x14ac:dyDescent="0.2">
      <c r="A23" s="26" t="s">
        <v>59</v>
      </c>
      <c r="B23" s="16"/>
      <c r="C23" s="17">
        <f>SUBTOTAL(9,C6:C22)</f>
        <v>8.249999999999999E-2</v>
      </c>
      <c r="F23" s="19"/>
      <c r="G23" s="20"/>
      <c r="H23" s="21"/>
      <c r="I23" s="22"/>
      <c r="J23" s="22"/>
      <c r="K23" s="21"/>
      <c r="P23" s="21"/>
    </row>
    <row r="24" spans="1:16" ht="12.75" customHeight="1" outlineLevel="2" x14ac:dyDescent="0.2">
      <c r="A24" s="6" t="str">
        <f t="shared" ref="A24:A26" si="6">LEFT(B24,3)</f>
        <v>050</v>
      </c>
      <c r="B24" s="16" t="s">
        <v>60</v>
      </c>
      <c r="C24" s="17">
        <v>5.2585180000000002E-2</v>
      </c>
      <c r="D24" s="6">
        <v>1.9300000000000001E-2</v>
      </c>
      <c r="E24" s="18">
        <f>+C24/$C$27</f>
        <v>0.49099140989729229</v>
      </c>
      <c r="F24" s="19">
        <f t="shared" ref="F24:F26" si="7">+D24*E24</f>
        <v>9.4761342110177421E-3</v>
      </c>
      <c r="G24" s="20">
        <f>+C24*$G$2</f>
        <v>5.9421253400000007E-3</v>
      </c>
      <c r="H24" s="21">
        <f t="shared" ref="H24:H26" si="8">+F24+G24</f>
        <v>1.5418259551017742E-2</v>
      </c>
      <c r="I24" s="22">
        <f t="shared" ref="I24:I26" si="9">ROUND(H24,8)</f>
        <v>1.541826E-2</v>
      </c>
      <c r="J24" s="22">
        <v>1.541826E-2</v>
      </c>
      <c r="K24" s="21"/>
      <c r="P24" s="21"/>
    </row>
    <row r="25" spans="1:16" ht="12.75" customHeight="1" outlineLevel="2" x14ac:dyDescent="0.2">
      <c r="A25" s="6" t="str">
        <f t="shared" si="6"/>
        <v>050</v>
      </c>
      <c r="B25" s="16" t="s">
        <v>61</v>
      </c>
      <c r="C25" s="17">
        <v>4.3567719999999997E-2</v>
      </c>
      <c r="D25" s="6">
        <v>1.9300000000000001E-2</v>
      </c>
      <c r="E25" s="18">
        <f>+C25/$C$27</f>
        <v>0.40679477124183006</v>
      </c>
      <c r="F25" s="19">
        <f t="shared" si="7"/>
        <v>7.8511390849673214E-3</v>
      </c>
      <c r="G25" s="20">
        <f>+C25*$G$2</f>
        <v>4.9231523599999995E-3</v>
      </c>
      <c r="H25" s="21">
        <f t="shared" si="8"/>
        <v>1.277429144496732E-2</v>
      </c>
      <c r="I25" s="22">
        <f t="shared" si="9"/>
        <v>1.2774290000000001E-2</v>
      </c>
      <c r="J25" s="22">
        <v>1.2774290000000001E-2</v>
      </c>
      <c r="K25" s="21"/>
      <c r="P25" s="21"/>
    </row>
    <row r="26" spans="1:16" ht="12.75" customHeight="1" outlineLevel="2" x14ac:dyDescent="0.2">
      <c r="A26" s="6" t="str">
        <f t="shared" si="6"/>
        <v>050</v>
      </c>
      <c r="B26" s="16" t="s">
        <v>62</v>
      </c>
      <c r="C26" s="17">
        <v>1.09471E-2</v>
      </c>
      <c r="D26" s="6">
        <v>1.9300000000000001E-2</v>
      </c>
      <c r="E26" s="18">
        <f>+C26/$C$27</f>
        <v>0.10221381886087767</v>
      </c>
      <c r="F26" s="19">
        <f t="shared" si="7"/>
        <v>1.9727267040149394E-3</v>
      </c>
      <c r="G26" s="20">
        <f>+C26*$G$2</f>
        <v>1.2370223000000001E-3</v>
      </c>
      <c r="H26" s="21">
        <f t="shared" si="8"/>
        <v>3.2097490040149394E-3</v>
      </c>
      <c r="I26" s="22">
        <f t="shared" si="9"/>
        <v>3.2097499999999999E-3</v>
      </c>
      <c r="J26" s="22">
        <v>3.2097499999999999E-3</v>
      </c>
      <c r="K26" s="21"/>
      <c r="P26" s="21"/>
    </row>
    <row r="27" spans="1:16" ht="12.75" customHeight="1" outlineLevel="1" x14ac:dyDescent="0.2">
      <c r="A27" s="26" t="s">
        <v>63</v>
      </c>
      <c r="B27" s="16"/>
      <c r="C27" s="17">
        <f>SUBTOTAL(9,C24:C26)</f>
        <v>0.1071</v>
      </c>
      <c r="F27" s="19"/>
      <c r="G27" s="20"/>
      <c r="H27" s="21"/>
      <c r="I27" s="22"/>
      <c r="J27" s="22"/>
      <c r="K27" s="21"/>
      <c r="P27" s="21"/>
    </row>
    <row r="28" spans="1:16" ht="12.75" customHeight="1" outlineLevel="2" x14ac:dyDescent="0.2">
      <c r="A28" s="6" t="str">
        <f>LEFT(B28,3)</f>
        <v>060</v>
      </c>
      <c r="B28" s="16" t="s">
        <v>64</v>
      </c>
      <c r="C28" s="17">
        <v>2.8360489999999999E-2</v>
      </c>
      <c r="D28" s="6">
        <v>1.9300000000000001E-2</v>
      </c>
      <c r="E28" s="18">
        <f>+C28/$C$30</f>
        <v>0.40983367052023123</v>
      </c>
      <c r="F28" s="19">
        <f>+D28*E28</f>
        <v>7.9097898410404634E-3</v>
      </c>
      <c r="G28" s="20">
        <f>+C28*$G$2</f>
        <v>3.20473537E-3</v>
      </c>
      <c r="H28" s="21">
        <f>+F28+G28</f>
        <v>1.1114525211040463E-2</v>
      </c>
      <c r="I28" s="22">
        <f t="shared" ref="I28:I29" si="10">ROUND(H28,8)</f>
        <v>1.1114529999999999E-2</v>
      </c>
      <c r="J28" s="22">
        <v>1.1114529999999999E-2</v>
      </c>
      <c r="K28" s="21"/>
      <c r="P28" s="21"/>
    </row>
    <row r="29" spans="1:16" ht="12.75" customHeight="1" outlineLevel="2" x14ac:dyDescent="0.2">
      <c r="A29" s="6" t="str">
        <f>LEFT(B29,3)</f>
        <v>060</v>
      </c>
      <c r="B29" s="34" t="s">
        <v>119</v>
      </c>
      <c r="C29" s="17">
        <v>4.0839510000000002E-2</v>
      </c>
      <c r="D29" s="6">
        <v>1.9300000000000001E-2</v>
      </c>
      <c r="E29" s="18">
        <f>+C29/$C$30</f>
        <v>0.59016632947976888</v>
      </c>
      <c r="F29" s="19">
        <f>+D29*E29</f>
        <v>1.139021015895954E-2</v>
      </c>
      <c r="G29" s="20">
        <f>+C29*$G$2</f>
        <v>4.6148646300000007E-3</v>
      </c>
      <c r="H29" s="21">
        <f>+F29+G29</f>
        <v>1.6005074788959541E-2</v>
      </c>
      <c r="I29" s="22">
        <f t="shared" si="10"/>
        <v>1.600507E-2</v>
      </c>
      <c r="J29" s="22">
        <v>1.600507E-2</v>
      </c>
      <c r="K29" s="21"/>
      <c r="P29" s="21"/>
    </row>
    <row r="30" spans="1:16" ht="12.75" customHeight="1" outlineLevel="1" x14ac:dyDescent="0.2">
      <c r="A30" s="26" t="s">
        <v>65</v>
      </c>
      <c r="B30" s="16"/>
      <c r="C30" s="17">
        <f>SUBTOTAL(9,C28:C29)</f>
        <v>6.9199999999999998E-2</v>
      </c>
      <c r="F30" s="19"/>
      <c r="G30" s="20"/>
      <c r="H30" s="21"/>
      <c r="I30" s="22"/>
      <c r="J30" s="22"/>
      <c r="K30" s="21"/>
      <c r="P30" s="21"/>
    </row>
    <row r="31" spans="1:16" ht="12.75" customHeight="1" outlineLevel="2" x14ac:dyDescent="0.2">
      <c r="A31" s="6" t="str">
        <f>LEFT(B31,3)</f>
        <v>070</v>
      </c>
      <c r="B31" s="16" t="s">
        <v>66</v>
      </c>
      <c r="C31" s="17">
        <v>7.6399999999999996E-2</v>
      </c>
      <c r="D31" s="6">
        <v>1.9300000000000001E-2</v>
      </c>
      <c r="E31" s="7">
        <f>+D31</f>
        <v>1.9300000000000001E-2</v>
      </c>
      <c r="F31" s="19">
        <f>+D31</f>
        <v>1.9300000000000001E-2</v>
      </c>
      <c r="G31" s="20">
        <f>+C31*$G$2</f>
        <v>8.6332000000000006E-3</v>
      </c>
      <c r="H31" s="21">
        <f>+F31+G31</f>
        <v>2.7933200000000002E-2</v>
      </c>
      <c r="I31" s="22">
        <f>ROUND(H31,8)</f>
        <v>2.7933199999999998E-2</v>
      </c>
      <c r="J31" s="22">
        <v>2.7933199999999998E-2</v>
      </c>
      <c r="K31" s="21"/>
      <c r="P31" s="21"/>
    </row>
    <row r="32" spans="1:16" ht="12.75" customHeight="1" outlineLevel="1" x14ac:dyDescent="0.2">
      <c r="A32" s="26" t="s">
        <v>67</v>
      </c>
      <c r="B32" s="16"/>
      <c r="C32" s="17">
        <f>SUBTOTAL(9,C31:C31)</f>
        <v>7.6399999999999996E-2</v>
      </c>
      <c r="F32" s="19"/>
      <c r="G32" s="20"/>
      <c r="H32" s="21"/>
      <c r="I32" s="22"/>
      <c r="J32" s="22"/>
      <c r="K32" s="21"/>
      <c r="P32" s="21"/>
    </row>
    <row r="33" spans="1:16" ht="12.75" customHeight="1" outlineLevel="2" x14ac:dyDescent="0.2">
      <c r="A33" s="6" t="str">
        <f>LEFT(B33,3)</f>
        <v>080</v>
      </c>
      <c r="B33" s="16" t="s">
        <v>68</v>
      </c>
      <c r="C33" s="17">
        <v>0.40350000000000003</v>
      </c>
      <c r="D33" s="6">
        <v>9.1800000000000007E-2</v>
      </c>
      <c r="E33" s="7">
        <f>+D33</f>
        <v>9.1800000000000007E-2</v>
      </c>
      <c r="F33" s="19">
        <f>+D33</f>
        <v>9.1800000000000007E-2</v>
      </c>
      <c r="G33" s="20">
        <f>+C33*$G$2</f>
        <v>4.5595500000000004E-2</v>
      </c>
      <c r="H33" s="21">
        <f>+F33+G33</f>
        <v>0.1373955</v>
      </c>
      <c r="I33" s="22">
        <f>ROUND(H33,8)</f>
        <v>0.1373955</v>
      </c>
      <c r="J33" s="22">
        <v>0.1373955</v>
      </c>
      <c r="K33" s="21"/>
      <c r="P33" s="21"/>
    </row>
    <row r="34" spans="1:16" ht="12.75" customHeight="1" outlineLevel="1" x14ac:dyDescent="0.2">
      <c r="A34" s="26" t="s">
        <v>69</v>
      </c>
      <c r="B34" s="16"/>
      <c r="C34" s="17">
        <f>SUBTOTAL(9,C33:C33)</f>
        <v>0.40350000000000003</v>
      </c>
      <c r="F34" s="19"/>
      <c r="G34" s="20"/>
      <c r="H34" s="21"/>
      <c r="I34" s="22"/>
      <c r="J34" s="22"/>
      <c r="K34" s="21"/>
      <c r="P34" s="21"/>
    </row>
    <row r="35" spans="1:16" ht="12.75" customHeight="1" outlineLevel="2" x14ac:dyDescent="0.2">
      <c r="A35" s="6" t="str">
        <f>LEFT(B35,3)</f>
        <v>180</v>
      </c>
      <c r="B35" s="16" t="s">
        <v>70</v>
      </c>
      <c r="C35" s="17">
        <v>0.14149999999999999</v>
      </c>
      <c r="D35" s="6">
        <v>0.68210000000000004</v>
      </c>
      <c r="E35" s="7">
        <f>+D35</f>
        <v>0.68210000000000004</v>
      </c>
      <c r="F35" s="19">
        <f>+D35</f>
        <v>0.68210000000000004</v>
      </c>
      <c r="G35" s="20">
        <f>+C35*$G$2</f>
        <v>1.59895E-2</v>
      </c>
      <c r="H35" s="21">
        <f>+F35+G35</f>
        <v>0.69808950000000003</v>
      </c>
      <c r="I35" s="22">
        <f>ROUND(H35,8)</f>
        <v>0.69808950000000003</v>
      </c>
      <c r="J35" s="22">
        <v>0.69808950000000003</v>
      </c>
      <c r="K35" s="21"/>
      <c r="P35" s="21"/>
    </row>
    <row r="36" spans="1:16" ht="12.75" customHeight="1" outlineLevel="1" x14ac:dyDescent="0.2">
      <c r="A36" s="26" t="s">
        <v>71</v>
      </c>
      <c r="B36" s="16"/>
      <c r="C36" s="17">
        <f>SUBTOTAL(9,C35:C35)</f>
        <v>0.14149999999999999</v>
      </c>
      <c r="F36" s="19"/>
      <c r="G36" s="20"/>
      <c r="H36" s="21"/>
      <c r="I36" s="22"/>
      <c r="J36" s="22"/>
      <c r="K36" s="21"/>
      <c r="P36" s="21"/>
    </row>
    <row r="37" spans="1:16" ht="12.75" customHeight="1" outlineLevel="2" x14ac:dyDescent="0.2">
      <c r="A37" s="6" t="str">
        <f>LEFT(B37,3)</f>
        <v>212</v>
      </c>
      <c r="B37" s="16" t="s">
        <v>72</v>
      </c>
      <c r="C37" s="17">
        <v>2.3099999999999999E-2</v>
      </c>
      <c r="D37" s="6">
        <v>1.66E-2</v>
      </c>
      <c r="E37" s="7">
        <f>+D37</f>
        <v>1.66E-2</v>
      </c>
      <c r="F37" s="19">
        <f>+D37</f>
        <v>1.66E-2</v>
      </c>
      <c r="G37" s="20">
        <f>+C37*$G$2</f>
        <v>2.6102999999999999E-3</v>
      </c>
      <c r="H37" s="21">
        <f>+F37+G37</f>
        <v>1.92103E-2</v>
      </c>
      <c r="I37" s="22">
        <f>ROUND(H37,8)</f>
        <v>1.92103E-2</v>
      </c>
      <c r="J37" s="22">
        <v>1.92103E-2</v>
      </c>
      <c r="K37" s="21"/>
      <c r="P37" s="21"/>
    </row>
    <row r="38" spans="1:16" ht="12.75" customHeight="1" outlineLevel="1" x14ac:dyDescent="0.2">
      <c r="A38" s="26" t="s">
        <v>73</v>
      </c>
      <c r="B38" s="16"/>
      <c r="C38" s="17">
        <f>SUBTOTAL(9,C37:C37)</f>
        <v>2.3099999999999999E-2</v>
      </c>
      <c r="F38" s="19"/>
      <c r="G38" s="20"/>
      <c r="H38" s="21"/>
      <c r="I38" s="22"/>
      <c r="J38" s="22"/>
      <c r="K38" s="21"/>
      <c r="P38" s="21"/>
    </row>
    <row r="39" spans="1:16" ht="12.75" customHeight="1" outlineLevel="2" x14ac:dyDescent="0.2">
      <c r="A39" s="6" t="str">
        <f>LEFT(B39,3)</f>
        <v>221</v>
      </c>
      <c r="B39" s="16" t="s">
        <v>74</v>
      </c>
      <c r="C39" s="17">
        <v>0</v>
      </c>
      <c r="G39" s="20">
        <f>+C39*$G$2</f>
        <v>0</v>
      </c>
      <c r="H39" s="21">
        <f>+F39+G39</f>
        <v>0</v>
      </c>
      <c r="I39" s="22">
        <f>ROUND(H39,8)</f>
        <v>0</v>
      </c>
      <c r="J39" s="22">
        <v>0</v>
      </c>
      <c r="K39" s="21"/>
      <c r="P39" s="21"/>
    </row>
    <row r="40" spans="1:16" ht="12.75" customHeight="1" outlineLevel="1" x14ac:dyDescent="0.2">
      <c r="A40" s="26" t="s">
        <v>75</v>
      </c>
      <c r="B40" s="16"/>
      <c r="C40" s="17">
        <f>SUBTOTAL(9,C39:C39)</f>
        <v>0</v>
      </c>
      <c r="G40" s="20"/>
      <c r="H40" s="21"/>
      <c r="I40" s="22"/>
      <c r="J40" s="22"/>
      <c r="K40" s="21"/>
      <c r="P40" s="21"/>
    </row>
    <row r="41" spans="1:16" ht="12.75" customHeight="1" outlineLevel="2" x14ac:dyDescent="0.2">
      <c r="A41" s="6" t="str">
        <f>LEFT(B41,3)</f>
        <v>232</v>
      </c>
      <c r="B41" s="34" t="s">
        <v>90</v>
      </c>
      <c r="C41" s="17">
        <v>8.0000000000000004E-4</v>
      </c>
      <c r="D41" s="6" t="e">
        <v>#N/A</v>
      </c>
      <c r="G41" s="20">
        <f>+C41*$G$2</f>
        <v>9.0400000000000002E-5</v>
      </c>
      <c r="H41" s="21">
        <f>+F41+G41</f>
        <v>9.0400000000000002E-5</v>
      </c>
      <c r="I41" s="22">
        <f>ROUND(H41,8)</f>
        <v>9.0400000000000002E-5</v>
      </c>
      <c r="J41" s="22">
        <v>9.0400000000000002E-5</v>
      </c>
      <c r="K41" s="21"/>
      <c r="P41" s="21"/>
    </row>
    <row r="42" spans="1:16" ht="12.75" customHeight="1" outlineLevel="1" x14ac:dyDescent="0.2">
      <c r="A42" s="26" t="s">
        <v>76</v>
      </c>
      <c r="B42" s="16"/>
      <c r="C42" s="17">
        <f>SUBTOTAL(9,C41:C41)</f>
        <v>8.0000000000000004E-4</v>
      </c>
      <c r="G42" s="20"/>
      <c r="H42" s="21"/>
      <c r="I42" s="22"/>
      <c r="J42" s="22"/>
      <c r="K42" s="21"/>
      <c r="P42" s="21"/>
    </row>
    <row r="43" spans="1:16" ht="12.75" customHeight="1" outlineLevel="2" x14ac:dyDescent="0.2">
      <c r="A43" s="27" t="s">
        <v>77</v>
      </c>
      <c r="B43" s="16" t="s">
        <v>78</v>
      </c>
      <c r="C43" s="17">
        <v>1.1999999999999999E-3</v>
      </c>
      <c r="G43" s="20">
        <f>+C43*$G$2</f>
        <v>1.3559999999999999E-4</v>
      </c>
      <c r="H43" s="21">
        <f>+F43+G43</f>
        <v>1.3559999999999999E-4</v>
      </c>
      <c r="I43" s="22">
        <f>ROUND(H43,8)</f>
        <v>1.3559999999999999E-4</v>
      </c>
      <c r="J43" s="22">
        <v>1.3559999999999999E-4</v>
      </c>
      <c r="K43" s="21"/>
      <c r="P43" s="21"/>
    </row>
    <row r="44" spans="1:16" ht="12.75" customHeight="1" outlineLevel="1" x14ac:dyDescent="0.2">
      <c r="A44" s="28" t="s">
        <v>79</v>
      </c>
      <c r="B44" s="16"/>
      <c r="C44" s="17">
        <f>SUBTOTAL(9,C43:C43)</f>
        <v>1.1999999999999999E-3</v>
      </c>
      <c r="G44" s="20"/>
      <c r="H44" s="21"/>
      <c r="I44" s="22"/>
      <c r="J44" s="22"/>
      <c r="K44" s="21"/>
      <c r="P44" s="21"/>
    </row>
    <row r="45" spans="1:16" ht="12.75" customHeight="1" outlineLevel="2" x14ac:dyDescent="0.2">
      <c r="A45" s="27" t="s">
        <v>80</v>
      </c>
      <c r="B45" s="16" t="s">
        <v>81</v>
      </c>
      <c r="C45" s="17">
        <v>0</v>
      </c>
      <c r="G45" s="20">
        <f>+C45*$G$2</f>
        <v>0</v>
      </c>
      <c r="H45" s="21">
        <f>+F45+G45</f>
        <v>0</v>
      </c>
      <c r="I45" s="22">
        <f>ROUND(H45,8)</f>
        <v>0</v>
      </c>
      <c r="J45" s="22">
        <v>0</v>
      </c>
      <c r="K45" s="21"/>
      <c r="P45" s="21"/>
    </row>
    <row r="46" spans="1:16" ht="12.75" customHeight="1" outlineLevel="1" x14ac:dyDescent="0.2">
      <c r="A46" s="28" t="s">
        <v>82</v>
      </c>
      <c r="B46" s="16"/>
      <c r="C46" s="17">
        <f>SUBTOTAL(9,C45:C45)</f>
        <v>0</v>
      </c>
      <c r="G46" s="20"/>
      <c r="H46" s="21"/>
      <c r="I46" s="22"/>
      <c r="J46" s="22"/>
      <c r="K46" s="21"/>
      <c r="P46" s="21"/>
    </row>
    <row r="47" spans="1:16" ht="12.75" customHeight="1" outlineLevel="2" x14ac:dyDescent="0.2">
      <c r="A47" s="6" t="str">
        <f>LEFT(B47,3)</f>
        <v>301</v>
      </c>
      <c r="B47" s="16" t="s">
        <v>83</v>
      </c>
      <c r="C47" s="17">
        <v>0</v>
      </c>
      <c r="D47" s="6" t="e">
        <v>#N/A</v>
      </c>
      <c r="G47" s="20">
        <f>+C47*$G$2</f>
        <v>0</v>
      </c>
      <c r="H47" s="21">
        <f>+F47+G47</f>
        <v>0</v>
      </c>
      <c r="I47" s="22">
        <f>ROUND(H47,8)</f>
        <v>0</v>
      </c>
      <c r="J47" s="22">
        <v>0</v>
      </c>
      <c r="K47" s="21"/>
      <c r="P47" s="21"/>
    </row>
    <row r="48" spans="1:16" ht="12.75" customHeight="1" outlineLevel="1" x14ac:dyDescent="0.2">
      <c r="A48" s="26" t="s">
        <v>84</v>
      </c>
      <c r="B48" s="16"/>
      <c r="C48" s="17">
        <f>SUBTOTAL(9,C47:C47)</f>
        <v>0</v>
      </c>
      <c r="G48" s="20"/>
      <c r="H48" s="21"/>
      <c r="I48" s="22"/>
      <c r="J48" s="22"/>
      <c r="K48" s="21"/>
      <c r="P48" s="21"/>
    </row>
    <row r="49" spans="1:16" ht="12.75" customHeight="1" outlineLevel="2" x14ac:dyDescent="0.2">
      <c r="A49" s="27" t="s">
        <v>85</v>
      </c>
      <c r="B49" s="16" t="s">
        <v>86</v>
      </c>
      <c r="C49" s="17">
        <v>2E-3</v>
      </c>
      <c r="G49" s="20">
        <f>+C49*$G$2</f>
        <v>2.2600000000000002E-4</v>
      </c>
      <c r="H49" s="21">
        <f>+F49+G49</f>
        <v>2.2600000000000002E-4</v>
      </c>
      <c r="I49" s="22">
        <f>ROUND(H49,8)</f>
        <v>2.2599999999999999E-4</v>
      </c>
      <c r="J49" s="22">
        <v>2.2599999999999999E-4</v>
      </c>
      <c r="K49" s="21"/>
      <c r="P49" s="21"/>
    </row>
    <row r="50" spans="1:16" ht="12.75" customHeight="1" outlineLevel="1" x14ac:dyDescent="0.2">
      <c r="A50" s="28" t="s">
        <v>87</v>
      </c>
      <c r="B50" s="16"/>
      <c r="C50" s="17">
        <f>SUBTOTAL(9,C49:C49)</f>
        <v>2E-3</v>
      </c>
      <c r="G50" s="20"/>
      <c r="H50" s="21"/>
      <c r="I50" s="22"/>
      <c r="J50" s="22"/>
      <c r="K50" s="21"/>
      <c r="P50" s="21"/>
    </row>
    <row r="51" spans="1:16" ht="12.75" customHeight="1" outlineLevel="2" x14ac:dyDescent="0.2">
      <c r="A51" s="6" t="str">
        <f>LEFT(B51,3)</f>
        <v>234</v>
      </c>
      <c r="B51" s="34" t="s">
        <v>91</v>
      </c>
      <c r="C51" s="17">
        <v>-1.5E-3</v>
      </c>
      <c r="D51" s="6" t="e">
        <v>#N/A</v>
      </c>
      <c r="G51" s="29">
        <f>+C51*$G$2</f>
        <v>-1.695E-4</v>
      </c>
      <c r="H51" s="30">
        <f>+F51+G51</f>
        <v>-1.695E-4</v>
      </c>
      <c r="I51" s="31">
        <f>ROUND(H51,8)</f>
        <v>-1.695E-4</v>
      </c>
      <c r="J51" s="31">
        <v>-1.695E-4</v>
      </c>
      <c r="K51" s="21"/>
      <c r="P51" s="21"/>
    </row>
    <row r="52" spans="1:16" ht="12.75" customHeight="1" outlineLevel="1" x14ac:dyDescent="0.2">
      <c r="A52" s="26" t="s">
        <v>88</v>
      </c>
      <c r="B52" s="32"/>
      <c r="C52" s="33">
        <f>SUBTOTAL(9,C51:C51)</f>
        <v>-1.5E-3</v>
      </c>
      <c r="G52" s="61">
        <f>SUM(G3:G51)</f>
        <v>0.113</v>
      </c>
      <c r="H52" s="61">
        <f>SUM(H3:H51)</f>
        <v>1.0000000000000002</v>
      </c>
      <c r="I52" s="62">
        <f>SUM(I3:I51)</f>
        <v>1.0000000000000002</v>
      </c>
      <c r="J52" s="62">
        <f>SUM(J3:J51)</f>
        <v>1.0000000000000002</v>
      </c>
      <c r="P52" s="21"/>
    </row>
    <row r="53" spans="1:16" ht="12.75" customHeight="1" x14ac:dyDescent="0.2">
      <c r="A53" s="26" t="s">
        <v>89</v>
      </c>
      <c r="B53" s="32"/>
      <c r="C53" s="33">
        <f>SUBTOTAL(9,C3:C51)</f>
        <v>0.99999999999999989</v>
      </c>
      <c r="G53" s="20"/>
      <c r="H53" s="21"/>
      <c r="I53" s="21"/>
      <c r="J53" s="21"/>
      <c r="P53" s="21"/>
    </row>
    <row r="54" spans="1:16" x14ac:dyDescent="0.2">
      <c r="P54" s="21"/>
    </row>
  </sheetData>
  <pageMargins left="0.5" right="0.25" top="1" bottom="0" header="0.5" footer="0.5"/>
  <pageSetup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3"/>
  <sheetViews>
    <sheetView view="pageBreakPreview" zoomScale="60" zoomScaleNormal="100" workbookViewId="0">
      <selection activeCell="N1" sqref="N1"/>
    </sheetView>
  </sheetViews>
  <sheetFormatPr defaultRowHeight="12.75" x14ac:dyDescent="0.2"/>
  <sheetData>
    <row r="1" spans="1:1" x14ac:dyDescent="0.2">
      <c r="A1" s="58" t="s">
        <v>127</v>
      </c>
    </row>
    <row r="2" spans="1:1" x14ac:dyDescent="0.2">
      <c r="A2" s="58" t="s">
        <v>128</v>
      </c>
    </row>
    <row r="3" spans="1:1" x14ac:dyDescent="0.2">
      <c r="A3" s="58" t="s">
        <v>129</v>
      </c>
    </row>
  </sheetData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CKV Center</vt:lpstr>
      <vt:lpstr>Detail CKV</vt:lpstr>
      <vt:lpstr>Greenville</vt:lpstr>
      <vt:lpstr>Notes </vt:lpstr>
      <vt:lpstr>'CKV Center'!Print_Area</vt:lpstr>
      <vt:lpstr>Greenville!Print_Area</vt:lpstr>
      <vt:lpstr>'Notes 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Walther, Patricia</dc:creator>
  <cp:lastModifiedBy>Eric  Wilen</cp:lastModifiedBy>
  <cp:lastPrinted>2015-12-03T14:42:08Z</cp:lastPrinted>
  <dcterms:created xsi:type="dcterms:W3CDTF">2011-11-03T14:50:07Z</dcterms:created>
  <dcterms:modified xsi:type="dcterms:W3CDTF">2015-12-03T14:42:12Z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