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45" windowWidth="20730" windowHeight="11160"/>
  </bookViews>
  <sheets>
    <sheet name="G.1" sheetId="1" r:id="rId1"/>
    <sheet name="G.2" sheetId="2" r:id="rId2"/>
    <sheet name="G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G.1!$A$1:$M$34</definedName>
    <definedName name="_xlnm.Print_Area" localSheetId="1">G.2!$A$1:$P$51</definedName>
    <definedName name="_xlnm.Print_Area" localSheetId="2">G.3!$A$1:$L$46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K31" i="3" l="1"/>
  <c r="G31" i="3"/>
  <c r="I30" i="3"/>
  <c r="I29" i="3"/>
  <c r="I28" i="3"/>
  <c r="I31" i="3" s="1"/>
  <c r="G24" i="3"/>
  <c r="G23" i="3"/>
  <c r="G25" i="3" s="1"/>
  <c r="G33" i="3" s="1"/>
  <c r="K20" i="3"/>
  <c r="G20" i="3"/>
  <c r="K19" i="3"/>
  <c r="I19" i="3"/>
  <c r="K18" i="3"/>
  <c r="K24" i="3" s="1"/>
  <c r="I24" i="3" s="1"/>
  <c r="N50" i="2"/>
  <c r="L50" i="2"/>
  <c r="J50" i="2"/>
  <c r="H50" i="2"/>
  <c r="F50" i="2"/>
  <c r="D50" i="2"/>
  <c r="O49" i="2"/>
  <c r="O17" i="2" s="1"/>
  <c r="N49" i="2"/>
  <c r="M49" i="2"/>
  <c r="L49" i="2"/>
  <c r="J49" i="2"/>
  <c r="H49" i="2"/>
  <c r="F49" i="2"/>
  <c r="D49" i="2"/>
  <c r="K46" i="2"/>
  <c r="I46" i="2"/>
  <c r="G46" i="2"/>
  <c r="E46" i="2"/>
  <c r="C46" i="2"/>
  <c r="J43" i="2"/>
  <c r="H43" i="2"/>
  <c r="F43" i="2"/>
  <c r="D43" i="2"/>
  <c r="J42" i="2"/>
  <c r="H42" i="2"/>
  <c r="F42" i="2"/>
  <c r="D42" i="2"/>
  <c r="K39" i="2"/>
  <c r="I39" i="2"/>
  <c r="G39" i="2"/>
  <c r="E39" i="2"/>
  <c r="C39" i="2"/>
  <c r="N36" i="2"/>
  <c r="L36" i="2"/>
  <c r="J36" i="2"/>
  <c r="H36" i="2"/>
  <c r="F36" i="2"/>
  <c r="D36" i="2"/>
  <c r="M35" i="2"/>
  <c r="D25" i="1" s="1"/>
  <c r="H25" i="1" s="1"/>
  <c r="L35" i="2"/>
  <c r="J35" i="2"/>
  <c r="H35" i="2"/>
  <c r="F35" i="2"/>
  <c r="D35" i="2"/>
  <c r="O32" i="2"/>
  <c r="O35" i="2" s="1"/>
  <c r="M32" i="2"/>
  <c r="I32" i="2"/>
  <c r="N30" i="2"/>
  <c r="L30" i="2"/>
  <c r="J30" i="2"/>
  <c r="H30" i="2"/>
  <c r="F30" i="2"/>
  <c r="D30" i="2"/>
  <c r="K28" i="2"/>
  <c r="I28" i="2"/>
  <c r="G28" i="2"/>
  <c r="E28" i="2"/>
  <c r="C28" i="2"/>
  <c r="N26" i="2"/>
  <c r="K26" i="2"/>
  <c r="K32" i="2" s="1"/>
  <c r="I26" i="2"/>
  <c r="G26" i="2"/>
  <c r="F26" i="2" s="1"/>
  <c r="E26" i="2"/>
  <c r="E32" i="2" s="1"/>
  <c r="C26" i="2"/>
  <c r="C32" i="2" s="1"/>
  <c r="M25" i="2"/>
  <c r="J25" i="2"/>
  <c r="H25" i="2"/>
  <c r="F25" i="2"/>
  <c r="D25" i="2"/>
  <c r="J24" i="2"/>
  <c r="H24" i="2"/>
  <c r="F24" i="2"/>
  <c r="D24" i="2"/>
  <c r="K21" i="2"/>
  <c r="I21" i="2"/>
  <c r="G21" i="2"/>
  <c r="E21" i="2"/>
  <c r="C21" i="2"/>
  <c r="K19" i="2"/>
  <c r="J19" i="2"/>
  <c r="I19" i="2"/>
  <c r="G19" i="2"/>
  <c r="H19" i="2" s="1"/>
  <c r="F19" i="2"/>
  <c r="E19" i="2"/>
  <c r="C19" i="2"/>
  <c r="D19" i="2" s="1"/>
  <c r="J18" i="2"/>
  <c r="H18" i="2"/>
  <c r="F18" i="2"/>
  <c r="D18" i="2"/>
  <c r="M17" i="2"/>
  <c r="M18" i="2" s="1"/>
  <c r="J17" i="2"/>
  <c r="H17" i="2"/>
  <c r="F17" i="2"/>
  <c r="D17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4" i="2"/>
  <c r="H30" i="1"/>
  <c r="J30" i="1" s="1"/>
  <c r="H29" i="1"/>
  <c r="J29" i="1" s="1"/>
  <c r="D31" i="1"/>
  <c r="H24" i="1"/>
  <c r="J24" i="1" s="1"/>
  <c r="L17" i="1"/>
  <c r="L23" i="1" s="1"/>
  <c r="D17" i="1"/>
  <c r="D33" i="1" l="1"/>
  <c r="H33" i="1" s="1"/>
  <c r="L31" i="1"/>
  <c r="O43" i="2" s="1"/>
  <c r="L18" i="2"/>
  <c r="M21" i="2"/>
  <c r="M43" i="2"/>
  <c r="H31" i="1"/>
  <c r="O19" i="2"/>
  <c r="N19" i="2" s="1"/>
  <c r="N17" i="2"/>
  <c r="O18" i="2"/>
  <c r="J31" i="1"/>
  <c r="M28" i="2"/>
  <c r="O25" i="2" s="1"/>
  <c r="N35" i="2"/>
  <c r="O39" i="2"/>
  <c r="L25" i="1"/>
  <c r="J25" i="1" s="1"/>
  <c r="D21" i="1"/>
  <c r="H21" i="1" s="1"/>
  <c r="G32" i="2"/>
  <c r="H17" i="1"/>
  <c r="J17" i="1" s="1"/>
  <c r="H26" i="2"/>
  <c r="L26" i="2"/>
  <c r="L20" i="1"/>
  <c r="J20" i="1" s="1"/>
  <c r="L21" i="1"/>
  <c r="L22" i="1"/>
  <c r="H28" i="1"/>
  <c r="J28" i="1" s="1"/>
  <c r="L17" i="2"/>
  <c r="M19" i="2"/>
  <c r="L19" i="2" s="1"/>
  <c r="M24" i="2"/>
  <c r="L24" i="2" s="1"/>
  <c r="L25" i="2"/>
  <c r="J26" i="2"/>
  <c r="M39" i="2"/>
  <c r="K23" i="3"/>
  <c r="D20" i="1"/>
  <c r="H20" i="1" s="1"/>
  <c r="D22" i="1"/>
  <c r="H22" i="1" s="1"/>
  <c r="D23" i="1"/>
  <c r="H23" i="1" s="1"/>
  <c r="J23" i="1" s="1"/>
  <c r="D26" i="2"/>
  <c r="I18" i="3"/>
  <c r="I20" i="3" s="1"/>
  <c r="O24" i="2" l="1"/>
  <c r="N24" i="2" s="1"/>
  <c r="O28" i="2"/>
  <c r="N25" i="2"/>
  <c r="J21" i="1"/>
  <c r="J33" i="1"/>
  <c r="L33" i="1" s="1"/>
  <c r="O46" i="2"/>
  <c r="N43" i="2"/>
  <c r="O42" i="2"/>
  <c r="I23" i="3"/>
  <c r="I25" i="3" s="1"/>
  <c r="I33" i="3" s="1"/>
  <c r="K25" i="3"/>
  <c r="K33" i="3" s="1"/>
  <c r="J22" i="1"/>
  <c r="O21" i="2"/>
  <c r="N18" i="2"/>
  <c r="M46" i="2"/>
  <c r="L43" i="2"/>
  <c r="M42" i="2"/>
  <c r="L42" i="2" s="1"/>
  <c r="N42" i="2" l="1"/>
</calcChain>
</file>

<file path=xl/sharedStrings.xml><?xml version="1.0" encoding="utf-8"?>
<sst xmlns="http://schemas.openxmlformats.org/spreadsheetml/2006/main" count="191" uniqueCount="129">
  <si>
    <t>PAYROLL Costs</t>
  </si>
  <si>
    <t>Data:__X___Base Period___X___Forecasted Period</t>
  </si>
  <si>
    <t>FR 16(8)(g)</t>
  </si>
  <si>
    <t>Type of Filing:___X____Original________Updated</t>
  </si>
  <si>
    <t>Schedule G-1</t>
  </si>
  <si>
    <t>Workpaper Reference No(s).</t>
  </si>
  <si>
    <t>Total</t>
  </si>
  <si>
    <t xml:space="preserve">Base Period </t>
  </si>
  <si>
    <t>Forecasted Period</t>
  </si>
  <si>
    <t>Line</t>
  </si>
  <si>
    <t>% of</t>
  </si>
  <si>
    <t>Company</t>
  </si>
  <si>
    <t xml:space="preserve">Jurisdictional </t>
  </si>
  <si>
    <t>Jurisdictional</t>
  </si>
  <si>
    <t>No.</t>
  </si>
  <si>
    <t>Description</t>
  </si>
  <si>
    <t>Labor</t>
  </si>
  <si>
    <t>Unadjusted</t>
  </si>
  <si>
    <t>Adjustments</t>
  </si>
  <si>
    <t>ADJUSTED</t>
  </si>
  <si>
    <t>Payroll Costs</t>
  </si>
  <si>
    <t xml:space="preserve">  Labor</t>
  </si>
  <si>
    <t>100.00%</t>
  </si>
  <si>
    <t>Employee Benefits</t>
  </si>
  <si>
    <t xml:space="preserve">  PENSION &amp; RETIREMENT Income Plan</t>
  </si>
  <si>
    <t xml:space="preserve">  FAS 106</t>
  </si>
  <si>
    <t xml:space="preserve">  Employee INSURANCE PLANS</t>
  </si>
  <si>
    <t xml:space="preserve">  ESOP PLAN Contributions</t>
  </si>
  <si>
    <t>Total Employee BENEFITS</t>
  </si>
  <si>
    <t xml:space="preserve"> </t>
  </si>
  <si>
    <t>Payroll Taxes</t>
  </si>
  <si>
    <t xml:space="preserve">     </t>
  </si>
  <si>
    <t xml:space="preserve">  F.I.C.A.</t>
  </si>
  <si>
    <t xml:space="preserve">  Federal Unemployment</t>
  </si>
  <si>
    <t xml:space="preserve">  State Unemployment</t>
  </si>
  <si>
    <t>Total Payroll Taxes</t>
  </si>
  <si>
    <t>Total Payroll Costs</t>
  </si>
  <si>
    <t>Data Source</t>
  </si>
  <si>
    <t>Benefits Rates Calc as of 09-08-15.xlsx</t>
  </si>
  <si>
    <t>Payroll Analysis by Employee Classifications/Payroll Distribution/Total Company</t>
  </si>
  <si>
    <t>Data:___X____Base Period___X____Forecasted Period</t>
  </si>
  <si>
    <t>Type of Filing:___X_____Original________Updated</t>
  </si>
  <si>
    <t>Schedule G-2</t>
  </si>
  <si>
    <t>Most Recent Five Fiscal Years*</t>
  </si>
  <si>
    <t>Base</t>
  </si>
  <si>
    <t>Forecasted</t>
  </si>
  <si>
    <t xml:space="preserve"> No.</t>
  </si>
  <si>
    <t>% Change</t>
  </si>
  <si>
    <t>Period</t>
  </si>
  <si>
    <t>Man Hours</t>
  </si>
  <si>
    <t>Straight Time Hours</t>
  </si>
  <si>
    <t>OverTime Hours</t>
  </si>
  <si>
    <t>Total Manhours</t>
  </si>
  <si>
    <t xml:space="preserve">Ratio of OverTime Hours </t>
  </si>
  <si>
    <t>to Straight-Time Hours</t>
  </si>
  <si>
    <t>Labor Dollars</t>
  </si>
  <si>
    <t>Straight-Time Dollars</t>
  </si>
  <si>
    <t>OverTime Dollars</t>
  </si>
  <si>
    <t>Total Labor Dollars</t>
  </si>
  <si>
    <t>Ratio of OverTime Dollars</t>
  </si>
  <si>
    <t>to Straight-Time Dollars</t>
  </si>
  <si>
    <t>O&amp;M Labor Dollars</t>
  </si>
  <si>
    <t xml:space="preserve">Ratio of O&amp;M of Labor Dollars </t>
  </si>
  <si>
    <t>to Total Labor Dollars</t>
  </si>
  <si>
    <t>Total Employee Benefits</t>
  </si>
  <si>
    <t>Employee Benefits Expensed</t>
  </si>
  <si>
    <t xml:space="preserve">Ratio of Employee Benefits </t>
  </si>
  <si>
    <t>Expensed to Total Employee</t>
  </si>
  <si>
    <t>Benefits</t>
  </si>
  <si>
    <t>Payroll Taxes Expensed</t>
  </si>
  <si>
    <t>Ratio of Payroll Taxes</t>
  </si>
  <si>
    <t xml:space="preserve">Expensed to Total Payroll </t>
  </si>
  <si>
    <t>Taxes</t>
  </si>
  <si>
    <t>Employee Levels</t>
  </si>
  <si>
    <t>Average Employee Levels</t>
  </si>
  <si>
    <t>Year end Employee Levels</t>
  </si>
  <si>
    <t>* The Payroll System accumulates data most readily on a fiscal year basis (Oct. 1 - Sept. 30) rather than calendar basis.</t>
  </si>
  <si>
    <t>* Standby Pay included in regular hours and dollars</t>
  </si>
  <si>
    <t>Source:</t>
  </si>
  <si>
    <t>G-2 Labor Support schedules.xls</t>
  </si>
  <si>
    <t>div 9 labor analysis-2015.xlsx</t>
  </si>
  <si>
    <t>OM for KY-Fall 2015.xlsx</t>
  </si>
  <si>
    <t>Executive Compensation</t>
  </si>
  <si>
    <t>Schedule G-3</t>
  </si>
  <si>
    <t>Workpaper Reference No(s).____________________</t>
  </si>
  <si>
    <t>Base Period</t>
  </si>
  <si>
    <t>Unallocated</t>
  </si>
  <si>
    <t>1</t>
  </si>
  <si>
    <t>Includes 5 Officers</t>
  </si>
  <si>
    <t>2</t>
  </si>
  <si>
    <t xml:space="preserve">Gross Payroll </t>
  </si>
  <si>
    <t>3</t>
  </si>
  <si>
    <t xml:space="preserve">  Salary</t>
  </si>
  <si>
    <t>4</t>
  </si>
  <si>
    <t xml:space="preserve">  Other Allowances and Compensation</t>
  </si>
  <si>
    <t>5</t>
  </si>
  <si>
    <t xml:space="preserve">  Total Salary and Compensation</t>
  </si>
  <si>
    <t>6</t>
  </si>
  <si>
    <t>FY15</t>
  </si>
  <si>
    <t>FY16</t>
  </si>
  <si>
    <t>7</t>
  </si>
  <si>
    <t xml:space="preserve">  Pensions</t>
  </si>
  <si>
    <t>8</t>
  </si>
  <si>
    <t xml:space="preserve">  Other Benefits</t>
  </si>
  <si>
    <t>9</t>
  </si>
  <si>
    <t xml:space="preserve">  Total Employee Benefits</t>
  </si>
  <si>
    <t>10</t>
  </si>
  <si>
    <t>11</t>
  </si>
  <si>
    <t>12</t>
  </si>
  <si>
    <t>13</t>
  </si>
  <si>
    <t>14</t>
  </si>
  <si>
    <t xml:space="preserve">  Total Payroll Taxes</t>
  </si>
  <si>
    <t>15</t>
  </si>
  <si>
    <t>Total Compensation</t>
  </si>
  <si>
    <t>NOTE:  This schedule contains confidential information, detail of these numbers are available upon request.</t>
  </si>
  <si>
    <t>Positions included on this schedule are:</t>
  </si>
  <si>
    <t>President and CEO</t>
  </si>
  <si>
    <t>Senior Vice President, Utility Operations</t>
  </si>
  <si>
    <t>Senior Vice President and General Counsel</t>
  </si>
  <si>
    <t>Senior Vice President, Human Resources</t>
  </si>
  <si>
    <t>Senior Vice President, Chief Financial Officer</t>
  </si>
  <si>
    <t>These costs are total costs for Atmos Energy Corporation, a portion of which are allocated to Kentucky.</t>
  </si>
  <si>
    <t>Sources:</t>
  </si>
  <si>
    <t>Copy of Workpaper G.3 -- Executive Compensation.xlsx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</si>
  <si>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</si>
  <si>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</si>
  <si>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</si>
  <si>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</si>
  <si>
    <t>Witness: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</si>
</sst>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0%"/>
    <numFmt numFmtId="166" formatCode="_(&quot;$&quot;* #,##0_);_(&quot;$&quot;* \(#,##0\);_(&quot;$&quot;* &quot;-&quot;??_);_(@_)"/>
    <numFmt numFmtId="167" formatCode="mm/dd/yy_)"/>
    <numFmt numFmtId="168" formatCode="hh:mm:ss_)"/>
    <numFmt numFmtId="169" formatCode="0_);\(0\)"/>
    <numFmt numFmtId="170" formatCode="0.000%"/>
    <numFmt numFmtId="171" formatCode="0.00_)"/>
  </numFmts>
  <fonts count="2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Helvetica-Narrow"/>
    </font>
    <font>
      <b/>
      <sz val="12"/>
      <color indexed="14"/>
      <name val="Helvetica-Narrow"/>
    </font>
    <font>
      <u/>
      <sz val="12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sz val="12"/>
      <color indexed="20"/>
      <name val="Helvetica-Narrow"/>
    </font>
    <font>
      <sz val="12"/>
      <color indexed="17"/>
      <name val="Helvetica-Narrow"/>
      <family val="2"/>
    </font>
    <font>
      <u val="double"/>
      <sz val="12"/>
      <name val="Helvetica-Narrow"/>
      <family val="2"/>
    </font>
    <font>
      <u/>
      <sz val="12"/>
      <name val="Helvetica Narrow"/>
      <family val="2"/>
    </font>
    <font>
      <sz val="12"/>
      <name val="Helvetica Narrow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7">
    <xf numFmtId="37" fontId="0" fillId="0" borderId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2" fillId="0" borderId="0" applyProtection="0"/>
    <xf numFmtId="0" fontId="1" fillId="0" borderId="0"/>
    <xf numFmtId="0" fontId="1" fillId="0" borderId="0"/>
    <xf numFmtId="40" fontId="16" fillId="2" borderId="0">
      <alignment horizontal="right"/>
    </xf>
    <xf numFmtId="0" fontId="17" fillId="3" borderId="0">
      <alignment horizontal="center"/>
    </xf>
    <xf numFmtId="0" fontId="18" fillId="2" borderId="6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37" fontId="0" fillId="0" borderId="0" xfId="0"/>
    <xf numFmtId="37" fontId="0" fillId="0" borderId="0" xfId="0" applyFont="1" applyFill="1" applyAlignment="1" applyProtection="1">
      <alignment horizontal="centerContinuous"/>
    </xf>
    <xf numFmtId="37" fontId="0" fillId="0" borderId="0" xfId="0" applyFont="1" applyAlignment="1">
      <alignment horizontal="centerContinuous"/>
    </xf>
    <xf numFmtId="37" fontId="2" fillId="0" borderId="0" xfId="0" applyFont="1"/>
    <xf numFmtId="37" fontId="0" fillId="0" borderId="0" xfId="0" applyFont="1" applyAlignment="1" applyProtection="1">
      <alignment horizontal="centerContinuous"/>
    </xf>
    <xf numFmtId="37" fontId="3" fillId="0" borderId="0" xfId="0" applyFont="1" applyAlignment="1" applyProtection="1">
      <alignment horizontal="centerContinuous"/>
    </xf>
    <xf numFmtId="37" fontId="0" fillId="0" borderId="0" xfId="0" applyFont="1"/>
    <xf numFmtId="37" fontId="0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1" xfId="0" applyFont="1" applyBorder="1" applyAlignment="1" applyProtection="1">
      <alignment horizontal="left"/>
    </xf>
    <xf numFmtId="37" fontId="0" fillId="0" borderId="1" xfId="0" applyFont="1" applyBorder="1"/>
    <xf numFmtId="37" fontId="0" fillId="0" borderId="0" xfId="0" applyAlignment="1" applyProtection="1">
      <alignment horizontal="right"/>
    </xf>
    <xf numFmtId="37" fontId="4" fillId="0" borderId="0" xfId="0" applyFont="1" applyFill="1"/>
    <xf numFmtId="37" fontId="0" fillId="0" borderId="2" xfId="0" applyFont="1" applyBorder="1"/>
    <xf numFmtId="37" fontId="0" fillId="0" borderId="0" xfId="0" applyFont="1" applyBorder="1"/>
    <xf numFmtId="37" fontId="0" fillId="0" borderId="0" xfId="0" applyFont="1" applyBorder="1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0" fillId="0" borderId="0" xfId="0" quotePrefix="1" applyFont="1" applyAlignment="1">
      <alignment horizontal="center"/>
    </xf>
    <xf numFmtId="37" fontId="0" fillId="0" borderId="1" xfId="0" applyFont="1" applyBorder="1" applyAlignment="1" applyProtection="1">
      <alignment horizontal="center"/>
    </xf>
    <xf numFmtId="37" fontId="0" fillId="0" borderId="3" xfId="0" applyFont="1" applyBorder="1" applyAlignment="1" applyProtection="1">
      <alignment horizontal="center"/>
    </xf>
    <xf numFmtId="37" fontId="0" fillId="0" borderId="3" xfId="0" applyFont="1" applyBorder="1"/>
    <xf numFmtId="37" fontId="5" fillId="0" borderId="0" xfId="0" applyFont="1"/>
    <xf numFmtId="37" fontId="5" fillId="0" borderId="0" xfId="0" applyFont="1" applyAlignment="1" applyProtection="1">
      <alignment horizontal="left"/>
    </xf>
    <xf numFmtId="164" fontId="3" fillId="0" borderId="0" xfId="2" applyNumberFormat="1" applyFont="1" applyFill="1"/>
    <xf numFmtId="165" fontId="3" fillId="0" borderId="0" xfId="2" applyNumberFormat="1" applyFont="1" applyFill="1"/>
    <xf numFmtId="166" fontId="3" fillId="0" borderId="0" xfId="1" applyNumberFormat="1" applyFont="1" applyFill="1" applyBorder="1" applyProtection="1"/>
    <xf numFmtId="10" fontId="0" fillId="0" borderId="0" xfId="0" applyNumberFormat="1" applyFont="1" applyAlignment="1" applyProtection="1">
      <alignment horizontal="center"/>
    </xf>
    <xf numFmtId="37" fontId="3" fillId="0" borderId="0" xfId="0" applyNumberFormat="1" applyFont="1" applyFill="1" applyBorder="1" applyProtection="1"/>
    <xf numFmtId="10" fontId="0" fillId="0" borderId="0" xfId="0" applyNumberFormat="1" applyFont="1" applyProtection="1"/>
    <xf numFmtId="37" fontId="7" fillId="0" borderId="0" xfId="0" applyFont="1"/>
    <xf numFmtId="10" fontId="0" fillId="0" borderId="0" xfId="0" applyNumberFormat="1" applyFont="1" applyFill="1" applyAlignment="1" applyProtection="1">
      <alignment horizontal="center"/>
    </xf>
    <xf numFmtId="166" fontId="3" fillId="0" borderId="0" xfId="1" applyNumberFormat="1" applyFont="1" applyFill="1" applyProtection="1"/>
    <xf numFmtId="9" fontId="0" fillId="0" borderId="0" xfId="2" applyFont="1"/>
    <xf numFmtId="37" fontId="8" fillId="0" borderId="0" xfId="0" applyFont="1"/>
    <xf numFmtId="37" fontId="3" fillId="0" borderId="0" xfId="0" applyNumberFormat="1" applyFont="1" applyFill="1" applyProtection="1"/>
    <xf numFmtId="9" fontId="0" fillId="0" borderId="0" xfId="2" applyFont="1" applyFill="1"/>
    <xf numFmtId="37" fontId="0" fillId="0" borderId="0" xfId="0" applyFont="1" applyFill="1"/>
    <xf numFmtId="37" fontId="0" fillId="0" borderId="0" xfId="0" applyAlignment="1" applyProtection="1">
      <alignment horizontal="left"/>
    </xf>
    <xf numFmtId="37" fontId="3" fillId="0" borderId="1" xfId="0" applyNumberFormat="1" applyFont="1" applyFill="1" applyBorder="1" applyProtection="1"/>
    <xf numFmtId="10" fontId="0" fillId="0" borderId="0" xfId="0" applyNumberFormat="1" applyFont="1" applyAlignment="1" applyProtection="1">
      <alignment horizontal="left"/>
    </xf>
    <xf numFmtId="166" fontId="9" fillId="0" borderId="0" xfId="1" applyNumberFormat="1" applyFont="1" applyFill="1" applyProtection="1"/>
    <xf numFmtId="37" fontId="9" fillId="0" borderId="0" xfId="0" applyNumberFormat="1" applyFont="1" applyFill="1" applyProtection="1"/>
    <xf numFmtId="166" fontId="3" fillId="0" borderId="4" xfId="1" applyNumberFormat="1" applyFont="1" applyFill="1" applyBorder="1" applyProtection="1"/>
    <xf numFmtId="166" fontId="3" fillId="0" borderId="5" xfId="1" applyNumberFormat="1" applyFont="1" applyFill="1" applyBorder="1"/>
    <xf numFmtId="37" fontId="0" fillId="0" borderId="0" xfId="0" applyNumberFormat="1" applyFont="1" applyProtection="1"/>
    <xf numFmtId="37" fontId="0" fillId="0" borderId="0" xfId="0" applyNumberFormat="1" applyFont="1" applyFill="1" applyProtection="1"/>
    <xf numFmtId="37" fontId="0" fillId="0" borderId="0" xfId="0" quotePrefix="1" applyFont="1" applyFill="1"/>
    <xf numFmtId="37" fontId="0" fillId="0" borderId="0" xfId="0" applyFont="1" applyFill="1" applyAlignment="1" applyProtection="1">
      <alignment horizontal="centerContinuous"/>
      <protection locked="0"/>
    </xf>
    <xf numFmtId="167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  <protection locked="0"/>
    </xf>
    <xf numFmtId="168" fontId="0" fillId="0" borderId="0" xfId="0" applyNumberFormat="1" applyFont="1" applyAlignment="1" applyProtection="1">
      <alignment horizontal="centerContinuous"/>
    </xf>
    <xf numFmtId="37" fontId="9" fillId="0" borderId="0" xfId="0" applyFont="1" applyAlignment="1" applyProtection="1">
      <alignment horizontal="centerContinuous"/>
    </xf>
    <xf numFmtId="37" fontId="10" fillId="0" borderId="0" xfId="0" applyFont="1"/>
    <xf numFmtId="37" fontId="0" fillId="0" borderId="0" xfId="0" applyFont="1" applyAlignment="1" applyProtection="1">
      <alignment horizontal="left"/>
      <protection locked="0"/>
    </xf>
    <xf numFmtId="37" fontId="2" fillId="0" borderId="1" xfId="0" applyFont="1" applyFill="1" applyBorder="1" applyAlignment="1" applyProtection="1">
      <alignment horizontal="left"/>
    </xf>
    <xf numFmtId="37" fontId="0" fillId="0" borderId="3" xfId="0" applyBorder="1" applyAlignment="1" applyProtection="1">
      <alignment horizontal="right"/>
    </xf>
    <xf numFmtId="37" fontId="5" fillId="0" borderId="0" xfId="0" applyFont="1" applyAlignment="1" applyProtection="1">
      <alignment horizontal="center"/>
      <protection locked="0"/>
    </xf>
    <xf numFmtId="37" fontId="0" fillId="0" borderId="0" xfId="0" applyFont="1" applyProtection="1">
      <protection locked="0"/>
    </xf>
    <xf numFmtId="37" fontId="0" fillId="0" borderId="1" xfId="0" applyFont="1" applyBorder="1" applyAlignment="1" applyProtection="1">
      <alignment horizontal="left"/>
      <protection locked="0"/>
    </xf>
    <xf numFmtId="169" fontId="0" fillId="0" borderId="1" xfId="0" applyNumberFormat="1" applyFont="1" applyFill="1" applyBorder="1" applyAlignment="1" applyProtection="1">
      <alignment horizontal="center"/>
      <protection locked="0"/>
    </xf>
    <xf numFmtId="37" fontId="0" fillId="0" borderId="1" xfId="0" applyFont="1" applyFill="1" applyBorder="1" applyAlignment="1" applyProtection="1">
      <alignment horizontal="center"/>
    </xf>
    <xf numFmtId="37" fontId="0" fillId="0" borderId="0" xfId="0" applyFont="1" applyAlignment="1">
      <alignment horizontal="center"/>
    </xf>
    <xf numFmtId="37" fontId="0" fillId="0" borderId="0" xfId="0" applyFont="1" applyFill="1" applyProtection="1">
      <protection locked="0"/>
    </xf>
    <xf numFmtId="37" fontId="5" fillId="0" borderId="0" xfId="0" applyFont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/>
    <xf numFmtId="37" fontId="0" fillId="0" borderId="1" xfId="0" applyNumberFormat="1" applyFont="1" applyFill="1" applyBorder="1" applyProtection="1">
      <protection locked="0"/>
    </xf>
    <xf numFmtId="37" fontId="11" fillId="0" borderId="0" xfId="0" applyNumberFormat="1" applyFont="1" applyFill="1" applyProtection="1"/>
    <xf numFmtId="170" fontId="11" fillId="0" borderId="0" xfId="0" applyNumberFormat="1" applyFont="1" applyFill="1" applyProtection="1"/>
    <xf numFmtId="37" fontId="0" fillId="0" borderId="2" xfId="0" applyNumberFormat="1" applyFont="1" applyFill="1" applyBorder="1"/>
    <xf numFmtId="37" fontId="0" fillId="0" borderId="3" xfId="0" applyNumberFormat="1" applyFont="1" applyFill="1" applyBorder="1"/>
    <xf numFmtId="10" fontId="7" fillId="0" borderId="0" xfId="2" applyNumberFormat="1" applyFont="1"/>
    <xf numFmtId="10" fontId="0" fillId="0" borderId="0" xfId="2" applyNumberFormat="1" applyFont="1" applyFill="1"/>
    <xf numFmtId="37" fontId="11" fillId="0" borderId="0" xfId="0" applyFont="1" applyFill="1" applyProtection="1"/>
    <xf numFmtId="37" fontId="0" fillId="0" borderId="0" xfId="0" applyFont="1" applyFill="1" applyProtection="1"/>
    <xf numFmtId="37" fontId="2" fillId="0" borderId="0" xfId="0" applyNumberFormat="1" applyFont="1" applyProtection="1"/>
    <xf numFmtId="170" fontId="0" fillId="0" borderId="0" xfId="0" applyNumberFormat="1" applyFont="1" applyProtection="1"/>
    <xf numFmtId="37" fontId="0" fillId="0" borderId="0" xfId="0" applyNumberFormat="1" applyFont="1" applyProtection="1">
      <protection locked="0"/>
    </xf>
    <xf numFmtId="37" fontId="2" fillId="0" borderId="0" xfId="0" applyNumberFormat="1" applyFont="1" applyProtection="1">
      <protection locked="0"/>
    </xf>
    <xf numFmtId="37" fontId="8" fillId="0" borderId="0" xfId="0" applyFont="1" applyBorder="1"/>
    <xf numFmtId="37" fontId="4" fillId="0" borderId="0" xfId="0" applyFont="1"/>
    <xf numFmtId="166" fontId="0" fillId="0" borderId="0" xfId="1" applyNumberFormat="1" applyFont="1" applyFill="1" applyProtection="1"/>
    <xf numFmtId="10" fontId="0" fillId="0" borderId="0" xfId="2" applyNumberFormat="1" applyFont="1"/>
    <xf numFmtId="37" fontId="0" fillId="0" borderId="1" xfId="0" applyNumberFormat="1" applyFont="1" applyFill="1" applyBorder="1" applyProtection="1"/>
    <xf numFmtId="166" fontId="0" fillId="0" borderId="2" xfId="1" applyNumberFormat="1" applyFont="1" applyFill="1" applyBorder="1" applyProtection="1"/>
    <xf numFmtId="37" fontId="0" fillId="0" borderId="0" xfId="1" applyNumberFormat="1" applyFont="1" applyFill="1" applyProtection="1"/>
    <xf numFmtId="37" fontId="0" fillId="0" borderId="3" xfId="0" applyNumberFormat="1" applyFont="1" applyFill="1" applyBorder="1" applyProtection="1"/>
    <xf numFmtId="166" fontId="0" fillId="0" borderId="5" xfId="1" applyNumberFormat="1" applyFont="1" applyFill="1" applyBorder="1" applyProtection="1"/>
    <xf numFmtId="37" fontId="0" fillId="0" borderId="0" xfId="0" applyNumberFormat="1" applyFont="1" applyFill="1" applyAlignment="1" applyProtection="1">
      <alignment horizontal="left"/>
    </xf>
    <xf numFmtId="37" fontId="12" fillId="0" borderId="0" xfId="0" applyFont="1"/>
    <xf numFmtId="37" fontId="13" fillId="0" borderId="0" xfId="0" applyFont="1"/>
    <xf numFmtId="37" fontId="2" fillId="0" borderId="0" xfId="0" quotePrefix="1" applyFont="1" applyFill="1"/>
    <xf numFmtId="37" fontId="0" fillId="0" borderId="0" xfId="0" applyFill="1"/>
    <xf numFmtId="37" fontId="2" fillId="0" borderId="0" xfId="0" applyFont="1" applyFill="1"/>
    <xf numFmtId="37" fontId="0" fillId="0" borderId="0" xfId="0" quotePrefix="1"/>
  </cellXfs>
  <cellStyles count="27">
    <cellStyle name="Comma [0] 2" xfId="3"/>
    <cellStyle name="Comma 2" xfId="4"/>
    <cellStyle name="Comma 3" xfId="5"/>
    <cellStyle name="Comma 4" xfId="6"/>
    <cellStyle name="Currency" xfId="1" builtinId="4"/>
    <cellStyle name="Currency [0] 2" xfId="7"/>
    <cellStyle name="Currency 2" xfId="8"/>
    <cellStyle name="Currency 3" xfId="9"/>
    <cellStyle name="Currency 4" xfId="10"/>
    <cellStyle name="Normal" xfId="0" builtinId="0"/>
    <cellStyle name="Normal - Style1" xfId="11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" xfId="2" builtinId="5"/>
    <cellStyle name="Percent 2" xfId="24"/>
    <cellStyle name="Percent 3" xfId="25"/>
    <cellStyle name="Percent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view="pageBreakPreview" zoomScale="80" zoomScaleNormal="90" zoomScaleSheetLayoutView="80" workbookViewId="0"/>
  </sheetViews>
  <sheetFormatPr defaultColWidth="8.44140625" defaultRowHeight="15"/>
  <cols>
    <col min="1" max="1" width="7.5546875" style="3" customWidth="1"/>
    <col min="2" max="2" width="33.77734375" style="3" customWidth="1"/>
    <col min="3" max="3" width="7.33203125" style="3" customWidth="1"/>
    <col min="4" max="4" width="13.6640625" style="3" customWidth="1"/>
    <col min="5" max="5" width="2.109375" style="3" customWidth="1"/>
    <col min="6" max="6" width="12.44140625" style="3" customWidth="1"/>
    <col min="7" max="7" width="2" style="3" customWidth="1"/>
    <col min="8" max="8" width="13.5546875" style="3" customWidth="1"/>
    <col min="9" max="9" width="2.6640625" style="3" customWidth="1"/>
    <col min="10" max="10" width="10.88671875" style="3" customWidth="1"/>
    <col min="11" max="11" width="3.33203125" style="3" customWidth="1"/>
    <col min="12" max="12" width="14.44140625" style="3" customWidth="1"/>
    <col min="13" max="13" width="18.6640625" style="3" customWidth="1"/>
    <col min="14" max="16" width="8.44140625" style="3"/>
    <col min="17" max="17" width="9.44140625" style="3" bestFit="1" customWidth="1"/>
    <col min="18" max="18" width="8.44140625" style="3"/>
    <col min="19" max="19" width="9.44140625" style="3" bestFit="1" customWidth="1"/>
    <col min="20" max="16384" width="8.44140625" style="3"/>
  </cols>
  <sheetData>
    <row r="1" spans="1:13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1" t="s">
        <v>125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5" t="s">
        <v>126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5" t="s">
        <v>127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>
      <c r="A7" s="7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8" t="s">
        <v>2</v>
      </c>
    </row>
    <row r="8" spans="1:13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9" t="s">
        <v>4</v>
      </c>
    </row>
    <row r="9" spans="1:13">
      <c r="A9" s="10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 t="s">
        <v>128</v>
      </c>
    </row>
    <row r="10" spans="1:13" ht="15.75">
      <c r="A10" s="13"/>
      <c r="B10" s="6"/>
      <c r="C10" s="6"/>
      <c r="D10" s="6"/>
      <c r="E10" s="6"/>
      <c r="F10" s="6"/>
      <c r="G10" s="6"/>
      <c r="H10" s="6"/>
      <c r="I10" s="6"/>
      <c r="J10" s="6"/>
      <c r="K10" s="6"/>
      <c r="L10" s="14"/>
    </row>
    <row r="11" spans="1:13">
      <c r="A11" s="6"/>
      <c r="B11" s="6"/>
      <c r="C11" s="6"/>
      <c r="D11" s="15"/>
      <c r="E11" s="15"/>
      <c r="F11" s="15"/>
      <c r="G11" s="15"/>
      <c r="H11" s="16"/>
      <c r="I11" s="15"/>
      <c r="J11" s="15"/>
      <c r="K11" s="15"/>
      <c r="L11" s="15"/>
    </row>
    <row r="12" spans="1:13">
      <c r="A12" s="6"/>
      <c r="B12" s="6"/>
      <c r="C12" s="6"/>
      <c r="D12" s="16" t="s">
        <v>6</v>
      </c>
      <c r="E12" s="15"/>
      <c r="F12" s="15"/>
      <c r="G12" s="15"/>
      <c r="H12" s="16" t="s">
        <v>7</v>
      </c>
      <c r="I12" s="15"/>
      <c r="J12" s="15"/>
      <c r="K12" s="15"/>
      <c r="L12" s="16" t="s">
        <v>8</v>
      </c>
    </row>
    <row r="13" spans="1:13">
      <c r="A13" s="17" t="s">
        <v>9</v>
      </c>
      <c r="B13" s="6"/>
      <c r="C13" s="18" t="s">
        <v>10</v>
      </c>
      <c r="D13" s="16" t="s">
        <v>11</v>
      </c>
      <c r="E13" s="15"/>
      <c r="F13" s="15"/>
      <c r="G13" s="15"/>
      <c r="H13" s="16" t="s">
        <v>12</v>
      </c>
      <c r="I13" s="15"/>
      <c r="J13" s="15"/>
      <c r="K13" s="15"/>
      <c r="L13" s="16" t="s">
        <v>13</v>
      </c>
    </row>
    <row r="14" spans="1:13">
      <c r="A14" s="19" t="s">
        <v>14</v>
      </c>
      <c r="B14" s="19" t="s">
        <v>15</v>
      </c>
      <c r="C14" s="20" t="s">
        <v>16</v>
      </c>
      <c r="D14" s="20" t="s">
        <v>17</v>
      </c>
      <c r="E14" s="21"/>
      <c r="F14" s="20" t="s">
        <v>12</v>
      </c>
      <c r="G14" s="21"/>
      <c r="H14" s="20" t="s">
        <v>17</v>
      </c>
      <c r="I14" s="21"/>
      <c r="J14" s="20" t="s">
        <v>18</v>
      </c>
      <c r="K14" s="21"/>
      <c r="L14" s="20" t="s">
        <v>19</v>
      </c>
      <c r="M14" s="22"/>
    </row>
    <row r="15" spans="1:13">
      <c r="A15" s="6"/>
      <c r="B15" s="6"/>
      <c r="C15" s="6"/>
      <c r="D15" s="17"/>
      <c r="E15" s="6"/>
      <c r="F15" s="17"/>
      <c r="G15" s="6"/>
      <c r="H15" s="17"/>
      <c r="I15" s="7"/>
      <c r="J15" s="17"/>
      <c r="K15" s="7"/>
      <c r="L15" s="17"/>
    </row>
    <row r="16" spans="1:13">
      <c r="A16" s="17">
        <v>1</v>
      </c>
      <c r="B16" s="23" t="s">
        <v>20</v>
      </c>
      <c r="C16" s="23"/>
      <c r="D16" s="24"/>
      <c r="E16" s="6"/>
      <c r="F16" s="6"/>
      <c r="G16" s="6"/>
      <c r="H16" s="6"/>
      <c r="I16" s="6"/>
      <c r="J16" s="6"/>
      <c r="K16" s="6"/>
      <c r="L16" s="25"/>
    </row>
    <row r="17" spans="1:14">
      <c r="A17" s="17">
        <v>2</v>
      </c>
      <c r="B17" s="7" t="s">
        <v>21</v>
      </c>
      <c r="C17" s="7"/>
      <c r="D17" s="26">
        <f>G.2!M26</f>
        <v>11673907.908954974</v>
      </c>
      <c r="E17" s="6"/>
      <c r="F17" s="27" t="s">
        <v>22</v>
      </c>
      <c r="G17" s="6"/>
      <c r="H17" s="26">
        <f>+D17</f>
        <v>11673907.908954974</v>
      </c>
      <c r="I17" s="6"/>
      <c r="J17" s="26">
        <f>L17-H17</f>
        <v>382580.15194537677</v>
      </c>
      <c r="K17" s="6"/>
      <c r="L17" s="26">
        <f>G.2!O26</f>
        <v>12056488.060900351</v>
      </c>
    </row>
    <row r="18" spans="1:14">
      <c r="A18" s="17">
        <v>3</v>
      </c>
      <c r="B18" s="6"/>
      <c r="C18" s="6"/>
      <c r="D18" s="28"/>
      <c r="E18" s="6"/>
      <c r="F18" s="29"/>
      <c r="G18" s="6"/>
      <c r="H18" s="28"/>
      <c r="I18" s="6"/>
      <c r="J18" s="28"/>
      <c r="K18" s="6"/>
      <c r="L18" s="28"/>
      <c r="N18" s="30"/>
    </row>
    <row r="19" spans="1:14">
      <c r="A19" s="17">
        <v>4</v>
      </c>
      <c r="B19" s="23" t="s">
        <v>23</v>
      </c>
      <c r="C19" s="30"/>
      <c r="D19" s="28"/>
      <c r="E19" s="6"/>
      <c r="F19" s="29"/>
      <c r="G19" s="6"/>
      <c r="H19" s="28"/>
      <c r="I19" s="6"/>
      <c r="J19" s="28"/>
      <c r="K19" s="6"/>
      <c r="L19" s="28"/>
    </row>
    <row r="20" spans="1:14">
      <c r="A20" s="17">
        <v>5</v>
      </c>
      <c r="B20" s="7" t="s">
        <v>24</v>
      </c>
      <c r="C20" s="31">
        <v>4.1424994185931908E-2</v>
      </c>
      <c r="D20" s="32">
        <f>D$17*C20</f>
        <v>483591.56725556433</v>
      </c>
      <c r="E20" s="33"/>
      <c r="F20" s="27" t="s">
        <v>22</v>
      </c>
      <c r="G20" s="6"/>
      <c r="H20" s="32">
        <f t="shared" ref="H20:H25" si="0">D20</f>
        <v>483591.56725556433</v>
      </c>
      <c r="I20" s="6"/>
      <c r="J20" s="32">
        <f t="shared" ref="J20:J25" si="1">L20-H20</f>
        <v>15848.3805699902</v>
      </c>
      <c r="K20" s="6"/>
      <c r="L20" s="32">
        <f>L$17*C20</f>
        <v>499439.94782555453</v>
      </c>
      <c r="N20" s="34"/>
    </row>
    <row r="21" spans="1:14">
      <c r="A21" s="17">
        <v>6</v>
      </c>
      <c r="B21" s="7" t="s">
        <v>25</v>
      </c>
      <c r="C21" s="31">
        <v>5.3628103209498137E-2</v>
      </c>
      <c r="D21" s="35">
        <f>D$17*C21-418902</f>
        <v>207147.53819961392</v>
      </c>
      <c r="E21" s="33"/>
      <c r="F21" s="27" t="s">
        <v>22</v>
      </c>
      <c r="G21" s="6"/>
      <c r="H21" s="35">
        <f t="shared" si="0"/>
        <v>207147.53819961392</v>
      </c>
      <c r="I21" s="6"/>
      <c r="J21" s="35">
        <f t="shared" si="1"/>
        <v>263568.04787443217</v>
      </c>
      <c r="K21" s="6"/>
      <c r="L21" s="35">
        <f>L$17*C21-175851</f>
        <v>470715.58607404609</v>
      </c>
      <c r="M21" s="30"/>
      <c r="N21" s="34"/>
    </row>
    <row r="22" spans="1:14">
      <c r="A22" s="17">
        <v>7</v>
      </c>
      <c r="B22" s="7" t="s">
        <v>26</v>
      </c>
      <c r="C22" s="31">
        <v>0.19919443185698368</v>
      </c>
      <c r="D22" s="35">
        <f>D$17*C22</f>
        <v>2325377.4534750343</v>
      </c>
      <c r="E22" s="36"/>
      <c r="F22" s="31" t="s">
        <v>22</v>
      </c>
      <c r="G22" s="37"/>
      <c r="H22" s="35">
        <f t="shared" si="0"/>
        <v>2325377.4534750343</v>
      </c>
      <c r="I22" s="37"/>
      <c r="J22" s="35">
        <f t="shared" si="1"/>
        <v>76207.836006517988</v>
      </c>
      <c r="K22" s="37"/>
      <c r="L22" s="35">
        <f>L$17*C22</f>
        <v>2401585.2894815523</v>
      </c>
    </row>
    <row r="23" spans="1:14">
      <c r="A23" s="17">
        <v>8</v>
      </c>
      <c r="B23" s="38" t="s">
        <v>27</v>
      </c>
      <c r="C23" s="31">
        <v>8.7996697417042524E-2</v>
      </c>
      <c r="D23" s="35">
        <f>D$17*C23</f>
        <v>1027265.3419387304</v>
      </c>
      <c r="E23" s="33"/>
      <c r="F23" s="27" t="s">
        <v>22</v>
      </c>
      <c r="G23" s="6"/>
      <c r="H23" s="35">
        <f t="shared" si="0"/>
        <v>1027265.3419387304</v>
      </c>
      <c r="I23" s="6"/>
      <c r="J23" s="35">
        <f t="shared" si="1"/>
        <v>33665.78986850346</v>
      </c>
      <c r="K23" s="6"/>
      <c r="L23" s="35">
        <f>L$17*C23</f>
        <v>1060931.1318072339</v>
      </c>
    </row>
    <row r="24" spans="1:14">
      <c r="A24" s="17">
        <v>9</v>
      </c>
      <c r="B24" s="7"/>
      <c r="C24" s="7"/>
      <c r="D24" s="39"/>
      <c r="E24" s="6"/>
      <c r="F24" s="27" t="s">
        <v>22</v>
      </c>
      <c r="G24" s="6"/>
      <c r="H24" s="39">
        <f t="shared" si="0"/>
        <v>0</v>
      </c>
      <c r="I24" s="6"/>
      <c r="J24" s="39">
        <f t="shared" si="1"/>
        <v>0</v>
      </c>
      <c r="K24" s="6"/>
      <c r="L24" s="39"/>
      <c r="N24" s="30"/>
    </row>
    <row r="25" spans="1:14">
      <c r="A25" s="17">
        <v>10</v>
      </c>
      <c r="B25" s="7" t="s">
        <v>28</v>
      </c>
      <c r="C25" s="7"/>
      <c r="D25" s="32">
        <f>G.2!M35</f>
        <v>4956963.8146209773</v>
      </c>
      <c r="E25" s="33"/>
      <c r="F25" s="29" t="s">
        <v>29</v>
      </c>
      <c r="G25" s="6"/>
      <c r="H25" s="32">
        <f t="shared" si="0"/>
        <v>4956963.8146209773</v>
      </c>
      <c r="I25" s="6"/>
      <c r="J25" s="32">
        <f t="shared" si="1"/>
        <v>217840.25626926776</v>
      </c>
      <c r="K25" s="6"/>
      <c r="L25" s="32">
        <f>G.2!O35</f>
        <v>5174804.070890245</v>
      </c>
    </row>
    <row r="26" spans="1:14">
      <c r="A26" s="17">
        <v>11</v>
      </c>
      <c r="B26" s="6"/>
      <c r="C26" s="6"/>
      <c r="D26" s="35"/>
      <c r="E26" s="6"/>
      <c r="F26" s="40" t="s">
        <v>29</v>
      </c>
      <c r="G26" s="6"/>
      <c r="H26" s="35" t="s">
        <v>29</v>
      </c>
      <c r="I26" s="6"/>
      <c r="J26" s="35"/>
      <c r="K26" s="6"/>
      <c r="L26" s="35"/>
    </row>
    <row r="27" spans="1:14">
      <c r="A27" s="17">
        <v>12</v>
      </c>
      <c r="B27" s="23" t="s">
        <v>30</v>
      </c>
      <c r="C27" s="23"/>
      <c r="D27" s="35"/>
      <c r="E27" s="6"/>
      <c r="F27" s="40" t="s">
        <v>29</v>
      </c>
      <c r="G27" s="6"/>
      <c r="H27" s="35" t="s">
        <v>29</v>
      </c>
      <c r="I27" s="6"/>
      <c r="J27" s="35"/>
      <c r="K27" s="6"/>
      <c r="L27" s="35" t="s">
        <v>31</v>
      </c>
    </row>
    <row r="28" spans="1:14">
      <c r="A28" s="17">
        <v>13</v>
      </c>
      <c r="B28" s="7" t="s">
        <v>32</v>
      </c>
      <c r="C28" s="7"/>
      <c r="D28" s="32">
        <v>385832.72007133806</v>
      </c>
      <c r="E28" s="6"/>
      <c r="F28" s="27" t="s">
        <v>22</v>
      </c>
      <c r="G28" s="6"/>
      <c r="H28" s="41">
        <f>D28</f>
        <v>385832.72007133806</v>
      </c>
      <c r="I28" s="6"/>
      <c r="J28" s="32">
        <f>L28-H28</f>
        <v>14615.461571140215</v>
      </c>
      <c r="K28" s="6"/>
      <c r="L28" s="32">
        <v>400448.18164247827</v>
      </c>
    </row>
    <row r="29" spans="1:14">
      <c r="A29" s="17">
        <v>14</v>
      </c>
      <c r="B29" s="7" t="s">
        <v>33</v>
      </c>
      <c r="C29" s="7"/>
      <c r="D29" s="35">
        <v>-751.29328233584602</v>
      </c>
      <c r="E29" s="6"/>
      <c r="F29" s="27" t="s">
        <v>22</v>
      </c>
      <c r="G29" s="6"/>
      <c r="H29" s="42">
        <f>D29</f>
        <v>-751.29328233584602</v>
      </c>
      <c r="I29" s="6"/>
      <c r="J29" s="35">
        <f>L29-H29</f>
        <v>-32.033750470075233</v>
      </c>
      <c r="K29" s="6"/>
      <c r="L29" s="35">
        <v>-783.32703280592125</v>
      </c>
    </row>
    <row r="30" spans="1:14">
      <c r="A30" s="17">
        <v>15</v>
      </c>
      <c r="B30" s="7" t="s">
        <v>34</v>
      </c>
      <c r="C30" s="7"/>
      <c r="D30" s="35">
        <v>2462.8332109976977</v>
      </c>
      <c r="E30" s="6"/>
      <c r="F30" s="27" t="s">
        <v>22</v>
      </c>
      <c r="G30" s="6"/>
      <c r="H30" s="42">
        <f>D30</f>
        <v>2462.8332109976977</v>
      </c>
      <c r="I30" s="6"/>
      <c r="J30" s="35">
        <f>L30-H30</f>
        <v>102.18908732993123</v>
      </c>
      <c r="K30" s="6"/>
      <c r="L30" s="35">
        <v>2565.022298327629</v>
      </c>
    </row>
    <row r="31" spans="1:14">
      <c r="A31" s="17">
        <v>16</v>
      </c>
      <c r="B31" s="7" t="s">
        <v>35</v>
      </c>
      <c r="C31" s="7"/>
      <c r="D31" s="43">
        <f>SUM(D28:D30)</f>
        <v>387544.25999999989</v>
      </c>
      <c r="E31" s="6"/>
      <c r="F31" s="29"/>
      <c r="G31" s="6"/>
      <c r="H31" s="43">
        <f>D31</f>
        <v>387544.25999999989</v>
      </c>
      <c r="I31" s="6"/>
      <c r="J31" s="43">
        <f>L31-H31</f>
        <v>14685.616908000084</v>
      </c>
      <c r="K31" s="6"/>
      <c r="L31" s="43">
        <f>SUM(L28:L30)</f>
        <v>402229.87690799998</v>
      </c>
    </row>
    <row r="32" spans="1:14">
      <c r="A32" s="17">
        <v>17</v>
      </c>
      <c r="B32" s="6"/>
      <c r="C32" s="6"/>
      <c r="D32" s="35"/>
      <c r="E32" s="6"/>
      <c r="F32" s="40" t="s">
        <v>29</v>
      </c>
      <c r="G32" s="6"/>
      <c r="H32" s="35" t="s">
        <v>29</v>
      </c>
      <c r="I32" s="6"/>
      <c r="J32" s="35"/>
      <c r="K32" s="6"/>
      <c r="L32" s="35" t="s">
        <v>29</v>
      </c>
    </row>
    <row r="33" spans="1:13" ht="15.75" thickBot="1">
      <c r="A33" s="17">
        <v>18</v>
      </c>
      <c r="B33" s="7" t="s">
        <v>36</v>
      </c>
      <c r="C33" s="7"/>
      <c r="D33" s="44">
        <f>D17+D25+D31</f>
        <v>17018415.983575951</v>
      </c>
      <c r="E33" s="6"/>
      <c r="F33" s="29"/>
      <c r="G33" s="6"/>
      <c r="H33" s="44">
        <f>D33</f>
        <v>17018415.983575951</v>
      </c>
      <c r="I33" s="6"/>
      <c r="J33" s="44">
        <f>J17+J25+J31</f>
        <v>615106.02512264461</v>
      </c>
      <c r="K33" s="6"/>
      <c r="L33" s="44">
        <f>H33+J33</f>
        <v>17633522.008698598</v>
      </c>
    </row>
    <row r="34" spans="1:13" ht="15.75" thickTop="1">
      <c r="A34" s="6"/>
      <c r="B34" s="6"/>
      <c r="C34" s="6"/>
      <c r="D34" s="35"/>
      <c r="E34" s="6"/>
      <c r="F34" s="45"/>
      <c r="G34" s="6"/>
      <c r="H34" s="45"/>
      <c r="I34" s="6"/>
      <c r="J34" s="45"/>
      <c r="K34" s="6"/>
      <c r="L34" s="35"/>
    </row>
    <row r="35" spans="1:13">
      <c r="A35" s="6"/>
      <c r="B35" s="6"/>
      <c r="C35" s="6"/>
      <c r="D35" s="46"/>
      <c r="E35" s="6"/>
      <c r="F35" s="6"/>
      <c r="G35" s="6"/>
      <c r="H35" s="6"/>
      <c r="I35" s="6"/>
      <c r="J35" s="45"/>
      <c r="K35" s="6"/>
      <c r="L35" s="35"/>
    </row>
    <row r="36" spans="1:13">
      <c r="A36" s="6"/>
      <c r="B36" s="6"/>
      <c r="C36" s="6"/>
      <c r="D36" s="45"/>
      <c r="E36" s="6"/>
      <c r="F36" s="6"/>
      <c r="G36" s="6"/>
      <c r="H36" s="6"/>
      <c r="I36" s="6"/>
      <c r="J36" s="45"/>
      <c r="K36" s="6"/>
      <c r="L36" s="45"/>
    </row>
    <row r="37" spans="1:13">
      <c r="A37" s="6"/>
      <c r="B37" s="6"/>
      <c r="C37" s="6"/>
      <c r="D37" s="45"/>
      <c r="E37" s="6"/>
      <c r="F37" s="6"/>
      <c r="G37" s="6"/>
      <c r="H37" s="6"/>
      <c r="I37" s="6"/>
      <c r="J37" s="45"/>
      <c r="K37" s="6"/>
      <c r="L37" s="45"/>
    </row>
    <row r="38" spans="1:13">
      <c r="A38" s="6"/>
      <c r="B38" s="6" t="s">
        <v>37</v>
      </c>
      <c r="C38" s="6"/>
      <c r="D38" s="6"/>
      <c r="E38" s="6"/>
      <c r="F38" s="30"/>
      <c r="G38" s="6"/>
      <c r="H38" s="6"/>
      <c r="I38" s="6"/>
      <c r="J38" s="6"/>
      <c r="K38" s="6"/>
      <c r="L38" s="6"/>
    </row>
    <row r="39" spans="1:13">
      <c r="A39" s="6" t="s">
        <v>29</v>
      </c>
      <c r="B39" s="47" t="s">
        <v>38</v>
      </c>
      <c r="C39" s="6"/>
      <c r="D39" s="6"/>
      <c r="E39" s="6"/>
      <c r="F39" s="30"/>
      <c r="G39" s="6"/>
      <c r="H39" s="6"/>
      <c r="I39" s="6"/>
      <c r="J39" s="6"/>
      <c r="K39" s="6"/>
      <c r="L39" s="6"/>
    </row>
    <row r="40" spans="1:13">
      <c r="A40" s="6"/>
      <c r="B40" s="6"/>
      <c r="C40" s="6"/>
      <c r="D40" s="6"/>
      <c r="E40" s="6"/>
      <c r="F40" s="30"/>
      <c r="G40" s="6"/>
      <c r="H40" s="6"/>
      <c r="I40" s="6"/>
      <c r="J40" s="6"/>
      <c r="K40" s="6"/>
      <c r="L40" s="6"/>
    </row>
    <row r="41" spans="1:13">
      <c r="A41" s="6"/>
      <c r="B41" s="6"/>
      <c r="C41" s="6"/>
    </row>
    <row r="42" spans="1:13">
      <c r="A42" s="6"/>
      <c r="B42" s="6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>
      <c r="A43" s="6"/>
      <c r="B43" s="6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ageMargins left="0.5" right="0.5" top="0.75" bottom="0.5" header="0.5" footer="0.5"/>
  <pageSetup scale="75" orientation="landscape" verticalDpi="300" r:id="rId1"/>
  <headerFooter alignWithMargins="0">
    <oddHeader xml:space="preserve">&amp;RCASE NO. 2015-00343
FR_16(8)(g)
ATTACHMENT 1
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view="pageBreakPreview" topLeftCell="A2" zoomScale="80" zoomScaleNormal="80" zoomScaleSheetLayoutView="80" workbookViewId="0">
      <pane xSplit="2" ySplit="12" topLeftCell="C14" activePane="bottomRight" state="frozen"/>
      <selection activeCell="B24" sqref="B24"/>
      <selection pane="topRight" activeCell="B24" sqref="B24"/>
      <selection pane="bottomLeft" activeCell="B24" sqref="B24"/>
      <selection pane="bottomRight" activeCell="C14" sqref="C14"/>
    </sheetView>
  </sheetViews>
  <sheetFormatPr defaultColWidth="7.109375" defaultRowHeight="15"/>
  <cols>
    <col min="1" max="1" width="5.109375" style="3" customWidth="1"/>
    <col min="2" max="2" width="26.88671875" style="3" customWidth="1"/>
    <col min="3" max="15" width="11.33203125" style="3" customWidth="1"/>
    <col min="16" max="16" width="2.109375" style="3" customWidth="1"/>
    <col min="17" max="17" width="6.5546875" style="3" customWidth="1"/>
    <col min="18" max="18" width="7.109375" style="3"/>
    <col min="19" max="19" width="7.88671875" style="3" customWidth="1"/>
    <col min="20" max="21" width="10.44140625" style="3" bestFit="1" customWidth="1"/>
    <col min="22" max="16384" width="7.109375" style="3"/>
  </cols>
  <sheetData>
    <row r="1" spans="1:18">
      <c r="A1" s="48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"/>
      <c r="Q1"/>
    </row>
    <row r="2" spans="1:18">
      <c r="A2" s="48" t="s">
        <v>125</v>
      </c>
      <c r="B2" s="49"/>
      <c r="C2" s="2"/>
      <c r="D2" s="2"/>
      <c r="E2" s="2"/>
      <c r="F2" s="2"/>
      <c r="G2" s="2"/>
      <c r="H2" s="2"/>
      <c r="I2" s="2"/>
      <c r="J2" s="2"/>
      <c r="K2" s="50"/>
      <c r="L2" s="2"/>
      <c r="M2" s="2"/>
      <c r="N2" s="2"/>
      <c r="O2" s="2"/>
      <c r="P2" s="6"/>
      <c r="Q2"/>
    </row>
    <row r="3" spans="1:18">
      <c r="A3" s="50" t="s">
        <v>39</v>
      </c>
      <c r="B3" s="5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/>
    </row>
    <row r="4" spans="1:18">
      <c r="A4" s="5" t="s">
        <v>126</v>
      </c>
      <c r="B4" s="5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/>
      <c r="Q4"/>
    </row>
    <row r="5" spans="1:18">
      <c r="A5" s="5" t="s">
        <v>127</v>
      </c>
      <c r="B5" s="5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/>
    </row>
    <row r="6" spans="1:18">
      <c r="A6" s="52"/>
      <c r="B6" s="5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"/>
      <c r="Q6"/>
    </row>
    <row r="7" spans="1:18">
      <c r="A7" s="7" t="s">
        <v>40</v>
      </c>
      <c r="B7" s="6"/>
      <c r="C7" s="6"/>
      <c r="D7" s="6"/>
      <c r="E7" s="6"/>
      <c r="F7" s="6"/>
      <c r="G7" s="6"/>
      <c r="H7" s="6"/>
      <c r="I7" s="6"/>
      <c r="J7" s="6"/>
      <c r="K7" s="53"/>
      <c r="L7" s="6"/>
      <c r="N7" s="6"/>
      <c r="O7" s="8" t="s">
        <v>2</v>
      </c>
      <c r="P7" s="6"/>
    </row>
    <row r="8" spans="1:18">
      <c r="A8" s="7" t="s">
        <v>41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N8" s="6"/>
      <c r="O8" s="54" t="s">
        <v>42</v>
      </c>
      <c r="P8" s="6"/>
      <c r="Q8"/>
    </row>
    <row r="9" spans="1:18">
      <c r="A9" s="55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6" t="s">
        <v>128</v>
      </c>
      <c r="P9" s="11"/>
      <c r="Q9"/>
      <c r="R9" s="34"/>
    </row>
    <row r="10" spans="1:18">
      <c r="A10" s="6"/>
      <c r="B10" s="6"/>
      <c r="C10" s="6"/>
      <c r="D10" s="6"/>
      <c r="E10" s="6"/>
      <c r="F10" s="6"/>
      <c r="G10" s="57" t="s">
        <v>43</v>
      </c>
      <c r="H10" s="6"/>
      <c r="I10" s="6"/>
      <c r="J10" s="6"/>
      <c r="K10" s="6"/>
      <c r="L10" s="6"/>
      <c r="M10" s="6"/>
      <c r="N10" s="6"/>
      <c r="O10" s="6"/>
      <c r="P10" s="6"/>
      <c r="Q10"/>
    </row>
    <row r="11" spans="1:18">
      <c r="A11" s="58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7" t="s">
        <v>44</v>
      </c>
      <c r="N11" s="6"/>
      <c r="O11" s="17" t="s">
        <v>45</v>
      </c>
      <c r="P11" s="6"/>
      <c r="Q11"/>
    </row>
    <row r="12" spans="1:18">
      <c r="A12" s="59" t="s">
        <v>46</v>
      </c>
      <c r="B12" s="59" t="s">
        <v>15</v>
      </c>
      <c r="C12" s="60">
        <v>2010</v>
      </c>
      <c r="D12" s="61" t="s">
        <v>47</v>
      </c>
      <c r="E12" s="60">
        <v>2011</v>
      </c>
      <c r="F12" s="61" t="s">
        <v>47</v>
      </c>
      <c r="G12" s="60">
        <v>2012</v>
      </c>
      <c r="H12" s="61" t="s">
        <v>47</v>
      </c>
      <c r="I12" s="60">
        <v>2013</v>
      </c>
      <c r="J12" s="61" t="s">
        <v>47</v>
      </c>
      <c r="K12" s="60">
        <v>2014</v>
      </c>
      <c r="L12" s="61" t="s">
        <v>47</v>
      </c>
      <c r="M12" s="61" t="s">
        <v>48</v>
      </c>
      <c r="N12" s="61" t="s">
        <v>47</v>
      </c>
      <c r="O12" s="61" t="s">
        <v>48</v>
      </c>
      <c r="P12" s="11"/>
      <c r="Q12" s="30"/>
    </row>
    <row r="13" spans="1:18">
      <c r="A13" s="6"/>
      <c r="B13" s="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6"/>
      <c r="Q13" s="30"/>
    </row>
    <row r="14" spans="1:18">
      <c r="A14" s="62">
        <f t="shared" ref="A14:A50" si="0">+A13+1</f>
        <v>1</v>
      </c>
      <c r="B14" s="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6"/>
    </row>
    <row r="15" spans="1:18">
      <c r="A15" s="62">
        <f t="shared" si="0"/>
        <v>2</v>
      </c>
      <c r="B15" s="6"/>
      <c r="C15" s="63"/>
      <c r="D15" s="37"/>
      <c r="E15" s="63"/>
      <c r="F15" s="63"/>
      <c r="G15" s="63"/>
      <c r="H15" s="37"/>
      <c r="I15" s="63"/>
      <c r="J15" s="37"/>
      <c r="K15" s="63"/>
      <c r="L15" s="37"/>
      <c r="M15" s="63"/>
      <c r="N15" s="37"/>
      <c r="O15" s="63"/>
      <c r="P15" s="6"/>
    </row>
    <row r="16" spans="1:18">
      <c r="A16" s="62">
        <f t="shared" si="0"/>
        <v>3</v>
      </c>
      <c r="B16" s="64" t="s">
        <v>49</v>
      </c>
      <c r="C16" s="65"/>
      <c r="D16" s="37"/>
      <c r="E16" s="65"/>
      <c r="F16" s="65"/>
      <c r="G16" s="65"/>
      <c r="H16" s="37"/>
      <c r="I16" s="65"/>
      <c r="J16" s="37"/>
      <c r="K16" s="65"/>
      <c r="L16" s="37"/>
      <c r="M16" s="65"/>
      <c r="N16" s="37"/>
      <c r="O16" s="65"/>
      <c r="P16" s="6"/>
      <c r="Q16"/>
    </row>
    <row r="17" spans="1:22">
      <c r="A17" s="62">
        <f t="shared" si="0"/>
        <v>4</v>
      </c>
      <c r="B17" s="54" t="s">
        <v>50</v>
      </c>
      <c r="C17" s="65">
        <v>416546</v>
      </c>
      <c r="D17" s="66">
        <f>ROUND((E17-C17)/C17,4)</f>
        <v>-5.9200000000000003E-2</v>
      </c>
      <c r="E17" s="65">
        <v>391871</v>
      </c>
      <c r="F17" s="66">
        <f>ROUND((G17-E17)/E17,4)</f>
        <v>0.1164</v>
      </c>
      <c r="G17" s="65">
        <v>437473</v>
      </c>
      <c r="H17" s="66">
        <f>ROUND((I17-G17)/G17,4)</f>
        <v>-6.0900000000000003E-2</v>
      </c>
      <c r="I17" s="65">
        <v>410825.02</v>
      </c>
      <c r="J17" s="66">
        <f>ROUND((K17-I17)/I17,4)</f>
        <v>-1.6000000000000001E-3</v>
      </c>
      <c r="K17" s="65">
        <v>410170.87</v>
      </c>
      <c r="L17" s="66">
        <f>ROUND((M17-K17)/K17,4)</f>
        <v>0.1055</v>
      </c>
      <c r="M17" s="65">
        <f>M49*52*40</f>
        <v>453440</v>
      </c>
      <c r="N17" s="66">
        <f>ROUND((O17-M17)/M17,4)</f>
        <v>0</v>
      </c>
      <c r="O17" s="65">
        <f>O49*52*40</f>
        <v>453440</v>
      </c>
      <c r="P17" s="6"/>
      <c r="R17" s="30"/>
    </row>
    <row r="18" spans="1:22">
      <c r="A18" s="62">
        <f t="shared" si="0"/>
        <v>5</v>
      </c>
      <c r="B18" s="54" t="s">
        <v>51</v>
      </c>
      <c r="C18" s="67">
        <v>23261</v>
      </c>
      <c r="D18" s="66">
        <f>ROUND((E18-C18)/C18,4)</f>
        <v>2.7799999999999998E-2</v>
      </c>
      <c r="E18" s="67">
        <v>23907</v>
      </c>
      <c r="F18" s="66">
        <f>ROUND((G18-E18)/E18,4)</f>
        <v>-0.24030000000000001</v>
      </c>
      <c r="G18" s="67">
        <v>18161</v>
      </c>
      <c r="H18" s="66">
        <f>ROUND((I18-G18)/G18,4)</f>
        <v>1.72E-2</v>
      </c>
      <c r="I18" s="67">
        <v>18473.259999999998</v>
      </c>
      <c r="J18" s="66">
        <f>ROUND((K18-I18)/I18,4)</f>
        <v>0.15010000000000001</v>
      </c>
      <c r="K18" s="67">
        <v>21245.75</v>
      </c>
      <c r="L18" s="66">
        <f>ROUND((M18-K18)/K18,4)</f>
        <v>3.2500000000000001E-2</v>
      </c>
      <c r="M18" s="67">
        <f>($I$18+$K$18)/($I$17+$K$17)*M17</f>
        <v>21937.001285597176</v>
      </c>
      <c r="N18" s="66">
        <f>ROUND((O18-M18)/M18,4)</f>
        <v>0</v>
      </c>
      <c r="O18" s="67">
        <f>($I$18+$K$18)/($I$17+$K$17)*O17</f>
        <v>21937.001285597176</v>
      </c>
      <c r="P18" s="6"/>
      <c r="Q18"/>
    </row>
    <row r="19" spans="1:22">
      <c r="A19" s="62">
        <f t="shared" si="0"/>
        <v>6</v>
      </c>
      <c r="B19" s="54" t="s">
        <v>52</v>
      </c>
      <c r="C19" s="68">
        <f>(C17+C18)</f>
        <v>439807</v>
      </c>
      <c r="D19" s="66">
        <f>ROUND((E19-C19)/C19,4)</f>
        <v>-5.4600000000000003E-2</v>
      </c>
      <c r="E19" s="68">
        <f>(E17+E18)</f>
        <v>415778</v>
      </c>
      <c r="F19" s="66">
        <f>ROUND((G19-E19)/E19,4)</f>
        <v>9.5899999999999999E-2</v>
      </c>
      <c r="G19" s="68">
        <f>(G17+G18)</f>
        <v>455634</v>
      </c>
      <c r="H19" s="66">
        <f>ROUND((I19-G19)/G19,4)</f>
        <v>-5.7799999999999997E-2</v>
      </c>
      <c r="I19" s="68">
        <f>(I17+I18)</f>
        <v>429298.28</v>
      </c>
      <c r="J19" s="66">
        <f>ROUND((K19-I19)/I19,4)</f>
        <v>4.8999999999999998E-3</v>
      </c>
      <c r="K19" s="68">
        <f>(K17+K18)</f>
        <v>431416.62</v>
      </c>
      <c r="L19" s="66">
        <f>ROUND((M19-K19)/K19,4)</f>
        <v>0.1019</v>
      </c>
      <c r="M19" s="68">
        <f>(M17+M18)</f>
        <v>475377.00128559716</v>
      </c>
      <c r="N19" s="66">
        <f>ROUND((O19-M19)/M19,4)</f>
        <v>0</v>
      </c>
      <c r="O19" s="68">
        <f>(O17+O18)</f>
        <v>475377.00128559716</v>
      </c>
      <c r="P19" s="6"/>
      <c r="Q19"/>
    </row>
    <row r="20" spans="1:22">
      <c r="A20" s="62">
        <f t="shared" si="0"/>
        <v>7</v>
      </c>
      <c r="B20" s="54" t="s">
        <v>53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6"/>
      <c r="Q20"/>
    </row>
    <row r="21" spans="1:22">
      <c r="A21" s="62">
        <f t="shared" si="0"/>
        <v>8</v>
      </c>
      <c r="B21" s="54" t="s">
        <v>54</v>
      </c>
      <c r="C21" s="69">
        <f>ROUND((C18/C17),5)</f>
        <v>5.5840000000000001E-2</v>
      </c>
      <c r="D21" s="37"/>
      <c r="E21" s="69">
        <f>ROUND((E18/E17),5)</f>
        <v>6.1010000000000002E-2</v>
      </c>
      <c r="F21" s="37"/>
      <c r="G21" s="69">
        <f>ROUND((G18/G17),5)</f>
        <v>4.1509999999999998E-2</v>
      </c>
      <c r="H21" s="37"/>
      <c r="I21" s="69">
        <f>ROUND((I18/I17),5)</f>
        <v>4.4970000000000003E-2</v>
      </c>
      <c r="J21" s="37"/>
      <c r="K21" s="69">
        <f>ROUND((K18/K17),5)</f>
        <v>5.1799999999999999E-2</v>
      </c>
      <c r="L21" s="37"/>
      <c r="M21" s="69">
        <f>ROUND((M18/M17),5)</f>
        <v>4.8379999999999999E-2</v>
      </c>
      <c r="N21" s="37"/>
      <c r="O21" s="69">
        <f>ROUND((O18/O17),5)</f>
        <v>4.8379999999999999E-2</v>
      </c>
      <c r="P21" s="6"/>
      <c r="Q21"/>
    </row>
    <row r="22" spans="1:22">
      <c r="A22" s="62">
        <f t="shared" si="0"/>
        <v>9</v>
      </c>
      <c r="B22" s="6"/>
      <c r="C22" s="65"/>
      <c r="D22" s="37"/>
      <c r="E22" s="65"/>
      <c r="F22" s="37"/>
      <c r="G22" s="65"/>
      <c r="H22" s="37"/>
      <c r="I22" s="65"/>
      <c r="J22" s="37"/>
      <c r="K22" s="65"/>
      <c r="L22" s="37"/>
      <c r="M22" s="65"/>
      <c r="N22" s="37"/>
      <c r="O22" s="65"/>
      <c r="P22" s="6"/>
      <c r="Q22"/>
    </row>
    <row r="23" spans="1:22">
      <c r="A23" s="62">
        <f t="shared" si="0"/>
        <v>10</v>
      </c>
      <c r="B23" s="64" t="s">
        <v>55</v>
      </c>
      <c r="C23" s="65"/>
      <c r="D23" s="37"/>
      <c r="E23" s="65"/>
      <c r="F23" s="37"/>
      <c r="G23" s="65"/>
      <c r="H23" s="37"/>
      <c r="I23" s="65"/>
      <c r="J23" s="37"/>
      <c r="K23" s="65"/>
      <c r="L23" s="37"/>
      <c r="M23" s="65"/>
      <c r="N23" s="37"/>
      <c r="O23" s="65"/>
      <c r="P23" s="6"/>
      <c r="Q23"/>
    </row>
    <row r="24" spans="1:22">
      <c r="A24" s="62">
        <f t="shared" si="0"/>
        <v>11</v>
      </c>
      <c r="B24" s="54" t="s">
        <v>56</v>
      </c>
      <c r="C24" s="65">
        <v>9692733</v>
      </c>
      <c r="D24" s="66">
        <f>ROUND((E24-C24)/C24,4)</f>
        <v>4.5999999999999999E-3</v>
      </c>
      <c r="E24" s="65">
        <v>9737325</v>
      </c>
      <c r="F24" s="66">
        <f>ROUND((G24-E24)/E24,4)</f>
        <v>1.29E-2</v>
      </c>
      <c r="G24" s="65">
        <v>9862636</v>
      </c>
      <c r="H24" s="66">
        <f>ROUND((I24-G24)/G24,4)</f>
        <v>6.1100000000000002E-2</v>
      </c>
      <c r="I24" s="65">
        <v>10464861.35</v>
      </c>
      <c r="J24" s="66">
        <f>ROUND((K24-I24)/I24,4)</f>
        <v>1.29E-2</v>
      </c>
      <c r="K24" s="65">
        <v>10599619.02</v>
      </c>
      <c r="L24" s="66">
        <f>ROUND((M24-K24)/K24,4)</f>
        <v>2.7099999999999999E-2</v>
      </c>
      <c r="M24" s="70">
        <f>M26-M25</f>
        <v>10887028.146351865</v>
      </c>
      <c r="N24" s="66">
        <f>ROUND((O24-M24)/M24,4)</f>
        <v>2.75E-2</v>
      </c>
      <c r="O24" s="70">
        <f>O26-O25</f>
        <v>11186913.859507913</v>
      </c>
      <c r="P24" s="6"/>
      <c r="Q24"/>
      <c r="R24" s="30"/>
    </row>
    <row r="25" spans="1:22">
      <c r="A25" s="62">
        <f t="shared" si="0"/>
        <v>12</v>
      </c>
      <c r="B25" s="54" t="s">
        <v>57</v>
      </c>
      <c r="C25" s="67">
        <v>606303</v>
      </c>
      <c r="D25" s="66">
        <f>ROUND((E25-C25)/C25,4)</f>
        <v>7.7499999999999999E-2</v>
      </c>
      <c r="E25" s="67">
        <v>653307</v>
      </c>
      <c r="F25" s="66">
        <f>ROUND((G25-E25)/E25,4)</f>
        <v>-0.1038</v>
      </c>
      <c r="G25" s="67">
        <v>585480</v>
      </c>
      <c r="H25" s="66">
        <f>ROUND((I25-G25)/G25,4)</f>
        <v>0.12330000000000001</v>
      </c>
      <c r="I25" s="67">
        <v>657641.64</v>
      </c>
      <c r="J25" s="66">
        <f>ROUND((K25-I25)/I25,4)</f>
        <v>0.15989999999999999</v>
      </c>
      <c r="K25" s="67">
        <v>762823.65</v>
      </c>
      <c r="L25" s="66">
        <f>ROUND((M25-K25)/K25,4)</f>
        <v>3.15E-2</v>
      </c>
      <c r="M25" s="71">
        <f>AVERAGE(I28,K28)*M26</f>
        <v>786879.76260310994</v>
      </c>
      <c r="N25" s="66">
        <f>ROUND((O25-M25)/M25,4)</f>
        <v>0.1051</v>
      </c>
      <c r="O25" s="71">
        <f>AVERAGE(K28,M28)*O26</f>
        <v>869574.2013924378</v>
      </c>
      <c r="P25" s="6"/>
      <c r="Q25"/>
      <c r="R25" s="30"/>
      <c r="S25" s="30"/>
      <c r="T25" s="30"/>
      <c r="U25" s="30"/>
    </row>
    <row r="26" spans="1:22">
      <c r="A26" s="62">
        <f t="shared" si="0"/>
        <v>13</v>
      </c>
      <c r="B26" s="54" t="s">
        <v>58</v>
      </c>
      <c r="C26" s="68">
        <f>(C24+C25)</f>
        <v>10299036</v>
      </c>
      <c r="D26" s="66">
        <f>ROUND((E26-C26)/C26,4)</f>
        <v>8.8999999999999999E-3</v>
      </c>
      <c r="E26" s="68">
        <f>(E24+E25)</f>
        <v>10390632</v>
      </c>
      <c r="F26" s="66">
        <f>ROUND((G26-E26)/E26,4)</f>
        <v>5.4999999999999997E-3</v>
      </c>
      <c r="G26" s="68">
        <f>(G24+G25)</f>
        <v>10448116</v>
      </c>
      <c r="H26" s="66">
        <f>ROUND((I26-G26)/G26,4)</f>
        <v>6.4500000000000002E-2</v>
      </c>
      <c r="I26" s="68">
        <f>(I24+I25)</f>
        <v>11122502.99</v>
      </c>
      <c r="J26" s="66">
        <f>ROUND((K26-I26)/I26,4)</f>
        <v>2.1600000000000001E-2</v>
      </c>
      <c r="K26" s="68">
        <f>(K24+K25)</f>
        <v>11362442.67</v>
      </c>
      <c r="L26" s="66">
        <f>ROUND((M26-K26)/K26,4)</f>
        <v>2.7400000000000001E-2</v>
      </c>
      <c r="M26" s="70">
        <v>11673907.908954974</v>
      </c>
      <c r="N26" s="66">
        <f>ROUND((O26-M26)/M26,4)</f>
        <v>3.2800000000000003E-2</v>
      </c>
      <c r="O26" s="70">
        <v>12056488.060900351</v>
      </c>
      <c r="P26" s="6"/>
      <c r="R26" s="72"/>
      <c r="S26" s="72"/>
      <c r="T26" s="30"/>
      <c r="U26" s="30"/>
      <c r="V26" s="34"/>
    </row>
    <row r="27" spans="1:22">
      <c r="A27" s="62">
        <f t="shared" si="0"/>
        <v>14</v>
      </c>
      <c r="B27" s="54" t="s">
        <v>59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6"/>
      <c r="R27" s="30"/>
      <c r="T27" s="30"/>
      <c r="U27" s="30"/>
    </row>
    <row r="28" spans="1:22">
      <c r="A28" s="62">
        <f t="shared" si="0"/>
        <v>15</v>
      </c>
      <c r="B28" s="54" t="s">
        <v>60</v>
      </c>
      <c r="C28" s="69">
        <f>ROUND((C25/C24),5)</f>
        <v>6.2549999999999994E-2</v>
      </c>
      <c r="D28" s="37"/>
      <c r="E28" s="69">
        <f>ROUND((E25/E24),5)</f>
        <v>6.7089999999999997E-2</v>
      </c>
      <c r="F28" s="37"/>
      <c r="G28" s="69">
        <f>ROUND((G25/G24),5)</f>
        <v>5.9360000000000003E-2</v>
      </c>
      <c r="H28" s="37"/>
      <c r="I28" s="69">
        <f>ROUND((I25/I24),5)</f>
        <v>6.2839999999999993E-2</v>
      </c>
      <c r="J28" s="37"/>
      <c r="K28" s="69">
        <f>ROUND((K25/K24),5)</f>
        <v>7.1970000000000006E-2</v>
      </c>
      <c r="L28" s="37"/>
      <c r="M28" s="69">
        <f>ROUND((M25/M24),5)</f>
        <v>7.2279999999999997E-2</v>
      </c>
      <c r="N28" s="37"/>
      <c r="O28" s="69">
        <f>ROUND((O25/O24),5)</f>
        <v>7.7729999999999994E-2</v>
      </c>
      <c r="P28" s="6"/>
      <c r="Q28"/>
    </row>
    <row r="29" spans="1:22">
      <c r="A29" s="62">
        <f t="shared" si="0"/>
        <v>16</v>
      </c>
      <c r="B29" s="6"/>
      <c r="C29" s="65"/>
      <c r="D29" s="37"/>
      <c r="E29" s="65"/>
      <c r="F29" s="37"/>
      <c r="G29" s="65"/>
      <c r="H29" s="37"/>
      <c r="I29" s="65"/>
      <c r="J29" s="37"/>
      <c r="K29" s="65"/>
      <c r="L29" s="37"/>
      <c r="M29" s="65"/>
      <c r="N29" s="37"/>
      <c r="O29" s="65"/>
      <c r="P29" s="6"/>
      <c r="Q29"/>
    </row>
    <row r="30" spans="1:22">
      <c r="A30" s="62">
        <f t="shared" si="0"/>
        <v>17</v>
      </c>
      <c r="B30" s="54" t="s">
        <v>61</v>
      </c>
      <c r="C30" s="65">
        <v>5692325</v>
      </c>
      <c r="D30" s="66">
        <f>ROUND((E30-C30)/C30,4)</f>
        <v>-2.64E-2</v>
      </c>
      <c r="E30" s="65">
        <v>5541779</v>
      </c>
      <c r="F30" s="66">
        <f>ROUND((G30-E30)/E30,4)</f>
        <v>-0.14680000000000001</v>
      </c>
      <c r="G30" s="65">
        <v>4728247</v>
      </c>
      <c r="H30" s="66">
        <f>ROUND((I30-G30)/G30,4)</f>
        <v>7.7399999999999997E-2</v>
      </c>
      <c r="I30" s="65">
        <v>5094063.0600000005</v>
      </c>
      <c r="J30" s="66">
        <f>ROUND((K30-I30)/I30,4)</f>
        <v>-1.84E-2</v>
      </c>
      <c r="K30" s="65">
        <v>5000231.1099999994</v>
      </c>
      <c r="L30" s="66">
        <f>ROUND((M30-K30)/K30,4)</f>
        <v>-1.41E-2</v>
      </c>
      <c r="M30" s="65">
        <v>4929596.88</v>
      </c>
      <c r="N30" s="66">
        <f>ROUND((O30-M30)/M30,4)</f>
        <v>-4.0000000000000002E-4</v>
      </c>
      <c r="O30" s="65">
        <v>4927623.3196000019</v>
      </c>
      <c r="P30" s="6"/>
      <c r="Q30"/>
      <c r="R30" s="30"/>
    </row>
    <row r="31" spans="1:22">
      <c r="A31" s="62">
        <f t="shared" si="0"/>
        <v>18</v>
      </c>
      <c r="B31" s="54" t="s">
        <v>62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6"/>
      <c r="Q31"/>
    </row>
    <row r="32" spans="1:22">
      <c r="A32" s="62">
        <f t="shared" si="0"/>
        <v>19</v>
      </c>
      <c r="B32" s="54" t="s">
        <v>63</v>
      </c>
      <c r="C32" s="69">
        <f>ROUND((C30/C26),5)</f>
        <v>0.55269999999999997</v>
      </c>
      <c r="D32" s="37"/>
      <c r="E32" s="69">
        <f>ROUND((E30/E26),5)</f>
        <v>0.53334000000000004</v>
      </c>
      <c r="F32" s="37"/>
      <c r="G32" s="69">
        <f>ROUND((G30/G26),5)</f>
        <v>0.45255000000000001</v>
      </c>
      <c r="H32" s="37"/>
      <c r="I32" s="69">
        <f>ROUND((I30/I26),5)</f>
        <v>0.45800000000000002</v>
      </c>
      <c r="J32" s="37"/>
      <c r="K32" s="69">
        <f>ROUND((K30/K26),5)</f>
        <v>0.44007000000000002</v>
      </c>
      <c r="L32" s="37"/>
      <c r="M32" s="69">
        <f>ROUND((M30/M26),5)</f>
        <v>0.42226999999999998</v>
      </c>
      <c r="N32" s="37"/>
      <c r="O32" s="69">
        <f>ROUND((O30/O26),5)</f>
        <v>0.40871000000000002</v>
      </c>
      <c r="P32" s="6"/>
      <c r="Q32"/>
    </row>
    <row r="33" spans="1:17">
      <c r="A33" s="62">
        <f t="shared" si="0"/>
        <v>20</v>
      </c>
      <c r="B33" s="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6"/>
      <c r="Q33"/>
    </row>
    <row r="34" spans="1:17">
      <c r="A34" s="62">
        <f t="shared" si="0"/>
        <v>21</v>
      </c>
      <c r="B34" s="64" t="s">
        <v>23</v>
      </c>
      <c r="C34" s="65"/>
      <c r="D34" s="37"/>
      <c r="E34" s="65"/>
      <c r="F34" s="37"/>
      <c r="G34" s="65"/>
      <c r="H34" s="37"/>
      <c r="I34" s="65"/>
      <c r="J34" s="37"/>
      <c r="K34" s="65"/>
      <c r="L34" s="37"/>
      <c r="M34" s="65"/>
      <c r="N34" s="37"/>
      <c r="O34" s="65"/>
      <c r="P34" s="6"/>
      <c r="Q34"/>
    </row>
    <row r="35" spans="1:17">
      <c r="A35" s="62">
        <f t="shared" si="0"/>
        <v>22</v>
      </c>
      <c r="B35" s="54" t="s">
        <v>64</v>
      </c>
      <c r="C35" s="46">
        <v>4596969</v>
      </c>
      <c r="D35" s="66">
        <f>ROUND((E35-C35)/C35,4)</f>
        <v>7.4300000000000005E-2</v>
      </c>
      <c r="E35" s="46">
        <v>4938502</v>
      </c>
      <c r="F35" s="66">
        <f>ROUND((G35-E35)/E35,4)</f>
        <v>-9.8100000000000007E-2</v>
      </c>
      <c r="G35" s="46">
        <v>4453878</v>
      </c>
      <c r="H35" s="66">
        <f>ROUND((I35-G35)/G35,4)</f>
        <v>0.36120000000000002</v>
      </c>
      <c r="I35" s="46">
        <v>6062525.1250055488</v>
      </c>
      <c r="J35" s="66">
        <f>ROUND((K35-I35)/I35,4)</f>
        <v>1.4200000000000001E-2</v>
      </c>
      <c r="K35" s="46">
        <v>6148915.5516105723</v>
      </c>
      <c r="L35" s="66">
        <f>ROUND((M35-K35)/K35,4)</f>
        <v>-0.1938</v>
      </c>
      <c r="M35" s="46">
        <f>M36/M32</f>
        <v>4956963.8146209773</v>
      </c>
      <c r="N35" s="66">
        <f>ROUND((O35-M35)/M35,4)</f>
        <v>4.3900000000000002E-2</v>
      </c>
      <c r="O35" s="46">
        <f>O36/O32</f>
        <v>5174804.070890245</v>
      </c>
      <c r="P35" s="45"/>
      <c r="Q35"/>
    </row>
    <row r="36" spans="1:17">
      <c r="A36" s="62">
        <f t="shared" si="0"/>
        <v>23</v>
      </c>
      <c r="B36" s="54" t="s">
        <v>65</v>
      </c>
      <c r="C36" s="65">
        <v>2332011</v>
      </c>
      <c r="D36" s="66">
        <f>ROUND((E36-C36)/C36,4)</f>
        <v>7.2599999999999998E-2</v>
      </c>
      <c r="E36" s="65">
        <v>2501338</v>
      </c>
      <c r="F36" s="66">
        <f>ROUND((G36-E36)/E36,4)</f>
        <v>-0.13730000000000001</v>
      </c>
      <c r="G36" s="65">
        <v>2157841</v>
      </c>
      <c r="H36" s="66">
        <f>ROUND((I36-G36)/G36,4)</f>
        <v>0.3775</v>
      </c>
      <c r="I36" s="65">
        <v>2972341.1200000118</v>
      </c>
      <c r="J36" s="66">
        <f>ROUND((K36-I36)/I36,4)</f>
        <v>-5.5399999999999998E-2</v>
      </c>
      <c r="K36" s="65">
        <v>2807745.5500000049</v>
      </c>
      <c r="L36" s="66">
        <f>ROUND((M36-K36)/K36,4)</f>
        <v>-0.2545</v>
      </c>
      <c r="M36" s="65">
        <v>2093177.1099999999</v>
      </c>
      <c r="N36" s="66">
        <f>ROUND((O36-M36)/M36,4)</f>
        <v>1.04E-2</v>
      </c>
      <c r="O36" s="65">
        <v>2114994.1718135523</v>
      </c>
      <c r="P36" s="45"/>
      <c r="Q36"/>
    </row>
    <row r="37" spans="1:17">
      <c r="A37" s="62">
        <f t="shared" si="0"/>
        <v>24</v>
      </c>
      <c r="B37" s="54" t="s">
        <v>66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6"/>
      <c r="Q37"/>
    </row>
    <row r="38" spans="1:17">
      <c r="A38" s="62">
        <f t="shared" si="0"/>
        <v>25</v>
      </c>
      <c r="B38" s="7" t="s">
        <v>67</v>
      </c>
      <c r="C38" s="73"/>
      <c r="D38" s="37"/>
      <c r="E38" s="73"/>
      <c r="F38" s="37"/>
      <c r="G38" s="73"/>
      <c r="H38" s="37"/>
      <c r="I38" s="73"/>
      <c r="J38" s="37"/>
      <c r="K38" s="73"/>
      <c r="L38" s="37"/>
      <c r="M38" s="37"/>
      <c r="N38" s="37"/>
      <c r="O38" s="37"/>
      <c r="P38" s="6"/>
      <c r="Q38"/>
    </row>
    <row r="39" spans="1:17">
      <c r="A39" s="62">
        <f t="shared" si="0"/>
        <v>26</v>
      </c>
      <c r="B39" s="54" t="s">
        <v>68</v>
      </c>
      <c r="C39" s="69">
        <f>ROUND((C36/C35),5)</f>
        <v>0.50729000000000002</v>
      </c>
      <c r="D39" s="37"/>
      <c r="E39" s="69">
        <f>ROUND((E36/E35),5)</f>
        <v>0.50649999999999995</v>
      </c>
      <c r="F39" s="37"/>
      <c r="G39" s="69">
        <f>ROUND((G36/G35),5)</f>
        <v>0.48448999999999998</v>
      </c>
      <c r="H39" s="37"/>
      <c r="I39" s="69">
        <f>ROUND((I36/I35),5)</f>
        <v>0.49027999999999999</v>
      </c>
      <c r="J39" s="37"/>
      <c r="K39" s="69">
        <f>ROUND((K36/K35),5)</f>
        <v>0.45662000000000003</v>
      </c>
      <c r="L39" s="37"/>
      <c r="M39" s="69">
        <f>ROUND((M36/M35),5)</f>
        <v>0.42226999999999998</v>
      </c>
      <c r="N39" s="37"/>
      <c r="O39" s="69">
        <f>ROUND((O36/O35),5)</f>
        <v>0.40871000000000002</v>
      </c>
      <c r="P39" s="6"/>
      <c r="Q39"/>
    </row>
    <row r="40" spans="1:17">
      <c r="A40" s="62">
        <f t="shared" si="0"/>
        <v>27</v>
      </c>
      <c r="B40" s="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6"/>
      <c r="Q40"/>
    </row>
    <row r="41" spans="1:17">
      <c r="A41" s="62">
        <f t="shared" si="0"/>
        <v>28</v>
      </c>
      <c r="B41" s="23" t="s">
        <v>30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6"/>
      <c r="Q41"/>
    </row>
    <row r="42" spans="1:17">
      <c r="A42" s="62">
        <f t="shared" si="0"/>
        <v>29</v>
      </c>
      <c r="B42" s="54" t="s">
        <v>35</v>
      </c>
      <c r="C42" s="46">
        <v>950698</v>
      </c>
      <c r="D42" s="66">
        <f>ROUND((E42-C42)/C42,4)</f>
        <v>-1.46E-2</v>
      </c>
      <c r="E42" s="46">
        <v>936794</v>
      </c>
      <c r="F42" s="66">
        <f>ROUND((G42-E42)/E42,4)</f>
        <v>-5.0700000000000002E-2</v>
      </c>
      <c r="G42" s="46">
        <v>889257</v>
      </c>
      <c r="H42" s="66">
        <f>ROUND((I42-G42)/G42,4)</f>
        <v>-5.21E-2</v>
      </c>
      <c r="I42" s="46">
        <v>842967.71</v>
      </c>
      <c r="J42" s="66">
        <f>ROUND((K42-I42)/I42,4)</f>
        <v>0.3266</v>
      </c>
      <c r="K42" s="46">
        <v>1118267.5799999991</v>
      </c>
      <c r="L42" s="66">
        <f>ROUND((M42-K42)/K42,4)</f>
        <v>-0.17929999999999999</v>
      </c>
      <c r="M42" s="46">
        <f>M43/M32</f>
        <v>917764.13195348927</v>
      </c>
      <c r="N42" s="66">
        <f>ROUND((O42-M42)/M42,4)</f>
        <v>7.2300000000000003E-2</v>
      </c>
      <c r="O42" s="46">
        <f>O43/O32</f>
        <v>984144.93628244952</v>
      </c>
      <c r="P42" s="45"/>
      <c r="Q42"/>
    </row>
    <row r="43" spans="1:17">
      <c r="A43" s="62">
        <f t="shared" si="0"/>
        <v>30</v>
      </c>
      <c r="B43" s="54" t="s">
        <v>69</v>
      </c>
      <c r="C43" s="65">
        <v>357768</v>
      </c>
      <c r="D43" s="66">
        <f>ROUND((E43-C43)/C43,4)</f>
        <v>6.3100000000000003E-2</v>
      </c>
      <c r="E43" s="65">
        <v>380339</v>
      </c>
      <c r="F43" s="66">
        <f>ROUND((G43-E43)/E43,4)</f>
        <v>-0.1105</v>
      </c>
      <c r="G43" s="65">
        <v>338313</v>
      </c>
      <c r="H43" s="66">
        <f>ROUND((I43-G43)/G43,4)</f>
        <v>-9.7000000000000003E-3</v>
      </c>
      <c r="I43" s="65">
        <v>335033.08</v>
      </c>
      <c r="J43" s="66">
        <f>ROUND((K43-I43)/I43,4)</f>
        <v>8.0000000000000004E-4</v>
      </c>
      <c r="K43" s="65">
        <v>335294.49000000005</v>
      </c>
      <c r="L43" s="66">
        <f>ROUND((M43-K43)/K43,4)</f>
        <v>0.15579999999999999</v>
      </c>
      <c r="M43" s="46">
        <f>G.1!D31</f>
        <v>387544.25999999989</v>
      </c>
      <c r="N43" s="66">
        <f>ROUND((O43-M43)/M43,4)</f>
        <v>3.7900000000000003E-2</v>
      </c>
      <c r="O43" s="46">
        <f>G.1!L31</f>
        <v>402229.87690799998</v>
      </c>
      <c r="P43" s="45"/>
      <c r="Q43"/>
    </row>
    <row r="44" spans="1:17">
      <c r="A44" s="62">
        <f t="shared" si="0"/>
        <v>31</v>
      </c>
      <c r="B44" s="54" t="s">
        <v>70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6"/>
      <c r="Q44"/>
    </row>
    <row r="45" spans="1:17">
      <c r="A45" s="62">
        <f t="shared" si="0"/>
        <v>32</v>
      </c>
      <c r="B45" s="54" t="s">
        <v>71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6"/>
      <c r="Q45"/>
    </row>
    <row r="46" spans="1:17">
      <c r="A46" s="62">
        <f t="shared" si="0"/>
        <v>33</v>
      </c>
      <c r="B46" s="7" t="s">
        <v>72</v>
      </c>
      <c r="C46" s="69">
        <f>ROUND((C43/C42),5)</f>
        <v>0.37631999999999999</v>
      </c>
      <c r="D46" s="37"/>
      <c r="E46" s="69">
        <f>ROUND((E43/E42),5)</f>
        <v>0.40600000000000003</v>
      </c>
      <c r="F46" s="69"/>
      <c r="G46" s="69">
        <f>ROUND((G43/G42),5)</f>
        <v>0.38044</v>
      </c>
      <c r="H46" s="37"/>
      <c r="I46" s="69">
        <f>ROUND((I43/I42),5)</f>
        <v>0.39744000000000002</v>
      </c>
      <c r="J46" s="37"/>
      <c r="K46" s="69">
        <f>ROUND((K43/K42),5)</f>
        <v>0.29982999999999999</v>
      </c>
      <c r="L46" s="37"/>
      <c r="M46" s="69">
        <f>ROUND((M43/M42),5)</f>
        <v>0.42226999999999998</v>
      </c>
      <c r="N46" s="37"/>
      <c r="O46" s="69">
        <f>ROUND((O43/O42),5)</f>
        <v>0.40871000000000002</v>
      </c>
      <c r="P46" s="6"/>
      <c r="Q46"/>
    </row>
    <row r="47" spans="1:17">
      <c r="A47" s="62">
        <f t="shared" si="0"/>
        <v>34</v>
      </c>
      <c r="B47" s="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6"/>
      <c r="Q47"/>
    </row>
    <row r="48" spans="1:17">
      <c r="A48" s="62">
        <f t="shared" si="0"/>
        <v>35</v>
      </c>
      <c r="B48" s="64" t="s">
        <v>73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6"/>
      <c r="Q48" s="30"/>
    </row>
    <row r="49" spans="1:19">
      <c r="A49" s="62">
        <f t="shared" si="0"/>
        <v>36</v>
      </c>
      <c r="B49" s="54" t="s">
        <v>74</v>
      </c>
      <c r="C49" s="37">
        <v>219</v>
      </c>
      <c r="D49" s="66">
        <f>ROUND((E49-C49)/C49,4)</f>
        <v>-3.6499999999999998E-2</v>
      </c>
      <c r="E49" s="37">
        <v>211</v>
      </c>
      <c r="F49" s="74">
        <f>ROUND((G49-E49)/E49,4)</f>
        <v>-9.4999999999999998E-3</v>
      </c>
      <c r="G49" s="37">
        <v>209</v>
      </c>
      <c r="H49" s="66">
        <f>ROUND((I49-G49)/G49,4)</f>
        <v>9.5999999999999992E-3</v>
      </c>
      <c r="I49" s="37">
        <v>211</v>
      </c>
      <c r="J49" s="66">
        <f>ROUND((K49-I49)/I49,4)</f>
        <v>1.9E-2</v>
      </c>
      <c r="K49" s="37">
        <v>215</v>
      </c>
      <c r="L49" s="66">
        <f>ROUND((M49-K49)/K49,4)</f>
        <v>1.4E-2</v>
      </c>
      <c r="M49" s="75">
        <f>M50</f>
        <v>218</v>
      </c>
      <c r="N49" s="66">
        <f>ROUND((O49-M49)/M49,4)</f>
        <v>0</v>
      </c>
      <c r="O49" s="75">
        <f>O50</f>
        <v>218</v>
      </c>
      <c r="P49" s="6"/>
      <c r="Q49" s="30"/>
    </row>
    <row r="50" spans="1:19">
      <c r="A50" s="62">
        <f t="shared" si="0"/>
        <v>37</v>
      </c>
      <c r="B50" s="54" t="s">
        <v>75</v>
      </c>
      <c r="C50" s="74">
        <v>217</v>
      </c>
      <c r="D50" s="66">
        <f>ROUND((E50-C50)/C50,4)</f>
        <v>-4.6100000000000002E-2</v>
      </c>
      <c r="E50" s="74">
        <v>207</v>
      </c>
      <c r="F50" s="74">
        <f>ROUND((G50-E50)/E50,4)</f>
        <v>9.7000000000000003E-3</v>
      </c>
      <c r="G50" s="74">
        <v>209</v>
      </c>
      <c r="H50" s="66">
        <f>ROUND((I50-G50)/G50,4)</f>
        <v>1.9099999999999999E-2</v>
      </c>
      <c r="I50" s="74">
        <v>213</v>
      </c>
      <c r="J50" s="66">
        <f>ROUND((K50-I50)/I50,4)</f>
        <v>2.35E-2</v>
      </c>
      <c r="K50" s="74">
        <v>218</v>
      </c>
      <c r="L50" s="66">
        <f>ROUND((M50-K50)/K50,4)</f>
        <v>0</v>
      </c>
      <c r="M50" s="75">
        <v>218</v>
      </c>
      <c r="N50" s="66">
        <f>ROUND((O50-M50)/M50,4)</f>
        <v>0</v>
      </c>
      <c r="O50" s="75">
        <v>218</v>
      </c>
      <c r="P50" s="6"/>
      <c r="Q50"/>
    </row>
    <row r="51" spans="1:19">
      <c r="A51" s="6"/>
      <c r="B51" s="6"/>
      <c r="C51" s="37"/>
      <c r="D51" s="6"/>
      <c r="E51" s="37"/>
      <c r="F51" s="37"/>
      <c r="G51" s="37"/>
      <c r="H51" s="6"/>
      <c r="I51" s="37"/>
      <c r="J51" s="6"/>
      <c r="K51" s="37"/>
      <c r="L51" s="6"/>
      <c r="M51" s="37"/>
      <c r="N51" s="6"/>
      <c r="O51" s="37"/>
      <c r="P51" s="6"/>
      <c r="Q51"/>
    </row>
    <row r="52" spans="1:19">
      <c r="A52" s="6"/>
      <c r="B52" s="6"/>
      <c r="C52" s="37"/>
      <c r="D52" s="30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/>
      <c r="R52" s="76"/>
    </row>
    <row r="53" spans="1:19">
      <c r="A53" s="6"/>
      <c r="B53" s="6"/>
      <c r="C53" s="6"/>
      <c r="D53" s="3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/>
      <c r="R53" s="76"/>
    </row>
    <row r="54" spans="1:19">
      <c r="A54" s="6"/>
      <c r="B54" s="47" t="s">
        <v>76</v>
      </c>
      <c r="C54" s="37"/>
      <c r="D54" s="37"/>
      <c r="E54" s="37"/>
      <c r="F54" s="37"/>
      <c r="G54" s="37"/>
      <c r="H54" s="37"/>
      <c r="I54" s="37"/>
      <c r="J54" s="6"/>
      <c r="K54" s="6"/>
      <c r="L54" s="6"/>
      <c r="M54" s="6"/>
      <c r="N54" s="6"/>
      <c r="O54" s="6"/>
      <c r="P54" s="6"/>
      <c r="Q54"/>
    </row>
    <row r="55" spans="1:19">
      <c r="A55" s="6"/>
      <c r="B55" s="47" t="s">
        <v>77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/>
    </row>
    <row r="56" spans="1:1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/>
    </row>
    <row r="57" spans="1:1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/>
    </row>
    <row r="58" spans="1:19">
      <c r="A58" s="6"/>
      <c r="B58" s="6" t="s">
        <v>78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/>
      <c r="R58" s="76"/>
      <c r="S58" s="76"/>
    </row>
    <row r="59" spans="1:19">
      <c r="A59" s="6"/>
      <c r="B59" s="47" t="s">
        <v>79</v>
      </c>
      <c r="C59" s="37"/>
      <c r="D59" s="37"/>
      <c r="E59" s="37"/>
      <c r="F59" s="6"/>
      <c r="G59" s="30"/>
      <c r="H59" s="6"/>
      <c r="I59" s="6"/>
      <c r="J59" s="6"/>
      <c r="K59" s="6"/>
      <c r="L59" s="6"/>
      <c r="M59" s="30"/>
      <c r="N59" s="6"/>
      <c r="O59" s="6"/>
      <c r="P59" s="6"/>
      <c r="Q59"/>
      <c r="R59" s="76"/>
      <c r="S59" s="76"/>
    </row>
    <row r="60" spans="1:19">
      <c r="A60" s="6"/>
      <c r="B60" s="37" t="s">
        <v>80</v>
      </c>
      <c r="C60" s="37"/>
      <c r="D60" s="6"/>
      <c r="E60" s="6"/>
      <c r="F60" s="6"/>
      <c r="G60" s="30"/>
      <c r="H60" s="6"/>
      <c r="I60" s="6"/>
      <c r="J60" s="6"/>
      <c r="K60" s="6"/>
      <c r="L60" s="6"/>
      <c r="M60" s="6"/>
      <c r="N60" s="6"/>
      <c r="O60" s="6"/>
      <c r="P60" s="6"/>
      <c r="Q60"/>
    </row>
    <row r="61" spans="1:19">
      <c r="A61" s="6"/>
      <c r="B61" s="6" t="s">
        <v>81</v>
      </c>
      <c r="C61" s="6"/>
      <c r="D61" s="6"/>
      <c r="E61" s="6"/>
      <c r="F61" s="6"/>
      <c r="G61" s="30"/>
      <c r="H61" s="6"/>
      <c r="I61" s="6"/>
      <c r="J61" s="6"/>
      <c r="K61" s="6"/>
      <c r="L61" s="6"/>
      <c r="M61" s="6"/>
      <c r="N61" s="6"/>
      <c r="O61" s="6"/>
      <c r="P61" s="6"/>
      <c r="Q61"/>
    </row>
    <row r="62" spans="1:19">
      <c r="A62" s="6"/>
      <c r="C62" s="6"/>
      <c r="D62" s="6"/>
      <c r="E62" s="6"/>
      <c r="F62" s="6"/>
      <c r="H62" s="6"/>
      <c r="I62" s="6"/>
      <c r="J62" s="6"/>
      <c r="K62" s="6"/>
      <c r="L62" s="6"/>
      <c r="M62" s="6"/>
      <c r="N62" s="6"/>
      <c r="O62" s="6"/>
      <c r="P62" s="6"/>
      <c r="Q62"/>
    </row>
    <row r="63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/>
    </row>
    <row r="64" spans="1:1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/>
    </row>
    <row r="65" spans="1:17">
      <c r="A65" s="6"/>
      <c r="B65" s="6"/>
      <c r="C65" s="6"/>
      <c r="D65" s="6"/>
      <c r="E65" s="6"/>
      <c r="F65" s="6"/>
      <c r="G65" s="30"/>
      <c r="H65" s="6"/>
      <c r="I65" s="6"/>
      <c r="J65" s="6"/>
      <c r="K65" s="6"/>
      <c r="L65" s="6"/>
      <c r="M65" s="6"/>
      <c r="N65" s="6"/>
      <c r="O65" s="6"/>
      <c r="P65" s="6"/>
      <c r="Q65"/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/>
    </row>
    <row r="67" spans="1:17">
      <c r="A67" s="5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/>
    </row>
    <row r="68" spans="1:17">
      <c r="A68" s="58"/>
      <c r="B68" s="58"/>
      <c r="C68" s="6"/>
      <c r="D68" s="6"/>
      <c r="E68" s="6"/>
      <c r="F68" s="6"/>
      <c r="G68" s="77"/>
      <c r="H68" s="6"/>
      <c r="I68" s="77"/>
      <c r="J68" s="6"/>
      <c r="K68" s="77"/>
      <c r="L68" s="6"/>
      <c r="M68" s="77"/>
      <c r="N68" s="6"/>
      <c r="O68" s="77"/>
      <c r="P68" s="6"/>
      <c r="Q68"/>
    </row>
    <row r="69" spans="1:17">
      <c r="A69" s="6"/>
      <c r="B69" s="6"/>
      <c r="C69" s="6"/>
      <c r="D69" s="6"/>
      <c r="E69" s="6"/>
      <c r="F69" s="6"/>
      <c r="G69" s="78"/>
      <c r="H69" s="6"/>
      <c r="I69" s="6"/>
      <c r="J69" s="6"/>
      <c r="K69" s="6"/>
      <c r="L69" s="6"/>
      <c r="M69" s="6"/>
      <c r="N69" s="6"/>
      <c r="O69" s="6"/>
      <c r="P69" s="6"/>
      <c r="Q69"/>
    </row>
    <row r="70" spans="1:17">
      <c r="A70" s="5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/>
    </row>
    <row r="71" spans="1:17">
      <c r="A71" s="5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>
      <c r="G95" s="79"/>
      <c r="I95" s="79"/>
      <c r="K95" s="79"/>
      <c r="M95" s="79"/>
      <c r="O95" s="79"/>
      <c r="Q95" s="79"/>
    </row>
    <row r="96" spans="1:17">
      <c r="G96" s="79"/>
      <c r="I96" s="79"/>
      <c r="K96" s="79"/>
      <c r="M96" s="79"/>
      <c r="O96" s="79"/>
      <c r="Q96" s="79"/>
    </row>
    <row r="97" spans="7:17">
      <c r="G97" s="79"/>
      <c r="I97" s="79"/>
      <c r="K97" s="79"/>
      <c r="M97" s="79"/>
      <c r="O97" s="79"/>
      <c r="Q97" s="79"/>
    </row>
    <row r="98" spans="7:17">
      <c r="G98" s="79"/>
      <c r="I98" s="79"/>
      <c r="K98" s="79"/>
      <c r="M98" s="79"/>
      <c r="O98" s="79"/>
      <c r="Q98" s="79"/>
    </row>
    <row r="99" spans="7:17">
      <c r="G99" s="79"/>
      <c r="I99" s="79"/>
      <c r="K99" s="79"/>
      <c r="M99" s="79"/>
      <c r="O99" s="79"/>
      <c r="Q99" s="79"/>
    </row>
  </sheetData>
  <pageMargins left="0.5" right="0.5" top="0.75" bottom="0.5" header="0.5" footer="0.5"/>
  <pageSetup scale="58" orientation="landscape" verticalDpi="300" r:id="rId1"/>
  <headerFooter alignWithMargins="0">
    <oddHeader xml:space="preserve">&amp;RCASE NO. 2015-00343
FR_16(8)(g)
ATTACHMENT 1
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view="pageBreakPreview" zoomScale="80" zoomScaleNormal="90" zoomScaleSheetLayoutView="80" workbookViewId="0"/>
  </sheetViews>
  <sheetFormatPr defaultColWidth="8.44140625" defaultRowHeight="15"/>
  <cols>
    <col min="1" max="1" width="7.5546875" style="3" customWidth="1"/>
    <col min="2" max="2" width="3.33203125" style="3" customWidth="1"/>
    <col min="3" max="3" width="47.44140625" style="3" customWidth="1"/>
    <col min="4" max="4" width="3" style="3" customWidth="1"/>
    <col min="5" max="5" width="8.109375" style="3" customWidth="1"/>
    <col min="6" max="6" width="9.88671875" style="3" customWidth="1"/>
    <col min="7" max="7" width="14.88671875" style="3" bestFit="1" customWidth="1"/>
    <col min="8" max="8" width="6" style="3" bestFit="1" customWidth="1"/>
    <col min="9" max="9" width="11.88671875" style="3" customWidth="1"/>
    <col min="10" max="10" width="3.77734375" style="3" customWidth="1"/>
    <col min="11" max="11" width="15.77734375" style="3" customWidth="1"/>
    <col min="12" max="13" width="9.33203125" style="3" customWidth="1"/>
    <col min="14" max="14" width="8.6640625" style="3" customWidth="1"/>
    <col min="15" max="15" width="8" style="3" customWidth="1"/>
    <col min="16" max="16" width="10.77734375" style="3" customWidth="1"/>
    <col min="17" max="17" width="10.21875" style="3" customWidth="1"/>
    <col min="18" max="16384" width="8.44140625" style="3"/>
  </cols>
  <sheetData>
    <row r="1" spans="1:15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/>
      <c r="O1"/>
    </row>
    <row r="2" spans="1:15">
      <c r="A2" s="1" t="s">
        <v>125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/>
      <c r="O2"/>
    </row>
    <row r="3" spans="1:15">
      <c r="A3" s="4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/>
      <c r="O3"/>
    </row>
    <row r="4" spans="1:15">
      <c r="A4" s="4" t="s">
        <v>126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/>
      <c r="O4"/>
    </row>
    <row r="5" spans="1:15">
      <c r="A5" s="4" t="s">
        <v>127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/>
      <c r="O5"/>
    </row>
    <row r="6" spans="1:15">
      <c r="A6" s="5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/>
      <c r="O6"/>
    </row>
    <row r="7" spans="1:15">
      <c r="A7" s="7" t="s">
        <v>1</v>
      </c>
      <c r="B7" s="6"/>
      <c r="C7" s="6"/>
      <c r="D7" s="6"/>
      <c r="E7" s="6"/>
      <c r="F7" s="6"/>
      <c r="G7" s="6"/>
      <c r="H7" s="6"/>
      <c r="I7" s="6"/>
      <c r="J7" s="6"/>
      <c r="K7" s="8" t="s">
        <v>2</v>
      </c>
      <c r="L7" s="6"/>
      <c r="M7" s="6"/>
      <c r="N7"/>
      <c r="O7"/>
    </row>
    <row r="8" spans="1:15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9" t="s">
        <v>83</v>
      </c>
      <c r="L8" s="6"/>
      <c r="M8" s="6"/>
      <c r="N8"/>
      <c r="O8"/>
    </row>
    <row r="9" spans="1:15">
      <c r="A9" s="10" t="s">
        <v>84</v>
      </c>
      <c r="B9" s="11"/>
      <c r="C9" s="11"/>
      <c r="D9" s="11"/>
      <c r="E9" s="11"/>
      <c r="F9" s="11"/>
      <c r="G9" s="11"/>
      <c r="H9" s="11"/>
      <c r="I9" s="11"/>
      <c r="J9" s="11"/>
      <c r="K9" s="56" t="s">
        <v>128</v>
      </c>
      <c r="L9" s="15"/>
      <c r="M9" s="80"/>
      <c r="N9"/>
      <c r="O9"/>
    </row>
    <row r="10" spans="1:15" ht="15.75">
      <c r="A10" s="6"/>
      <c r="B10" s="6"/>
      <c r="C10" s="81"/>
      <c r="D10" s="6"/>
      <c r="E10" s="6"/>
      <c r="F10" s="6"/>
      <c r="G10" s="6"/>
      <c r="H10" s="6"/>
      <c r="I10" s="6"/>
      <c r="J10" s="6"/>
      <c r="K10" s="6"/>
      <c r="L10" s="15"/>
      <c r="M10" s="15"/>
      <c r="N10"/>
      <c r="O10"/>
    </row>
    <row r="11" spans="1:15">
      <c r="A11" s="6"/>
      <c r="B11" s="6"/>
      <c r="C11" s="6"/>
      <c r="D11" s="6"/>
      <c r="E11" s="6"/>
      <c r="F11" s="6"/>
      <c r="G11" s="16" t="s">
        <v>85</v>
      </c>
      <c r="H11" s="15"/>
      <c r="I11" s="15"/>
      <c r="J11" s="15"/>
      <c r="K11" s="16" t="s">
        <v>8</v>
      </c>
      <c r="L11" s="15"/>
      <c r="M11" s="15"/>
      <c r="N11"/>
      <c r="O11"/>
    </row>
    <row r="12" spans="1:15">
      <c r="A12" s="17" t="s">
        <v>9</v>
      </c>
      <c r="B12" s="6"/>
      <c r="C12" s="6"/>
      <c r="D12" s="18"/>
      <c r="E12" s="18" t="s">
        <v>10</v>
      </c>
      <c r="F12" s="18"/>
      <c r="G12" s="16" t="s">
        <v>11</v>
      </c>
      <c r="H12" s="15"/>
      <c r="I12" s="15"/>
      <c r="J12" s="15"/>
      <c r="K12" s="16" t="s">
        <v>11</v>
      </c>
      <c r="L12" s="6"/>
      <c r="M12" s="6"/>
      <c r="N12"/>
      <c r="O12"/>
    </row>
    <row r="13" spans="1:15">
      <c r="A13" s="19" t="s">
        <v>14</v>
      </c>
      <c r="B13" s="6"/>
      <c r="C13" s="19" t="s">
        <v>15</v>
      </c>
      <c r="D13" s="16"/>
      <c r="E13" s="20" t="s">
        <v>16</v>
      </c>
      <c r="F13" s="16"/>
      <c r="G13" s="19" t="s">
        <v>86</v>
      </c>
      <c r="H13" s="6"/>
      <c r="I13" s="19" t="s">
        <v>18</v>
      </c>
      <c r="J13" s="6"/>
      <c r="K13" s="19" t="s">
        <v>86</v>
      </c>
      <c r="L13" s="6"/>
      <c r="M13" s="6"/>
      <c r="N13"/>
      <c r="O13"/>
    </row>
    <row r="14" spans="1:15">
      <c r="A14" s="6"/>
      <c r="B14" s="6"/>
      <c r="C14" s="6"/>
      <c r="D14" s="6"/>
      <c r="E14" s="6"/>
      <c r="F14" s="6"/>
      <c r="G14" s="17"/>
      <c r="H14" s="6"/>
      <c r="I14" s="17"/>
      <c r="J14" s="7"/>
      <c r="K14" s="17"/>
      <c r="L14" s="6"/>
      <c r="M14" s="6"/>
      <c r="N14"/>
      <c r="O14"/>
    </row>
    <row r="15" spans="1:15">
      <c r="A15" s="17" t="s">
        <v>87</v>
      </c>
      <c r="B15" s="6"/>
      <c r="C15" s="23" t="s">
        <v>88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/>
      <c r="O15"/>
    </row>
    <row r="16" spans="1:15">
      <c r="A16" s="6"/>
      <c r="B16" s="6"/>
      <c r="C16" s="6"/>
      <c r="D16" s="6"/>
      <c r="E16" s="6"/>
      <c r="F16" s="6"/>
      <c r="G16" s="37"/>
      <c r="H16" s="6"/>
      <c r="I16" s="6"/>
      <c r="J16" s="6"/>
      <c r="K16" s="37"/>
      <c r="L16" s="6"/>
      <c r="M16" s="6"/>
      <c r="N16"/>
      <c r="O16"/>
    </row>
    <row r="17" spans="1:16">
      <c r="A17" s="17" t="s">
        <v>89</v>
      </c>
      <c r="B17" s="6"/>
      <c r="C17" s="23" t="s">
        <v>90</v>
      </c>
      <c r="D17" s="6"/>
      <c r="E17" s="6"/>
      <c r="F17" s="6"/>
      <c r="G17" s="36"/>
      <c r="H17" s="6"/>
      <c r="I17" s="6"/>
      <c r="J17" s="6"/>
      <c r="K17" s="37"/>
      <c r="L17" s="6"/>
      <c r="M17" s="6"/>
      <c r="N17"/>
      <c r="O17"/>
    </row>
    <row r="18" spans="1:16">
      <c r="A18" s="17" t="s">
        <v>91</v>
      </c>
      <c r="B18" s="6"/>
      <c r="C18" s="7" t="s">
        <v>92</v>
      </c>
      <c r="D18" s="6"/>
      <c r="E18" s="6"/>
      <c r="F18" s="6"/>
      <c r="G18" s="82">
        <v>2503302.46</v>
      </c>
      <c r="H18" s="37"/>
      <c r="I18" s="82">
        <f>K18-G18</f>
        <v>100132.09840000002</v>
      </c>
      <c r="J18" s="37"/>
      <c r="K18" s="82">
        <f>G18*1.04</f>
        <v>2603434.5584</v>
      </c>
      <c r="L18" s="83"/>
      <c r="M18" s="83"/>
      <c r="N18"/>
      <c r="O18" s="30"/>
      <c r="P18" s="30"/>
    </row>
    <row r="19" spans="1:16">
      <c r="A19" s="17" t="s">
        <v>93</v>
      </c>
      <c r="B19" s="6"/>
      <c r="C19" s="7" t="s">
        <v>94</v>
      </c>
      <c r="D19" s="6"/>
      <c r="E19" s="6"/>
      <c r="F19" s="6"/>
      <c r="G19" s="46">
        <v>7609109.4328147694</v>
      </c>
      <c r="H19" s="37"/>
      <c r="I19" s="84">
        <f>K19-G19</f>
        <v>304364.3773125913</v>
      </c>
      <c r="J19" s="37"/>
      <c r="K19" s="82">
        <f>G19*1.04</f>
        <v>7913473.8101273607</v>
      </c>
      <c r="L19" s="7"/>
      <c r="M19" s="7"/>
      <c r="N19"/>
      <c r="O19" s="72"/>
      <c r="P19" s="72"/>
    </row>
    <row r="20" spans="1:16">
      <c r="A20" s="17" t="s">
        <v>95</v>
      </c>
      <c r="B20" s="6"/>
      <c r="C20" s="7" t="s">
        <v>96</v>
      </c>
      <c r="D20" s="6"/>
      <c r="E20" s="6"/>
      <c r="F20" s="6"/>
      <c r="G20" s="85">
        <f>SUM(G18:G19)</f>
        <v>10112411.89281477</v>
      </c>
      <c r="H20" s="37"/>
      <c r="I20" s="82">
        <f>SUM(I18:I19)</f>
        <v>404496.47571259132</v>
      </c>
      <c r="J20" s="37"/>
      <c r="K20" s="85">
        <f>SUM(K18:K19)</f>
        <v>10516908.36852736</v>
      </c>
      <c r="L20" s="6"/>
      <c r="N20"/>
      <c r="O20" s="72"/>
      <c r="P20" s="72"/>
    </row>
    <row r="21" spans="1:16">
      <c r="A21" s="6"/>
      <c r="B21" s="6"/>
      <c r="C21" s="6"/>
      <c r="D21" s="6"/>
      <c r="E21" s="6"/>
      <c r="F21" s="6"/>
      <c r="G21" s="46"/>
      <c r="H21" s="37"/>
      <c r="I21" s="46"/>
      <c r="J21" s="37"/>
      <c r="K21" s="46"/>
      <c r="L21" s="6"/>
      <c r="N21"/>
      <c r="O21" s="72"/>
      <c r="P21" s="72"/>
    </row>
    <row r="22" spans="1:16">
      <c r="A22" s="17" t="s">
        <v>97</v>
      </c>
      <c r="B22" s="6"/>
      <c r="C22" s="23" t="s">
        <v>23</v>
      </c>
      <c r="D22" s="30"/>
      <c r="E22" s="6" t="s">
        <v>98</v>
      </c>
      <c r="F22" s="6" t="s">
        <v>99</v>
      </c>
      <c r="G22" s="37"/>
      <c r="H22" s="37"/>
      <c r="I22" s="37"/>
      <c r="J22" s="37"/>
      <c r="K22" s="37"/>
      <c r="L22" s="6"/>
    </row>
    <row r="23" spans="1:16">
      <c r="A23" s="17" t="s">
        <v>100</v>
      </c>
      <c r="B23" s="6"/>
      <c r="C23" s="7" t="s">
        <v>101</v>
      </c>
      <c r="D23" s="72"/>
      <c r="E23" s="83">
        <v>0.08</v>
      </c>
      <c r="F23" s="83">
        <v>7.3999999999999996E-2</v>
      </c>
      <c r="G23" s="82">
        <f>G$18*E23</f>
        <v>200264.19680000001</v>
      </c>
      <c r="H23" s="37"/>
      <c r="I23" s="82">
        <f>K23-G23</f>
        <v>-7610.0394784000237</v>
      </c>
      <c r="J23" s="37"/>
      <c r="K23" s="82">
        <f>K$18*F23</f>
        <v>192654.15732159998</v>
      </c>
      <c r="L23" s="6"/>
      <c r="O23" s="72"/>
      <c r="P23" s="72"/>
    </row>
    <row r="24" spans="1:16">
      <c r="A24" s="17" t="s">
        <v>102</v>
      </c>
      <c r="B24" s="6"/>
      <c r="C24" s="7" t="s">
        <v>103</v>
      </c>
      <c r="D24" s="72"/>
      <c r="E24" s="83">
        <v>0.28699999999999998</v>
      </c>
      <c r="F24" s="83">
        <v>0.27750000000000002</v>
      </c>
      <c r="G24" s="84">
        <f>G$18*E24</f>
        <v>718447.8060199999</v>
      </c>
      <c r="H24" s="37"/>
      <c r="I24" s="84">
        <f>K24-G24</f>
        <v>4005.2839360001963</v>
      </c>
      <c r="J24" s="37"/>
      <c r="K24" s="84">
        <f>K$18*F24</f>
        <v>722453.0899560001</v>
      </c>
      <c r="L24" s="6"/>
      <c r="O24" s="72"/>
    </row>
    <row r="25" spans="1:16">
      <c r="A25" s="17" t="s">
        <v>104</v>
      </c>
      <c r="B25" s="6"/>
      <c r="C25" s="7" t="s">
        <v>105</v>
      </c>
      <c r="D25" s="6"/>
      <c r="E25" s="6"/>
      <c r="F25" s="6"/>
      <c r="G25" s="82">
        <f>SUM(G23:G24)</f>
        <v>918712.00281999994</v>
      </c>
      <c r="H25" s="37"/>
      <c r="I25" s="82">
        <f>SUM(I23:I24)</f>
        <v>-3604.7555423998274</v>
      </c>
      <c r="J25" s="37"/>
      <c r="K25" s="82">
        <f>SUM(K23:K24)</f>
        <v>915107.24727760011</v>
      </c>
      <c r="L25" s="6"/>
      <c r="N25"/>
      <c r="O25"/>
    </row>
    <row r="26" spans="1:16">
      <c r="A26" s="6"/>
      <c r="B26" s="6"/>
      <c r="C26" s="6"/>
      <c r="D26" s="6"/>
      <c r="E26" s="6"/>
      <c r="F26" s="6"/>
      <c r="G26" s="37"/>
      <c r="H26" s="37"/>
      <c r="I26" s="37"/>
      <c r="J26" s="37"/>
      <c r="K26" s="37"/>
      <c r="L26" s="6"/>
      <c r="N26"/>
      <c r="O26"/>
    </row>
    <row r="27" spans="1:16">
      <c r="A27" s="17" t="s">
        <v>106</v>
      </c>
      <c r="B27" s="6"/>
      <c r="C27" s="23" t="s">
        <v>30</v>
      </c>
      <c r="D27" s="6"/>
      <c r="E27" s="6"/>
      <c r="F27" s="6"/>
      <c r="G27" s="46"/>
      <c r="H27" s="73"/>
      <c r="I27" s="46"/>
      <c r="J27" s="37"/>
      <c r="K27" s="46" t="s">
        <v>29</v>
      </c>
      <c r="L27" s="6"/>
      <c r="M27" s="72"/>
      <c r="N27"/>
      <c r="O27"/>
    </row>
    <row r="28" spans="1:16">
      <c r="A28" s="17" t="s">
        <v>107</v>
      </c>
      <c r="B28" s="6"/>
      <c r="C28" s="7" t="s">
        <v>32</v>
      </c>
      <c r="D28" s="6"/>
      <c r="E28" s="6"/>
      <c r="F28" s="6"/>
      <c r="G28" s="82">
        <v>220651.12</v>
      </c>
      <c r="H28" s="73"/>
      <c r="I28" s="82">
        <f>K28-G28</f>
        <v>8826.0448000000033</v>
      </c>
      <c r="J28" s="37"/>
      <c r="K28" s="82">
        <v>229477.1648</v>
      </c>
      <c r="L28" s="6"/>
      <c r="M28" s="72"/>
      <c r="N28"/>
      <c r="O28"/>
    </row>
    <row r="29" spans="1:16">
      <c r="A29" s="17" t="s">
        <v>108</v>
      </c>
      <c r="B29" s="6"/>
      <c r="C29" s="7" t="s">
        <v>33</v>
      </c>
      <c r="D29" s="6"/>
      <c r="E29" s="6"/>
      <c r="F29" s="6"/>
      <c r="G29" s="86">
        <v>210</v>
      </c>
      <c r="H29" s="37"/>
      <c r="I29" s="46">
        <f>K29-G29</f>
        <v>8.4000000000000057</v>
      </c>
      <c r="J29" s="37"/>
      <c r="K29" s="82">
        <v>218.4</v>
      </c>
      <c r="L29" s="6"/>
      <c r="M29" s="6"/>
      <c r="N29"/>
      <c r="O29"/>
    </row>
    <row r="30" spans="1:16">
      <c r="A30" s="17" t="s">
        <v>109</v>
      </c>
      <c r="B30" s="6"/>
      <c r="C30" s="7" t="s">
        <v>34</v>
      </c>
      <c r="D30" s="6"/>
      <c r="E30" s="6"/>
      <c r="F30" s="6"/>
      <c r="G30" s="86">
        <v>535.5</v>
      </c>
      <c r="H30" s="37"/>
      <c r="I30" s="87">
        <f>K30-G30</f>
        <v>21.420000000000073</v>
      </c>
      <c r="J30" s="37"/>
      <c r="K30" s="82">
        <v>556.92000000000007</v>
      </c>
      <c r="L30" s="6"/>
      <c r="M30" s="6"/>
      <c r="N30"/>
      <c r="O30"/>
    </row>
    <row r="31" spans="1:16">
      <c r="A31" s="17" t="s">
        <v>110</v>
      </c>
      <c r="B31" s="6"/>
      <c r="C31" s="7" t="s">
        <v>111</v>
      </c>
      <c r="D31" s="6"/>
      <c r="E31" s="6"/>
      <c r="F31" s="6"/>
      <c r="G31" s="85">
        <f>SUM(G28:G30)</f>
        <v>221396.62</v>
      </c>
      <c r="H31" s="6"/>
      <c r="I31" s="82">
        <f>SUM(I28:I30)</f>
        <v>8855.864800000003</v>
      </c>
      <c r="J31" s="6"/>
      <c r="K31" s="85">
        <f>SUM(K28:K30)</f>
        <v>230252.48480000001</v>
      </c>
      <c r="L31" s="6"/>
      <c r="M31" s="6"/>
      <c r="N31"/>
      <c r="O31"/>
    </row>
    <row r="32" spans="1:16">
      <c r="A32" s="6"/>
      <c r="B32" s="6"/>
      <c r="C32" s="6"/>
      <c r="D32" s="6"/>
      <c r="E32" s="6"/>
      <c r="F32" s="6"/>
      <c r="G32" s="46"/>
      <c r="H32" s="6"/>
      <c r="I32" s="46"/>
      <c r="J32" s="6"/>
      <c r="K32" s="46" t="s">
        <v>29</v>
      </c>
      <c r="L32" s="6"/>
      <c r="M32" s="6"/>
      <c r="N32"/>
      <c r="O32"/>
    </row>
    <row r="33" spans="1:15" ht="15.75" thickBot="1">
      <c r="A33" s="17" t="s">
        <v>112</v>
      </c>
      <c r="B33" s="6"/>
      <c r="C33" s="7" t="s">
        <v>113</v>
      </c>
      <c r="D33" s="6"/>
      <c r="E33" s="6"/>
      <c r="F33" s="6"/>
      <c r="G33" s="88">
        <f>(+G20+G25+G31)</f>
        <v>11252520.51563477</v>
      </c>
      <c r="H33" s="6"/>
      <c r="I33" s="88">
        <f>(+I20+I25+I31)</f>
        <v>409747.58497019147</v>
      </c>
      <c r="J33" s="6"/>
      <c r="K33" s="88">
        <f>(+K20+K25+K31)</f>
        <v>11662268.100604961</v>
      </c>
      <c r="L33" s="6"/>
      <c r="M33" s="6"/>
      <c r="N33"/>
      <c r="O33"/>
    </row>
    <row r="34" spans="1:15" ht="15.75" thickTop="1">
      <c r="A34" s="6"/>
      <c r="B34" s="6"/>
      <c r="C34" s="6"/>
      <c r="D34" s="6"/>
      <c r="E34" s="6"/>
      <c r="F34" s="6"/>
      <c r="G34" s="45"/>
      <c r="H34" s="6"/>
      <c r="I34" s="45"/>
      <c r="J34" s="6"/>
      <c r="K34" s="89" t="s">
        <v>29</v>
      </c>
      <c r="L34" s="6"/>
      <c r="M34" s="6"/>
      <c r="N34"/>
      <c r="O34"/>
    </row>
    <row r="35" spans="1:15">
      <c r="A35" t="s">
        <v>114</v>
      </c>
      <c r="B35" s="7"/>
      <c r="C35" s="6"/>
      <c r="D35" s="6"/>
      <c r="E35" s="6"/>
      <c r="F35" s="6"/>
      <c r="G35" s="45"/>
      <c r="H35" s="6"/>
      <c r="I35" s="45"/>
      <c r="J35" s="6"/>
      <c r="K35" s="45"/>
      <c r="L35" s="6"/>
      <c r="M35" s="6"/>
      <c r="N35"/>
      <c r="O35"/>
    </row>
    <row r="36" spans="1:15">
      <c r="B36" s="7"/>
      <c r="C36" s="6"/>
      <c r="D36" s="6"/>
      <c r="E36" s="6"/>
      <c r="F36" s="6"/>
      <c r="G36" s="45"/>
      <c r="H36" s="6"/>
      <c r="I36" s="45"/>
      <c r="J36" s="6"/>
      <c r="K36" s="45"/>
      <c r="L36" s="6"/>
      <c r="M36" s="6"/>
      <c r="N36"/>
      <c r="O36"/>
    </row>
    <row r="37" spans="1:15">
      <c r="A37" s="90" t="s">
        <v>115</v>
      </c>
      <c r="C37" s="7"/>
      <c r="D37" s="6"/>
      <c r="E37" s="30"/>
      <c r="F37" s="6"/>
      <c r="G37" s="46"/>
      <c r="H37" s="6"/>
      <c r="I37" s="46"/>
      <c r="J37" s="6"/>
      <c r="K37" s="46"/>
      <c r="L37" s="6"/>
      <c r="M37" s="6"/>
      <c r="N37"/>
      <c r="O37"/>
    </row>
    <row r="38" spans="1:15">
      <c r="A38" s="6" t="s">
        <v>116</v>
      </c>
      <c r="C38" s="6"/>
      <c r="D38" s="6"/>
      <c r="E38" s="6"/>
      <c r="F38" s="6"/>
      <c r="G38" s="45"/>
      <c r="H38" s="6"/>
      <c r="I38" s="45"/>
      <c r="J38" s="6"/>
      <c r="K38" s="45"/>
      <c r="L38" s="6"/>
      <c r="M38" s="6"/>
      <c r="N38"/>
      <c r="O38"/>
    </row>
    <row r="39" spans="1:15">
      <c r="A39" s="6" t="s">
        <v>117</v>
      </c>
      <c r="C39" s="6"/>
      <c r="D39" s="6"/>
      <c r="E39" s="6"/>
      <c r="F39" s="6"/>
      <c r="G39" s="45"/>
      <c r="H39" s="6"/>
      <c r="I39" s="45"/>
      <c r="J39" s="6"/>
      <c r="K39" s="45"/>
      <c r="L39" s="6"/>
      <c r="M39" s="6"/>
      <c r="N39"/>
      <c r="O39"/>
    </row>
    <row r="40" spans="1:15">
      <c r="A40" s="6" t="s">
        <v>118</v>
      </c>
      <c r="C40" s="6"/>
      <c r="D40" s="6"/>
      <c r="E40" s="6"/>
      <c r="F40" s="6"/>
      <c r="G40" s="6"/>
      <c r="H40" s="83"/>
      <c r="I40" s="6"/>
      <c r="J40" s="6"/>
      <c r="K40" s="6"/>
      <c r="L40" s="6"/>
      <c r="M40" s="6"/>
      <c r="N40"/>
      <c r="O40"/>
    </row>
    <row r="41" spans="1:15">
      <c r="A41" s="6" t="s">
        <v>119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/>
      <c r="O41"/>
    </row>
    <row r="42" spans="1:15">
      <c r="A42" s="6" t="s">
        <v>120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/>
      <c r="O42"/>
    </row>
    <row r="43" spans="1:15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/>
      <c r="O43"/>
    </row>
    <row r="44" spans="1:1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/>
      <c r="O44"/>
    </row>
    <row r="45" spans="1:15">
      <c r="A45" s="91" t="s">
        <v>121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/>
      <c r="O45"/>
    </row>
    <row r="46" spans="1: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 t="s">
        <v>122</v>
      </c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 s="92" t="s">
        <v>123</v>
      </c>
      <c r="B49" s="93"/>
      <c r="C49" s="94"/>
      <c r="D49" s="93"/>
      <c r="E49" s="93"/>
      <c r="F49" s="93"/>
      <c r="G49" s="93"/>
      <c r="H49"/>
      <c r="I49"/>
      <c r="J49"/>
      <c r="K49" s="30"/>
      <c r="L49"/>
      <c r="M49"/>
      <c r="N49"/>
      <c r="O49"/>
    </row>
    <row r="50" spans="1:15">
      <c r="A50"/>
      <c r="B50"/>
      <c r="C50" s="95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</sheetData>
  <printOptions horizontalCentered="1"/>
  <pageMargins left="0.5" right="0.5" top="0.75" bottom="0.52" header="0.25" footer="0.25"/>
  <pageSetup scale="75" orientation="landscape" verticalDpi="300" r:id="rId1"/>
  <headerFooter alignWithMargins="0">
    <oddHeader xml:space="preserve">&amp;RCASE NO. 2015-00343
FR_16(8)(g)
ATTACHMENT 1
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G.1</vt:lpstr>
      <vt:lpstr>G.2</vt:lpstr>
      <vt:lpstr>G.3</vt:lpstr>
      <vt:lpstr>G.1!Print_Area</vt:lpstr>
      <vt:lpstr>G.2!Print_Area</vt:lpstr>
      <vt:lpstr>G.3!Print_Area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2015-11-19T03:16:10Z</cp:lastPrinted>
  <dcterms:created xsi:type="dcterms:W3CDTF">2015-11-18T19:12:01Z</dcterms:created>
  <dcterms:modified xsi:type="dcterms:W3CDTF">2015-11-19T03:16:13Z</dcterms:modified>
</cp:coreProperties>
</file>