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60" windowWidth="20730" windowHeight="11445" activeTab="1"/>
  </bookViews>
  <sheets>
    <sheet name="Cover F" sheetId="1" r:id="rId1"/>
    <sheet name="F.1" sheetId="2" r:id="rId2"/>
    <sheet name="F.2.1" sheetId="3" r:id="rId3"/>
    <sheet name="F.2.2" sheetId="4" r:id="rId4"/>
    <sheet name="F.2.3" sheetId="5" r:id="rId5"/>
    <sheet name="F.3" sheetId="6" r:id="rId6"/>
    <sheet name="F.4" sheetId="7" r:id="rId7"/>
    <sheet name="F.5" sheetId="8" r:id="rId8"/>
    <sheet name="F.6" sheetId="9" r:id="rId9"/>
    <sheet name="F.7" sheetId="10" r:id="rId10"/>
    <sheet name="F.8" sheetId="11" r:id="rId11"/>
    <sheet name="F.9" sheetId="12" r:id="rId12"/>
    <sheet name="F.10" sheetId="13" r:id="rId13"/>
  </sheets>
  <definedNames>
    <definedName name="_Div012" localSheetId="12">#REF!</definedName>
    <definedName name="_Div012" localSheetId="11">#REF!</definedName>
    <definedName name="_Div012">#REF!</definedName>
    <definedName name="_Div02" localSheetId="12">#REF!</definedName>
    <definedName name="_Div02" localSheetId="11">#REF!</definedName>
    <definedName name="_Div02">#REF!</definedName>
    <definedName name="_Div091" localSheetId="12">#REF!</definedName>
    <definedName name="_Div091" localSheetId="11">#REF!</definedName>
    <definedName name="_Div091">#REF!</definedName>
    <definedName name="Case_No._2006_00464" localSheetId="12">#REF!</definedName>
    <definedName name="Case_No._2006_00464" localSheetId="11">#REF!</definedName>
    <definedName name="Case_No._2006_00464">#REF!</definedName>
    <definedName name="csDesignMode">1</definedName>
    <definedName name="Div012Cap" localSheetId="12">#REF!</definedName>
    <definedName name="Div012Cap" localSheetId="11">#REF!</definedName>
    <definedName name="Div012Cap">#REF!</definedName>
    <definedName name="Div02Cap" localSheetId="12">#REF!</definedName>
    <definedName name="Div02Cap" localSheetId="11">#REF!</definedName>
    <definedName name="Div02Cap">#REF!</definedName>
    <definedName name="Div091Cap" localSheetId="12">#REF!</definedName>
    <definedName name="Div091Cap" localSheetId="11">#REF!</definedName>
    <definedName name="Div091Cap">#REF!</definedName>
    <definedName name="Div09cap" localSheetId="12">#REF!</definedName>
    <definedName name="Div09cap" localSheetId="11">#REF!</definedName>
    <definedName name="Div09cap">#REF!</definedName>
    <definedName name="EssOptions" localSheetId="2">"A1100000000030000000001100020_0000"</definedName>
    <definedName name="EssOptions" localSheetId="5">"A1100000000030000000001100020_0000"</definedName>
    <definedName name="kytax" localSheetId="12">#REF!</definedName>
    <definedName name="kytax" localSheetId="11">#REF!</definedName>
    <definedName name="kytax">#REF!</definedName>
    <definedName name="ltdrate" localSheetId="12">#REF!</definedName>
    <definedName name="ltdrate" localSheetId="11">#REF!</definedName>
    <definedName name="ltdrate">#REF!</definedName>
    <definedName name="_xlnm.Print_Area" localSheetId="0">'Cover F'!$A$1:$C$30</definedName>
    <definedName name="_xlnm.Print_Area" localSheetId="1">F.1!$A$1:$G$135</definedName>
    <definedName name="_xlnm.Print_Area" localSheetId="12">F.10!$A$1:$G$41</definedName>
    <definedName name="_xlnm.Print_Area" localSheetId="2">F.2.1!$A$1:$F$40</definedName>
    <definedName name="_xlnm.Print_Area" localSheetId="3">F.2.2!$A$1:$K$28</definedName>
    <definedName name="_xlnm.Print_Area" localSheetId="4">F.2.3!$A$1:$K$37</definedName>
    <definedName name="_xlnm.Print_Area" localSheetId="5">F.3!$A$1:$K$78</definedName>
    <definedName name="_xlnm.Print_Area" localSheetId="6">F.4!$A$1:$L$32</definedName>
    <definedName name="_xlnm.Print_Area" localSheetId="7">F.5!$A$1:$J$39</definedName>
    <definedName name="_xlnm.Print_Area" localSheetId="8">F.6!$A$1:$N$32</definedName>
    <definedName name="_xlnm.Print_Area" localSheetId="9">F.7!$A$1:$J$51</definedName>
    <definedName name="_xlnm.Print_Area" localSheetId="10">F.8!$A$1:$J$28</definedName>
    <definedName name="_xlnm.Print_Area" localSheetId="11">F.9!$A$1:$H$34</definedName>
    <definedName name="_xlnm.Print_Titles" localSheetId="1">F.1!$1:$11</definedName>
    <definedName name="ROR" localSheetId="12">#REF!</definedName>
    <definedName name="ROR" localSheetId="11">#REF!</definedName>
    <definedName name="ROR">#REF!</definedName>
    <definedName name="stdrate" localSheetId="12">#REF!</definedName>
    <definedName name="stdrate" localSheetId="11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F37" i="13" l="1"/>
  <c r="F36" i="13"/>
  <c r="A27" i="13"/>
  <c r="A28" i="13" s="1"/>
  <c r="A30" i="13" s="1"/>
  <c r="A31" i="13" s="1"/>
  <c r="A33" i="13" s="1"/>
  <c r="A34" i="13" s="1"/>
  <c r="A36" i="13" s="1"/>
  <c r="A37" i="13" s="1"/>
  <c r="A39" i="13" s="1"/>
  <c r="A41" i="13" s="1"/>
  <c r="F21" i="13"/>
  <c r="F19" i="13"/>
  <c r="A19" i="13"/>
  <c r="A21" i="13" s="1"/>
  <c r="A23" i="13" s="1"/>
  <c r="F17" i="13"/>
  <c r="E30" i="13"/>
  <c r="E31" i="13" s="1"/>
  <c r="F31" i="13" s="1"/>
  <c r="A17" i="13"/>
  <c r="F15" i="13"/>
  <c r="F23" i="13" s="1"/>
  <c r="F8" i="13"/>
  <c r="G18" i="12"/>
  <c r="G16" i="12"/>
  <c r="G20" i="12" s="1"/>
  <c r="G22" i="12" s="1"/>
  <c r="G9" i="12"/>
  <c r="C24" i="11"/>
  <c r="I22" i="11"/>
  <c r="G22" i="11"/>
  <c r="E22" i="11"/>
  <c r="I20" i="11"/>
  <c r="G20" i="11"/>
  <c r="E20" i="11"/>
  <c r="G18" i="11"/>
  <c r="I18" i="11" s="1"/>
  <c r="E18" i="11"/>
  <c r="H16" i="11"/>
  <c r="G16" i="11"/>
  <c r="G24" i="11" s="1"/>
  <c r="E16" i="11"/>
  <c r="E24" i="11" s="1"/>
  <c r="H15" i="11"/>
  <c r="H12" i="11"/>
  <c r="H11" i="11"/>
  <c r="I9" i="11"/>
  <c r="C41" i="10"/>
  <c r="G39" i="10"/>
  <c r="G41" i="10" s="1"/>
  <c r="H37" i="10"/>
  <c r="I37" i="10" s="1"/>
  <c r="C34" i="10"/>
  <c r="G32" i="10"/>
  <c r="I30" i="10"/>
  <c r="D32" i="10"/>
  <c r="H32" i="10" s="1"/>
  <c r="C27" i="10"/>
  <c r="H26" i="10"/>
  <c r="I26" i="10" s="1"/>
  <c r="G25" i="10"/>
  <c r="G20" i="10"/>
  <c r="C20" i="10"/>
  <c r="I19" i="10"/>
  <c r="H19" i="10"/>
  <c r="D19" i="10"/>
  <c r="E19" i="10" s="1"/>
  <c r="G18" i="10"/>
  <c r="D18" i="10"/>
  <c r="I17" i="10"/>
  <c r="E17" i="10"/>
  <c r="D17" i="10"/>
  <c r="H17" i="10" s="1"/>
  <c r="I16" i="10"/>
  <c r="H16" i="10"/>
  <c r="E16" i="10"/>
  <c r="H13" i="10"/>
  <c r="H12" i="10"/>
  <c r="I10" i="10"/>
  <c r="J26" i="9"/>
  <c r="J25" i="9"/>
  <c r="J24" i="9"/>
  <c r="J23" i="9"/>
  <c r="J22" i="9"/>
  <c r="J21" i="9"/>
  <c r="J20" i="9"/>
  <c r="J19" i="9"/>
  <c r="J27" i="9" s="1"/>
  <c r="J18" i="9"/>
  <c r="I18" i="9"/>
  <c r="I19" i="9" s="1"/>
  <c r="I20" i="9" s="1"/>
  <c r="I21" i="9" s="1"/>
  <c r="I22" i="9" s="1"/>
  <c r="I23" i="9" s="1"/>
  <c r="I24" i="9" s="1"/>
  <c r="I25" i="9" s="1"/>
  <c r="I26" i="9" s="1"/>
  <c r="E18" i="9"/>
  <c r="E29" i="9" s="1"/>
  <c r="E31" i="9" s="1"/>
  <c r="N17" i="9"/>
  <c r="J17" i="9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N16" i="9"/>
  <c r="J16" i="9"/>
  <c r="A16" i="9"/>
  <c r="J15" i="9"/>
  <c r="I15" i="9" s="1"/>
  <c r="I16" i="9" s="1"/>
  <c r="I17" i="9" s="1"/>
  <c r="A15" i="9"/>
  <c r="N14" i="9"/>
  <c r="M14" i="9"/>
  <c r="J14" i="9"/>
  <c r="E9" i="9"/>
  <c r="G34" i="8"/>
  <c r="C34" i="8"/>
  <c r="H33" i="8"/>
  <c r="I33" i="8" s="1"/>
  <c r="I32" i="8"/>
  <c r="E32" i="8"/>
  <c r="G29" i="8"/>
  <c r="C29" i="8"/>
  <c r="H28" i="8"/>
  <c r="I28" i="8" s="1"/>
  <c r="G24" i="8"/>
  <c r="C24" i="8"/>
  <c r="H23" i="8"/>
  <c r="I23" i="8" s="1"/>
  <c r="I22" i="8"/>
  <c r="E22" i="8"/>
  <c r="D23" i="8"/>
  <c r="E23" i="8" s="1"/>
  <c r="G19" i="8"/>
  <c r="C19" i="8"/>
  <c r="I18" i="8"/>
  <c r="E18" i="8"/>
  <c r="D18" i="8"/>
  <c r="H18" i="8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H17" i="8"/>
  <c r="I17" i="8" s="1"/>
  <c r="I19" i="8" s="1"/>
  <c r="E17" i="8"/>
  <c r="E19" i="8" s="1"/>
  <c r="A17" i="8"/>
  <c r="A16" i="8"/>
  <c r="H12" i="8"/>
  <c r="H11" i="8"/>
  <c r="I9" i="8"/>
  <c r="D29" i="7"/>
  <c r="C29" i="7"/>
  <c r="K27" i="7"/>
  <c r="I27" i="7"/>
  <c r="G27" i="7"/>
  <c r="E27" i="7"/>
  <c r="I24" i="7"/>
  <c r="K24" i="7" s="1"/>
  <c r="G24" i="7"/>
  <c r="E24" i="7"/>
  <c r="K21" i="7"/>
  <c r="I21" i="7"/>
  <c r="E21" i="7"/>
  <c r="J18" i="7"/>
  <c r="I18" i="7"/>
  <c r="G18" i="7"/>
  <c r="E18" i="7"/>
  <c r="J14" i="7"/>
  <c r="J13" i="7"/>
  <c r="K10" i="7"/>
  <c r="H73" i="6"/>
  <c r="D73" i="6"/>
  <c r="D66" i="6"/>
  <c r="H66" i="6"/>
  <c r="I62" i="6"/>
  <c r="J62" i="6" s="1"/>
  <c r="E55" i="6"/>
  <c r="J51" i="6"/>
  <c r="J50" i="6"/>
  <c r="J49" i="6"/>
  <c r="E49" i="6"/>
  <c r="J48" i="6"/>
  <c r="F48" i="6"/>
  <c r="E48" i="6"/>
  <c r="H43" i="6"/>
  <c r="D43" i="6"/>
  <c r="F42" i="6"/>
  <c r="I42" i="6"/>
  <c r="E42" i="6"/>
  <c r="E72" i="6" s="1"/>
  <c r="F72" i="6" s="1"/>
  <c r="H36" i="6"/>
  <c r="I35" i="6"/>
  <c r="I65" i="6" s="1"/>
  <c r="J65" i="6" s="1"/>
  <c r="J34" i="6"/>
  <c r="J32" i="6"/>
  <c r="I34" i="6"/>
  <c r="I64" i="6" s="1"/>
  <c r="J64" i="6" s="1"/>
  <c r="F32" i="6"/>
  <c r="H29" i="6"/>
  <c r="D29" i="6"/>
  <c r="J25" i="6"/>
  <c r="I28" i="6"/>
  <c r="I58" i="6" s="1"/>
  <c r="J58" i="6" s="1"/>
  <c r="E28" i="6"/>
  <c r="H22" i="6"/>
  <c r="D22" i="6"/>
  <c r="E21" i="6"/>
  <c r="F20" i="6"/>
  <c r="E20" i="6"/>
  <c r="I19" i="6"/>
  <c r="F19" i="6"/>
  <c r="E19" i="6"/>
  <c r="I18" i="6"/>
  <c r="F18" i="6"/>
  <c r="I13" i="6"/>
  <c r="I12" i="6"/>
  <c r="J10" i="6"/>
  <c r="H33" i="5"/>
  <c r="H35" i="5" s="1"/>
  <c r="D33" i="5"/>
  <c r="J31" i="5"/>
  <c r="J33" i="5" s="1"/>
  <c r="F31" i="5"/>
  <c r="F33" i="5" s="1"/>
  <c r="H28" i="5"/>
  <c r="D28" i="5"/>
  <c r="J26" i="5"/>
  <c r="J28" i="5" s="1"/>
  <c r="F26" i="5"/>
  <c r="F28" i="5" s="1"/>
  <c r="H23" i="5"/>
  <c r="D23" i="5"/>
  <c r="J21" i="5"/>
  <c r="J23" i="5" s="1"/>
  <c r="F21" i="5"/>
  <c r="F23" i="5" s="1"/>
  <c r="J18" i="5"/>
  <c r="H18" i="5"/>
  <c r="D18" i="5"/>
  <c r="J16" i="5"/>
  <c r="I16" i="5"/>
  <c r="F16" i="5"/>
  <c r="F18" i="5" s="1"/>
  <c r="J10" i="5"/>
  <c r="D20" i="4"/>
  <c r="J18" i="4"/>
  <c r="F18" i="4"/>
  <c r="H16" i="4"/>
  <c r="F16" i="4"/>
  <c r="F20" i="4" s="1"/>
  <c r="J10" i="4"/>
  <c r="D37" i="3"/>
  <c r="F37" i="3" s="1"/>
  <c r="F36" i="3"/>
  <c r="F35" i="3"/>
  <c r="F34" i="3"/>
  <c r="F33" i="3"/>
  <c r="A33" i="3"/>
  <c r="A34" i="3" s="1"/>
  <c r="A35" i="3" s="1"/>
  <c r="A36" i="3" s="1"/>
  <c r="F32" i="3"/>
  <c r="F31" i="3"/>
  <c r="A31" i="3"/>
  <c r="A32" i="3" s="1"/>
  <c r="F30" i="3"/>
  <c r="F29" i="3"/>
  <c r="A29" i="3"/>
  <c r="A30" i="3" s="1"/>
  <c r="F28" i="3"/>
  <c r="F24" i="3"/>
  <c r="D24" i="3"/>
  <c r="F23" i="3"/>
  <c r="F22" i="3"/>
  <c r="F21" i="3"/>
  <c r="F20" i="3"/>
  <c r="F19" i="3"/>
  <c r="F18" i="3"/>
  <c r="F17" i="3"/>
  <c r="A17" i="3"/>
  <c r="A18" i="3" s="1"/>
  <c r="A19" i="3" s="1"/>
  <c r="A20" i="3" s="1"/>
  <c r="A21" i="3" s="1"/>
  <c r="A22" i="3" s="1"/>
  <c r="A23" i="3" s="1"/>
  <c r="F16" i="3"/>
  <c r="A16" i="3"/>
  <c r="F15" i="3"/>
  <c r="F9" i="3"/>
  <c r="D135" i="2"/>
  <c r="E133" i="2"/>
  <c r="F133" i="2" s="1"/>
  <c r="F132" i="2"/>
  <c r="C132" i="2"/>
  <c r="F131" i="2"/>
  <c r="C131" i="2"/>
  <c r="F130" i="2"/>
  <c r="C130" i="2"/>
  <c r="F129" i="2"/>
  <c r="C129" i="2"/>
  <c r="F128" i="2"/>
  <c r="C128" i="2"/>
  <c r="F127" i="2"/>
  <c r="C127" i="2"/>
  <c r="F126" i="2"/>
  <c r="C126" i="2"/>
  <c r="F125" i="2"/>
  <c r="C125" i="2"/>
  <c r="F124" i="2"/>
  <c r="C124" i="2"/>
  <c r="F123" i="2"/>
  <c r="C123" i="2"/>
  <c r="F122" i="2"/>
  <c r="C122" i="2"/>
  <c r="F121" i="2"/>
  <c r="C121" i="2"/>
  <c r="F120" i="2"/>
  <c r="C120" i="2"/>
  <c r="F119" i="2"/>
  <c r="C119" i="2"/>
  <c r="F118" i="2"/>
  <c r="C118" i="2"/>
  <c r="F117" i="2"/>
  <c r="C117" i="2"/>
  <c r="F116" i="2"/>
  <c r="C116" i="2"/>
  <c r="F115" i="2"/>
  <c r="C115" i="2"/>
  <c r="F114" i="2"/>
  <c r="C114" i="2"/>
  <c r="F113" i="2"/>
  <c r="C113" i="2"/>
  <c r="F112" i="2"/>
  <c r="C112" i="2"/>
  <c r="F111" i="2"/>
  <c r="C111" i="2"/>
  <c r="F110" i="2"/>
  <c r="C110" i="2"/>
  <c r="F109" i="2"/>
  <c r="C109" i="2"/>
  <c r="F108" i="2"/>
  <c r="C108" i="2"/>
  <c r="F107" i="2"/>
  <c r="C107" i="2"/>
  <c r="F106" i="2"/>
  <c r="C106" i="2"/>
  <c r="F105" i="2"/>
  <c r="C105" i="2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F104" i="2"/>
  <c r="C104" i="2"/>
  <c r="F103" i="2"/>
  <c r="C103" i="2"/>
  <c r="F102" i="2"/>
  <c r="C102" i="2"/>
  <c r="F101" i="2"/>
  <c r="C101" i="2"/>
  <c r="A101" i="2"/>
  <c r="A102" i="2" s="1"/>
  <c r="A103" i="2" s="1"/>
  <c r="A104" i="2" s="1"/>
  <c r="F100" i="2"/>
  <c r="C100" i="2"/>
  <c r="A100" i="2"/>
  <c r="F99" i="2"/>
  <c r="C99" i="2"/>
  <c r="F98" i="2"/>
  <c r="C98" i="2"/>
  <c r="F97" i="2"/>
  <c r="C97" i="2"/>
  <c r="F96" i="2"/>
  <c r="C96" i="2"/>
  <c r="F95" i="2"/>
  <c r="C95" i="2"/>
  <c r="A95" i="2"/>
  <c r="A96" i="2" s="1"/>
  <c r="A97" i="2" s="1"/>
  <c r="A98" i="2" s="1"/>
  <c r="F94" i="2"/>
  <c r="C94" i="2"/>
  <c r="F93" i="2"/>
  <c r="C93" i="2"/>
  <c r="F92" i="2"/>
  <c r="C92" i="2"/>
  <c r="F91" i="2"/>
  <c r="C91" i="2"/>
  <c r="F90" i="2"/>
  <c r="C90" i="2"/>
  <c r="F89" i="2"/>
  <c r="C89" i="2"/>
  <c r="F88" i="2"/>
  <c r="C88" i="2"/>
  <c r="F87" i="2"/>
  <c r="C87" i="2"/>
  <c r="F86" i="2"/>
  <c r="C86" i="2"/>
  <c r="F85" i="2"/>
  <c r="C85" i="2"/>
  <c r="F84" i="2"/>
  <c r="C84" i="2"/>
  <c r="F83" i="2"/>
  <c r="C83" i="2"/>
  <c r="F82" i="2"/>
  <c r="C82" i="2"/>
  <c r="F81" i="2"/>
  <c r="C81" i="2"/>
  <c r="F80" i="2"/>
  <c r="C80" i="2"/>
  <c r="F79" i="2"/>
  <c r="C79" i="2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F78" i="2"/>
  <c r="C78" i="2"/>
  <c r="A78" i="2"/>
  <c r="F77" i="2"/>
  <c r="F135" i="2" s="1"/>
  <c r="C77" i="2"/>
  <c r="D73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F39" i="2"/>
  <c r="F38" i="2"/>
  <c r="A38" i="2"/>
  <c r="A39" i="2" s="1"/>
  <c r="F37" i="2"/>
  <c r="F36" i="2"/>
  <c r="A36" i="2"/>
  <c r="F35" i="2"/>
  <c r="F34" i="2"/>
  <c r="A34" i="2"/>
  <c r="A35" i="2" s="1"/>
  <c r="F33" i="2"/>
  <c r="A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F18" i="2"/>
  <c r="F17" i="2"/>
  <c r="A17" i="2"/>
  <c r="A18" i="2" s="1"/>
  <c r="F16" i="2"/>
  <c r="A16" i="2"/>
  <c r="F15" i="2"/>
  <c r="F73" i="2" s="1"/>
  <c r="J35" i="5" l="1"/>
  <c r="I24" i="8"/>
  <c r="E69" i="6"/>
  <c r="F69" i="6" s="1"/>
  <c r="E27" i="13"/>
  <c r="D33" i="8"/>
  <c r="E33" i="8" s="1"/>
  <c r="E34" i="8" s="1"/>
  <c r="E30" i="10"/>
  <c r="D38" i="10"/>
  <c r="E33" i="13"/>
  <c r="E24" i="8"/>
  <c r="I27" i="8"/>
  <c r="J28" i="6"/>
  <c r="F39" i="6"/>
  <c r="D33" i="10"/>
  <c r="E37" i="10"/>
  <c r="F30" i="13"/>
  <c r="I20" i="10"/>
  <c r="E18" i="10"/>
  <c r="H18" i="10"/>
  <c r="I18" i="10" s="1"/>
  <c r="D35" i="5"/>
  <c r="D59" i="6"/>
  <c r="F55" i="6"/>
  <c r="I29" i="8"/>
  <c r="G27" i="10"/>
  <c r="F22" i="6"/>
  <c r="J19" i="6"/>
  <c r="I49" i="6"/>
  <c r="E58" i="6"/>
  <c r="F58" i="6" s="1"/>
  <c r="F28" i="6"/>
  <c r="I72" i="6"/>
  <c r="J72" i="6" s="1"/>
  <c r="J42" i="6"/>
  <c r="H59" i="6"/>
  <c r="D26" i="10"/>
  <c r="E26" i="10" s="1"/>
  <c r="E23" i="10"/>
  <c r="E27" i="10" s="1"/>
  <c r="D25" i="10"/>
  <c r="E25" i="10" s="1"/>
  <c r="D24" i="10"/>
  <c r="E24" i="10" s="1"/>
  <c r="E50" i="6"/>
  <c r="F50" i="6" s="1"/>
  <c r="I20" i="6"/>
  <c r="E51" i="6"/>
  <c r="F51" i="6" s="1"/>
  <c r="F21" i="6"/>
  <c r="I21" i="6"/>
  <c r="E26" i="6"/>
  <c r="E62" i="6"/>
  <c r="F62" i="6" s="1"/>
  <c r="E35" i="6"/>
  <c r="E65" i="6" s="1"/>
  <c r="F65" i="6" s="1"/>
  <c r="E34" i="6"/>
  <c r="E33" i="6"/>
  <c r="J39" i="6"/>
  <c r="J52" i="6"/>
  <c r="I29" i="7"/>
  <c r="H25" i="10"/>
  <c r="I25" i="10" s="1"/>
  <c r="I23" i="10"/>
  <c r="H24" i="10"/>
  <c r="I24" i="10" s="1"/>
  <c r="H38" i="10"/>
  <c r="I38" i="10" s="1"/>
  <c r="E38" i="10"/>
  <c r="C43" i="10"/>
  <c r="J16" i="4"/>
  <c r="J20" i="4" s="1"/>
  <c r="H20" i="4"/>
  <c r="F35" i="5"/>
  <c r="I48" i="6"/>
  <c r="J18" i="6"/>
  <c r="I69" i="6"/>
  <c r="J69" i="6" s="1"/>
  <c r="I41" i="6"/>
  <c r="I40" i="6"/>
  <c r="I34" i="8"/>
  <c r="F27" i="13"/>
  <c r="E28" i="13"/>
  <c r="F28" i="13" s="1"/>
  <c r="E27" i="6"/>
  <c r="F25" i="6"/>
  <c r="J35" i="6"/>
  <c r="F49" i="6"/>
  <c r="D52" i="6"/>
  <c r="G21" i="7"/>
  <c r="G29" i="7" s="1"/>
  <c r="E29" i="7"/>
  <c r="I27" i="9"/>
  <c r="E32" i="10"/>
  <c r="I16" i="11"/>
  <c r="I24" i="11" s="1"/>
  <c r="I26" i="6"/>
  <c r="I55" i="6"/>
  <c r="J55" i="6" s="1"/>
  <c r="N26" i="9"/>
  <c r="N22" i="9"/>
  <c r="N18" i="9"/>
  <c r="N15" i="9"/>
  <c r="M15" i="9" s="1"/>
  <c r="M16" i="9" s="1"/>
  <c r="M17" i="9" s="1"/>
  <c r="M18" i="9" s="1"/>
  <c r="M19" i="9" s="1"/>
  <c r="N20" i="9"/>
  <c r="N27" i="9" s="1"/>
  <c r="N21" i="9"/>
  <c r="N24" i="9"/>
  <c r="N25" i="9"/>
  <c r="E20" i="10"/>
  <c r="D39" i="10"/>
  <c r="D40" i="10"/>
  <c r="I27" i="6"/>
  <c r="D36" i="6"/>
  <c r="H52" i="6"/>
  <c r="K18" i="7"/>
  <c r="K29" i="7" s="1"/>
  <c r="D28" i="8"/>
  <c r="E28" i="8" s="1"/>
  <c r="E27" i="8"/>
  <c r="N19" i="9"/>
  <c r="N23" i="9"/>
  <c r="I32" i="10"/>
  <c r="G34" i="10"/>
  <c r="G43" i="10" s="1"/>
  <c r="I33" i="6"/>
  <c r="E40" i="6"/>
  <c r="E41" i="6"/>
  <c r="D31" i="10"/>
  <c r="E29" i="8" l="1"/>
  <c r="F52" i="6"/>
  <c r="H33" i="10"/>
  <c r="I33" i="10" s="1"/>
  <c r="E33" i="10"/>
  <c r="F33" i="13"/>
  <c r="F39" i="13" s="1"/>
  <c r="F41" i="13" s="1"/>
  <c r="E34" i="13"/>
  <c r="F34" i="13" s="1"/>
  <c r="I63" i="6"/>
  <c r="J63" i="6" s="1"/>
  <c r="J66" i="6" s="1"/>
  <c r="J33" i="6"/>
  <c r="J36" i="6" s="1"/>
  <c r="F33" i="6"/>
  <c r="E63" i="6"/>
  <c r="F63" i="6" s="1"/>
  <c r="F66" i="6" s="1"/>
  <c r="E56" i="6"/>
  <c r="F56" i="6" s="1"/>
  <c r="F59" i="6" s="1"/>
  <c r="F26" i="6"/>
  <c r="I50" i="6"/>
  <c r="J20" i="6"/>
  <c r="E31" i="10"/>
  <c r="E34" i="10" s="1"/>
  <c r="H31" i="10"/>
  <c r="I31" i="10" s="1"/>
  <c r="J27" i="6"/>
  <c r="I57" i="6"/>
  <c r="J57" i="6" s="1"/>
  <c r="M20" i="9"/>
  <c r="M21" i="9" s="1"/>
  <c r="M22" i="9" s="1"/>
  <c r="M23" i="9" s="1"/>
  <c r="M24" i="9" s="1"/>
  <c r="M25" i="9" s="1"/>
  <c r="M26" i="9" s="1"/>
  <c r="E64" i="6"/>
  <c r="F64" i="6" s="1"/>
  <c r="F34" i="6"/>
  <c r="I51" i="6"/>
  <c r="J21" i="6"/>
  <c r="E71" i="6"/>
  <c r="F71" i="6" s="1"/>
  <c r="F41" i="6"/>
  <c r="H40" i="10"/>
  <c r="I40" i="10" s="1"/>
  <c r="E40" i="10"/>
  <c r="I70" i="6"/>
  <c r="J70" i="6" s="1"/>
  <c r="J40" i="6"/>
  <c r="J43" i="6" s="1"/>
  <c r="I27" i="10"/>
  <c r="F40" i="6"/>
  <c r="E70" i="6"/>
  <c r="F70" i="6" s="1"/>
  <c r="F35" i="6"/>
  <c r="H39" i="10"/>
  <c r="I39" i="10" s="1"/>
  <c r="E39" i="10"/>
  <c r="I56" i="6"/>
  <c r="J56" i="6" s="1"/>
  <c r="J59" i="6" s="1"/>
  <c r="J26" i="6"/>
  <c r="J29" i="6" s="1"/>
  <c r="E57" i="6"/>
  <c r="F57" i="6" s="1"/>
  <c r="F27" i="6"/>
  <c r="F29" i="6" s="1"/>
  <c r="I71" i="6"/>
  <c r="J71" i="6" s="1"/>
  <c r="J41" i="6"/>
  <c r="J73" i="6" l="1"/>
  <c r="F43" i="6"/>
  <c r="I41" i="10"/>
  <c r="I43" i="10" s="1"/>
  <c r="J22" i="6"/>
  <c r="I34" i="10"/>
  <c r="E41" i="10"/>
  <c r="E43" i="10" s="1"/>
  <c r="M27" i="9"/>
  <c r="F73" i="6"/>
  <c r="F36" i="6"/>
</calcChain>
</file>

<file path=xl/sharedStrings.xml><?xml version="1.0" encoding="utf-8"?>
<sst xmlns="http://schemas.openxmlformats.org/spreadsheetml/2006/main" count="772" uniqueCount="277">
  <si>
    <t>FR 16(8)(f)                 SCHEDULE F</t>
  </si>
  <si>
    <t>Schedule</t>
  </si>
  <si>
    <t>Description</t>
  </si>
  <si>
    <t>F-1</t>
  </si>
  <si>
    <t>Social and Service Club Dues</t>
  </si>
  <si>
    <t>F-2.1</t>
  </si>
  <si>
    <t>Charitable Contributions</t>
  </si>
  <si>
    <t>F-2.2</t>
  </si>
  <si>
    <t>Initiation Fees/Country Club Expenses</t>
  </si>
  <si>
    <t>F-2.3</t>
  </si>
  <si>
    <t>Employee Party, Outing and Gift Expenses</t>
  </si>
  <si>
    <t>F-3</t>
  </si>
  <si>
    <t>Sales and Advertising Expenses</t>
  </si>
  <si>
    <t>F-4</t>
  </si>
  <si>
    <t>Advertising</t>
  </si>
  <si>
    <t>F-5</t>
  </si>
  <si>
    <t>Professional Service Expenses</t>
  </si>
  <si>
    <t>F-6</t>
  </si>
  <si>
    <t>Projected Rate Case Expense</t>
  </si>
  <si>
    <t>F-7</t>
  </si>
  <si>
    <t>Civic, Political and Related Activities</t>
  </si>
  <si>
    <t>F-8</t>
  </si>
  <si>
    <t>Expense Reports</t>
  </si>
  <si>
    <t>F-9</t>
  </si>
  <si>
    <t>Leases</t>
  </si>
  <si>
    <t>F-10</t>
  </si>
  <si>
    <t>Incentive Compensation Expense</t>
  </si>
  <si>
    <t>SOCIAL and Service CLUB DUES</t>
  </si>
  <si>
    <t>Data:___X___Base Period___X____Forecasted Period</t>
  </si>
  <si>
    <t>FR 16(8)(f)</t>
  </si>
  <si>
    <t>Type of Filing:___X____Original________Updated________Revised</t>
  </si>
  <si>
    <t>Schedule F-1</t>
  </si>
  <si>
    <t>Workpaper Reference No(s).</t>
  </si>
  <si>
    <t>Witness: Waller</t>
  </si>
  <si>
    <t>Line</t>
  </si>
  <si>
    <t>Total</t>
  </si>
  <si>
    <t>No.</t>
  </si>
  <si>
    <t>Account No.</t>
  </si>
  <si>
    <t>Social Organization/Service Club</t>
  </si>
  <si>
    <t>Utility</t>
  </si>
  <si>
    <t>Jurisdictional %</t>
  </si>
  <si>
    <t>Jurisdiction</t>
  </si>
  <si>
    <t>BASE PERIOD</t>
  </si>
  <si>
    <t>Various</t>
  </si>
  <si>
    <t>JOURNAL ENTRY</t>
  </si>
  <si>
    <t>100%</t>
  </si>
  <si>
    <t>ANDERSON COUNTY CHAMBER OF COMMERCE</t>
  </si>
  <si>
    <t>BOWLING GREEN AREA CHAMBER OF COMMERCE</t>
  </si>
  <si>
    <t>BRECKINRIDGE COUNTY CHAMBER OF COMMERCE</t>
  </si>
  <si>
    <t>BUILDING INDUSTRY ASSOCIATION OF GREATER LOUISVILLE</t>
  </si>
  <si>
    <t>CADIZ TRIGG COUNTY ECONOMIC DEVELOP COMM</t>
  </si>
  <si>
    <t>CAMPBELLSVILLE-TAYLOR COUNTY CHAMBER OF COMMERCE</t>
  </si>
  <si>
    <t>CAVE CITY CHAMBER OF COMMERCE</t>
  </si>
  <si>
    <t>CHAMBER OF COMMERCE</t>
  </si>
  <si>
    <t>CHRISTIAN COUNTY CHAMBER OF COMMERCE</t>
  </si>
  <si>
    <t>CRITTENDEN COUNTY CHAMBER OF COMMERCE</t>
  </si>
  <si>
    <t>CRITTENDEN COUNTY ECONOMIC</t>
  </si>
  <si>
    <t>DANVILLE-BOYLE COUNTY CHAMBER OF COMMERCE</t>
  </si>
  <si>
    <t>GARRARD COUNTY</t>
  </si>
  <si>
    <t>GARRARD COUNTY CHAMBER OF COMMERCE</t>
  </si>
  <si>
    <t>GLASGOW BARREN COUNTY CHAMBER OF COMMERCE</t>
  </si>
  <si>
    <t>GRAND RIVERS CHAMBER OF COMMERCE</t>
  </si>
  <si>
    <t>GREATER MUHLENBERG CHAMBER OF COMMERCE</t>
  </si>
  <si>
    <t>GREATER OWENSBORO CHAMBER OF COMMERCE</t>
  </si>
  <si>
    <t>GREATER OWENSBORO ECONOMIC DEVELOPMENT CORP</t>
  </si>
  <si>
    <t>GREENSBURG-GREEN CO. CHAMBER OF COMMERCE</t>
  </si>
  <si>
    <t>HART COUNTY CHAMBER OF COMMERCE</t>
  </si>
  <si>
    <t>HOPKINS COUNTY HOME BUILDERS ASSOCIATION</t>
  </si>
  <si>
    <t>JUNIOR ACHIEVEMENT OF WEST KENTUCKY</t>
  </si>
  <si>
    <t>KENTUCKY ASSOCIATION OF MANUFACTURERS</t>
  </si>
  <si>
    <t>KENTUCKY CHAMBER</t>
  </si>
  <si>
    <t>KENTUCKY CHAMBER OF COMMERCE EXECUTIVES</t>
  </si>
  <si>
    <t xml:space="preserve"> </t>
  </si>
  <si>
    <t>KENTUCKY GAS ASSOCIATION</t>
  </si>
  <si>
    <t>KENTUCKY LAKE CHAMBER OF COMMERCE</t>
  </si>
  <si>
    <t>KENTUCKY OIL AND GAS ASSOCIATION</t>
  </si>
  <si>
    <t>KIWANIS CLUB</t>
  </si>
  <si>
    <t>KY STATE BOARD FOR LICENSURE FOR PROFESSIONAL ENGINEERS</t>
  </si>
  <si>
    <t>LAKE BARKLEY CHAMBER OF COMMERCE</t>
  </si>
  <si>
    <t>LEADERSHIP KENTUCKY</t>
  </si>
  <si>
    <t>LEADERSHIP SHELBY</t>
  </si>
  <si>
    <t>LINCOLN COUNTY CHAMBER OF COMMERCE</t>
  </si>
  <si>
    <t>LOGAN ECONOMIC ALLIANCE FOR DEVELOPMENT</t>
  </si>
  <si>
    <t>MADISONVILLE-HOPKINS COUNTY CHAMBER OF COMMERCE</t>
  </si>
  <si>
    <t>MARION COUNTY CHAMBER OF COMMERCE</t>
  </si>
  <si>
    <t>MARION MAIN STREET INC</t>
  </si>
  <si>
    <t>MAYFIELD/GRAVES COUNTY CHAMBER OF COMMERCE</t>
  </si>
  <si>
    <t>MERCER COUNTY CHAMBER OF COMMERCE</t>
  </si>
  <si>
    <t>OHIO COUNTY CHAMBER OF COMMERCE</t>
  </si>
  <si>
    <t>OWENSBORO AREA MUSEUM OF SCIENCE AND HISTORY</t>
  </si>
  <si>
    <t>PADUCAH AREA CHAMBER OF COMMERCE</t>
  </si>
  <si>
    <t>PRINCETON/CALDWELL COUNTY CHAMBER OF COMMERCE</t>
  </si>
  <si>
    <t>ROTARY CLUB INTERNATIONAL</t>
  </si>
  <si>
    <t>SHELBY COUNTY CHAMBER OF COMMERCE</t>
  </si>
  <si>
    <t>SOCIETY FOR MARKETING PROFESSIONAL SERVICES</t>
  </si>
  <si>
    <t>SOUTHWESTERN KENTUCKY ECONOMIC DEVELOPMENT COUNCIL</t>
  </si>
  <si>
    <t>SPRINGFIELD-WASHINGTON COUNTY CHAMBER OF COMMERCE</t>
  </si>
  <si>
    <t>TEXAS BOARD OF PROFESSIONAL ENGINEERS -OWENSBORO, KY</t>
  </si>
  <si>
    <t>TODD COUNTY COMMUNITY ALLIANCE</t>
  </si>
  <si>
    <t>TRIGG COUNTY CHAMBER OF COMMERCE</t>
  </si>
  <si>
    <t>WARREN COUNTY CLERK</t>
  </si>
  <si>
    <t>AGA</t>
  </si>
  <si>
    <t>Total Base Period</t>
  </si>
  <si>
    <t>TEST PERIOD</t>
  </si>
  <si>
    <t>Total Forecasted Period</t>
  </si>
  <si>
    <t>Data Source:</t>
  </si>
  <si>
    <t>Schedule F-1.xlsx</t>
  </si>
  <si>
    <t>CHARITABLE CONTRIBUTIONS</t>
  </si>
  <si>
    <t>Schedule F-2.1</t>
  </si>
  <si>
    <t>Charitable Organization  *</t>
  </si>
  <si>
    <t>Education</t>
  </si>
  <si>
    <t>United Way Agencies</t>
  </si>
  <si>
    <t>Health</t>
  </si>
  <si>
    <t>Museums &amp; Arts</t>
  </si>
  <si>
    <t>Youth Clubs &amp; Centers</t>
  </si>
  <si>
    <t>Community Welfare</t>
  </si>
  <si>
    <t>American Red Cross</t>
  </si>
  <si>
    <t>Salvation Army</t>
  </si>
  <si>
    <t>Heat Help Assistance Programs</t>
  </si>
  <si>
    <t>Note:  These items are not included in O&amp;M and therefore not part of revenue requirements.</t>
  </si>
  <si>
    <t>Schedule F 2 1.xls</t>
  </si>
  <si>
    <t>INITIATION FEES/COUNTRY CLUB Expenses  *</t>
  </si>
  <si>
    <t>Data:___x___Base Period___x___Forecasted Period</t>
  </si>
  <si>
    <t>Schedule F-2.2</t>
  </si>
  <si>
    <t>Base Period</t>
  </si>
  <si>
    <t>Forecasted Period</t>
  </si>
  <si>
    <t>Payee</t>
  </si>
  <si>
    <t>Organization</t>
  </si>
  <si>
    <t>Owensboro Country Club</t>
  </si>
  <si>
    <t>( dues )</t>
  </si>
  <si>
    <t>OCC - Expenses</t>
  </si>
  <si>
    <t xml:space="preserve">   Total</t>
  </si>
  <si>
    <t>NOTE:  Country Club dues will be excluded from O &amp; M and therefore, excluded from the revenue requirements. A/C 870.</t>
  </si>
  <si>
    <t>F 2 2 Owensboro Country Club Expenses.xls</t>
  </si>
  <si>
    <t>Employee PARTY, OUTING, and GIFT EXP.</t>
  </si>
  <si>
    <t>Data:___x___Base Period___X___Forecasted Period</t>
  </si>
  <si>
    <t>Type of Filing:___X____Original_______Updated_______Revised</t>
  </si>
  <si>
    <t>Schedule F-2.3</t>
  </si>
  <si>
    <t>Workpaper Reference No(s).____________________</t>
  </si>
  <si>
    <t xml:space="preserve">Kentucky </t>
  </si>
  <si>
    <t>Allocated</t>
  </si>
  <si>
    <t>Description of Expenses</t>
  </si>
  <si>
    <t>Jurisdictional</t>
  </si>
  <si>
    <t>Amount</t>
  </si>
  <si>
    <t>Div 009</t>
  </si>
  <si>
    <t>Sub Account 07421- Service Awards</t>
  </si>
  <si>
    <t>Div 091</t>
  </si>
  <si>
    <t>Div 002</t>
  </si>
  <si>
    <t>Div 012</t>
  </si>
  <si>
    <t>Grand Total</t>
  </si>
  <si>
    <t>OM for KY - Fall 2015.xlsx</t>
  </si>
  <si>
    <t>Customer Service and Informational SALES and General ADVERTISING Expense</t>
  </si>
  <si>
    <t>Data:__x___Base Period___x___Forecasted Period</t>
  </si>
  <si>
    <t>Type of Filing:___X____Original________Updated_________Revised</t>
  </si>
  <si>
    <t>Schedule F-3</t>
  </si>
  <si>
    <t>Account</t>
  </si>
  <si>
    <t xml:space="preserve">Allocated </t>
  </si>
  <si>
    <t>Number</t>
  </si>
  <si>
    <t>Customer Service and Informational Expenses</t>
  </si>
  <si>
    <t>Supervision (1)</t>
  </si>
  <si>
    <t>Customer Assistance</t>
  </si>
  <si>
    <t>Informational Advertising (1)</t>
  </si>
  <si>
    <t>Miscellaneous Customer Service and Informational (1)</t>
  </si>
  <si>
    <t>Sales Expense</t>
  </si>
  <si>
    <t>Supervision</t>
  </si>
  <si>
    <t>Demonstration and Selling (1)</t>
  </si>
  <si>
    <t>Miscellaneous Sales Expense</t>
  </si>
  <si>
    <t xml:space="preserve">(1) Included in these accounts are advertising and promotional advertising expenses which are considered Non-recoverable and will be Excluded </t>
  </si>
  <si>
    <t>from O &amp; M for ratemaking and therefore the Revenue Requirements.  These amounts are shown properly classified on Schedule F-4, Advertising.</t>
  </si>
  <si>
    <t>ADVERTISING</t>
  </si>
  <si>
    <t>Schedule F-4</t>
  </si>
  <si>
    <t>Sales or</t>
  </si>
  <si>
    <t>Safety or</t>
  </si>
  <si>
    <t>Item</t>
  </si>
  <si>
    <t>Promotional</t>
  </si>
  <si>
    <t>Req by Law</t>
  </si>
  <si>
    <t>(A)</t>
  </si>
  <si>
    <t>Newspaper, Magazine,bill stuffer &amp; Other</t>
  </si>
  <si>
    <t>misc Finrep retrievals-fall 2015.xlsx</t>
  </si>
  <si>
    <t>OM for KY-Fall 2015.xlsx</t>
  </si>
  <si>
    <t>PROFESSIONAL Service Expenses</t>
  </si>
  <si>
    <t>Type of Filing:___X_____Original________Updated________Revised</t>
  </si>
  <si>
    <t>Schedule F-5</t>
  </si>
  <si>
    <t>Account 923 - Outside Services Employed</t>
  </si>
  <si>
    <t>06111- Contract Labor</t>
  </si>
  <si>
    <t>06121- Legal</t>
  </si>
  <si>
    <t xml:space="preserve">Total </t>
  </si>
  <si>
    <t xml:space="preserve">Note:  Rate Case related expenses are shown separately on Schedule F-6. </t>
  </si>
  <si>
    <t>Data:__X___Base Period__X___Forecasted Period</t>
  </si>
  <si>
    <t>Type of Filing:___X____Original________Updated ________Revised</t>
  </si>
  <si>
    <t>Schedule F-6</t>
  </si>
  <si>
    <t>PLR Regulatory Asset</t>
  </si>
  <si>
    <t>Rate Case (2 year Amortization)</t>
  </si>
  <si>
    <t>Regulated Asset Balance</t>
  </si>
  <si>
    <t>Amortization Expense</t>
  </si>
  <si>
    <t>Consulting</t>
  </si>
  <si>
    <t>May-16</t>
  </si>
  <si>
    <t>Class Cost Study - P. Raab</t>
  </si>
  <si>
    <t>Jun-16</t>
  </si>
  <si>
    <t>Cost of Capital - Vander Weide, J. H.</t>
  </si>
  <si>
    <t>Jul-16</t>
  </si>
  <si>
    <t>Depreciation - D. Watson</t>
  </si>
  <si>
    <t>Aug-16</t>
  </si>
  <si>
    <t xml:space="preserve">          sub-total</t>
  </si>
  <si>
    <t>Sep-16</t>
  </si>
  <si>
    <t>Oct-16</t>
  </si>
  <si>
    <t>Legal Fees</t>
  </si>
  <si>
    <t>Nov-16</t>
  </si>
  <si>
    <t xml:space="preserve">     (J. Hughes/R. Hutchinson)</t>
  </si>
  <si>
    <t>Dec-16</t>
  </si>
  <si>
    <t>Jan-17</t>
  </si>
  <si>
    <t>Employee Expense</t>
  </si>
  <si>
    <t>Feb-17</t>
  </si>
  <si>
    <t xml:space="preserve">     (airfare, lodging, meals, etc.)</t>
  </si>
  <si>
    <t>Mar-17</t>
  </si>
  <si>
    <t>Apr-17</t>
  </si>
  <si>
    <t>Miscellaneous Expense</t>
  </si>
  <si>
    <t>May 17</t>
  </si>
  <si>
    <t xml:space="preserve">     (printing, advertising, etc.)</t>
  </si>
  <si>
    <t>(13 Month Average)</t>
  </si>
  <si>
    <t>Total Projected Rate Case Expense</t>
  </si>
  <si>
    <t xml:space="preserve">Two (2) Year Amortization of Rate Case Expenses </t>
  </si>
  <si>
    <t>F6 Schedule Rate Case Expenses.xls</t>
  </si>
  <si>
    <t>CIVIC, POLITICAL and RELATED ACTIVITIES</t>
  </si>
  <si>
    <t>Schedule F-7</t>
  </si>
  <si>
    <t>Donations (1)</t>
  </si>
  <si>
    <t>Civic Duties (2)</t>
  </si>
  <si>
    <t>Political Activities (3)</t>
  </si>
  <si>
    <t>Other</t>
  </si>
  <si>
    <t>Notes:</t>
  </si>
  <si>
    <t xml:space="preserve">(1) These donations represent Economic Development Contributions, all Other civic donations are Included </t>
  </si>
  <si>
    <t xml:space="preserve">     on Schedule F-2.1, Charitable Contributions.</t>
  </si>
  <si>
    <t>(2)  All civic Memberships are Included on Schedule F-1, Social and Service Club Dues.</t>
  </si>
  <si>
    <t>(3) These expenses are recorded below the line and therefore not included in O&amp;M.</t>
  </si>
  <si>
    <t>EMPLOYEE EXPENSE REPORT EXCLUSIONS</t>
  </si>
  <si>
    <t>Schedule F-8</t>
  </si>
  <si>
    <t>Total Expense Report Exclusions</t>
  </si>
  <si>
    <t>NOTE:  This amount is included on ratemaking adjustments on Schedule C-2 and therefore excluded from the Revenue Requirements.</t>
  </si>
  <si>
    <t xml:space="preserve">Data Source: </t>
  </si>
  <si>
    <t>Expense Report Review Division 009.xls</t>
  </si>
  <si>
    <t>Expense Report Review Division 091.xls</t>
  </si>
  <si>
    <t>SS expense review.xlsx</t>
  </si>
  <si>
    <t>LEASE EXPENSE</t>
  </si>
  <si>
    <t>Schedule F-9</t>
  </si>
  <si>
    <t>O&amp;M</t>
  </si>
  <si>
    <t>Monthly</t>
  </si>
  <si>
    <t>Period affected</t>
  </si>
  <si>
    <t>months</t>
  </si>
  <si>
    <t>factor</t>
  </si>
  <si>
    <t>Total Amount</t>
  </si>
  <si>
    <t>Division 009 - Direct Kentucky</t>
  </si>
  <si>
    <t>Danville</t>
  </si>
  <si>
    <t>Oct 16 - May 17</t>
  </si>
  <si>
    <t>Glasgow</t>
  </si>
  <si>
    <t>Total lease expense to be avoided</t>
  </si>
  <si>
    <t>Adjustment to O &amp; M</t>
  </si>
  <si>
    <t>NOTES:</t>
  </si>
  <si>
    <t>Budgeted labor O&amp;M percentage for FY2016</t>
  </si>
  <si>
    <t>INCENTIVE COMPENSATION EXPENSE</t>
  </si>
  <si>
    <t>Schedule F-10</t>
  </si>
  <si>
    <t>Allocation</t>
  </si>
  <si>
    <t>Div</t>
  </si>
  <si>
    <t>Category</t>
  </si>
  <si>
    <t>Factor</t>
  </si>
  <si>
    <t>Totals</t>
  </si>
  <si>
    <t>Variable Pay &amp; Management Incentive Plans</t>
  </si>
  <si>
    <t>VPP &amp; MIP</t>
  </si>
  <si>
    <t>Total Allocated VPP &amp; MIP Plans</t>
  </si>
  <si>
    <t>Restricted Stock Plans</t>
  </si>
  <si>
    <t>RSU-LTIP - Time Lapse</t>
  </si>
  <si>
    <t>RSU-LTIP - Performance Based</t>
  </si>
  <si>
    <t>Total Allocated Restricted Stock Plans</t>
  </si>
  <si>
    <t>Grand Total Allocated Expense</t>
  </si>
  <si>
    <t>Atmos Energy Corporation, Kentucky/Mid-States Division</t>
  </si>
  <si>
    <t>Kentucky Jurisdiction Case No. 2015-00343</t>
  </si>
  <si>
    <t>Base Period: Twelve Months Ended February 29, 2016</t>
  </si>
  <si>
    <t>Forecasted Test Period: Twelve Months Ended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</si>
</sst>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#,##0.0000_);\(#,##0.0000\)"/>
    <numFmt numFmtId="169" formatCode="0.00_)"/>
  </numFmts>
  <fonts count="29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b/>
      <sz val="12"/>
      <name val="Helvetica-Narrow"/>
      <family val="2"/>
    </font>
    <font>
      <u val="double"/>
      <sz val="12"/>
      <name val="Helvetica-Narrow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rgb="FF0000FF"/>
      <name val="Helvetica-Narrow"/>
      <family val="2"/>
    </font>
    <font>
      <sz val="12"/>
      <color rgb="FFFF0000"/>
      <name val="Helvetica-Narrow"/>
      <family val="2"/>
    </font>
    <font>
      <sz val="12"/>
      <color indexed="20"/>
      <name val="Helvetica-Narrow"/>
      <family val="2"/>
    </font>
    <font>
      <sz val="10.8"/>
      <color rgb="FFFF0000"/>
      <name val="Helvetica-Narrow"/>
    </font>
    <font>
      <b/>
      <sz val="12"/>
      <color rgb="FF0000FF"/>
      <name val="Helvetica-Narrow"/>
    </font>
    <font>
      <sz val="12"/>
      <color indexed="10"/>
      <name val="Helvetica-Narrow"/>
      <family val="2"/>
    </font>
    <font>
      <u/>
      <sz val="12"/>
      <color rgb="FF0000FF"/>
      <name val="Helvetica-Narrow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rgb="FF0000FF"/>
      <name val="Helvetica-Narrow"/>
      <family val="2"/>
    </font>
    <font>
      <u/>
      <sz val="12"/>
      <name val="Helvetica-Narrow"/>
    </font>
    <font>
      <u/>
      <sz val="12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30">
    <xf numFmtId="37" fontId="0" fillId="0" borderId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7" fontId="2" fillId="0" borderId="0" applyProtection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" fillId="0" borderId="0" applyProtection="0"/>
    <xf numFmtId="0" fontId="1" fillId="0" borderId="0"/>
    <xf numFmtId="0" fontId="1" fillId="0" borderId="0"/>
    <xf numFmtId="40" fontId="24" fillId="3" borderId="0">
      <alignment horizontal="right"/>
    </xf>
    <xf numFmtId="0" fontId="25" fillId="4" borderId="0">
      <alignment horizontal="center"/>
    </xf>
    <xf numFmtId="0" fontId="26" fillId="3" borderId="13"/>
    <xf numFmtId="0" fontId="27" fillId="0" borderId="0" applyBorder="0">
      <alignment horizontal="centerContinuous"/>
    </xf>
    <xf numFmtId="0" fontId="28" fillId="0" borderId="0" applyBorder="0">
      <alignment horizontal="centerContinuous"/>
    </xf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6">
    <xf numFmtId="37" fontId="0" fillId="0" borderId="0" xfId="0"/>
    <xf numFmtId="37" fontId="0" fillId="0" borderId="1" xfId="0" applyBorder="1" applyAlignment="1">
      <alignment horizontal="center"/>
    </xf>
    <xf numFmtId="37" fontId="0" fillId="0" borderId="0" xfId="0" applyFill="1" applyAlignment="1">
      <alignment horizontal="center"/>
    </xf>
    <xf numFmtId="37" fontId="2" fillId="0" borderId="0" xfId="4" applyFont="1"/>
    <xf numFmtId="37" fontId="4" fillId="0" borderId="0" xfId="4" applyFont="1" applyAlignment="1" applyProtection="1">
      <alignment horizontal="left"/>
    </xf>
    <xf numFmtId="37" fontId="5" fillId="0" borderId="0" xfId="4" applyFont="1"/>
    <xf numFmtId="37" fontId="2" fillId="0" borderId="0" xfId="4" applyFont="1" applyAlignment="1">
      <alignment horizontal="right"/>
    </xf>
    <xf numFmtId="37" fontId="2" fillId="0" borderId="0" xfId="4" applyFont="1" applyAlignment="1" applyProtection="1">
      <alignment horizontal="right"/>
    </xf>
    <xf numFmtId="37" fontId="2" fillId="0" borderId="0" xfId="4" applyAlignment="1" applyProtection="1">
      <alignment horizontal="right"/>
    </xf>
    <xf numFmtId="37" fontId="2" fillId="0" borderId="2" xfId="4" applyFont="1" applyBorder="1" applyAlignment="1" applyProtection="1">
      <alignment horizontal="center"/>
    </xf>
    <xf numFmtId="37" fontId="2" fillId="0" borderId="2" xfId="4" applyFont="1" applyBorder="1"/>
    <xf numFmtId="37" fontId="2" fillId="0" borderId="0" xfId="4" applyFont="1" applyBorder="1"/>
    <xf numFmtId="37" fontId="2" fillId="0" borderId="3" xfId="4" applyFont="1" applyBorder="1" applyAlignment="1" applyProtection="1">
      <alignment horizontal="center"/>
    </xf>
    <xf numFmtId="37" fontId="2" fillId="0" borderId="0" xfId="4" applyFont="1" applyBorder="1" applyAlignment="1" applyProtection="1">
      <alignment horizontal="center"/>
    </xf>
    <xf numFmtId="37" fontId="3" fillId="0" borderId="1" xfId="4" applyFont="1" applyBorder="1" applyAlignment="1" applyProtection="1">
      <alignment horizontal="left"/>
    </xf>
    <xf numFmtId="37" fontId="2" fillId="0" borderId="0" xfId="4" applyFont="1" applyProtection="1"/>
    <xf numFmtId="37" fontId="2" fillId="0" borderId="0" xfId="4" applyFont="1" applyAlignment="1" applyProtection="1">
      <alignment horizontal="center"/>
    </xf>
    <xf numFmtId="37" fontId="0" fillId="2" borderId="0" xfId="4" applyFont="1" applyFill="1" applyProtection="1"/>
    <xf numFmtId="37" fontId="2" fillId="2" borderId="0" xfId="4" applyFont="1" applyFill="1" applyProtection="1"/>
    <xf numFmtId="37" fontId="6" fillId="0" borderId="0" xfId="4" applyFont="1" applyAlignment="1" applyProtection="1">
      <alignment horizontal="center"/>
    </xf>
    <xf numFmtId="37" fontId="2" fillId="2" borderId="0" xfId="4" applyFill="1" applyProtection="1"/>
    <xf numFmtId="0" fontId="7" fillId="0" borderId="0" xfId="5"/>
    <xf numFmtId="37" fontId="2" fillId="2" borderId="0" xfId="4" applyFont="1" applyFill="1" applyAlignment="1" applyProtection="1">
      <alignment horizontal="left"/>
    </xf>
    <xf numFmtId="37" fontId="2" fillId="2" borderId="0" xfId="4" applyFill="1" applyAlignment="1" applyProtection="1">
      <alignment horizontal="left"/>
    </xf>
    <xf numFmtId="37" fontId="2" fillId="0" borderId="0" xfId="4" applyFont="1" applyAlignment="1" applyProtection="1">
      <alignment horizontal="left"/>
    </xf>
    <xf numFmtId="37" fontId="2" fillId="2" borderId="0" xfId="4" applyFont="1" applyFill="1"/>
    <xf numFmtId="37" fontId="2" fillId="2" borderId="0" xfId="4" applyFill="1"/>
    <xf numFmtId="37" fontId="2" fillId="0" borderId="0" xfId="4" applyAlignment="1" applyProtection="1">
      <alignment horizontal="center"/>
    </xf>
    <xf numFmtId="10" fontId="2" fillId="0" borderId="0" xfId="4" applyNumberFormat="1" applyFont="1"/>
    <xf numFmtId="37" fontId="5" fillId="0" borderId="0" xfId="4" applyFont="1" applyAlignment="1" applyProtection="1">
      <alignment horizontal="right"/>
    </xf>
    <xf numFmtId="37" fontId="2" fillId="0" borderId="2" xfId="4" applyFont="1" applyBorder="1" applyProtection="1"/>
    <xf numFmtId="37" fontId="3" fillId="0" borderId="0" xfId="4" applyFont="1" applyBorder="1" applyAlignment="1" applyProtection="1">
      <alignment horizontal="left"/>
    </xf>
    <xf numFmtId="10" fontId="2" fillId="0" borderId="0" xfId="3" applyNumberFormat="1" applyFont="1"/>
    <xf numFmtId="37" fontId="2" fillId="0" borderId="0" xfId="4" applyAlignment="1" applyProtection="1">
      <alignment horizontal="left"/>
    </xf>
    <xf numFmtId="164" fontId="2" fillId="0" borderId="0" xfId="4" applyNumberFormat="1" applyFont="1"/>
    <xf numFmtId="37" fontId="2" fillId="0" borderId="0" xfId="4"/>
    <xf numFmtId="37" fontId="0" fillId="0" borderId="0" xfId="0" applyFill="1"/>
    <xf numFmtId="37" fontId="0" fillId="0" borderId="0" xfId="0" applyFont="1"/>
    <xf numFmtId="37" fontId="5" fillId="0" borderId="0" xfId="0" applyFont="1"/>
    <xf numFmtId="37" fontId="4" fillId="0" borderId="0" xfId="0" applyFont="1" applyAlignment="1" applyProtection="1">
      <alignment horizontal="left"/>
    </xf>
    <xf numFmtId="37" fontId="2" fillId="0" borderId="0" xfId="0" applyFont="1" applyAlignment="1">
      <alignment horizontal="right"/>
    </xf>
    <xf numFmtId="37" fontId="0" fillId="0" borderId="0" xfId="0" applyFont="1" applyAlignment="1" applyProtection="1">
      <alignment horizontal="right"/>
    </xf>
    <xf numFmtId="37" fontId="0" fillId="0" borderId="0" xfId="0" applyAlignment="1" applyProtection="1">
      <alignment horizontal="right"/>
    </xf>
    <xf numFmtId="37" fontId="0" fillId="0" borderId="2" xfId="0" applyFont="1" applyBorder="1" applyAlignment="1" applyProtection="1">
      <alignment horizontal="center"/>
    </xf>
    <xf numFmtId="37" fontId="0" fillId="0" borderId="2" xfId="0" applyFont="1" applyBorder="1"/>
    <xf numFmtId="37" fontId="0" fillId="0" borderId="3" xfId="0" applyFont="1" applyBorder="1" applyAlignment="1" applyProtection="1">
      <alignment horizontal="center"/>
    </xf>
    <xf numFmtId="37" fontId="0" fillId="0" borderId="3" xfId="0" applyFont="1" applyBorder="1" applyAlignment="1" applyProtection="1">
      <alignment horizontal="left"/>
    </xf>
    <xf numFmtId="37" fontId="0" fillId="0" borderId="0" xfId="0" applyFont="1" applyProtection="1"/>
    <xf numFmtId="37" fontId="2" fillId="0" borderId="0" xfId="4" applyFont="1" applyFill="1" applyAlignment="1" applyProtection="1">
      <alignment horizontal="left"/>
    </xf>
    <xf numFmtId="165" fontId="2" fillId="0" borderId="0" xfId="2" applyNumberFormat="1" applyFont="1" applyFill="1" applyProtection="1"/>
    <xf numFmtId="165" fontId="2" fillId="0" borderId="0" xfId="2" applyNumberFormat="1" applyFont="1" applyProtection="1"/>
    <xf numFmtId="37" fontId="2" fillId="0" borderId="0" xfId="4" applyFill="1" applyAlignment="1" applyProtection="1">
      <alignment horizontal="left"/>
    </xf>
    <xf numFmtId="37" fontId="2" fillId="0" borderId="0" xfId="4" applyFont="1" applyFill="1" applyAlignment="1" applyProtection="1">
      <alignment horizontal="center"/>
    </xf>
    <xf numFmtId="165" fontId="2" fillId="0" borderId="2" xfId="2" applyNumberFormat="1" applyFont="1" applyFill="1" applyBorder="1" applyProtection="1"/>
    <xf numFmtId="165" fontId="2" fillId="0" borderId="2" xfId="2" applyNumberFormat="1" applyFont="1" applyBorder="1" applyProtection="1"/>
    <xf numFmtId="37" fontId="0" fillId="0" borderId="0" xfId="0" applyFont="1" applyFill="1"/>
    <xf numFmtId="37" fontId="3" fillId="0" borderId="1" xfId="4" applyFont="1" applyFill="1" applyBorder="1" applyAlignment="1" applyProtection="1">
      <alignment horizontal="left"/>
    </xf>
    <xf numFmtId="37" fontId="2" fillId="0" borderId="0" xfId="4" applyFont="1" applyFill="1" applyBorder="1" applyProtection="1"/>
    <xf numFmtId="37" fontId="2" fillId="0" borderId="0" xfId="4" applyFont="1" applyBorder="1" applyProtection="1"/>
    <xf numFmtId="37" fontId="4" fillId="0" borderId="0" xfId="0" applyFont="1" applyFill="1"/>
    <xf numFmtId="37" fontId="0" fillId="0" borderId="0" xfId="0" applyBorder="1"/>
    <xf numFmtId="37" fontId="0" fillId="0" borderId="4" xfId="0" applyFont="1" applyBorder="1"/>
    <xf numFmtId="37" fontId="5" fillId="0" borderId="5" xfId="0" applyFont="1" applyBorder="1" applyAlignment="1" applyProtection="1">
      <alignment horizontal="center"/>
    </xf>
    <xf numFmtId="37" fontId="0" fillId="0" borderId="6" xfId="0" applyFont="1" applyBorder="1"/>
    <xf numFmtId="37" fontId="0" fillId="0" borderId="0" xfId="0" applyFont="1" applyAlignment="1" applyProtection="1">
      <alignment horizontal="left"/>
    </xf>
    <xf numFmtId="37" fontId="0" fillId="0" borderId="0" xfId="0" applyFont="1" applyAlignment="1" applyProtection="1">
      <alignment horizontal="center"/>
    </xf>
    <xf numFmtId="37" fontId="0" fillId="0" borderId="3" xfId="0" applyFont="1" applyBorder="1"/>
    <xf numFmtId="37" fontId="0" fillId="0" borderId="0" xfId="0" applyFont="1" applyFill="1" applyAlignment="1" applyProtection="1">
      <alignment horizontal="left"/>
    </xf>
    <xf numFmtId="165" fontId="0" fillId="0" borderId="0" xfId="2" applyNumberFormat="1" applyFont="1" applyFill="1" applyProtection="1"/>
    <xf numFmtId="37" fontId="2" fillId="0" borderId="0" xfId="0" applyFont="1" applyAlignment="1" applyProtection="1">
      <alignment horizontal="center"/>
    </xf>
    <xf numFmtId="165" fontId="0" fillId="0" borderId="0" xfId="2" applyNumberFormat="1" applyFont="1" applyProtection="1"/>
    <xf numFmtId="37" fontId="2" fillId="0" borderId="0" xfId="0" applyFont="1" applyFill="1" applyAlignment="1" applyProtection="1">
      <alignment horizontal="center"/>
    </xf>
    <xf numFmtId="37" fontId="0" fillId="0" borderId="0" xfId="0" quotePrefix="1" applyFont="1" applyAlignment="1">
      <alignment horizontal="left"/>
    </xf>
    <xf numFmtId="37" fontId="0" fillId="0" borderId="0" xfId="0" applyFont="1" applyFill="1" applyProtection="1"/>
    <xf numFmtId="37" fontId="0" fillId="0" borderId="0" xfId="0" quotePrefix="1" applyFont="1" applyAlignment="1" applyProtection="1">
      <alignment horizontal="left"/>
    </xf>
    <xf numFmtId="165" fontId="2" fillId="0" borderId="7" xfId="2" applyNumberFormat="1" applyFont="1" applyBorder="1" applyProtection="1"/>
    <xf numFmtId="37" fontId="9" fillId="0" borderId="0" xfId="0" applyFont="1"/>
    <xf numFmtId="37" fontId="0" fillId="0" borderId="1" xfId="0" applyBorder="1"/>
    <xf numFmtId="37" fontId="0" fillId="0" borderId="0" xfId="0" applyAlignment="1">
      <alignment horizontal="center"/>
    </xf>
    <xf numFmtId="37" fontId="0" fillId="0" borderId="0" xfId="0" applyFont="1" applyAlignment="1">
      <alignment horizontal="center"/>
    </xf>
    <xf numFmtId="37" fontId="0" fillId="0" borderId="0" xfId="0" applyFont="1" applyBorder="1" applyAlignment="1" applyProtection="1">
      <alignment horizontal="center"/>
    </xf>
    <xf numFmtId="37" fontId="3" fillId="0" borderId="0" xfId="0" applyFont="1" applyBorder="1" applyAlignment="1" applyProtection="1">
      <alignment horizontal="left"/>
    </xf>
    <xf numFmtId="37" fontId="10" fillId="0" borderId="0" xfId="0" applyFont="1"/>
    <xf numFmtId="37" fontId="0" fillId="0" borderId="0" xfId="0" applyFont="1" applyBorder="1" applyProtection="1"/>
    <xf numFmtId="37" fontId="0" fillId="0" borderId="0" xfId="0" applyFont="1" applyBorder="1"/>
    <xf numFmtId="37" fontId="11" fillId="0" borderId="0" xfId="0" applyFont="1" applyBorder="1" applyProtection="1"/>
    <xf numFmtId="37" fontId="0" fillId="0" borderId="0" xfId="0" applyFont="1" applyBorder="1" applyAlignment="1">
      <alignment horizontal="center"/>
    </xf>
    <xf numFmtId="37" fontId="0" fillId="0" borderId="0" xfId="0" applyFont="1" applyBorder="1" applyAlignment="1" applyProtection="1">
      <alignment horizontal="left"/>
    </xf>
    <xf numFmtId="37" fontId="0" fillId="0" borderId="0" xfId="0" applyFont="1" applyBorder="1" applyAlignment="1">
      <alignment horizontal="left" indent="1"/>
    </xf>
    <xf numFmtId="165" fontId="2" fillId="0" borderId="0" xfId="2" applyNumberFormat="1" applyFont="1" applyFill="1" applyBorder="1"/>
    <xf numFmtId="9" fontId="0" fillId="0" borderId="0" xfId="3" applyFont="1" applyFill="1" applyBorder="1" applyAlignment="1">
      <alignment horizontal="center"/>
    </xf>
    <xf numFmtId="37" fontId="0" fillId="0" borderId="0" xfId="0" applyFont="1" applyFill="1" applyBorder="1"/>
    <xf numFmtId="9" fontId="0" fillId="0" borderId="0" xfId="3" applyFont="1" applyBorder="1" applyAlignment="1">
      <alignment horizontal="center"/>
    </xf>
    <xf numFmtId="165" fontId="2" fillId="0" borderId="0" xfId="2" applyNumberFormat="1" applyFont="1" applyBorder="1"/>
    <xf numFmtId="37" fontId="12" fillId="0" borderId="0" xfId="0" applyFont="1"/>
    <xf numFmtId="166" fontId="2" fillId="0" borderId="1" xfId="1" applyNumberFormat="1" applyFont="1" applyFill="1" applyBorder="1" applyProtection="1"/>
    <xf numFmtId="9" fontId="0" fillId="0" borderId="0" xfId="3" applyFont="1" applyFill="1" applyBorder="1" applyAlignment="1" applyProtection="1">
      <alignment horizontal="center"/>
    </xf>
    <xf numFmtId="166" fontId="2" fillId="0" borderId="1" xfId="1" applyNumberFormat="1" applyFont="1" applyBorder="1" applyProtection="1"/>
    <xf numFmtId="37" fontId="0" fillId="0" borderId="0" xfId="0" applyFont="1" applyFill="1" applyBorder="1" applyAlignment="1">
      <alignment horizontal="left" indent="2"/>
    </xf>
    <xf numFmtId="166" fontId="2" fillId="0" borderId="0" xfId="1" applyNumberFormat="1" applyFont="1" applyFill="1" applyBorder="1"/>
    <xf numFmtId="166" fontId="2" fillId="0" borderId="0" xfId="1" applyNumberFormat="1" applyFont="1" applyBorder="1"/>
    <xf numFmtId="166" fontId="6" fillId="0" borderId="0" xfId="1" applyNumberFormat="1" applyFont="1" applyFill="1" applyBorder="1" applyProtection="1"/>
    <xf numFmtId="37" fontId="6" fillId="0" borderId="0" xfId="0" applyFont="1" applyFill="1" applyBorder="1" applyAlignment="1" applyProtection="1">
      <alignment horizontal="center"/>
    </xf>
    <xf numFmtId="37" fontId="6" fillId="0" borderId="0" xfId="0" applyFont="1" applyFill="1" applyBorder="1" applyProtection="1"/>
    <xf numFmtId="37" fontId="6" fillId="0" borderId="0" xfId="0" applyFont="1" applyFill="1" applyBorder="1" applyAlignment="1" applyProtection="1">
      <alignment horizontal="left"/>
    </xf>
    <xf numFmtId="37" fontId="6" fillId="0" borderId="0" xfId="0" applyFont="1" applyBorder="1" applyProtection="1"/>
    <xf numFmtId="10" fontId="0" fillId="0" borderId="0" xfId="3" applyNumberFormat="1" applyFont="1" applyFill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0" fillId="0" borderId="0" xfId="3" applyNumberFormat="1" applyFont="1" applyFill="1" applyAlignment="1">
      <alignment horizontal="center"/>
    </xf>
    <xf numFmtId="166" fontId="2" fillId="0" borderId="0" xfId="1" applyNumberFormat="1" applyFont="1" applyFill="1"/>
    <xf numFmtId="37" fontId="3" fillId="0" borderId="0" xfId="0" applyFont="1"/>
    <xf numFmtId="165" fontId="0" fillId="0" borderId="8" xfId="2" applyNumberFormat="1" applyFont="1" applyFill="1" applyBorder="1"/>
    <xf numFmtId="165" fontId="0" fillId="0" borderId="8" xfId="2" applyNumberFormat="1" applyFont="1" applyBorder="1"/>
    <xf numFmtId="165" fontId="0" fillId="0" borderId="0" xfId="2" applyNumberFormat="1" applyFont="1" applyBorder="1"/>
    <xf numFmtId="37" fontId="5" fillId="0" borderId="0" xfId="0" applyFont="1" applyAlignment="1" applyProtection="1">
      <alignment horizontal="center"/>
    </xf>
    <xf numFmtId="37" fontId="3" fillId="0" borderId="1" xfId="0" applyFont="1" applyBorder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0" fillId="0" borderId="0" xfId="0" applyFont="1" applyAlignment="1" applyProtection="1">
      <alignment horizontal="left" indent="1"/>
    </xf>
    <xf numFmtId="9" fontId="0" fillId="0" borderId="0" xfId="3" quotePrefix="1" applyFont="1" applyFill="1" applyAlignment="1">
      <alignment horizontal="center"/>
    </xf>
    <xf numFmtId="9" fontId="0" fillId="0" borderId="0" xfId="3" quotePrefix="1" applyFont="1" applyAlignment="1">
      <alignment horizontal="center"/>
    </xf>
    <xf numFmtId="166" fontId="0" fillId="0" borderId="0" xfId="1" applyNumberFormat="1" applyFont="1" applyFill="1" applyProtection="1"/>
    <xf numFmtId="9" fontId="0" fillId="0" borderId="0" xfId="3" applyFont="1" applyFill="1" applyAlignment="1">
      <alignment horizontal="center"/>
    </xf>
    <xf numFmtId="166" fontId="0" fillId="0" borderId="0" xfId="1" applyNumberFormat="1" applyFont="1" applyProtection="1"/>
    <xf numFmtId="0" fontId="0" fillId="0" borderId="0" xfId="0" applyNumberFormat="1" applyFont="1" applyAlignment="1" applyProtection="1">
      <alignment horizontal="center"/>
    </xf>
    <xf numFmtId="166" fontId="0" fillId="0" borderId="1" xfId="1" applyNumberFormat="1" applyFont="1" applyFill="1" applyBorder="1" applyProtection="1"/>
    <xf numFmtId="166" fontId="0" fillId="0" borderId="1" xfId="1" applyNumberFormat="1" applyFont="1" applyBorder="1" applyProtection="1"/>
    <xf numFmtId="37" fontId="4" fillId="0" borderId="0" xfId="0" applyFont="1" applyBorder="1" applyAlignment="1" applyProtection="1">
      <alignment horizontal="left" indent="2"/>
    </xf>
    <xf numFmtId="165" fontId="0" fillId="0" borderId="0" xfId="2" applyNumberFormat="1" applyFont="1" applyFill="1"/>
    <xf numFmtId="37" fontId="6" fillId="0" borderId="0" xfId="0" applyFont="1" applyFill="1" applyAlignment="1" applyProtection="1">
      <alignment horizontal="center"/>
    </xf>
    <xf numFmtId="165" fontId="0" fillId="0" borderId="0" xfId="2" applyNumberFormat="1" applyFont="1"/>
    <xf numFmtId="166" fontId="0" fillId="0" borderId="0" xfId="1" applyNumberFormat="1" applyFont="1" applyFill="1"/>
    <xf numFmtId="166" fontId="0" fillId="0" borderId="0" xfId="1" applyNumberFormat="1" applyFont="1"/>
    <xf numFmtId="10" fontId="2" fillId="0" borderId="0" xfId="3" applyNumberFormat="1" applyFont="1" applyFill="1" applyAlignment="1" applyProtection="1">
      <alignment horizontal="center"/>
    </xf>
    <xf numFmtId="10" fontId="2" fillId="0" borderId="0" xfId="3" applyNumberFormat="1" applyFont="1" applyAlignment="1" applyProtection="1">
      <alignment horizontal="center"/>
    </xf>
    <xf numFmtId="39" fontId="0" fillId="0" borderId="0" xfId="0" applyNumberFormat="1"/>
    <xf numFmtId="166" fontId="0" fillId="0" borderId="1" xfId="1" applyNumberFormat="1" applyFont="1" applyFill="1" applyBorder="1"/>
    <xf numFmtId="166" fontId="0" fillId="0" borderId="1" xfId="1" applyNumberFormat="1" applyFont="1" applyBorder="1"/>
    <xf numFmtId="10" fontId="0" fillId="0" borderId="0" xfId="3" applyNumberFormat="1" applyFont="1" applyAlignment="1">
      <alignment horizontal="center"/>
    </xf>
    <xf numFmtId="37" fontId="0" fillId="0" borderId="0" xfId="0" applyFont="1" applyAlignment="1" applyProtection="1">
      <alignment horizontal="left" indent="2"/>
    </xf>
    <xf numFmtId="37" fontId="0" fillId="0" borderId="1" xfId="0" applyFont="1" applyFill="1" applyBorder="1"/>
    <xf numFmtId="37" fontId="0" fillId="0" borderId="1" xfId="0" applyFont="1" applyBorder="1"/>
    <xf numFmtId="37" fontId="0" fillId="0" borderId="0" xfId="0" applyAlignment="1" applyProtection="1">
      <alignment horizontal="center"/>
    </xf>
    <xf numFmtId="9" fontId="0" fillId="0" borderId="0" xfId="3" applyFont="1" applyAlignment="1">
      <alignment horizontal="center"/>
    </xf>
    <xf numFmtId="37" fontId="0" fillId="0" borderId="0" xfId="0" applyFill="1" applyAlignment="1" applyProtection="1">
      <alignment horizontal="left"/>
    </xf>
    <xf numFmtId="37" fontId="13" fillId="0" borderId="0" xfId="0" applyFont="1"/>
    <xf numFmtId="37" fontId="0" fillId="0" borderId="0" xfId="0" applyFont="1" applyFill="1" applyBorder="1" applyAlignment="1" applyProtection="1">
      <alignment horizontal="center"/>
    </xf>
    <xf numFmtId="37" fontId="5" fillId="0" borderId="0" xfId="0" applyFont="1" applyBorder="1" applyAlignment="1" applyProtection="1">
      <alignment horizontal="center"/>
    </xf>
    <xf numFmtId="37" fontId="0" fillId="0" borderId="0" xfId="0" applyFont="1" applyFill="1" applyAlignment="1" applyProtection="1">
      <alignment horizontal="center"/>
    </xf>
    <xf numFmtId="37" fontId="0" fillId="0" borderId="1" xfId="0" applyFont="1" applyBorder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37" fontId="4" fillId="0" borderId="0" xfId="0" applyFont="1" applyAlignment="1" applyProtection="1">
      <alignment horizontal="left" indent="1"/>
    </xf>
    <xf numFmtId="37" fontId="3" fillId="0" borderId="0" xfId="0" applyFont="1" applyAlignment="1" applyProtection="1">
      <alignment horizontal="left" indent="1"/>
    </xf>
    <xf numFmtId="166" fontId="2" fillId="0" borderId="0" xfId="1" applyNumberFormat="1" applyFont="1" applyFill="1" applyBorder="1" applyProtection="1"/>
    <xf numFmtId="37" fontId="2" fillId="0" borderId="0" xfId="0" applyFont="1" applyFill="1" applyBorder="1"/>
    <xf numFmtId="37" fontId="4" fillId="0" borderId="0" xfId="0" applyFont="1" applyAlignment="1" applyProtection="1">
      <alignment horizontal="left" indent="2"/>
    </xf>
    <xf numFmtId="37" fontId="0" fillId="0" borderId="0" xfId="0" applyAlignment="1">
      <alignment horizontal="left" indent="2"/>
    </xf>
    <xf numFmtId="9" fontId="2" fillId="0" borderId="0" xfId="3" applyFont="1" applyFill="1" applyBorder="1" applyAlignment="1">
      <alignment horizontal="center"/>
    </xf>
    <xf numFmtId="10" fontId="2" fillId="0" borderId="0" xfId="3" applyNumberFormat="1" applyFont="1" applyFill="1" applyAlignment="1">
      <alignment horizontal="center"/>
    </xf>
    <xf numFmtId="10" fontId="2" fillId="0" borderId="0" xfId="3" applyNumberFormat="1" applyFont="1" applyAlignment="1">
      <alignment horizontal="center"/>
    </xf>
    <xf numFmtId="37" fontId="4" fillId="0" borderId="0" xfId="0" applyFont="1" applyAlignment="1" applyProtection="1">
      <alignment horizontal="left" indent="3"/>
    </xf>
    <xf numFmtId="37" fontId="4" fillId="0" borderId="0" xfId="0" applyFont="1" applyAlignment="1">
      <alignment horizontal="left" indent="1"/>
    </xf>
    <xf numFmtId="37" fontId="3" fillId="0" borderId="0" xfId="0" applyFont="1" applyFill="1" applyAlignment="1">
      <alignment horizontal="left" indent="1"/>
    </xf>
    <xf numFmtId="165" fontId="2" fillId="0" borderId="9" xfId="2" applyNumberFormat="1" applyFont="1" applyBorder="1"/>
    <xf numFmtId="37" fontId="14" fillId="0" borderId="0" xfId="0" applyFont="1" applyAlignment="1" applyProtection="1">
      <alignment horizontal="left"/>
    </xf>
    <xf numFmtId="37" fontId="4" fillId="0" borderId="1" xfId="0" applyFont="1" applyBorder="1"/>
    <xf numFmtId="37" fontId="13" fillId="0" borderId="0" xfId="0" applyFont="1" applyAlignment="1" applyProtection="1">
      <alignment horizontal="left"/>
    </xf>
    <xf numFmtId="9" fontId="0" fillId="0" borderId="0" xfId="3" applyFont="1" applyBorder="1" applyAlignment="1" applyProtection="1">
      <alignment horizontal="center"/>
    </xf>
    <xf numFmtId="37" fontId="0" fillId="0" borderId="0" xfId="0" applyFont="1" applyFill="1" applyBorder="1" applyProtection="1"/>
    <xf numFmtId="165" fontId="0" fillId="0" borderId="0" xfId="2" applyNumberFormat="1" applyFont="1" applyFill="1" applyBorder="1" applyAlignment="1" applyProtection="1">
      <alignment horizontal="center"/>
    </xf>
    <xf numFmtId="165" fontId="0" fillId="0" borderId="0" xfId="2" applyNumberFormat="1" applyFont="1" applyBorder="1" applyAlignment="1" applyProtection="1">
      <alignment horizontal="center"/>
    </xf>
    <xf numFmtId="166" fontId="0" fillId="0" borderId="1" xfId="1" applyNumberFormat="1" applyFont="1" applyFill="1" applyBorder="1" applyAlignment="1" applyProtection="1">
      <alignment horizontal="center"/>
    </xf>
    <xf numFmtId="166" fontId="0" fillId="0" borderId="1" xfId="1" applyNumberFormat="1" applyFont="1" applyBorder="1" applyAlignment="1" applyProtection="1">
      <alignment horizontal="center"/>
    </xf>
    <xf numFmtId="165" fontId="0" fillId="0" borderId="10" xfId="2" applyNumberFormat="1" applyFont="1" applyFill="1" applyBorder="1" applyAlignment="1" applyProtection="1">
      <alignment horizont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2" fillId="0" borderId="0" xfId="1" applyNumberFormat="1" applyFont="1" applyFill="1" applyBorder="1" applyAlignment="1" applyProtection="1">
      <alignment horizontal="center"/>
    </xf>
    <xf numFmtId="10" fontId="2" fillId="0" borderId="0" xfId="3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5" fontId="2" fillId="0" borderId="0" xfId="2" applyNumberFormat="1" applyFont="1" applyFill="1" applyBorder="1" applyAlignment="1" applyProtection="1">
      <alignment horizontal="center"/>
    </xf>
    <xf numFmtId="10" fontId="2" fillId="0" borderId="0" xfId="3" applyNumberFormat="1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center"/>
    </xf>
    <xf numFmtId="166" fontId="2" fillId="0" borderId="1" xfId="1" applyNumberFormat="1" applyFont="1" applyFill="1" applyBorder="1" applyAlignment="1" applyProtection="1">
      <alignment horizontal="center"/>
    </xf>
    <xf numFmtId="10" fontId="0" fillId="0" borderId="0" xfId="3" applyNumberFormat="1" applyFont="1" applyBorder="1" applyAlignment="1" applyProtection="1">
      <alignment horizontal="center"/>
    </xf>
    <xf numFmtId="166" fontId="2" fillId="0" borderId="1" xfId="1" applyNumberFormat="1" applyFont="1" applyBorder="1" applyAlignment="1" applyProtection="1">
      <alignment horizontal="center"/>
    </xf>
    <xf numFmtId="10" fontId="6" fillId="0" borderId="0" xfId="0" applyNumberFormat="1" applyFont="1" applyBorder="1" applyProtection="1"/>
    <xf numFmtId="10" fontId="0" fillId="0" borderId="0" xfId="0" applyNumberFormat="1" applyFont="1" applyBorder="1"/>
    <xf numFmtId="10" fontId="0" fillId="0" borderId="0" xfId="0" applyNumberFormat="1" applyFont="1"/>
    <xf numFmtId="166" fontId="0" fillId="0" borderId="1" xfId="1" applyNumberFormat="1" applyFont="1" applyFill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0" fontId="0" fillId="0" borderId="0" xfId="0" applyNumberFormat="1"/>
    <xf numFmtId="43" fontId="0" fillId="0" borderId="1" xfId="1" applyFont="1" applyFill="1" applyBorder="1"/>
    <xf numFmtId="43" fontId="0" fillId="0" borderId="1" xfId="1" applyFont="1" applyBorder="1"/>
    <xf numFmtId="165" fontId="0" fillId="0" borderId="10" xfId="2" applyNumberFormat="1" applyFont="1" applyBorder="1"/>
    <xf numFmtId="37" fontId="4" fillId="0" borderId="0" xfId="0" applyFont="1"/>
    <xf numFmtId="37" fontId="5" fillId="0" borderId="0" xfId="0" applyFont="1" applyFill="1" applyAlignment="1"/>
    <xf numFmtId="37" fontId="2" fillId="0" borderId="0" xfId="0" applyFont="1"/>
    <xf numFmtId="37" fontId="5" fillId="0" borderId="0" xfId="0" applyFont="1" applyFill="1" applyAlignment="1">
      <alignment horizontal="center"/>
    </xf>
    <xf numFmtId="37" fontId="2" fillId="0" borderId="0" xfId="0" applyFont="1" applyFill="1"/>
    <xf numFmtId="37" fontId="15" fillId="0" borderId="0" xfId="0" applyFont="1" applyFill="1"/>
    <xf numFmtId="37" fontId="9" fillId="0" borderId="0" xfId="0" applyFont="1" applyFill="1"/>
    <xf numFmtId="37" fontId="16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" fontId="9" fillId="0" borderId="0" xfId="0" applyNumberFormat="1" applyFont="1"/>
    <xf numFmtId="37" fontId="4" fillId="0" borderId="1" xfId="0" applyFont="1" applyBorder="1" applyAlignment="1" applyProtection="1">
      <alignment horizontal="left"/>
    </xf>
    <xf numFmtId="37" fontId="2" fillId="0" borderId="1" xfId="0" applyFont="1" applyBorder="1"/>
    <xf numFmtId="37" fontId="0" fillId="0" borderId="1" xfId="0" applyBorder="1" applyAlignment="1" applyProtection="1">
      <alignment horizontal="right"/>
    </xf>
    <xf numFmtId="37" fontId="5" fillId="0" borderId="0" xfId="0" applyFont="1" applyAlignment="1" applyProtection="1">
      <alignment horizontal="left"/>
    </xf>
    <xf numFmtId="37" fontId="0" fillId="0" borderId="0" xfId="0" applyAlignment="1" applyProtection="1">
      <alignment horizontal="left"/>
    </xf>
    <xf numFmtId="37" fontId="0" fillId="0" borderId="11" xfId="0" applyBorder="1"/>
    <xf numFmtId="37" fontId="2" fillId="0" borderId="11" xfId="0" applyFont="1" applyBorder="1" applyAlignment="1">
      <alignment horizontal="center"/>
    </xf>
    <xf numFmtId="37" fontId="17" fillId="0" borderId="0" xfId="0" applyFont="1"/>
    <xf numFmtId="37" fontId="0" fillId="0" borderId="0" xfId="0" quotePrefix="1"/>
    <xf numFmtId="37" fontId="0" fillId="0" borderId="0" xfId="0" applyAlignment="1">
      <alignment horizontal="left" indent="1"/>
    </xf>
    <xf numFmtId="165" fontId="16" fillId="0" borderId="0" xfId="2" applyNumberFormat="1" applyFont="1"/>
    <xf numFmtId="37" fontId="16" fillId="0" borderId="0" xfId="0" applyNumberFormat="1" applyFont="1"/>
    <xf numFmtId="167" fontId="0" fillId="0" borderId="0" xfId="0" applyNumberFormat="1"/>
    <xf numFmtId="37" fontId="0" fillId="0" borderId="0" xfId="0" applyFill="1" applyAlignment="1">
      <alignment horizontal="left" indent="1"/>
    </xf>
    <xf numFmtId="37" fontId="16" fillId="0" borderId="0" xfId="1" applyNumberFormat="1" applyFont="1"/>
    <xf numFmtId="37" fontId="16" fillId="0" borderId="11" xfId="0" applyNumberFormat="1" applyFont="1" applyBorder="1"/>
    <xf numFmtId="3" fontId="0" fillId="0" borderId="0" xfId="0" applyNumberFormat="1"/>
    <xf numFmtId="3" fontId="0" fillId="0" borderId="0" xfId="0" quotePrefix="1" applyNumberFormat="1"/>
    <xf numFmtId="3" fontId="0" fillId="0" borderId="0" xfId="1" applyNumberFormat="1" applyFont="1"/>
    <xf numFmtId="37" fontId="2" fillId="0" borderId="11" xfId="0" applyFont="1" applyBorder="1"/>
    <xf numFmtId="3" fontId="18" fillId="0" borderId="0" xfId="0" applyNumberFormat="1" applyFont="1"/>
    <xf numFmtId="37" fontId="0" fillId="0" borderId="0" xfId="0" applyFill="1" applyBorder="1"/>
    <xf numFmtId="165" fontId="16" fillId="0" borderId="8" xfId="2" applyNumberFormat="1" applyFont="1" applyBorder="1"/>
    <xf numFmtId="167" fontId="19" fillId="0" borderId="0" xfId="0" applyNumberFormat="1" applyFont="1"/>
    <xf numFmtId="37" fontId="0" fillId="0" borderId="0" xfId="0" applyNumberFormat="1"/>
    <xf numFmtId="44" fontId="0" fillId="0" borderId="8" xfId="2" applyNumberFormat="1" applyFont="1" applyBorder="1"/>
    <xf numFmtId="37" fontId="16" fillId="0" borderId="0" xfId="0" applyFont="1"/>
    <xf numFmtId="37" fontId="16" fillId="0" borderId="0" xfId="0" quotePrefix="1" applyFont="1" applyAlignment="1">
      <alignment horizontal="left" indent="3"/>
    </xf>
    <xf numFmtId="37" fontId="0" fillId="0" borderId="0" xfId="0" applyFont="1" applyFill="1" applyBorder="1" applyAlignment="1" applyProtection="1">
      <alignment horizontal="left"/>
    </xf>
    <xf numFmtId="37" fontId="0" fillId="0" borderId="0" xfId="0" applyFont="1" applyFill="1" applyBorder="1" applyAlignment="1" applyProtection="1">
      <alignment horizontal="left" indent="2"/>
    </xf>
    <xf numFmtId="37" fontId="0" fillId="0" borderId="0" xfId="0" applyFont="1" applyFill="1" applyBorder="1" applyAlignment="1" applyProtection="1">
      <alignment horizontal="left" indent="5"/>
    </xf>
    <xf numFmtId="37" fontId="0" fillId="0" borderId="0" xfId="0" applyFill="1" applyAlignment="1">
      <alignment horizontal="left" indent="2"/>
    </xf>
    <xf numFmtId="37" fontId="0" fillId="0" borderId="0" xfId="0" applyFill="1" applyAlignment="1">
      <alignment horizontal="left" indent="3"/>
    </xf>
    <xf numFmtId="165" fontId="2" fillId="0" borderId="0" xfId="2" applyNumberFormat="1" applyFont="1" applyFill="1" applyBorder="1" applyProtection="1"/>
    <xf numFmtId="10" fontId="2" fillId="0" borderId="0" xfId="3" applyNumberFormat="1" applyFont="1" applyFill="1" applyBorder="1" applyAlignment="1">
      <alignment horizontal="center"/>
    </xf>
    <xf numFmtId="37" fontId="2" fillId="0" borderId="0" xfId="0" applyFont="1" applyAlignment="1" applyProtection="1">
      <alignment horizontal="left"/>
    </xf>
    <xf numFmtId="37" fontId="0" fillId="0" borderId="12" xfId="0" applyFont="1" applyBorder="1"/>
    <xf numFmtId="37" fontId="5" fillId="0" borderId="12" xfId="0" applyFont="1" applyBorder="1" applyAlignment="1" applyProtection="1">
      <alignment horizontal="center"/>
    </xf>
    <xf numFmtId="37" fontId="5" fillId="0" borderId="3" xfId="0" applyFont="1" applyBorder="1" applyAlignment="1" applyProtection="1">
      <alignment horizontal="center"/>
    </xf>
    <xf numFmtId="37" fontId="20" fillId="0" borderId="0" xfId="0" applyFont="1"/>
    <xf numFmtId="37" fontId="4" fillId="0" borderId="0" xfId="0" applyFont="1" applyAlignment="1"/>
    <xf numFmtId="37" fontId="3" fillId="0" borderId="0" xfId="0" applyFont="1" applyAlignment="1"/>
    <xf numFmtId="166" fontId="2" fillId="0" borderId="0" xfId="1" applyNumberFormat="1" applyFont="1" applyFill="1" applyBorder="1" applyAlignment="1">
      <alignment horizontal="center"/>
    </xf>
    <xf numFmtId="9" fontId="2" fillId="0" borderId="0" xfId="3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0" fontId="2" fillId="0" borderId="0" xfId="3" applyNumberFormat="1" applyFont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37" fontId="5" fillId="0" borderId="1" xfId="0" applyFont="1" applyBorder="1"/>
    <xf numFmtId="44" fontId="0" fillId="0" borderId="0" xfId="2" applyNumberFormat="1" applyFont="1" applyFill="1"/>
    <xf numFmtId="37" fontId="2" fillId="0" borderId="0" xfId="1" applyNumberFormat="1" applyFont="1" applyFill="1" applyBorder="1" applyAlignment="1" applyProtection="1">
      <alignment horizontal="center"/>
    </xf>
    <xf numFmtId="168" fontId="0" fillId="0" borderId="0" xfId="0" applyNumberFormat="1" applyFill="1"/>
    <xf numFmtId="37" fontId="2" fillId="0" borderId="0" xfId="1" applyNumberFormat="1" applyFont="1" applyFill="1" applyBorder="1" applyAlignment="1">
      <alignment horizontal="center"/>
    </xf>
    <xf numFmtId="165" fontId="0" fillId="0" borderId="10" xfId="3" applyNumberFormat="1" applyFont="1" applyBorder="1" applyAlignment="1" applyProtection="1">
      <alignment horizontal="center"/>
    </xf>
    <xf numFmtId="37" fontId="4" fillId="0" borderId="0" xfId="0" applyFont="1" applyAlignment="1">
      <alignment horizontal="center"/>
    </xf>
    <xf numFmtId="165" fontId="0" fillId="0" borderId="0" xfId="3" applyNumberFormat="1" applyFont="1" applyBorder="1" applyAlignment="1" applyProtection="1">
      <alignment horizontal="center"/>
    </xf>
    <xf numFmtId="37" fontId="21" fillId="0" borderId="0" xfId="0" applyFont="1" applyAlignment="1" applyProtection="1">
      <alignment horizontal="left"/>
    </xf>
    <xf numFmtId="37" fontId="4" fillId="0" borderId="0" xfId="0" applyFont="1" applyFill="1" applyAlignment="1" applyProtection="1">
      <alignment horizontal="left"/>
    </xf>
    <xf numFmtId="37" fontId="22" fillId="0" borderId="0" xfId="0" applyFont="1"/>
    <xf numFmtId="37" fontId="0" fillId="0" borderId="0" xfId="0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10" xfId="0" applyNumberFormat="1" applyBorder="1"/>
    <xf numFmtId="10" fontId="0" fillId="0" borderId="0" xfId="3" applyNumberFormat="1" applyFont="1" applyAlignment="1">
      <alignment horizontal="right"/>
    </xf>
    <xf numFmtId="3" fontId="0" fillId="0" borderId="9" xfId="0" applyNumberFormat="1" applyBorder="1"/>
    <xf numFmtId="37" fontId="0" fillId="0" borderId="0" xfId="0" applyAlignment="1">
      <alignment horizontal="center"/>
    </xf>
    <xf numFmtId="37" fontId="3" fillId="0" borderId="0" xfId="4" applyFont="1" applyFill="1" applyAlignment="1">
      <alignment horizontal="center"/>
    </xf>
    <xf numFmtId="37" fontId="5" fillId="0" borderId="0" xfId="0" applyFont="1" applyFill="1" applyAlignment="1">
      <alignment horizontal="center"/>
    </xf>
    <xf numFmtId="37" fontId="3" fillId="0" borderId="0" xfId="0" applyFont="1" applyFill="1" applyAlignment="1">
      <alignment horizontal="center"/>
    </xf>
    <xf numFmtId="37" fontId="5" fillId="0" borderId="4" xfId="0" applyFont="1" applyBorder="1" applyAlignment="1" applyProtection="1">
      <alignment horizontal="center"/>
    </xf>
    <xf numFmtId="37" fontId="5" fillId="0" borderId="5" xfId="0" applyFont="1" applyBorder="1" applyAlignment="1" applyProtection="1">
      <alignment horizontal="center"/>
    </xf>
    <xf numFmtId="37" fontId="5" fillId="0" borderId="6" xfId="0" applyFont="1" applyBorder="1" applyAlignment="1" applyProtection="1">
      <alignment horizontal="center"/>
    </xf>
    <xf numFmtId="37" fontId="3" fillId="0" borderId="0" xfId="0" applyFont="1" applyAlignment="1">
      <alignment horizontal="center"/>
    </xf>
  </cellXfs>
  <cellStyles count="30">
    <cellStyle name="Comma" xfId="1" builtinId="3"/>
    <cellStyle name="Comma [0] 2" xfId="6"/>
    <cellStyle name="Comma 2" xfId="7"/>
    <cellStyle name="Comma 3" xfId="8"/>
    <cellStyle name="Comma 4" xfId="9"/>
    <cellStyle name="Currency" xfId="2" builtinId="4"/>
    <cellStyle name="Currency [0] 2" xfId="10"/>
    <cellStyle name="Currency 2" xfId="11"/>
    <cellStyle name="Currency 3" xfId="12"/>
    <cellStyle name="Currency 4" xfId="13"/>
    <cellStyle name="Normal" xfId="0" builtinId="0"/>
    <cellStyle name="Normal - Style1" xfId="14"/>
    <cellStyle name="Normal 2" xfId="15"/>
    <cellStyle name="Normal 2 2" xfId="16"/>
    <cellStyle name="Normal 3" xfId="17"/>
    <cellStyle name="Normal 3 2" xfId="18"/>
    <cellStyle name="Normal 4" xfId="19"/>
    <cellStyle name="Normal 5" xfId="20"/>
    <cellStyle name="Normal 6" xfId="21"/>
    <cellStyle name="Normal_Book1 (2) (3)" xfId="4"/>
    <cellStyle name="Normal_F.1" xfId="5"/>
    <cellStyle name="Output Amounts" xfId="22"/>
    <cellStyle name="Output Column Headings" xfId="23"/>
    <cellStyle name="Output Line Items" xfId="24"/>
    <cellStyle name="Output Report Heading" xfId="25"/>
    <cellStyle name="Output Report Title" xfId="26"/>
    <cellStyle name="Percent" xfId="3" builtinId="5"/>
    <cellStyle name="Percent 2" xfId="27"/>
    <cellStyle name="Percent 3" xfId="28"/>
    <cellStyle name="Percent 7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view="pageBreakPreview" zoomScale="80" zoomScaleNormal="100" zoomScaleSheetLayoutView="80" workbookViewId="0">
      <selection sqref="A1:C1"/>
    </sheetView>
  </sheetViews>
  <sheetFormatPr defaultRowHeight="15"/>
  <cols>
    <col min="3" max="3" width="45.44140625" customWidth="1"/>
  </cols>
  <sheetData>
    <row r="1" spans="1:3">
      <c r="A1" s="268" t="s">
        <v>273</v>
      </c>
      <c r="B1" s="268"/>
      <c r="C1" s="268"/>
    </row>
    <row r="2" spans="1:3">
      <c r="A2" s="268" t="s">
        <v>274</v>
      </c>
      <c r="B2" s="268"/>
      <c r="C2" s="268"/>
    </row>
    <row r="3" spans="1:3">
      <c r="A3" s="268" t="s">
        <v>275</v>
      </c>
      <c r="B3" s="268"/>
      <c r="C3" s="268"/>
    </row>
    <row r="4" spans="1:3">
      <c r="A4" s="268" t="s">
        <v>276</v>
      </c>
      <c r="B4" s="268"/>
      <c r="C4" s="268"/>
    </row>
    <row r="11" spans="1:3">
      <c r="A11" s="268" t="s">
        <v>0</v>
      </c>
      <c r="B11" s="268"/>
      <c r="C11" s="268"/>
    </row>
    <row r="13" spans="1:3">
      <c r="A13" s="268"/>
      <c r="B13" s="268"/>
      <c r="C13" s="268"/>
    </row>
    <row r="16" spans="1:3">
      <c r="A16" s="1" t="s">
        <v>1</v>
      </c>
      <c r="B16" s="1"/>
      <c r="C16" s="1" t="s">
        <v>2</v>
      </c>
    </row>
    <row r="18" spans="1:3">
      <c r="A18" t="s">
        <v>3</v>
      </c>
      <c r="B18" s="2"/>
      <c r="C18" t="s">
        <v>4</v>
      </c>
    </row>
    <row r="19" spans="1:3">
      <c r="A19" t="s">
        <v>5</v>
      </c>
      <c r="B19" s="2"/>
      <c r="C19" t="s">
        <v>6</v>
      </c>
    </row>
    <row r="20" spans="1:3">
      <c r="A20" t="s">
        <v>7</v>
      </c>
      <c r="B20" s="2"/>
      <c r="C20" t="s">
        <v>8</v>
      </c>
    </row>
    <row r="21" spans="1:3">
      <c r="A21" t="s">
        <v>9</v>
      </c>
      <c r="B21" s="2"/>
      <c r="C21" t="s">
        <v>10</v>
      </c>
    </row>
    <row r="22" spans="1:3">
      <c r="A22" t="s">
        <v>11</v>
      </c>
      <c r="B22" s="2"/>
      <c r="C22" t="s">
        <v>12</v>
      </c>
    </row>
    <row r="23" spans="1:3">
      <c r="A23" t="s">
        <v>13</v>
      </c>
      <c r="B23" s="2"/>
      <c r="C23" t="s">
        <v>14</v>
      </c>
    </row>
    <row r="24" spans="1:3">
      <c r="A24" t="s">
        <v>15</v>
      </c>
      <c r="B24" s="2"/>
      <c r="C24" t="s">
        <v>16</v>
      </c>
    </row>
    <row r="25" spans="1:3">
      <c r="A25" t="s">
        <v>17</v>
      </c>
      <c r="B25" s="2"/>
      <c r="C25" t="s">
        <v>18</v>
      </c>
    </row>
    <row r="26" spans="1:3">
      <c r="A26" t="s">
        <v>19</v>
      </c>
      <c r="B26" s="2"/>
      <c r="C26" t="s">
        <v>20</v>
      </c>
    </row>
    <row r="27" spans="1:3">
      <c r="A27" t="s">
        <v>21</v>
      </c>
      <c r="B27" s="2"/>
      <c r="C27" t="s">
        <v>22</v>
      </c>
    </row>
    <row r="28" spans="1:3">
      <c r="A28" t="s">
        <v>23</v>
      </c>
      <c r="B28" s="2"/>
      <c r="C28" t="s">
        <v>24</v>
      </c>
    </row>
    <row r="29" spans="1:3">
      <c r="A29" t="s">
        <v>25</v>
      </c>
      <c r="B29" s="2"/>
      <c r="C29" t="s">
        <v>26</v>
      </c>
    </row>
  </sheetData>
  <mergeCells count="6">
    <mergeCell ref="A13:C13"/>
    <mergeCell ref="A1:C1"/>
    <mergeCell ref="A2:C2"/>
    <mergeCell ref="A3:C3"/>
    <mergeCell ref="A4:C4"/>
    <mergeCell ref="A11:C11"/>
  </mergeCells>
  <printOptions horizontalCentered="1"/>
  <pageMargins left="0.75" right="0.75" top="1" bottom="1" header="0.25" footer="0.5"/>
  <pageSetup orientation="portrait" r:id="rId1"/>
  <headerFooter alignWithMargins="0">
    <oddHeader xml:space="preserve">&amp;R&amp;9CASE NO. 2015-00343
FR_16(8)(f)
ATTACHMENT 1
</oddHeader>
  </headerFooter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BreakPreview" zoomScale="60" zoomScaleNormal="90" workbookViewId="0">
      <pane ySplit="13" topLeftCell="A14" activePane="bottomLeft" state="frozen"/>
      <selection activeCell="C32" sqref="C32"/>
      <selection pane="bottomLeft" activeCell="A14" sqref="A14"/>
    </sheetView>
  </sheetViews>
  <sheetFormatPr defaultRowHeight="15"/>
  <cols>
    <col min="1" max="1" width="5.21875" customWidth="1"/>
    <col min="2" max="2" width="24.6640625" customWidth="1"/>
    <col min="3" max="3" width="10.6640625" customWidth="1"/>
    <col min="4" max="4" width="11.6640625" customWidth="1"/>
    <col min="5" max="5" width="9.44140625" customWidth="1"/>
    <col min="6" max="6" width="4.109375" customWidth="1"/>
    <col min="7" max="7" width="11" customWidth="1"/>
    <col min="8" max="8" width="10.77734375" customWidth="1"/>
    <col min="9" max="9" width="10.109375" customWidth="1"/>
  </cols>
  <sheetData>
    <row r="1" spans="1:12" ht="15.75">
      <c r="A1" s="270" t="s">
        <v>273</v>
      </c>
      <c r="B1" s="270"/>
      <c r="C1" s="270"/>
      <c r="D1" s="270"/>
      <c r="E1" s="270"/>
      <c r="F1" s="270"/>
      <c r="G1" s="270"/>
      <c r="H1" s="270"/>
      <c r="I1" s="270"/>
      <c r="J1" s="37"/>
    </row>
    <row r="2" spans="1:12" ht="15.75">
      <c r="A2" s="270" t="s">
        <v>274</v>
      </c>
      <c r="B2" s="270"/>
      <c r="C2" s="270"/>
      <c r="D2" s="270"/>
      <c r="E2" s="270"/>
      <c r="F2" s="270"/>
      <c r="G2" s="270"/>
      <c r="H2" s="270"/>
      <c r="I2" s="270"/>
      <c r="J2" s="37"/>
    </row>
    <row r="3" spans="1:12" ht="15.75">
      <c r="A3" s="270" t="s">
        <v>223</v>
      </c>
      <c r="B3" s="270"/>
      <c r="C3" s="270"/>
      <c r="D3" s="270"/>
      <c r="E3" s="270"/>
      <c r="F3" s="270"/>
      <c r="G3" s="270"/>
      <c r="H3" s="270"/>
      <c r="I3" s="270"/>
      <c r="J3" s="37"/>
    </row>
    <row r="4" spans="1:12" ht="15.75">
      <c r="A4" s="270" t="s">
        <v>275</v>
      </c>
      <c r="B4" s="270"/>
      <c r="C4" s="270"/>
      <c r="D4" s="270"/>
      <c r="E4" s="270"/>
      <c r="F4" s="270"/>
      <c r="G4" s="270"/>
      <c r="H4" s="270"/>
      <c r="I4" s="270"/>
      <c r="J4" s="37"/>
    </row>
    <row r="5" spans="1:12" ht="15.75">
      <c r="A5" s="270" t="s">
        <v>276</v>
      </c>
      <c r="B5" s="270"/>
      <c r="C5" s="270"/>
      <c r="D5" s="270"/>
      <c r="E5" s="270"/>
      <c r="F5" s="270"/>
      <c r="G5" s="270"/>
      <c r="H5" s="270"/>
      <c r="I5" s="270"/>
      <c r="J5" s="37"/>
    </row>
    <row r="6" spans="1:12" ht="15.75">
      <c r="A6" s="38"/>
      <c r="B6" s="38"/>
      <c r="C6" s="37"/>
      <c r="D6" s="37"/>
      <c r="E6" s="37"/>
      <c r="F6" s="37"/>
      <c r="G6" s="37"/>
      <c r="H6" s="37"/>
      <c r="I6" s="37"/>
      <c r="J6" s="37"/>
      <c r="L6" s="82"/>
    </row>
    <row r="7" spans="1:12" ht="15.75">
      <c r="A7" s="38"/>
      <c r="B7" s="38"/>
      <c r="C7" s="37"/>
      <c r="D7" s="144"/>
      <c r="F7" s="37"/>
      <c r="G7" s="37"/>
      <c r="I7" s="37"/>
      <c r="J7" s="37"/>
      <c r="L7" s="82"/>
    </row>
    <row r="8" spans="1:12">
      <c r="A8" s="39" t="s">
        <v>152</v>
      </c>
      <c r="B8" s="37"/>
      <c r="C8" s="37"/>
      <c r="D8" s="37"/>
      <c r="E8" s="37"/>
      <c r="F8" s="37"/>
      <c r="G8" s="37"/>
      <c r="I8" s="40" t="s">
        <v>29</v>
      </c>
      <c r="J8" s="37"/>
    </row>
    <row r="9" spans="1:12">
      <c r="A9" s="39" t="s">
        <v>30</v>
      </c>
      <c r="B9" s="37"/>
      <c r="C9" s="37"/>
      <c r="D9" s="37"/>
      <c r="E9" s="37"/>
      <c r="F9" s="37"/>
      <c r="G9" s="37"/>
      <c r="I9" s="41" t="s">
        <v>224</v>
      </c>
      <c r="J9" s="37"/>
    </row>
    <row r="10" spans="1:12">
      <c r="A10" s="39" t="s">
        <v>32</v>
      </c>
      <c r="B10" s="37"/>
      <c r="C10" s="37"/>
      <c r="D10" s="37"/>
      <c r="E10" s="37"/>
      <c r="F10" s="37"/>
      <c r="G10" s="37"/>
      <c r="H10" s="60"/>
      <c r="I10" s="42" t="str">
        <f>F.1!$F$9</f>
        <v>Witness: Waller</v>
      </c>
      <c r="J10" s="37"/>
    </row>
    <row r="11" spans="1:12" ht="15.75">
      <c r="A11" s="44"/>
      <c r="B11" s="44"/>
      <c r="C11" s="61"/>
      <c r="D11" s="62" t="s">
        <v>124</v>
      </c>
      <c r="E11" s="63"/>
      <c r="F11" s="44"/>
      <c r="G11" s="61"/>
      <c r="H11" s="62" t="s">
        <v>125</v>
      </c>
      <c r="I11" s="63"/>
      <c r="J11" s="37"/>
      <c r="L11" s="82"/>
    </row>
    <row r="12" spans="1:12">
      <c r="A12" s="65" t="s">
        <v>34</v>
      </c>
      <c r="B12" s="65" t="s">
        <v>173</v>
      </c>
      <c r="C12" s="65" t="s">
        <v>35</v>
      </c>
      <c r="D12" s="78" t="s">
        <v>139</v>
      </c>
      <c r="E12" s="79" t="s">
        <v>140</v>
      </c>
      <c r="F12" s="79"/>
      <c r="G12" s="65" t="s">
        <v>35</v>
      </c>
      <c r="H12" s="79" t="str">
        <f>D12</f>
        <v xml:space="preserve">Kentucky </v>
      </c>
      <c r="I12" s="79" t="s">
        <v>156</v>
      </c>
      <c r="J12" s="37"/>
    </row>
    <row r="13" spans="1:12">
      <c r="A13" s="45" t="s">
        <v>36</v>
      </c>
      <c r="B13" s="45" t="s">
        <v>176</v>
      </c>
      <c r="C13" s="45" t="s">
        <v>39</v>
      </c>
      <c r="D13" s="1" t="s">
        <v>142</v>
      </c>
      <c r="E13" s="45" t="s">
        <v>143</v>
      </c>
      <c r="F13" s="45"/>
      <c r="G13" s="45" t="s">
        <v>39</v>
      </c>
      <c r="H13" s="45" t="str">
        <f>D13</f>
        <v>Jurisdictional</v>
      </c>
      <c r="I13" s="45" t="s">
        <v>143</v>
      </c>
      <c r="J13" s="37"/>
      <c r="L13" s="82"/>
    </row>
    <row r="14" spans="1:12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2" ht="15.75">
      <c r="A15" s="64">
        <v>1</v>
      </c>
      <c r="B15" s="151" t="s">
        <v>144</v>
      </c>
      <c r="C15" s="152"/>
      <c r="D15" s="153"/>
      <c r="E15" s="99"/>
      <c r="F15" s="153"/>
      <c r="G15" s="152"/>
      <c r="H15" s="153"/>
      <c r="I15" s="99"/>
      <c r="J15" s="154"/>
    </row>
    <row r="16" spans="1:12">
      <c r="A16" s="64">
        <v>2</v>
      </c>
      <c r="B16" s="155" t="s">
        <v>225</v>
      </c>
      <c r="C16" s="89">
        <v>0</v>
      </c>
      <c r="D16" s="156">
        <v>1</v>
      </c>
      <c r="E16" s="89">
        <f>C16*D16</f>
        <v>0</v>
      </c>
      <c r="F16" s="153"/>
      <c r="G16" s="89">
        <v>0</v>
      </c>
      <c r="H16" s="156">
        <f>D16</f>
        <v>1</v>
      </c>
      <c r="I16" s="89">
        <f>G16*H16</f>
        <v>0</v>
      </c>
      <c r="J16" s="154"/>
    </row>
    <row r="17" spans="1:14">
      <c r="A17" s="64">
        <v>3</v>
      </c>
      <c r="B17" s="234" t="s">
        <v>226</v>
      </c>
      <c r="C17" s="152">
        <v>0</v>
      </c>
      <c r="D17" s="156">
        <f>$D$16</f>
        <v>1</v>
      </c>
      <c r="E17" s="152">
        <f>C17*D17</f>
        <v>0</v>
      </c>
      <c r="F17" s="153"/>
      <c r="G17" s="152">
        <v>0</v>
      </c>
      <c r="H17" s="156">
        <f>D17</f>
        <v>1</v>
      </c>
      <c r="I17" s="152">
        <f>G17*H17</f>
        <v>0</v>
      </c>
      <c r="J17" s="159"/>
      <c r="K17" s="36"/>
      <c r="L17" s="36"/>
      <c r="N17" s="36"/>
    </row>
    <row r="18" spans="1:14">
      <c r="A18" s="64">
        <v>4</v>
      </c>
      <c r="B18" s="234" t="s">
        <v>227</v>
      </c>
      <c r="C18" s="99">
        <v>49382.03</v>
      </c>
      <c r="D18" s="156">
        <f>$D$16</f>
        <v>1</v>
      </c>
      <c r="E18" s="99">
        <f>C18*D18</f>
        <v>49382.03</v>
      </c>
      <c r="F18" s="153"/>
      <c r="G18" s="99">
        <f>C18</f>
        <v>49382.03</v>
      </c>
      <c r="H18" s="156">
        <f>D18</f>
        <v>1</v>
      </c>
      <c r="I18" s="99">
        <f>G18*H18</f>
        <v>49382.03</v>
      </c>
      <c r="J18" s="160"/>
      <c r="K18" s="36"/>
      <c r="L18" s="36"/>
      <c r="M18" s="36"/>
      <c r="N18" s="36"/>
    </row>
    <row r="19" spans="1:14">
      <c r="A19" s="64">
        <v>5</v>
      </c>
      <c r="B19" s="234" t="s">
        <v>228</v>
      </c>
      <c r="C19" s="95">
        <v>0</v>
      </c>
      <c r="D19" s="156">
        <f>$D$16</f>
        <v>1</v>
      </c>
      <c r="E19" s="95">
        <f>C19*D19</f>
        <v>0</v>
      </c>
      <c r="F19" s="153"/>
      <c r="G19" s="95">
        <v>0</v>
      </c>
      <c r="H19" s="156">
        <f>D19</f>
        <v>1</v>
      </c>
      <c r="I19" s="95">
        <f>G19*H19</f>
        <v>0</v>
      </c>
      <c r="J19" s="150"/>
      <c r="K19" s="36"/>
      <c r="L19" s="36"/>
      <c r="N19" s="36"/>
    </row>
    <row r="20" spans="1:14">
      <c r="A20" s="64">
        <v>6</v>
      </c>
      <c r="B20" s="235" t="s">
        <v>35</v>
      </c>
      <c r="C20" s="236">
        <f>SUM(C16:C19)</f>
        <v>49382.03</v>
      </c>
      <c r="D20" s="153"/>
      <c r="E20" s="236">
        <f>SUM(E16:E19)</f>
        <v>49382.03</v>
      </c>
      <c r="F20" s="153"/>
      <c r="G20" s="236">
        <f>SUM(G16:G19)</f>
        <v>49382.03</v>
      </c>
      <c r="H20" s="153"/>
      <c r="I20" s="236">
        <f>SUM(I16:I19)</f>
        <v>49382.03</v>
      </c>
      <c r="J20" s="150"/>
      <c r="K20" s="36"/>
      <c r="L20" s="36"/>
      <c r="N20" s="36"/>
    </row>
    <row r="21" spans="1:14">
      <c r="A21" s="64">
        <v>7</v>
      </c>
      <c r="B21" s="36"/>
      <c r="C21" s="152"/>
      <c r="D21" s="153"/>
      <c r="E21" s="152"/>
      <c r="F21" s="153"/>
      <c r="G21" s="152"/>
      <c r="H21" s="153"/>
      <c r="I21" s="152"/>
      <c r="J21" s="150"/>
      <c r="K21" s="36"/>
      <c r="L21" s="36"/>
      <c r="N21" s="36"/>
    </row>
    <row r="22" spans="1:14" ht="15.75">
      <c r="A22" s="64">
        <v>8</v>
      </c>
      <c r="B22" s="151" t="s">
        <v>146</v>
      </c>
      <c r="C22" s="99"/>
      <c r="D22" s="153"/>
      <c r="E22" s="99"/>
      <c r="F22" s="153"/>
      <c r="G22" s="99"/>
      <c r="H22" s="153"/>
      <c r="I22" s="99"/>
      <c r="J22" s="154"/>
      <c r="K22" s="36"/>
      <c r="L22" s="36"/>
      <c r="M22" s="36"/>
      <c r="N22" s="36"/>
    </row>
    <row r="23" spans="1:14">
      <c r="A23" s="64">
        <v>9</v>
      </c>
      <c r="B23" s="155" t="s">
        <v>225</v>
      </c>
      <c r="C23" s="89">
        <v>0</v>
      </c>
      <c r="D23" s="237">
        <v>0.49090457251500325</v>
      </c>
      <c r="E23" s="89">
        <f>C23*D23</f>
        <v>0</v>
      </c>
      <c r="F23" s="153"/>
      <c r="G23" s="89">
        <v>0</v>
      </c>
      <c r="H23" s="237">
        <v>0.49090457251500325</v>
      </c>
      <c r="I23" s="89">
        <f>G23*H23</f>
        <v>0</v>
      </c>
      <c r="J23" s="154"/>
      <c r="K23" s="36"/>
      <c r="L23" s="36"/>
      <c r="N23" s="36"/>
    </row>
    <row r="24" spans="1:14">
      <c r="A24" s="64">
        <v>10</v>
      </c>
      <c r="B24" s="234" t="s">
        <v>226</v>
      </c>
      <c r="C24" s="152">
        <v>0</v>
      </c>
      <c r="D24" s="237">
        <f>$D$23</f>
        <v>0.49090457251500325</v>
      </c>
      <c r="E24" s="152">
        <f>C24*D24</f>
        <v>0</v>
      </c>
      <c r="F24" s="153"/>
      <c r="G24" s="152">
        <v>0</v>
      </c>
      <c r="H24" s="237">
        <f>H23</f>
        <v>0.49090457251500325</v>
      </c>
      <c r="I24" s="152">
        <f>G24*H24</f>
        <v>0</v>
      </c>
      <c r="J24" s="159"/>
      <c r="K24" s="36"/>
      <c r="L24" s="36"/>
      <c r="M24" s="36"/>
      <c r="N24" s="36"/>
    </row>
    <row r="25" spans="1:14">
      <c r="A25" s="64">
        <v>11</v>
      </c>
      <c r="B25" s="234" t="s">
        <v>227</v>
      </c>
      <c r="C25" s="99">
        <v>-4245.2990000000009</v>
      </c>
      <c r="D25" s="237">
        <f>$D$23</f>
        <v>0.49090457251500325</v>
      </c>
      <c r="E25" s="99">
        <f>C25*D25</f>
        <v>-2084.0366907933712</v>
      </c>
      <c r="F25" s="153"/>
      <c r="G25" s="99">
        <f>C25</f>
        <v>-4245.2990000000009</v>
      </c>
      <c r="H25" s="237">
        <f>H23</f>
        <v>0.49090457251500325</v>
      </c>
      <c r="I25" s="99">
        <f>G25*H25</f>
        <v>-2084.0366907933712</v>
      </c>
      <c r="J25" s="160"/>
    </row>
    <row r="26" spans="1:14">
      <c r="A26" s="64">
        <v>12</v>
      </c>
      <c r="B26" s="234" t="s">
        <v>228</v>
      </c>
      <c r="C26" s="95">
        <v>0</v>
      </c>
      <c r="D26" s="237">
        <f>$D$23</f>
        <v>0.49090457251500325</v>
      </c>
      <c r="E26" s="95">
        <f>C26*D26</f>
        <v>0</v>
      </c>
      <c r="F26" s="153"/>
      <c r="G26" s="95">
        <v>0</v>
      </c>
      <c r="H26" s="237">
        <f>H23</f>
        <v>0.49090457251500325</v>
      </c>
      <c r="I26" s="95">
        <f>G26*H26</f>
        <v>0</v>
      </c>
      <c r="J26" s="160"/>
    </row>
    <row r="27" spans="1:14">
      <c r="A27" s="64">
        <v>13</v>
      </c>
      <c r="B27" s="235" t="s">
        <v>35</v>
      </c>
      <c r="C27" s="236">
        <f>SUM(C23:C26)</f>
        <v>-4245.2990000000009</v>
      </c>
      <c r="D27" s="55"/>
      <c r="E27" s="236">
        <f>SUM(E23:E26)</f>
        <v>-2084.0366907933712</v>
      </c>
      <c r="F27" s="55"/>
      <c r="G27" s="236">
        <f>SUM(G23:G26)</f>
        <v>-4245.2990000000009</v>
      </c>
      <c r="H27" s="37"/>
      <c r="I27" s="236">
        <f>SUM(I23:I26)</f>
        <v>-2084.0366907933712</v>
      </c>
      <c r="J27" s="154"/>
    </row>
    <row r="28" spans="1:14">
      <c r="A28" s="64">
        <v>14</v>
      </c>
      <c r="B28" s="154"/>
      <c r="C28" s="55"/>
      <c r="D28" s="55"/>
      <c r="E28" s="55"/>
      <c r="F28" s="55"/>
      <c r="G28" s="55"/>
      <c r="H28" s="37"/>
      <c r="I28" s="55"/>
      <c r="J28" s="154"/>
    </row>
    <row r="29" spans="1:14" ht="15.75">
      <c r="A29" s="64">
        <v>15</v>
      </c>
      <c r="B29" s="151" t="s">
        <v>147</v>
      </c>
      <c r="C29" s="55"/>
      <c r="D29" s="55"/>
      <c r="E29" s="55"/>
      <c r="F29" s="55"/>
      <c r="G29" s="55"/>
      <c r="H29" s="37"/>
      <c r="I29" s="55"/>
      <c r="J29" s="159"/>
    </row>
    <row r="30" spans="1:14">
      <c r="A30" s="64">
        <v>16</v>
      </c>
      <c r="B30" s="155" t="s">
        <v>225</v>
      </c>
      <c r="C30" s="89">
        <v>0</v>
      </c>
      <c r="D30" s="108">
        <v>5.2575879716356848E-2</v>
      </c>
      <c r="E30" s="89">
        <f>C30*D30</f>
        <v>0</v>
      </c>
      <c r="F30" s="55"/>
      <c r="G30" s="89">
        <v>0</v>
      </c>
      <c r="H30" s="137">
        <v>5.2575879716356848E-2</v>
      </c>
      <c r="I30" s="89">
        <f>G30*H30</f>
        <v>0</v>
      </c>
      <c r="J30" s="160"/>
    </row>
    <row r="31" spans="1:14">
      <c r="A31" s="64">
        <v>17</v>
      </c>
      <c r="B31" s="234" t="s">
        <v>226</v>
      </c>
      <c r="C31" s="152">
        <v>0</v>
      </c>
      <c r="D31" s="108">
        <f>$D$30</f>
        <v>5.2575879716356848E-2</v>
      </c>
      <c r="E31" s="152">
        <f>C31*D31</f>
        <v>0</v>
      </c>
      <c r="F31" s="55"/>
      <c r="G31" s="152">
        <v>0</v>
      </c>
      <c r="H31" s="237">
        <f>D31</f>
        <v>5.2575879716356848E-2</v>
      </c>
      <c r="I31" s="152">
        <f>G31*H31</f>
        <v>0</v>
      </c>
      <c r="J31" s="160"/>
    </row>
    <row r="32" spans="1:14">
      <c r="A32" s="64">
        <v>18</v>
      </c>
      <c r="B32" s="234" t="s">
        <v>227</v>
      </c>
      <c r="C32" s="99">
        <v>521447.54670000012</v>
      </c>
      <c r="D32" s="108">
        <f>$D$30</f>
        <v>5.2575879716356848E-2</v>
      </c>
      <c r="E32" s="99">
        <f>C32*D32</f>
        <v>27415.563493688576</v>
      </c>
      <c r="F32" s="55"/>
      <c r="G32" s="99">
        <f>C32</f>
        <v>521447.54670000012</v>
      </c>
      <c r="H32" s="237">
        <f>D32</f>
        <v>5.2575879716356848E-2</v>
      </c>
      <c r="I32" s="99">
        <f>G32*H32</f>
        <v>27415.563493688576</v>
      </c>
      <c r="J32" s="154"/>
    </row>
    <row r="33" spans="1:10">
      <c r="A33" s="64">
        <v>19</v>
      </c>
      <c r="B33" s="234" t="s">
        <v>228</v>
      </c>
      <c r="C33" s="95">
        <v>0</v>
      </c>
      <c r="D33" s="108">
        <f>$D$30</f>
        <v>5.2575879716356848E-2</v>
      </c>
      <c r="E33" s="95">
        <f>C33*D33</f>
        <v>0</v>
      </c>
      <c r="F33" s="55"/>
      <c r="G33" s="95">
        <v>0</v>
      </c>
      <c r="H33" s="237">
        <f>D33</f>
        <v>5.2575879716356848E-2</v>
      </c>
      <c r="I33" s="95">
        <f>G33*H33</f>
        <v>0</v>
      </c>
      <c r="J33" s="154"/>
    </row>
    <row r="34" spans="1:10">
      <c r="A34" s="64">
        <v>20</v>
      </c>
      <c r="B34" s="235" t="s">
        <v>35</v>
      </c>
      <c r="C34" s="236">
        <f>SUM(C30:C33)</f>
        <v>521447.54670000012</v>
      </c>
      <c r="D34" s="55"/>
      <c r="E34" s="236">
        <f>SUM(E30:E33)</f>
        <v>27415.563493688576</v>
      </c>
      <c r="F34" s="55"/>
      <c r="G34" s="236">
        <f>SUM(G30:G33)</f>
        <v>521447.54670000012</v>
      </c>
      <c r="H34" s="37"/>
      <c r="I34" s="236">
        <f>SUM(I30:I33)</f>
        <v>27415.563493688576</v>
      </c>
      <c r="J34" s="159"/>
    </row>
    <row r="35" spans="1:10">
      <c r="A35" s="64">
        <v>21</v>
      </c>
      <c r="B35" s="159"/>
      <c r="C35" s="55"/>
      <c r="D35" s="55"/>
      <c r="E35" s="55"/>
      <c r="F35" s="55"/>
      <c r="G35" s="55"/>
      <c r="H35" s="37"/>
      <c r="I35" s="55"/>
      <c r="J35" s="37"/>
    </row>
    <row r="36" spans="1:10" ht="15.75">
      <c r="A36" s="64">
        <v>22</v>
      </c>
      <c r="B36" s="151" t="s">
        <v>148</v>
      </c>
      <c r="C36" s="55"/>
      <c r="D36" s="55"/>
      <c r="E36" s="55"/>
      <c r="F36" s="55"/>
      <c r="G36" s="55"/>
      <c r="H36" s="37"/>
      <c r="I36" s="55"/>
      <c r="J36" s="37"/>
    </row>
    <row r="37" spans="1:10">
      <c r="A37" s="64">
        <v>23</v>
      </c>
      <c r="B37" s="155" t="s">
        <v>225</v>
      </c>
      <c r="C37" s="89">
        <v>0</v>
      </c>
      <c r="D37" s="108">
        <v>5.712253040952902E-2</v>
      </c>
      <c r="E37" s="89">
        <f>C37*D37</f>
        <v>0</v>
      </c>
      <c r="F37" s="55"/>
      <c r="G37" s="89">
        <v>0</v>
      </c>
      <c r="H37" s="237">
        <f>D37</f>
        <v>5.712253040952902E-2</v>
      </c>
      <c r="I37" s="89">
        <f>G37*H37</f>
        <v>0</v>
      </c>
      <c r="J37" s="37"/>
    </row>
    <row r="38" spans="1:10">
      <c r="A38" s="64">
        <v>24</v>
      </c>
      <c r="B38" s="234" t="s">
        <v>226</v>
      </c>
      <c r="C38" s="152">
        <v>0</v>
      </c>
      <c r="D38" s="108">
        <f>$D$37</f>
        <v>5.712253040952902E-2</v>
      </c>
      <c r="E38" s="152">
        <f>C38*D38</f>
        <v>0</v>
      </c>
      <c r="F38" s="36"/>
      <c r="G38" s="152">
        <v>0</v>
      </c>
      <c r="H38" s="237">
        <f>D38</f>
        <v>5.712253040952902E-2</v>
      </c>
      <c r="I38" s="152">
        <f>G38*H38</f>
        <v>0</v>
      </c>
    </row>
    <row r="39" spans="1:10">
      <c r="A39" s="64">
        <v>25</v>
      </c>
      <c r="B39" s="234" t="s">
        <v>227</v>
      </c>
      <c r="C39" s="99">
        <v>0</v>
      </c>
      <c r="D39" s="108">
        <f>$D$37</f>
        <v>5.712253040952902E-2</v>
      </c>
      <c r="E39" s="99">
        <f>C39*D39</f>
        <v>0</v>
      </c>
      <c r="F39" s="36"/>
      <c r="G39" s="99">
        <f>C39</f>
        <v>0</v>
      </c>
      <c r="H39" s="237">
        <f>D39</f>
        <v>5.712253040952902E-2</v>
      </c>
      <c r="I39" s="99">
        <f>G39*H39</f>
        <v>0</v>
      </c>
    </row>
    <row r="40" spans="1:10">
      <c r="A40" s="64">
        <v>26</v>
      </c>
      <c r="B40" s="234" t="s">
        <v>228</v>
      </c>
      <c r="C40" s="95">
        <v>0</v>
      </c>
      <c r="D40" s="108">
        <f>$D$37</f>
        <v>5.712253040952902E-2</v>
      </c>
      <c r="E40" s="95">
        <f>C40*D40</f>
        <v>0</v>
      </c>
      <c r="F40" s="36"/>
      <c r="G40" s="95">
        <v>0</v>
      </c>
      <c r="H40" s="237">
        <f>D40</f>
        <v>5.712253040952902E-2</v>
      </c>
      <c r="I40" s="95">
        <f>G40*H40</f>
        <v>0</v>
      </c>
    </row>
    <row r="41" spans="1:10">
      <c r="A41" s="64">
        <v>27</v>
      </c>
      <c r="B41" s="235" t="s">
        <v>35</v>
      </c>
      <c r="C41" s="236">
        <f>SUM(C37:C40)</f>
        <v>0</v>
      </c>
      <c r="E41" s="236">
        <f>SUM(E37:E40)</f>
        <v>0</v>
      </c>
      <c r="G41" s="236">
        <f>SUM(G37:G40)</f>
        <v>0</v>
      </c>
      <c r="I41" s="236">
        <f>SUM(I37:I40)</f>
        <v>0</v>
      </c>
    </row>
    <row r="42" spans="1:10">
      <c r="A42" s="64">
        <v>28</v>
      </c>
    </row>
    <row r="43" spans="1:10" ht="16.5" thickBot="1">
      <c r="A43" s="64">
        <v>29</v>
      </c>
      <c r="B43" s="161" t="s">
        <v>149</v>
      </c>
      <c r="C43" s="112">
        <f>C41+C34+C27+C20</f>
        <v>566584.27770000009</v>
      </c>
      <c r="E43" s="112">
        <f>E41+E34+E27+E20</f>
        <v>74713.556802895211</v>
      </c>
      <c r="G43" s="112">
        <f>G41+G34+G27+G20</f>
        <v>566584.27770000009</v>
      </c>
      <c r="I43" s="112">
        <f>I41+I34+I27+I20</f>
        <v>74713.556802895211</v>
      </c>
    </row>
    <row r="44" spans="1:10" ht="15.75" thickTop="1"/>
    <row r="45" spans="1:10">
      <c r="B45" t="s">
        <v>229</v>
      </c>
    </row>
    <row r="46" spans="1:10">
      <c r="B46" s="238" t="s">
        <v>230</v>
      </c>
    </row>
    <row r="47" spans="1:10">
      <c r="B47" s="238" t="s">
        <v>231</v>
      </c>
    </row>
    <row r="48" spans="1:10">
      <c r="B48" s="195"/>
    </row>
    <row r="49" spans="2:2">
      <c r="B49" s="238" t="s">
        <v>232</v>
      </c>
    </row>
    <row r="51" spans="2:2">
      <c r="B51" s="238" t="s">
        <v>233</v>
      </c>
    </row>
    <row r="55" spans="2:2">
      <c r="B55" t="s">
        <v>105</v>
      </c>
    </row>
    <row r="56" spans="2:2">
      <c r="B56" t="s">
        <v>178</v>
      </c>
    </row>
  </sheetData>
  <mergeCells count="5">
    <mergeCell ref="A1:I1"/>
    <mergeCell ref="A2:I2"/>
    <mergeCell ref="A3:I3"/>
    <mergeCell ref="A4:I4"/>
    <mergeCell ref="A5:I5"/>
  </mergeCells>
  <printOptions horizontalCentered="1"/>
  <pageMargins left="0.89" right="0.34" top="0.5" bottom="0.5" header="0.25" footer="0.5"/>
  <pageSetup scale="72" orientation="portrait" verticalDpi="300" r:id="rId1"/>
  <headerFooter alignWithMargins="0">
    <oddHeader xml:space="preserve">&amp;RCASE NO. 2015-00343
FR_16(8)(f)
ATTACHMENT 1
</oddHeader>
    <oddFooter>&amp;RSchedule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="60" zoomScaleNormal="90" workbookViewId="0">
      <selection activeCell="A32" sqref="A32"/>
    </sheetView>
  </sheetViews>
  <sheetFormatPr defaultRowHeight="15"/>
  <cols>
    <col min="1" max="1" width="5.88671875" customWidth="1"/>
    <col min="2" max="2" width="32.44140625" customWidth="1"/>
    <col min="3" max="3" width="11.33203125" customWidth="1"/>
    <col min="4" max="4" width="11.109375" customWidth="1"/>
    <col min="5" max="5" width="9.6640625" customWidth="1"/>
    <col min="6" max="6" width="4.21875" customWidth="1"/>
    <col min="7" max="7" width="10.88671875" customWidth="1"/>
    <col min="8" max="8" width="12" customWidth="1"/>
    <col min="9" max="9" width="10.77734375" customWidth="1"/>
  </cols>
  <sheetData>
    <row r="1" spans="1:14" ht="15.75">
      <c r="A1" s="275" t="s">
        <v>273</v>
      </c>
      <c r="B1" s="275"/>
      <c r="C1" s="275"/>
      <c r="D1" s="275"/>
      <c r="E1" s="275"/>
      <c r="F1" s="275"/>
      <c r="G1" s="275"/>
      <c r="H1" s="275"/>
      <c r="I1" s="275"/>
    </row>
    <row r="2" spans="1:14" ht="15.75">
      <c r="A2" s="275" t="s">
        <v>274</v>
      </c>
      <c r="B2" s="275" t="s">
        <v>72</v>
      </c>
      <c r="C2" s="275"/>
      <c r="D2" s="275"/>
      <c r="E2" s="275"/>
      <c r="F2" s="275"/>
      <c r="G2" s="275"/>
      <c r="H2" s="275"/>
      <c r="I2" s="275"/>
      <c r="J2" s="37"/>
    </row>
    <row r="3" spans="1:14" ht="15.75">
      <c r="A3" s="275" t="s">
        <v>234</v>
      </c>
      <c r="B3" s="275"/>
      <c r="C3" s="275"/>
      <c r="D3" s="275"/>
      <c r="E3" s="275"/>
      <c r="F3" s="275"/>
      <c r="G3" s="275"/>
      <c r="H3" s="275"/>
      <c r="I3" s="275"/>
      <c r="J3" s="37"/>
    </row>
    <row r="4" spans="1:14" ht="15.75">
      <c r="A4" s="275"/>
      <c r="B4" s="275"/>
      <c r="C4" s="275"/>
      <c r="D4" s="275"/>
      <c r="E4" s="275"/>
      <c r="F4" s="275"/>
      <c r="G4" s="275"/>
      <c r="H4" s="275"/>
      <c r="I4" s="275"/>
      <c r="J4" s="37"/>
    </row>
    <row r="5" spans="1:14" ht="15.75">
      <c r="A5" s="275"/>
      <c r="B5" s="275"/>
      <c r="C5" s="275"/>
      <c r="D5" s="275"/>
      <c r="E5" s="275"/>
      <c r="F5" s="275"/>
      <c r="G5" s="275"/>
      <c r="H5" s="275"/>
      <c r="I5" s="275"/>
      <c r="J5" s="37"/>
    </row>
    <row r="6" spans="1:14" ht="15.75">
      <c r="A6" s="37"/>
      <c r="B6" s="38"/>
      <c r="C6" s="38"/>
      <c r="D6" s="37"/>
      <c r="E6" s="37"/>
      <c r="F6" s="37"/>
      <c r="G6" s="37"/>
      <c r="H6" s="37"/>
      <c r="I6" s="37"/>
      <c r="J6" s="37"/>
    </row>
    <row r="7" spans="1:14" ht="15.75">
      <c r="A7" s="39" t="s">
        <v>152</v>
      </c>
      <c r="B7" s="37"/>
      <c r="C7" s="38"/>
      <c r="D7" s="37"/>
      <c r="E7" s="37"/>
      <c r="F7" s="37"/>
      <c r="G7" s="37"/>
      <c r="I7" s="40" t="s">
        <v>29</v>
      </c>
      <c r="J7" s="37"/>
    </row>
    <row r="8" spans="1:14" ht="15.75">
      <c r="A8" s="39" t="s">
        <v>181</v>
      </c>
      <c r="B8" s="37"/>
      <c r="C8" s="38"/>
      <c r="D8" s="37"/>
      <c r="E8" s="37"/>
      <c r="F8" s="37"/>
      <c r="G8" s="37"/>
      <c r="I8" s="41" t="s">
        <v>235</v>
      </c>
      <c r="J8" s="37"/>
    </row>
    <row r="9" spans="1:14" ht="15.75">
      <c r="A9" s="39" t="s">
        <v>138</v>
      </c>
      <c r="B9" s="37"/>
      <c r="C9" s="38"/>
      <c r="D9" s="37"/>
      <c r="E9" s="37"/>
      <c r="F9" s="37"/>
      <c r="G9" s="37"/>
      <c r="H9" s="77"/>
      <c r="I9" s="42" t="str">
        <f>F.1!$F$9</f>
        <v>Witness: Waller</v>
      </c>
      <c r="J9" s="37"/>
    </row>
    <row r="10" spans="1:14" ht="15.75">
      <c r="A10" s="44"/>
      <c r="B10" s="44"/>
      <c r="C10" s="239"/>
      <c r="D10" s="240" t="s">
        <v>124</v>
      </c>
      <c r="E10" s="239"/>
      <c r="F10" s="44"/>
      <c r="G10" s="239"/>
      <c r="H10" s="241" t="s">
        <v>125</v>
      </c>
      <c r="I10" s="239"/>
      <c r="J10" s="37"/>
      <c r="K10" s="242"/>
    </row>
    <row r="11" spans="1:14">
      <c r="A11" s="65" t="s">
        <v>34</v>
      </c>
      <c r="B11" s="37"/>
      <c r="C11" s="65"/>
      <c r="D11" s="78" t="s">
        <v>139</v>
      </c>
      <c r="E11" s="79" t="s">
        <v>140</v>
      </c>
      <c r="F11" s="37"/>
      <c r="G11" s="65"/>
      <c r="H11" s="79" t="str">
        <f>D11</f>
        <v xml:space="preserve">Kentucky </v>
      </c>
      <c r="I11" s="79" t="s">
        <v>156</v>
      </c>
      <c r="J11" s="37"/>
      <c r="K11" s="82"/>
    </row>
    <row r="12" spans="1:14">
      <c r="A12" s="45" t="s">
        <v>36</v>
      </c>
      <c r="B12" s="45" t="s">
        <v>2</v>
      </c>
      <c r="C12" s="45" t="s">
        <v>143</v>
      </c>
      <c r="D12" s="1" t="s">
        <v>142</v>
      </c>
      <c r="E12" s="45" t="s">
        <v>143</v>
      </c>
      <c r="F12" s="66"/>
      <c r="G12" s="45" t="s">
        <v>143</v>
      </c>
      <c r="H12" s="45" t="str">
        <f>D12</f>
        <v>Jurisdictional</v>
      </c>
      <c r="I12" s="45" t="s">
        <v>143</v>
      </c>
      <c r="J12" s="37"/>
    </row>
    <row r="13" spans="1:14">
      <c r="A13" s="37"/>
      <c r="B13" s="37"/>
      <c r="C13" s="37"/>
      <c r="D13" s="37"/>
      <c r="E13" s="37"/>
      <c r="F13" s="37"/>
      <c r="G13" s="37"/>
      <c r="H13" s="37"/>
      <c r="I13" s="37"/>
      <c r="J13" s="37"/>
      <c r="L13" s="76"/>
      <c r="N13" s="76"/>
    </row>
    <row r="14" spans="1:14" ht="15.75">
      <c r="A14" s="79"/>
      <c r="B14" s="243"/>
      <c r="C14" s="244"/>
      <c r="D14" s="244"/>
      <c r="E14" s="244"/>
      <c r="F14" s="244"/>
      <c r="G14" s="244"/>
      <c r="H14" s="244"/>
      <c r="I14" s="244"/>
      <c r="J14" s="244"/>
      <c r="L14" s="76"/>
      <c r="N14" s="76"/>
    </row>
    <row r="15" spans="1:14">
      <c r="A15" s="65"/>
      <c r="B15" s="64"/>
      <c r="C15" s="64" t="s">
        <v>72</v>
      </c>
      <c r="D15" s="64" t="s">
        <v>72</v>
      </c>
      <c r="E15" s="64" t="s">
        <v>72</v>
      </c>
      <c r="F15" s="64" t="s">
        <v>72</v>
      </c>
      <c r="G15" s="37"/>
      <c r="H15" s="47" t="str">
        <f>F15</f>
        <v xml:space="preserve"> </v>
      </c>
      <c r="I15" s="64" t="s">
        <v>72</v>
      </c>
      <c r="J15" s="37"/>
    </row>
    <row r="16" spans="1:14">
      <c r="A16" s="79">
        <v>1</v>
      </c>
      <c r="B16" s="150" t="s">
        <v>144</v>
      </c>
      <c r="C16" s="127">
        <v>14795.2</v>
      </c>
      <c r="D16" s="179">
        <v>1</v>
      </c>
      <c r="E16" s="129">
        <f>C16*D16</f>
        <v>14795.2</v>
      </c>
      <c r="F16" s="83"/>
      <c r="G16" s="129">
        <f>C16</f>
        <v>14795.2</v>
      </c>
      <c r="H16" s="166">
        <f>D16</f>
        <v>1</v>
      </c>
      <c r="I16" s="129">
        <f>G16*H16</f>
        <v>14795.2</v>
      </c>
      <c r="L16" s="76"/>
      <c r="N16" s="76"/>
    </row>
    <row r="17" spans="1:16">
      <c r="A17" s="65">
        <v>2</v>
      </c>
      <c r="B17" s="160"/>
      <c r="C17" s="245"/>
      <c r="D17" s="246"/>
      <c r="E17" s="247"/>
      <c r="F17" s="84"/>
      <c r="G17" s="247"/>
      <c r="H17" s="84"/>
      <c r="I17" s="247"/>
      <c r="J17" s="37"/>
      <c r="L17" s="76"/>
      <c r="N17" s="76"/>
    </row>
    <row r="18" spans="1:16">
      <c r="A18" s="79">
        <v>3</v>
      </c>
      <c r="B18" s="150" t="s">
        <v>146</v>
      </c>
      <c r="C18" s="175">
        <v>33601.629999999997</v>
      </c>
      <c r="D18" s="182">
        <v>0.49090457251500325</v>
      </c>
      <c r="E18" s="177">
        <f>C18*D18</f>
        <v>16495.193810957306</v>
      </c>
      <c r="F18" s="105"/>
      <c r="G18" s="177">
        <f>C18</f>
        <v>33601.629999999997</v>
      </c>
      <c r="H18" s="182">
        <v>0.49090457251500325</v>
      </c>
      <c r="I18" s="177">
        <f>G18*H18</f>
        <v>16495.193810957306</v>
      </c>
      <c r="J18" s="37"/>
      <c r="L18" s="76"/>
      <c r="N18" s="76"/>
    </row>
    <row r="19" spans="1:16">
      <c r="A19" s="65">
        <v>4</v>
      </c>
      <c r="B19" s="160"/>
      <c r="C19" s="245"/>
      <c r="D19" s="248"/>
      <c r="E19" s="247"/>
      <c r="F19" s="84"/>
      <c r="G19" s="247"/>
      <c r="H19" s="185"/>
      <c r="I19" s="247"/>
      <c r="J19" s="37"/>
      <c r="L19" s="76"/>
    </row>
    <row r="20" spans="1:16">
      <c r="A20" s="79">
        <v>5</v>
      </c>
      <c r="B20" s="160" t="s">
        <v>147</v>
      </c>
      <c r="C20" s="245">
        <v>277654.75209104118</v>
      </c>
      <c r="D20" s="182">
        <v>5.2575879716356848E-2</v>
      </c>
      <c r="E20" s="247">
        <f>C20*D20</f>
        <v>14597.942848613462</v>
      </c>
      <c r="F20" s="37"/>
      <c r="G20" s="247">
        <f>C20</f>
        <v>277654.75209104118</v>
      </c>
      <c r="H20" s="182">
        <v>5.2575879716356848E-2</v>
      </c>
      <c r="I20" s="247">
        <f>G20*H20</f>
        <v>14597.942848613462</v>
      </c>
      <c r="L20" s="76"/>
      <c r="N20" s="76"/>
      <c r="P20" s="82"/>
    </row>
    <row r="21" spans="1:16">
      <c r="A21" s="65">
        <v>6</v>
      </c>
      <c r="B21" s="160"/>
      <c r="C21" s="245"/>
      <c r="D21" s="158"/>
      <c r="E21" s="247"/>
      <c r="F21" s="37"/>
      <c r="G21" s="247"/>
      <c r="H21" s="186"/>
      <c r="I21" s="247"/>
      <c r="J21" s="37"/>
      <c r="L21" s="76"/>
      <c r="P21" s="82"/>
    </row>
    <row r="22" spans="1:16">
      <c r="A22" s="79">
        <v>7</v>
      </c>
      <c r="B22" s="160" t="s">
        <v>148</v>
      </c>
      <c r="C22" s="249">
        <v>149360.46172519735</v>
      </c>
      <c r="D22" s="182">
        <v>5.712253040952902E-2</v>
      </c>
      <c r="E22" s="250">
        <f>C22*D22</f>
        <v>8531.8475168788809</v>
      </c>
      <c r="G22" s="250">
        <f>C22</f>
        <v>149360.46172519735</v>
      </c>
      <c r="H22" s="182">
        <v>5.712253040952902E-2</v>
      </c>
      <c r="I22" s="250">
        <f>G22*H22</f>
        <v>8531.8475168788809</v>
      </c>
      <c r="L22" s="76"/>
      <c r="N22" s="76"/>
    </row>
    <row r="23" spans="1:16">
      <c r="A23" s="79">
        <v>8</v>
      </c>
    </row>
    <row r="24" spans="1:16" ht="15.75" thickBot="1">
      <c r="A24" s="79">
        <v>9</v>
      </c>
      <c r="B24" t="s">
        <v>236</v>
      </c>
      <c r="C24" s="112">
        <f>SUM(C16:C22)</f>
        <v>475412.04381623853</v>
      </c>
      <c r="E24" s="112">
        <f>SUM(E16:E22)</f>
        <v>54420.184176449649</v>
      </c>
      <c r="G24" s="112">
        <f>SUM(G16:G22)</f>
        <v>475412.04381623853</v>
      </c>
      <c r="I24" s="112">
        <f>SUM(I16:I22)</f>
        <v>54420.184176449649</v>
      </c>
    </row>
    <row r="25" spans="1:16" ht="15.75" thickTop="1">
      <c r="C25" s="113"/>
      <c r="E25" s="113"/>
      <c r="G25" s="113"/>
      <c r="I25" s="113"/>
    </row>
    <row r="27" spans="1:16">
      <c r="A27" s="39" t="s">
        <v>237</v>
      </c>
    </row>
    <row r="31" spans="1:16">
      <c r="B31" t="s">
        <v>238</v>
      </c>
    </row>
    <row r="32" spans="1:16">
      <c r="B32" t="s">
        <v>239</v>
      </c>
    </row>
    <row r="33" spans="2:2">
      <c r="B33" t="s">
        <v>240</v>
      </c>
    </row>
    <row r="34" spans="2:2">
      <c r="B34" t="s">
        <v>241</v>
      </c>
    </row>
    <row r="39" spans="2:2">
      <c r="B39" s="76"/>
    </row>
  </sheetData>
  <mergeCells count="5">
    <mergeCell ref="A1:I1"/>
    <mergeCell ref="A2:I2"/>
    <mergeCell ref="A3:I3"/>
    <mergeCell ref="A4:I4"/>
    <mergeCell ref="A5:I5"/>
  </mergeCells>
  <pageMargins left="0.8" right="0.61" top="1.05" bottom="0.5" header="0.55000000000000004" footer="0.5"/>
  <pageSetup scale="87" orientation="landscape" verticalDpi="300" r:id="rId1"/>
  <headerFooter alignWithMargins="0">
    <oddHeader xml:space="preserve">&amp;R&amp;10CASE NO. 2015-00343
FR_16(8)(f)
ATTACHMENT 1
</oddHeader>
    <oddFooter>&amp;RSchedule &amp;A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60" zoomScaleNormal="90" workbookViewId="0">
      <selection sqref="A1:G1"/>
    </sheetView>
  </sheetViews>
  <sheetFormatPr defaultRowHeight="15"/>
  <cols>
    <col min="1" max="1" width="5.88671875" customWidth="1"/>
    <col min="2" max="2" width="13.5546875" customWidth="1"/>
    <col min="3" max="3" width="10.88671875" customWidth="1"/>
    <col min="4" max="4" width="15.44140625" customWidth="1"/>
    <col min="5" max="5" width="7.21875" customWidth="1"/>
    <col min="6" max="6" width="8.88671875" customWidth="1"/>
    <col min="7" max="7" width="11.44140625" customWidth="1"/>
  </cols>
  <sheetData>
    <row r="1" spans="1:10" ht="15.75">
      <c r="A1" s="275" t="s">
        <v>273</v>
      </c>
      <c r="B1" s="275"/>
      <c r="C1" s="275"/>
      <c r="D1" s="275"/>
      <c r="E1" s="275"/>
      <c r="F1" s="275"/>
      <c r="G1" s="275"/>
    </row>
    <row r="2" spans="1:10" ht="15.75">
      <c r="A2" s="275" t="s">
        <v>274</v>
      </c>
      <c r="B2" s="275" t="s">
        <v>72</v>
      </c>
      <c r="C2" s="275"/>
      <c r="D2" s="275"/>
      <c r="E2" s="275"/>
      <c r="F2" s="275"/>
      <c r="G2" s="275"/>
      <c r="H2" s="37"/>
    </row>
    <row r="3" spans="1:10" ht="15.75">
      <c r="A3" s="275" t="s">
        <v>242</v>
      </c>
      <c r="B3" s="275"/>
      <c r="C3" s="275"/>
      <c r="D3" s="275"/>
      <c r="E3" s="275"/>
      <c r="F3" s="275"/>
      <c r="G3" s="275"/>
      <c r="H3" s="37"/>
    </row>
    <row r="4" spans="1:10" ht="15.75">
      <c r="A4" s="275"/>
      <c r="B4" s="275"/>
      <c r="C4" s="275"/>
      <c r="D4" s="275"/>
      <c r="E4" s="275"/>
      <c r="F4" s="275"/>
      <c r="G4" s="275"/>
      <c r="H4" s="37"/>
    </row>
    <row r="5" spans="1:10" ht="15.75">
      <c r="A5" s="275"/>
      <c r="B5" s="275"/>
      <c r="C5" s="275"/>
      <c r="D5" s="275"/>
      <c r="E5" s="275"/>
      <c r="F5" s="275"/>
      <c r="G5" s="275"/>
      <c r="H5" s="37"/>
    </row>
    <row r="6" spans="1:10" ht="15.75">
      <c r="A6" s="37"/>
      <c r="B6" s="38"/>
      <c r="C6" s="38"/>
      <c r="D6" s="38"/>
      <c r="E6" s="38"/>
      <c r="F6" s="37"/>
      <c r="G6" s="37"/>
      <c r="H6" s="37"/>
    </row>
    <row r="7" spans="1:10" ht="15.75">
      <c r="A7" s="39" t="s">
        <v>152</v>
      </c>
      <c r="B7" s="37"/>
      <c r="C7" s="37"/>
      <c r="D7" s="37"/>
      <c r="E7" s="38"/>
      <c r="F7" s="37"/>
      <c r="G7" s="40" t="s">
        <v>29</v>
      </c>
      <c r="H7" s="37"/>
    </row>
    <row r="8" spans="1:10" ht="15.75">
      <c r="A8" s="39" t="s">
        <v>181</v>
      </c>
      <c r="B8" s="37"/>
      <c r="C8" s="37"/>
      <c r="D8" s="37"/>
      <c r="E8" s="38"/>
      <c r="F8" s="37"/>
      <c r="G8" s="41" t="s">
        <v>243</v>
      </c>
      <c r="H8" s="37"/>
    </row>
    <row r="9" spans="1:10" ht="15.75">
      <c r="A9" s="39" t="s">
        <v>138</v>
      </c>
      <c r="B9" s="37"/>
      <c r="C9" s="37"/>
      <c r="D9" s="37"/>
      <c r="E9" s="251"/>
      <c r="F9" s="140"/>
      <c r="G9" s="205" t="str">
        <f>F.1!$F$9</f>
        <v>Witness: Waller</v>
      </c>
      <c r="H9" s="37"/>
    </row>
    <row r="10" spans="1:10">
      <c r="A10" s="44"/>
      <c r="B10" s="44"/>
      <c r="C10" s="44"/>
      <c r="D10" s="44"/>
      <c r="F10">
        <v>-1</v>
      </c>
    </row>
    <row r="11" spans="1:10">
      <c r="A11" s="65" t="s">
        <v>34</v>
      </c>
      <c r="B11" s="37"/>
      <c r="C11" s="37"/>
      <c r="D11" s="37"/>
      <c r="F11" s="78" t="s">
        <v>244</v>
      </c>
    </row>
    <row r="12" spans="1:10">
      <c r="A12" s="45" t="s">
        <v>36</v>
      </c>
      <c r="B12" s="45" t="s">
        <v>2</v>
      </c>
      <c r="C12" s="45" t="s">
        <v>245</v>
      </c>
      <c r="D12" s="45" t="s">
        <v>246</v>
      </c>
      <c r="E12" s="45" t="s">
        <v>247</v>
      </c>
      <c r="F12" s="1" t="s">
        <v>248</v>
      </c>
      <c r="G12" s="1" t="s">
        <v>249</v>
      </c>
      <c r="H12" s="37"/>
      <c r="I12" s="242"/>
    </row>
    <row r="13" spans="1:10">
      <c r="A13" s="37"/>
      <c r="B13" s="37"/>
      <c r="C13" s="37"/>
      <c r="D13" s="37"/>
      <c r="E13" s="37"/>
      <c r="F13" s="37"/>
      <c r="G13" s="37"/>
      <c r="H13" s="37"/>
    </row>
    <row r="14" spans="1:10" ht="15.75">
      <c r="A14" s="150" t="s">
        <v>250</v>
      </c>
      <c r="C14" s="150"/>
      <c r="D14" s="150"/>
      <c r="E14" s="244"/>
      <c r="F14" s="244"/>
      <c r="G14" s="244"/>
      <c r="H14" s="244"/>
      <c r="J14" s="76"/>
    </row>
    <row r="15" spans="1:10">
      <c r="A15" s="65"/>
      <c r="B15" s="64"/>
      <c r="C15" s="64"/>
      <c r="D15" s="64"/>
      <c r="E15" s="67" t="s">
        <v>72</v>
      </c>
      <c r="F15" s="67" t="s">
        <v>72</v>
      </c>
      <c r="G15" s="64" t="s">
        <v>72</v>
      </c>
      <c r="H15" s="37"/>
    </row>
    <row r="16" spans="1:10">
      <c r="A16" s="79">
        <v>1</v>
      </c>
      <c r="B16" s="150" t="s">
        <v>251</v>
      </c>
      <c r="C16" s="252">
        <v>8593.33</v>
      </c>
      <c r="D16" s="243" t="s">
        <v>252</v>
      </c>
      <c r="E16" s="253">
        <v>8</v>
      </c>
      <c r="F16" s="254">
        <v>0.27785912795156242</v>
      </c>
      <c r="G16" s="127">
        <f>C16*E16*F16</f>
        <v>19101.881440000001</v>
      </c>
      <c r="I16" s="82"/>
      <c r="J16" s="76"/>
    </row>
    <row r="17" spans="1:10">
      <c r="A17" s="65">
        <v>2</v>
      </c>
      <c r="B17" s="160"/>
      <c r="C17" s="127"/>
      <c r="D17" s="127"/>
      <c r="E17" s="255"/>
      <c r="F17" s="254"/>
      <c r="G17" s="246"/>
      <c r="H17" s="37"/>
      <c r="J17" s="76"/>
    </row>
    <row r="18" spans="1:10">
      <c r="A18" s="79">
        <v>3</v>
      </c>
      <c r="B18" s="150" t="s">
        <v>253</v>
      </c>
      <c r="C18" s="252">
        <v>1166.5</v>
      </c>
      <c r="D18" s="243" t="s">
        <v>252</v>
      </c>
      <c r="E18" s="253">
        <v>8</v>
      </c>
      <c r="F18" s="254">
        <v>0.39090000000000003</v>
      </c>
      <c r="G18" s="127">
        <f>C18*E18*F18</f>
        <v>3647.8788000000004</v>
      </c>
      <c r="H18" s="37"/>
      <c r="J18" s="76"/>
    </row>
    <row r="19" spans="1:10">
      <c r="A19" s="65">
        <v>4</v>
      </c>
      <c r="E19" s="245"/>
      <c r="F19" s="36"/>
      <c r="G19" s="248"/>
      <c r="H19" s="37"/>
    </row>
    <row r="20" spans="1:10">
      <c r="A20" s="79">
        <v>5</v>
      </c>
      <c r="B20" s="160" t="s">
        <v>254</v>
      </c>
      <c r="C20" s="160"/>
      <c r="D20" s="160"/>
      <c r="E20" s="245"/>
      <c r="G20" s="256">
        <f>SUM(G16:G18)</f>
        <v>22749.760240000003</v>
      </c>
      <c r="J20" s="76"/>
    </row>
    <row r="21" spans="1:10">
      <c r="A21" s="65">
        <v>6</v>
      </c>
      <c r="B21" s="160"/>
      <c r="C21" s="160"/>
      <c r="D21" s="257"/>
      <c r="E21" s="245"/>
      <c r="G21" s="248"/>
      <c r="H21" s="37"/>
    </row>
    <row r="22" spans="1:10">
      <c r="A22" s="65">
        <v>7</v>
      </c>
      <c r="B22" s="160" t="s">
        <v>255</v>
      </c>
      <c r="C22" s="160"/>
      <c r="D22" s="257"/>
      <c r="E22" s="245"/>
      <c r="G22" s="258">
        <f>-G20</f>
        <v>-22749.760240000003</v>
      </c>
      <c r="J22" s="76"/>
    </row>
    <row r="23" spans="1:10">
      <c r="A23" s="79"/>
      <c r="E23" s="245"/>
      <c r="F23" s="248"/>
      <c r="G23" s="247"/>
    </row>
    <row r="24" spans="1:10">
      <c r="A24" s="79"/>
      <c r="E24" s="245"/>
      <c r="F24" s="182"/>
      <c r="G24" s="247"/>
    </row>
    <row r="25" spans="1:10">
      <c r="E25" s="113"/>
      <c r="G25" s="113"/>
    </row>
    <row r="27" spans="1:10">
      <c r="A27" s="259" t="s">
        <v>256</v>
      </c>
    </row>
    <row r="29" spans="1:10">
      <c r="A29" s="260">
        <v>-1</v>
      </c>
      <c r="B29" s="36" t="s">
        <v>257</v>
      </c>
      <c r="C29" s="36"/>
      <c r="D29" s="36"/>
      <c r="E29" s="36"/>
      <c r="F29" s="36"/>
      <c r="G29" s="36"/>
    </row>
    <row r="30" spans="1:10">
      <c r="A30" s="39"/>
    </row>
    <row r="31" spans="1:10">
      <c r="A31" s="39"/>
    </row>
    <row r="32" spans="1:10">
      <c r="A32" s="39"/>
    </row>
    <row r="33" spans="1:4">
      <c r="A33" s="39"/>
    </row>
    <row r="38" spans="1:4">
      <c r="B38" s="76"/>
      <c r="C38" s="76"/>
      <c r="D38" s="76"/>
    </row>
  </sheetData>
  <mergeCells count="5">
    <mergeCell ref="A1:G1"/>
    <mergeCell ref="A2:G2"/>
    <mergeCell ref="A3:G3"/>
    <mergeCell ref="A4:G4"/>
    <mergeCell ref="A5:G5"/>
  </mergeCells>
  <pageMargins left="0.95" right="0.72" top="1.05" bottom="0.5" header="0.55000000000000004" footer="0.5"/>
  <pageSetup scale="88" orientation="portrait" verticalDpi="300" r:id="rId1"/>
  <headerFooter alignWithMargins="0">
    <oddHeader xml:space="preserve">&amp;R&amp;10CASE NO. 2015-00343
FR_16(8)(f)
ATTACHMENT 1
</oddHeader>
    <oddFooter>&amp;RSchedule &amp;A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="80" zoomScaleNormal="90" zoomScaleSheetLayoutView="80" workbookViewId="0">
      <selection sqref="A1:F1"/>
    </sheetView>
  </sheetViews>
  <sheetFormatPr defaultRowHeight="15"/>
  <cols>
    <col min="1" max="1" width="5.88671875" customWidth="1"/>
    <col min="2" max="2" width="7.109375" customWidth="1"/>
    <col min="3" max="3" width="31.109375" bestFit="1" customWidth="1"/>
    <col min="4" max="4" width="11.88671875" customWidth="1"/>
    <col min="5" max="5" width="10.6640625" customWidth="1"/>
    <col min="6" max="6" width="11.44140625" customWidth="1"/>
  </cols>
  <sheetData>
    <row r="1" spans="1:9" ht="15.75">
      <c r="A1" s="275" t="s">
        <v>273</v>
      </c>
      <c r="B1" s="275"/>
      <c r="C1" s="275"/>
      <c r="D1" s="275"/>
      <c r="E1" s="275"/>
      <c r="F1" s="275"/>
    </row>
    <row r="2" spans="1:9" ht="15.75">
      <c r="A2" s="275" t="s">
        <v>274</v>
      </c>
      <c r="B2" s="275" t="s">
        <v>72</v>
      </c>
      <c r="C2" s="275"/>
      <c r="D2" s="275"/>
      <c r="E2" s="275"/>
      <c r="F2" s="275"/>
      <c r="G2" s="37"/>
    </row>
    <row r="3" spans="1:9" ht="15.75">
      <c r="A3" s="275" t="s">
        <v>258</v>
      </c>
      <c r="B3" s="275"/>
      <c r="C3" s="275"/>
      <c r="D3" s="275"/>
      <c r="E3" s="275"/>
      <c r="F3" s="275"/>
      <c r="G3" s="37"/>
    </row>
    <row r="4" spans="1:9" ht="15.75">
      <c r="A4" s="275"/>
      <c r="B4" s="275"/>
      <c r="C4" s="275"/>
      <c r="D4" s="275"/>
      <c r="E4" s="275"/>
      <c r="F4" s="275"/>
      <c r="G4" s="37"/>
    </row>
    <row r="5" spans="1:9" ht="15.75">
      <c r="A5" s="37"/>
      <c r="B5" s="38"/>
      <c r="C5" s="38"/>
      <c r="D5" s="38"/>
      <c r="E5" s="38"/>
      <c r="F5" s="37"/>
      <c r="G5" s="37"/>
    </row>
    <row r="6" spans="1:9" ht="15.75">
      <c r="A6" s="39" t="s">
        <v>152</v>
      </c>
      <c r="B6" s="37"/>
      <c r="C6" s="37"/>
      <c r="D6" s="37"/>
      <c r="E6" s="38"/>
      <c r="F6" s="40" t="s">
        <v>29</v>
      </c>
      <c r="G6" s="37"/>
    </row>
    <row r="7" spans="1:9" ht="15.75">
      <c r="A7" s="39" t="s">
        <v>181</v>
      </c>
      <c r="B7" s="37"/>
      <c r="C7" s="37"/>
      <c r="D7" s="37"/>
      <c r="E7" s="38"/>
      <c r="F7" s="41" t="s">
        <v>259</v>
      </c>
      <c r="G7" s="37"/>
    </row>
    <row r="8" spans="1:9" ht="15.75">
      <c r="A8" s="39" t="s">
        <v>138</v>
      </c>
      <c r="B8" s="37"/>
      <c r="C8" s="37"/>
      <c r="D8" s="37"/>
      <c r="E8" s="251"/>
      <c r="F8" s="205" t="str">
        <f>F.1!$F$9</f>
        <v>Witness: Waller</v>
      </c>
      <c r="G8" s="37"/>
    </row>
    <row r="9" spans="1:9">
      <c r="A9" s="44"/>
      <c r="B9" s="44"/>
      <c r="C9" s="44"/>
      <c r="D9" s="44"/>
    </row>
    <row r="10" spans="1:9">
      <c r="A10" s="84"/>
      <c r="B10" s="84"/>
      <c r="C10" s="84"/>
      <c r="D10" s="84"/>
    </row>
    <row r="11" spans="1:9">
      <c r="A11" s="65" t="s">
        <v>34</v>
      </c>
      <c r="B11" s="37"/>
      <c r="C11" s="37"/>
      <c r="D11" s="37"/>
      <c r="E11" s="78" t="s">
        <v>260</v>
      </c>
      <c r="F11" s="78" t="s">
        <v>140</v>
      </c>
    </row>
    <row r="12" spans="1:9">
      <c r="A12" s="45" t="s">
        <v>36</v>
      </c>
      <c r="B12" s="45" t="s">
        <v>261</v>
      </c>
      <c r="C12" s="45" t="s">
        <v>262</v>
      </c>
      <c r="D12" s="45" t="s">
        <v>35</v>
      </c>
      <c r="E12" s="45" t="s">
        <v>263</v>
      </c>
      <c r="F12" s="1" t="s">
        <v>264</v>
      </c>
      <c r="G12" s="37"/>
      <c r="H12" s="242"/>
    </row>
    <row r="13" spans="1:9">
      <c r="A13" s="37"/>
      <c r="B13" s="37"/>
      <c r="C13" s="37"/>
      <c r="D13" s="37"/>
      <c r="E13" s="37"/>
      <c r="F13" s="37"/>
      <c r="G13" s="37"/>
    </row>
    <row r="14" spans="1:9">
      <c r="A14" s="261" t="s">
        <v>265</v>
      </c>
      <c r="G14" s="55"/>
      <c r="H14" s="36"/>
      <c r="I14" s="199"/>
    </row>
    <row r="15" spans="1:9">
      <c r="A15" s="262">
        <v>1</v>
      </c>
      <c r="B15" s="78">
        <v>2</v>
      </c>
      <c r="C15" t="s">
        <v>266</v>
      </c>
      <c r="D15" s="263">
        <v>8505422.4188045748</v>
      </c>
      <c r="E15" s="189">
        <v>5.2575879716356848E-2</v>
      </c>
      <c r="F15" s="264">
        <f>D15*E15</f>
        <v>447180.06602787424</v>
      </c>
      <c r="G15" s="55"/>
      <c r="H15" s="36"/>
      <c r="I15" s="199"/>
    </row>
    <row r="16" spans="1:9">
      <c r="B16" s="78"/>
      <c r="D16" s="37"/>
      <c r="G16" s="55"/>
      <c r="H16" s="36"/>
      <c r="I16" s="199"/>
    </row>
    <row r="17" spans="1:9">
      <c r="A17" s="262">
        <f>A15+1</f>
        <v>2</v>
      </c>
      <c r="B17" s="78">
        <v>12</v>
      </c>
      <c r="C17" t="s">
        <v>266</v>
      </c>
      <c r="D17" s="263">
        <v>0</v>
      </c>
      <c r="E17" s="189">
        <v>5.712253040952902E-2</v>
      </c>
      <c r="F17" s="264">
        <f>D17*E17</f>
        <v>0</v>
      </c>
      <c r="G17" s="55"/>
      <c r="H17" s="36"/>
      <c r="I17" s="199"/>
    </row>
    <row r="18" spans="1:9">
      <c r="A18" s="262"/>
      <c r="B18" s="78"/>
      <c r="D18" s="37"/>
      <c r="G18" s="55"/>
      <c r="H18" s="36"/>
      <c r="I18" s="199"/>
    </row>
    <row r="19" spans="1:9">
      <c r="A19" s="262">
        <f>A17+1</f>
        <v>3</v>
      </c>
      <c r="B19" s="78">
        <v>91</v>
      </c>
      <c r="C19" t="s">
        <v>266</v>
      </c>
      <c r="D19" s="263">
        <v>893599.96359118226</v>
      </c>
      <c r="E19" s="189">
        <v>0.49090457251500325</v>
      </c>
      <c r="F19" s="264">
        <f>D19*E19</f>
        <v>438672.30812615179</v>
      </c>
      <c r="G19" s="55"/>
      <c r="H19" s="36"/>
      <c r="I19" s="199"/>
    </row>
    <row r="20" spans="1:9">
      <c r="A20" s="262"/>
      <c r="B20" s="78"/>
      <c r="D20" s="37"/>
      <c r="G20" s="55"/>
      <c r="H20" s="36"/>
      <c r="I20" s="199"/>
    </row>
    <row r="21" spans="1:9">
      <c r="A21" s="262">
        <f>A19+1</f>
        <v>4</v>
      </c>
      <c r="B21" s="78">
        <v>9</v>
      </c>
      <c r="C21" t="s">
        <v>266</v>
      </c>
      <c r="D21" s="37">
        <v>0</v>
      </c>
      <c r="E21" s="189">
        <v>1</v>
      </c>
      <c r="F21" s="264">
        <f>D21*E21</f>
        <v>0</v>
      </c>
      <c r="G21" s="55"/>
      <c r="H21" s="36"/>
      <c r="I21" s="199"/>
    </row>
    <row r="22" spans="1:9">
      <c r="A22" s="262"/>
      <c r="D22" s="37"/>
      <c r="G22" s="55"/>
      <c r="H22" s="36"/>
      <c r="I22" s="199"/>
    </row>
    <row r="23" spans="1:9">
      <c r="A23" s="262">
        <f>A21+1</f>
        <v>5</v>
      </c>
      <c r="C23" t="s">
        <v>267</v>
      </c>
      <c r="D23" s="37"/>
      <c r="F23" s="265">
        <f>SUM(F15:F22)</f>
        <v>885852.37415402604</v>
      </c>
      <c r="G23" s="55"/>
      <c r="H23" s="36"/>
      <c r="I23" s="199"/>
    </row>
    <row r="24" spans="1:9">
      <c r="A24" s="262"/>
      <c r="D24" s="37"/>
      <c r="F24" s="219"/>
      <c r="G24" s="55"/>
      <c r="H24" s="36"/>
      <c r="I24" s="199"/>
    </row>
    <row r="25" spans="1:9">
      <c r="D25" s="37"/>
      <c r="G25" s="55"/>
      <c r="H25" s="36"/>
      <c r="I25" s="36"/>
    </row>
    <row r="26" spans="1:9">
      <c r="A26" s="261" t="s">
        <v>268</v>
      </c>
      <c r="D26" s="37"/>
      <c r="G26" s="36"/>
      <c r="H26" s="36"/>
      <c r="I26" s="199"/>
    </row>
    <row r="27" spans="1:9">
      <c r="A27" s="262">
        <f>A23+1</f>
        <v>6</v>
      </c>
      <c r="B27" s="78">
        <v>2</v>
      </c>
      <c r="C27" t="s">
        <v>269</v>
      </c>
      <c r="D27" s="263">
        <v>3773019.6502132686</v>
      </c>
      <c r="E27" s="266">
        <f>E15</f>
        <v>5.2575879716356848E-2</v>
      </c>
      <c r="F27" s="264">
        <f>D27*E27</f>
        <v>198369.8272970636</v>
      </c>
      <c r="G27" s="55"/>
      <c r="H27" s="36"/>
      <c r="I27" s="36"/>
    </row>
    <row r="28" spans="1:9">
      <c r="A28" s="262">
        <f>A27+1</f>
        <v>7</v>
      </c>
      <c r="B28" s="78"/>
      <c r="C28" t="s">
        <v>270</v>
      </c>
      <c r="D28" s="263">
        <v>5929807.1518043391</v>
      </c>
      <c r="E28" s="189">
        <f>E27</f>
        <v>5.2575879716356848E-2</v>
      </c>
      <c r="F28" s="264">
        <f>D28*E28</f>
        <v>311764.82755445753</v>
      </c>
      <c r="G28" s="36"/>
      <c r="H28" s="36"/>
      <c r="I28" s="199"/>
    </row>
    <row r="29" spans="1:9">
      <c r="A29" s="262"/>
      <c r="B29" s="78"/>
      <c r="D29" s="37"/>
      <c r="G29" s="36"/>
      <c r="H29" s="36"/>
      <c r="I29" s="36"/>
    </row>
    <row r="30" spans="1:9">
      <c r="A30" s="262">
        <f>A28+1</f>
        <v>8</v>
      </c>
      <c r="B30" s="78">
        <v>12</v>
      </c>
      <c r="C30" t="s">
        <v>269</v>
      </c>
      <c r="D30" s="263">
        <v>112210.07528716989</v>
      </c>
      <c r="E30" s="189">
        <f>E17</f>
        <v>5.712253040952902E-2</v>
      </c>
      <c r="F30" s="264">
        <f>D30*E30</f>
        <v>6409.7234378469029</v>
      </c>
      <c r="G30" s="36"/>
      <c r="H30" s="36"/>
      <c r="I30" s="36"/>
    </row>
    <row r="31" spans="1:9">
      <c r="A31" s="262">
        <f>A30+1</f>
        <v>9</v>
      </c>
      <c r="B31" s="78"/>
      <c r="C31" t="s">
        <v>270</v>
      </c>
      <c r="D31" s="263">
        <v>254926.25492709776</v>
      </c>
      <c r="E31" s="189">
        <f>E30</f>
        <v>5.712253040952902E-2</v>
      </c>
      <c r="F31" s="264">
        <f>D31*E31</f>
        <v>14562.032749260488</v>
      </c>
      <c r="G31" s="36"/>
      <c r="H31" s="36"/>
      <c r="I31" s="36"/>
    </row>
    <row r="32" spans="1:9">
      <c r="A32" s="36"/>
      <c r="B32" s="78"/>
      <c r="D32" s="37"/>
      <c r="G32" s="36"/>
      <c r="H32" s="36"/>
      <c r="I32" s="36"/>
    </row>
    <row r="33" spans="1:9">
      <c r="A33" s="262">
        <f>A31+1</f>
        <v>10</v>
      </c>
      <c r="B33" s="78">
        <v>91</v>
      </c>
      <c r="C33" t="s">
        <v>269</v>
      </c>
      <c r="D33" s="263">
        <v>48662.7639237599</v>
      </c>
      <c r="E33" s="189">
        <f>E19</f>
        <v>0.49090457251500325</v>
      </c>
      <c r="F33" s="264">
        <f>D33*E33</f>
        <v>23888.773321391876</v>
      </c>
      <c r="G33" s="36"/>
      <c r="H33" s="36"/>
      <c r="I33" s="36"/>
    </row>
    <row r="34" spans="1:9">
      <c r="A34" s="262">
        <f>A33+1</f>
        <v>11</v>
      </c>
      <c r="B34" s="78"/>
      <c r="C34" t="s">
        <v>270</v>
      </c>
      <c r="D34" s="263">
        <v>103080.81141690264</v>
      </c>
      <c r="E34" s="189">
        <f>E33</f>
        <v>0.49090457251500325</v>
      </c>
      <c r="F34" s="264">
        <f>D34*E34</f>
        <v>50602.841663114254</v>
      </c>
      <c r="G34" s="36"/>
      <c r="H34" s="36"/>
      <c r="I34" s="36"/>
    </row>
    <row r="35" spans="1:9">
      <c r="A35" s="260"/>
      <c r="B35" s="78"/>
      <c r="D35" s="37"/>
      <c r="G35" s="36"/>
      <c r="H35" s="36"/>
      <c r="I35" s="36"/>
    </row>
    <row r="36" spans="1:9">
      <c r="A36" s="262">
        <f>A34+1</f>
        <v>12</v>
      </c>
      <c r="B36" s="78">
        <v>9</v>
      </c>
      <c r="C36" t="s">
        <v>269</v>
      </c>
      <c r="D36" s="263">
        <v>8311.6916494825837</v>
      </c>
      <c r="E36" s="189">
        <v>1</v>
      </c>
      <c r="F36" s="264">
        <f>D36*E36</f>
        <v>8311.6916494825837</v>
      </c>
      <c r="G36" s="36"/>
      <c r="H36" s="36"/>
      <c r="I36" s="36"/>
    </row>
    <row r="37" spans="1:9">
      <c r="A37" s="262">
        <f>A36+1</f>
        <v>13</v>
      </c>
      <c r="C37" t="s">
        <v>270</v>
      </c>
      <c r="D37" s="263">
        <v>21457.213052159059</v>
      </c>
      <c r="E37" s="189">
        <v>1</v>
      </c>
      <c r="F37" s="264">
        <f>D37*E37</f>
        <v>21457.213052159059</v>
      </c>
      <c r="G37" s="36"/>
      <c r="H37" s="36"/>
      <c r="I37" s="36"/>
    </row>
    <row r="38" spans="1:9">
      <c r="A38" s="36"/>
      <c r="G38" s="36"/>
      <c r="H38" s="36"/>
      <c r="I38" s="36"/>
    </row>
    <row r="39" spans="1:9">
      <c r="A39" s="262">
        <f>A37+1</f>
        <v>14</v>
      </c>
      <c r="C39" t="s">
        <v>271</v>
      </c>
      <c r="F39" s="265">
        <f>SUM(F27:F37)</f>
        <v>635366.93072477635</v>
      </c>
      <c r="G39" s="36"/>
      <c r="H39" s="36"/>
      <c r="I39" s="36"/>
    </row>
    <row r="40" spans="1:9">
      <c r="A40" s="36"/>
      <c r="G40" s="36"/>
      <c r="H40" s="36"/>
      <c r="I40" s="36"/>
    </row>
    <row r="41" spans="1:9" ht="18" customHeight="1" thickBot="1">
      <c r="A41" s="262">
        <f>A39+1</f>
        <v>15</v>
      </c>
      <c r="C41" t="s">
        <v>272</v>
      </c>
      <c r="F41" s="267">
        <f>F23+F39</f>
        <v>1521219.3048788025</v>
      </c>
      <c r="G41" s="36"/>
      <c r="H41" s="36"/>
      <c r="I41" s="36"/>
    </row>
    <row r="42" spans="1:9" ht="15.75" thickTop="1">
      <c r="A42" s="36"/>
      <c r="B42" s="36"/>
      <c r="C42" s="36"/>
      <c r="D42" s="36"/>
      <c r="E42" s="36"/>
      <c r="F42" s="36"/>
      <c r="G42" s="36"/>
      <c r="H42" s="36"/>
      <c r="I42" s="36"/>
    </row>
    <row r="44" spans="1:9">
      <c r="B44" s="76"/>
      <c r="C44" s="76"/>
      <c r="D44" s="76"/>
    </row>
  </sheetData>
  <mergeCells count="4">
    <mergeCell ref="A1:F1"/>
    <mergeCell ref="A2:F2"/>
    <mergeCell ref="A3:F3"/>
    <mergeCell ref="A4:F4"/>
  </mergeCells>
  <pageMargins left="0.95" right="0.82" top="1.05" bottom="0.5" header="0.55000000000000004" footer="0.5"/>
  <pageSetup scale="82" orientation="portrait" verticalDpi="300" r:id="rId1"/>
  <headerFooter alignWithMargins="0">
    <oddHeader xml:space="preserve">&amp;RCASE NO. 2015-00343
FR_16(8)(f)
ATTACHMENT 1
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view="pageBreakPreview" zoomScale="60" zoomScaleNormal="90" workbookViewId="0">
      <pane ySplit="11" topLeftCell="A12" activePane="bottomLeft" state="frozen"/>
      <selection activeCell="C32" sqref="C32"/>
      <selection pane="bottomLeft" activeCell="B43" sqref="B43"/>
    </sheetView>
  </sheetViews>
  <sheetFormatPr defaultColWidth="11.21875" defaultRowHeight="15"/>
  <cols>
    <col min="1" max="1" width="4.6640625" style="3" customWidth="1"/>
    <col min="2" max="2" width="9.5546875" style="3" customWidth="1"/>
    <col min="3" max="3" width="56.5546875" style="3" customWidth="1"/>
    <col min="4" max="4" width="10.6640625" style="3" customWidth="1"/>
    <col min="5" max="5" width="13.5546875" style="3" customWidth="1"/>
    <col min="6" max="6" width="11.6640625" style="3" customWidth="1"/>
    <col min="7" max="7" width="3.6640625" style="3" customWidth="1"/>
    <col min="8" max="8" width="7.6640625" style="3" customWidth="1"/>
    <col min="9" max="9" width="4.6640625" style="3" customWidth="1"/>
    <col min="10" max="10" width="23.6640625" style="3" customWidth="1"/>
    <col min="11" max="12" width="10.6640625" style="3" customWidth="1"/>
    <col min="13" max="13" width="11.6640625" style="3" customWidth="1"/>
    <col min="14" max="14" width="10.6640625" style="3" customWidth="1"/>
    <col min="15" max="15" width="9.6640625" style="3" customWidth="1"/>
    <col min="16" max="16" width="14.6640625" style="3" customWidth="1"/>
    <col min="17" max="17" width="5.6640625" style="3" customWidth="1"/>
    <col min="18" max="18" width="4.6640625" style="3" customWidth="1"/>
    <col min="19" max="19" width="9.6640625" style="3" customWidth="1"/>
    <col min="20" max="20" width="20.6640625" style="3" customWidth="1"/>
    <col min="21" max="21" width="9.6640625" style="3" customWidth="1"/>
    <col min="22" max="22" width="15.6640625" style="3" customWidth="1"/>
    <col min="23" max="23" width="9.6640625" style="3" customWidth="1"/>
    <col min="24" max="24" width="6.6640625" style="3" customWidth="1"/>
    <col min="25" max="25" width="9.6640625" style="3" customWidth="1"/>
    <col min="26" max="26" width="16.6640625" style="3" customWidth="1"/>
    <col min="27" max="27" width="9.6640625" style="3" customWidth="1"/>
    <col min="28" max="28" width="5.6640625" style="3" customWidth="1"/>
    <col min="29" max="29" width="10.6640625" style="3" customWidth="1"/>
    <col min="30" max="30" width="19.6640625" style="3" customWidth="1"/>
    <col min="31" max="31" width="9.6640625" style="3" customWidth="1"/>
    <col min="32" max="32" width="16.6640625" style="3" customWidth="1"/>
    <col min="33" max="33" width="11.21875" style="3"/>
    <col min="34" max="34" width="5.6640625" style="3" customWidth="1"/>
    <col min="35" max="35" width="10.6640625" style="3" customWidth="1"/>
    <col min="36" max="36" width="17.6640625" style="3" customWidth="1"/>
    <col min="37" max="37" width="10.6640625" style="3" customWidth="1"/>
    <col min="38" max="38" width="24.6640625" style="3" customWidth="1"/>
    <col min="39" max="40" width="9.6640625" style="3" customWidth="1"/>
    <col min="41" max="41" width="11.6640625" style="3" customWidth="1"/>
    <col min="42" max="43" width="9.6640625" style="3" customWidth="1"/>
    <col min="44" max="44" width="13.6640625" style="3" customWidth="1"/>
    <col min="45" max="45" width="19.6640625" style="3" customWidth="1"/>
    <col min="46" max="46" width="14.6640625" style="3" customWidth="1"/>
    <col min="47" max="50" width="11.21875" style="3"/>
    <col min="51" max="51" width="9.6640625" style="3" customWidth="1"/>
    <col min="52" max="52" width="14.6640625" style="3" customWidth="1"/>
    <col min="53" max="54" width="11.21875" style="3"/>
    <col min="55" max="55" width="12.6640625" style="3" customWidth="1"/>
    <col min="56" max="56" width="10.6640625" style="3" customWidth="1"/>
    <col min="57" max="16384" width="11.21875" style="3"/>
  </cols>
  <sheetData>
    <row r="1" spans="1:7" ht="15.75" customHeight="1">
      <c r="A1" s="269" t="s">
        <v>273</v>
      </c>
      <c r="B1" s="269"/>
      <c r="C1" s="269"/>
      <c r="D1" s="269"/>
      <c r="E1" s="269"/>
      <c r="F1" s="269"/>
    </row>
    <row r="2" spans="1:7" ht="15.75">
      <c r="A2" s="269" t="s">
        <v>274</v>
      </c>
      <c r="B2" s="269"/>
      <c r="C2" s="269"/>
      <c r="D2" s="269"/>
      <c r="E2" s="269"/>
      <c r="F2" s="269"/>
    </row>
    <row r="3" spans="1:7" ht="15.75">
      <c r="A3" s="269" t="s">
        <v>27</v>
      </c>
      <c r="B3" s="269"/>
      <c r="C3" s="269"/>
      <c r="D3" s="269"/>
      <c r="E3" s="269"/>
      <c r="F3" s="269"/>
    </row>
    <row r="4" spans="1:7" ht="15.75">
      <c r="A4" s="269" t="s">
        <v>275</v>
      </c>
      <c r="B4" s="269"/>
      <c r="C4" s="269"/>
      <c r="D4" s="269"/>
      <c r="E4" s="269"/>
      <c r="F4" s="269"/>
    </row>
    <row r="5" spans="1:7" ht="15.75">
      <c r="A5" s="269" t="s">
        <v>276</v>
      </c>
      <c r="B5" s="269"/>
      <c r="C5" s="269"/>
      <c r="D5" s="269"/>
      <c r="E5" s="269"/>
      <c r="F5" s="269"/>
    </row>
    <row r="7" spans="1:7" ht="15.75">
      <c r="A7" s="4" t="s">
        <v>28</v>
      </c>
      <c r="B7" s="5"/>
      <c r="F7" s="6" t="s">
        <v>29</v>
      </c>
    </row>
    <row r="8" spans="1:7" ht="15.75">
      <c r="A8" s="4" t="s">
        <v>30</v>
      </c>
      <c r="B8" s="5"/>
      <c r="F8" s="7" t="s">
        <v>31</v>
      </c>
    </row>
    <row r="9" spans="1:7" ht="15.75">
      <c r="A9" s="4" t="s">
        <v>32</v>
      </c>
      <c r="B9" s="5"/>
      <c r="F9" s="8" t="s">
        <v>33</v>
      </c>
    </row>
    <row r="10" spans="1:7">
      <c r="A10" s="9" t="s">
        <v>34</v>
      </c>
      <c r="B10" s="10"/>
      <c r="C10" s="10"/>
      <c r="D10" s="9" t="s">
        <v>35</v>
      </c>
      <c r="E10" s="10"/>
      <c r="F10" s="10"/>
      <c r="G10" s="11"/>
    </row>
    <row r="11" spans="1:7">
      <c r="A11" s="12" t="s">
        <v>36</v>
      </c>
      <c r="B11" s="12" t="s">
        <v>37</v>
      </c>
      <c r="C11" s="12" t="s">
        <v>38</v>
      </c>
      <c r="D11" s="12" t="s">
        <v>39</v>
      </c>
      <c r="E11" s="12" t="s">
        <v>40</v>
      </c>
      <c r="F11" s="12" t="s">
        <v>41</v>
      </c>
      <c r="G11" s="11"/>
    </row>
    <row r="12" spans="1:7">
      <c r="A12" s="13"/>
      <c r="B12" s="13"/>
      <c r="C12" s="13"/>
      <c r="D12" s="13"/>
      <c r="E12" s="13"/>
      <c r="F12" s="13"/>
      <c r="G12" s="11"/>
    </row>
    <row r="13" spans="1:7" ht="15.75">
      <c r="A13" s="13"/>
      <c r="C13" s="14" t="s">
        <v>42</v>
      </c>
      <c r="D13" s="13"/>
      <c r="E13" s="13"/>
      <c r="F13" s="13"/>
      <c r="G13" s="11"/>
    </row>
    <row r="14" spans="1:7">
      <c r="G14" s="11"/>
    </row>
    <row r="15" spans="1:7">
      <c r="A15" s="15">
        <v>1</v>
      </c>
      <c r="B15" s="16" t="s">
        <v>43</v>
      </c>
      <c r="C15" s="17" t="s">
        <v>44</v>
      </c>
      <c r="D15" s="18">
        <v>-312</v>
      </c>
      <c r="E15" s="19" t="s">
        <v>45</v>
      </c>
      <c r="F15" s="15">
        <f t="shared" ref="F15:F69" si="0">D15</f>
        <v>-312</v>
      </c>
    </row>
    <row r="16" spans="1:7">
      <c r="A16" s="15">
        <f t="shared" ref="A16:A31" si="1">A15+1</f>
        <v>2</v>
      </c>
      <c r="B16" s="16" t="s">
        <v>43</v>
      </c>
      <c r="C16" s="20" t="s">
        <v>46</v>
      </c>
      <c r="D16" s="18">
        <v>400</v>
      </c>
      <c r="E16" s="21"/>
      <c r="F16" s="15">
        <f t="shared" si="0"/>
        <v>400</v>
      </c>
    </row>
    <row r="17" spans="1:6">
      <c r="A17" s="15">
        <f t="shared" si="1"/>
        <v>3</v>
      </c>
      <c r="B17" s="16" t="s">
        <v>43</v>
      </c>
      <c r="C17" s="20" t="s">
        <v>47</v>
      </c>
      <c r="D17" s="18">
        <v>7500</v>
      </c>
      <c r="E17" s="21"/>
      <c r="F17" s="15">
        <f t="shared" si="0"/>
        <v>7500</v>
      </c>
    </row>
    <row r="18" spans="1:6">
      <c r="A18" s="15">
        <f t="shared" si="1"/>
        <v>4</v>
      </c>
      <c r="B18" s="16" t="s">
        <v>43</v>
      </c>
      <c r="C18" s="20" t="s">
        <v>48</v>
      </c>
      <c r="D18" s="18">
        <v>125</v>
      </c>
      <c r="E18" s="21"/>
      <c r="F18" s="15">
        <f t="shared" si="0"/>
        <v>125</v>
      </c>
    </row>
    <row r="19" spans="1:6">
      <c r="A19" s="15">
        <f t="shared" si="1"/>
        <v>5</v>
      </c>
      <c r="B19" s="16" t="s">
        <v>43</v>
      </c>
      <c r="C19" s="20" t="s">
        <v>49</v>
      </c>
      <c r="D19" s="18">
        <v>405</v>
      </c>
      <c r="E19" s="21"/>
      <c r="F19" s="15">
        <f t="shared" si="0"/>
        <v>405</v>
      </c>
    </row>
    <row r="20" spans="1:6">
      <c r="A20" s="15">
        <f t="shared" si="1"/>
        <v>6</v>
      </c>
      <c r="B20" s="16" t="s">
        <v>43</v>
      </c>
      <c r="C20" s="20" t="s">
        <v>50</v>
      </c>
      <c r="D20" s="18">
        <v>500</v>
      </c>
      <c r="E20" s="21"/>
      <c r="F20" s="15">
        <f t="shared" si="0"/>
        <v>500</v>
      </c>
    </row>
    <row r="21" spans="1:6">
      <c r="A21" s="15">
        <f t="shared" si="1"/>
        <v>7</v>
      </c>
      <c r="B21" s="16" t="s">
        <v>43</v>
      </c>
      <c r="C21" s="20" t="s">
        <v>51</v>
      </c>
      <c r="D21" s="18">
        <v>100</v>
      </c>
      <c r="E21" s="21"/>
      <c r="F21" s="15">
        <f t="shared" si="0"/>
        <v>100</v>
      </c>
    </row>
    <row r="22" spans="1:6">
      <c r="A22" s="15">
        <f t="shared" si="1"/>
        <v>8</v>
      </c>
      <c r="B22" s="16" t="s">
        <v>43</v>
      </c>
      <c r="C22" s="22" t="s">
        <v>52</v>
      </c>
      <c r="D22" s="18">
        <v>300</v>
      </c>
      <c r="E22" s="21"/>
      <c r="F22" s="15">
        <f t="shared" si="0"/>
        <v>300</v>
      </c>
    </row>
    <row r="23" spans="1:6">
      <c r="A23" s="15">
        <f t="shared" si="1"/>
        <v>9</v>
      </c>
      <c r="B23" s="16" t="s">
        <v>43</v>
      </c>
      <c r="C23" s="20" t="s">
        <v>53</v>
      </c>
      <c r="D23" s="18">
        <v>2000</v>
      </c>
      <c r="E23" s="21"/>
      <c r="F23" s="15">
        <f t="shared" si="0"/>
        <v>2000</v>
      </c>
    </row>
    <row r="24" spans="1:6">
      <c r="A24" s="15">
        <f t="shared" si="1"/>
        <v>10</v>
      </c>
      <c r="B24" s="16" t="s">
        <v>43</v>
      </c>
      <c r="C24" s="20" t="s">
        <v>54</v>
      </c>
      <c r="D24" s="18">
        <v>1248.08</v>
      </c>
      <c r="E24" s="21"/>
      <c r="F24" s="15">
        <f t="shared" si="0"/>
        <v>1248.08</v>
      </c>
    </row>
    <row r="25" spans="1:6">
      <c r="A25" s="15">
        <f t="shared" si="1"/>
        <v>11</v>
      </c>
      <c r="B25" s="16" t="s">
        <v>43</v>
      </c>
      <c r="C25" s="20" t="s">
        <v>55</v>
      </c>
      <c r="D25" s="18">
        <v>525</v>
      </c>
      <c r="E25" s="21"/>
      <c r="F25" s="15">
        <f t="shared" si="0"/>
        <v>525</v>
      </c>
    </row>
    <row r="26" spans="1:6">
      <c r="A26" s="15">
        <f t="shared" si="1"/>
        <v>12</v>
      </c>
      <c r="B26" s="16" t="s">
        <v>43</v>
      </c>
      <c r="C26" s="20" t="s">
        <v>56</v>
      </c>
      <c r="D26" s="18">
        <v>500</v>
      </c>
      <c r="E26" s="21"/>
      <c r="F26" s="15">
        <f t="shared" si="0"/>
        <v>500</v>
      </c>
    </row>
    <row r="27" spans="1:6">
      <c r="A27" s="15">
        <f t="shared" si="1"/>
        <v>13</v>
      </c>
      <c r="B27" s="16" t="s">
        <v>43</v>
      </c>
      <c r="C27" s="20" t="s">
        <v>57</v>
      </c>
      <c r="D27" s="18">
        <v>325</v>
      </c>
      <c r="E27" s="21"/>
      <c r="F27" s="15">
        <f t="shared" si="0"/>
        <v>325</v>
      </c>
    </row>
    <row r="28" spans="1:6">
      <c r="A28" s="15">
        <f t="shared" si="1"/>
        <v>14</v>
      </c>
      <c r="B28" s="16" t="s">
        <v>43</v>
      </c>
      <c r="C28" s="20" t="s">
        <v>58</v>
      </c>
      <c r="D28" s="18">
        <v>300</v>
      </c>
      <c r="E28" s="21"/>
      <c r="F28" s="15">
        <f t="shared" si="0"/>
        <v>300</v>
      </c>
    </row>
    <row r="29" spans="1:6">
      <c r="A29" s="15">
        <f t="shared" si="1"/>
        <v>15</v>
      </c>
      <c r="B29" s="16" t="s">
        <v>43</v>
      </c>
      <c r="C29" s="20" t="s">
        <v>59</v>
      </c>
      <c r="D29" s="18">
        <v>300</v>
      </c>
      <c r="E29" s="21"/>
      <c r="F29" s="15">
        <f t="shared" si="0"/>
        <v>300</v>
      </c>
    </row>
    <row r="30" spans="1:6">
      <c r="A30" s="15">
        <f t="shared" si="1"/>
        <v>16</v>
      </c>
      <c r="B30" s="16" t="s">
        <v>43</v>
      </c>
      <c r="C30" s="20" t="s">
        <v>60</v>
      </c>
      <c r="D30" s="18">
        <v>4125</v>
      </c>
      <c r="E30" s="21"/>
      <c r="F30" s="15">
        <f t="shared" si="0"/>
        <v>4125</v>
      </c>
    </row>
    <row r="31" spans="1:6">
      <c r="A31" s="15">
        <f t="shared" si="1"/>
        <v>17</v>
      </c>
      <c r="B31" s="16" t="s">
        <v>43</v>
      </c>
      <c r="C31" s="20" t="s">
        <v>61</v>
      </c>
      <c r="D31" s="18">
        <v>100</v>
      </c>
      <c r="E31" s="21"/>
      <c r="F31" s="15">
        <f t="shared" si="0"/>
        <v>100</v>
      </c>
    </row>
    <row r="32" spans="1:6">
      <c r="A32" s="15">
        <v>18</v>
      </c>
      <c r="B32" s="16" t="s">
        <v>43</v>
      </c>
      <c r="C32" s="20" t="s">
        <v>62</v>
      </c>
      <c r="D32" s="18">
        <v>175</v>
      </c>
      <c r="E32" s="21"/>
      <c r="F32" s="15">
        <f t="shared" si="0"/>
        <v>175</v>
      </c>
    </row>
    <row r="33" spans="1:6">
      <c r="A33" s="15">
        <f>A32+1</f>
        <v>19</v>
      </c>
      <c r="B33" s="16" t="s">
        <v>43</v>
      </c>
      <c r="C33" s="20" t="s">
        <v>63</v>
      </c>
      <c r="D33" s="18">
        <v>760</v>
      </c>
      <c r="E33" s="21"/>
      <c r="F33" s="15">
        <f t="shared" si="0"/>
        <v>760</v>
      </c>
    </row>
    <row r="34" spans="1:6">
      <c r="A34" s="15">
        <f>A33+1</f>
        <v>20</v>
      </c>
      <c r="B34" s="16" t="s">
        <v>43</v>
      </c>
      <c r="C34" s="20" t="s">
        <v>64</v>
      </c>
      <c r="D34" s="18">
        <v>10000</v>
      </c>
      <c r="E34" s="21"/>
      <c r="F34" s="15">
        <f t="shared" si="0"/>
        <v>10000</v>
      </c>
    </row>
    <row r="35" spans="1:6">
      <c r="A35" s="15">
        <f>A34+1</f>
        <v>21</v>
      </c>
      <c r="B35" s="16" t="s">
        <v>43</v>
      </c>
      <c r="C35" s="23" t="s">
        <v>65</v>
      </c>
      <c r="D35" s="18">
        <v>200</v>
      </c>
      <c r="E35" s="21"/>
      <c r="F35" s="15">
        <f t="shared" si="0"/>
        <v>200</v>
      </c>
    </row>
    <row r="36" spans="1:6">
      <c r="A36" s="15">
        <f>A35+1</f>
        <v>22</v>
      </c>
      <c r="B36" s="16" t="s">
        <v>43</v>
      </c>
      <c r="C36" s="23" t="s">
        <v>66</v>
      </c>
      <c r="D36" s="18">
        <v>200</v>
      </c>
      <c r="E36" s="21"/>
      <c r="F36" s="15">
        <f t="shared" si="0"/>
        <v>200</v>
      </c>
    </row>
    <row r="37" spans="1:6">
      <c r="A37" s="15">
        <v>23</v>
      </c>
      <c r="B37" s="16" t="s">
        <v>43</v>
      </c>
      <c r="C37" s="23" t="s">
        <v>67</v>
      </c>
      <c r="D37" s="18">
        <v>295</v>
      </c>
      <c r="E37" s="19"/>
      <c r="F37" s="15">
        <f t="shared" si="0"/>
        <v>295</v>
      </c>
    </row>
    <row r="38" spans="1:6">
      <c r="A38" s="15">
        <f t="shared" ref="A38:A58" si="2">A37+1</f>
        <v>24</v>
      </c>
      <c r="B38" s="16" t="s">
        <v>43</v>
      </c>
      <c r="C38" s="23" t="s">
        <v>68</v>
      </c>
      <c r="D38" s="18">
        <v>500</v>
      </c>
      <c r="F38" s="15">
        <f t="shared" si="0"/>
        <v>500</v>
      </c>
    </row>
    <row r="39" spans="1:6">
      <c r="A39" s="15">
        <f t="shared" si="2"/>
        <v>25</v>
      </c>
      <c r="B39" s="16" t="s">
        <v>43</v>
      </c>
      <c r="C39" s="23" t="s">
        <v>69</v>
      </c>
      <c r="D39" s="18">
        <v>1540</v>
      </c>
      <c r="F39" s="15">
        <f t="shared" si="0"/>
        <v>1540</v>
      </c>
    </row>
    <row r="40" spans="1:6">
      <c r="A40" s="15">
        <f t="shared" si="2"/>
        <v>26</v>
      </c>
      <c r="B40" s="16" t="s">
        <v>43</v>
      </c>
      <c r="C40" s="23" t="s">
        <v>70</v>
      </c>
      <c r="D40" s="18">
        <v>11600</v>
      </c>
      <c r="F40" s="15">
        <f t="shared" si="0"/>
        <v>11600</v>
      </c>
    </row>
    <row r="41" spans="1:6">
      <c r="A41" s="15">
        <f t="shared" si="2"/>
        <v>27</v>
      </c>
      <c r="B41" s="16" t="s">
        <v>43</v>
      </c>
      <c r="C41" s="23" t="s">
        <v>71</v>
      </c>
      <c r="D41" s="18">
        <v>3000</v>
      </c>
      <c r="E41" s="24" t="s">
        <v>72</v>
      </c>
      <c r="F41" s="15">
        <f t="shared" si="0"/>
        <v>3000</v>
      </c>
    </row>
    <row r="42" spans="1:6">
      <c r="A42" s="15">
        <f t="shared" si="2"/>
        <v>28</v>
      </c>
      <c r="B42" s="16" t="s">
        <v>43</v>
      </c>
      <c r="C42" s="23" t="s">
        <v>73</v>
      </c>
      <c r="D42" s="18">
        <v>10950</v>
      </c>
      <c r="F42" s="15">
        <f t="shared" si="0"/>
        <v>10950</v>
      </c>
    </row>
    <row r="43" spans="1:6">
      <c r="A43" s="15">
        <f t="shared" si="2"/>
        <v>29</v>
      </c>
      <c r="B43" s="16" t="s">
        <v>43</v>
      </c>
      <c r="C43" s="23" t="s">
        <v>74</v>
      </c>
      <c r="D43" s="18">
        <v>500</v>
      </c>
      <c r="F43" s="15">
        <f t="shared" si="0"/>
        <v>500</v>
      </c>
    </row>
    <row r="44" spans="1:6">
      <c r="A44" s="15">
        <f t="shared" si="2"/>
        <v>30</v>
      </c>
      <c r="B44" s="16" t="s">
        <v>43</v>
      </c>
      <c r="C44" s="23" t="s">
        <v>75</v>
      </c>
      <c r="D44" s="18">
        <v>1000</v>
      </c>
      <c r="F44" s="15">
        <f t="shared" si="0"/>
        <v>1000</v>
      </c>
    </row>
    <row r="45" spans="1:6">
      <c r="A45" s="15">
        <f t="shared" si="2"/>
        <v>31</v>
      </c>
      <c r="B45" s="16" t="s">
        <v>43</v>
      </c>
      <c r="C45" s="23" t="s">
        <v>76</v>
      </c>
      <c r="D45" s="18">
        <v>125</v>
      </c>
      <c r="F45" s="15">
        <f t="shared" si="0"/>
        <v>125</v>
      </c>
    </row>
    <row r="46" spans="1:6">
      <c r="A46" s="15">
        <f t="shared" si="2"/>
        <v>32</v>
      </c>
      <c r="B46" s="16" t="s">
        <v>43</v>
      </c>
      <c r="C46" s="23" t="s">
        <v>77</v>
      </c>
      <c r="D46" s="18">
        <v>150</v>
      </c>
      <c r="E46" s="24" t="s">
        <v>72</v>
      </c>
      <c r="F46" s="15">
        <f t="shared" si="0"/>
        <v>150</v>
      </c>
    </row>
    <row r="47" spans="1:6">
      <c r="A47" s="15">
        <f t="shared" si="2"/>
        <v>33</v>
      </c>
      <c r="B47" s="16" t="s">
        <v>43</v>
      </c>
      <c r="C47" s="23" t="s">
        <v>78</v>
      </c>
      <c r="D47" s="18">
        <v>125</v>
      </c>
      <c r="F47" s="15">
        <f t="shared" si="0"/>
        <v>125</v>
      </c>
    </row>
    <row r="48" spans="1:6">
      <c r="A48" s="15">
        <f t="shared" si="2"/>
        <v>34</v>
      </c>
      <c r="B48" s="16" t="s">
        <v>43</v>
      </c>
      <c r="C48" s="23" t="s">
        <v>79</v>
      </c>
      <c r="D48" s="18">
        <v>100</v>
      </c>
      <c r="F48" s="15">
        <f t="shared" si="0"/>
        <v>100</v>
      </c>
    </row>
    <row r="49" spans="1:6">
      <c r="A49" s="15">
        <f t="shared" si="2"/>
        <v>35</v>
      </c>
      <c r="B49" s="16" t="s">
        <v>43</v>
      </c>
      <c r="C49" s="23" t="s">
        <v>80</v>
      </c>
      <c r="D49" s="18">
        <v>350</v>
      </c>
      <c r="F49" s="15">
        <f t="shared" si="0"/>
        <v>350</v>
      </c>
    </row>
    <row r="50" spans="1:6">
      <c r="A50" s="15">
        <f t="shared" si="2"/>
        <v>36</v>
      </c>
      <c r="B50" s="16" t="s">
        <v>43</v>
      </c>
      <c r="C50" s="23" t="s">
        <v>81</v>
      </c>
      <c r="D50" s="18">
        <v>125</v>
      </c>
      <c r="F50" s="15">
        <f t="shared" si="0"/>
        <v>125</v>
      </c>
    </row>
    <row r="51" spans="1:6">
      <c r="A51" s="15">
        <f t="shared" si="2"/>
        <v>37</v>
      </c>
      <c r="B51" s="16" t="s">
        <v>43</v>
      </c>
      <c r="C51" s="23" t="s">
        <v>82</v>
      </c>
      <c r="D51" s="18">
        <v>1312</v>
      </c>
      <c r="F51" s="15">
        <f t="shared" si="0"/>
        <v>1312</v>
      </c>
    </row>
    <row r="52" spans="1:6">
      <c r="A52" s="15">
        <f t="shared" si="2"/>
        <v>38</v>
      </c>
      <c r="B52" s="16" t="s">
        <v>43</v>
      </c>
      <c r="C52" s="23" t="s">
        <v>83</v>
      </c>
      <c r="D52" s="18">
        <v>305</v>
      </c>
      <c r="F52" s="15">
        <f t="shared" si="0"/>
        <v>305</v>
      </c>
    </row>
    <row r="53" spans="1:6">
      <c r="A53" s="15">
        <f t="shared" si="2"/>
        <v>39</v>
      </c>
      <c r="B53" s="16" t="s">
        <v>43</v>
      </c>
      <c r="C53" s="23" t="s">
        <v>84</v>
      </c>
      <c r="D53" s="18">
        <v>400</v>
      </c>
      <c r="F53" s="15">
        <f t="shared" si="0"/>
        <v>400</v>
      </c>
    </row>
    <row r="54" spans="1:6">
      <c r="A54" s="15">
        <f t="shared" si="2"/>
        <v>40</v>
      </c>
      <c r="B54" s="16" t="s">
        <v>43</v>
      </c>
      <c r="C54" s="25" t="s">
        <v>85</v>
      </c>
      <c r="D54" s="18">
        <v>20</v>
      </c>
      <c r="F54" s="15">
        <f t="shared" si="0"/>
        <v>20</v>
      </c>
    </row>
    <row r="55" spans="1:6">
      <c r="A55" s="15">
        <f t="shared" si="2"/>
        <v>41</v>
      </c>
      <c r="B55" s="16" t="s">
        <v>43</v>
      </c>
      <c r="C55" s="23" t="s">
        <v>86</v>
      </c>
      <c r="D55" s="18">
        <v>890</v>
      </c>
      <c r="F55" s="15">
        <f t="shared" si="0"/>
        <v>890</v>
      </c>
    </row>
    <row r="56" spans="1:6">
      <c r="A56" s="15">
        <f t="shared" si="2"/>
        <v>42</v>
      </c>
      <c r="B56" s="16" t="s">
        <v>43</v>
      </c>
      <c r="C56" s="26" t="s">
        <v>87</v>
      </c>
      <c r="D56" s="18">
        <v>500</v>
      </c>
      <c r="F56" s="15">
        <f t="shared" si="0"/>
        <v>500</v>
      </c>
    </row>
    <row r="57" spans="1:6">
      <c r="A57" s="15">
        <f t="shared" si="2"/>
        <v>43</v>
      </c>
      <c r="B57" s="16" t="s">
        <v>43</v>
      </c>
      <c r="C57" s="25" t="s">
        <v>88</v>
      </c>
      <c r="D57" s="18">
        <v>300</v>
      </c>
      <c r="F57" s="15">
        <f t="shared" si="0"/>
        <v>300</v>
      </c>
    </row>
    <row r="58" spans="1:6">
      <c r="A58" s="15">
        <f t="shared" si="2"/>
        <v>44</v>
      </c>
      <c r="B58" s="16" t="s">
        <v>43</v>
      </c>
      <c r="C58" s="26" t="s">
        <v>89</v>
      </c>
      <c r="D58" s="18">
        <v>250</v>
      </c>
      <c r="F58" s="15">
        <f t="shared" si="0"/>
        <v>250</v>
      </c>
    </row>
    <row r="59" spans="1:6">
      <c r="A59" s="15">
        <f>A58+1</f>
        <v>45</v>
      </c>
      <c r="B59" s="16" t="s">
        <v>43</v>
      </c>
      <c r="C59" s="26" t="s">
        <v>90</v>
      </c>
      <c r="D59" s="18">
        <v>755</v>
      </c>
      <c r="E59" s="19"/>
      <c r="F59" s="15">
        <f t="shared" si="0"/>
        <v>755</v>
      </c>
    </row>
    <row r="60" spans="1:6">
      <c r="A60" s="15">
        <f t="shared" ref="A60:A71" si="3">A59+1</f>
        <v>46</v>
      </c>
      <c r="B60" s="16" t="s">
        <v>43</v>
      </c>
      <c r="C60" s="23" t="s">
        <v>91</v>
      </c>
      <c r="D60" s="18">
        <v>500</v>
      </c>
      <c r="F60" s="15">
        <f t="shared" si="0"/>
        <v>500</v>
      </c>
    </row>
    <row r="61" spans="1:6">
      <c r="A61" s="15">
        <f t="shared" si="3"/>
        <v>47</v>
      </c>
      <c r="B61" s="16" t="s">
        <v>43</v>
      </c>
      <c r="C61" s="23" t="s">
        <v>92</v>
      </c>
      <c r="D61" s="18">
        <v>75</v>
      </c>
      <c r="F61" s="15">
        <f t="shared" si="0"/>
        <v>75</v>
      </c>
    </row>
    <row r="62" spans="1:6">
      <c r="A62" s="15">
        <f t="shared" si="3"/>
        <v>48</v>
      </c>
      <c r="B62" s="27" t="s">
        <v>43</v>
      </c>
      <c r="C62" s="22" t="s">
        <v>93</v>
      </c>
      <c r="D62" s="18">
        <v>719.4</v>
      </c>
      <c r="F62" s="15">
        <f t="shared" si="0"/>
        <v>719.4</v>
      </c>
    </row>
    <row r="63" spans="1:6">
      <c r="A63" s="15">
        <f t="shared" si="3"/>
        <v>49</v>
      </c>
      <c r="B63" s="16" t="s">
        <v>43</v>
      </c>
      <c r="C63" s="26" t="s">
        <v>94</v>
      </c>
      <c r="D63" s="18">
        <v>130</v>
      </c>
      <c r="F63" s="15">
        <f t="shared" si="0"/>
        <v>130</v>
      </c>
    </row>
    <row r="64" spans="1:6">
      <c r="A64" s="15">
        <f t="shared" si="3"/>
        <v>50</v>
      </c>
      <c r="B64" s="16" t="s">
        <v>43</v>
      </c>
      <c r="C64" s="23" t="s">
        <v>95</v>
      </c>
      <c r="D64" s="18">
        <v>3000</v>
      </c>
      <c r="F64" s="15">
        <f t="shared" si="0"/>
        <v>3000</v>
      </c>
    </row>
    <row r="65" spans="1:6">
      <c r="A65" s="15">
        <f t="shared" si="3"/>
        <v>51</v>
      </c>
      <c r="B65" s="16" t="s">
        <v>43</v>
      </c>
      <c r="C65" s="23" t="s">
        <v>96</v>
      </c>
      <c r="D65" s="18">
        <v>125</v>
      </c>
      <c r="F65" s="15">
        <f t="shared" si="0"/>
        <v>125</v>
      </c>
    </row>
    <row r="66" spans="1:6">
      <c r="A66" s="15">
        <f t="shared" si="3"/>
        <v>52</v>
      </c>
      <c r="B66" s="16" t="s">
        <v>43</v>
      </c>
      <c r="C66" s="23" t="s">
        <v>97</v>
      </c>
      <c r="D66" s="18">
        <v>240</v>
      </c>
      <c r="F66" s="15">
        <f t="shared" si="0"/>
        <v>240</v>
      </c>
    </row>
    <row r="67" spans="1:6">
      <c r="A67" s="15">
        <f t="shared" si="3"/>
        <v>53</v>
      </c>
      <c r="B67" s="16" t="s">
        <v>43</v>
      </c>
      <c r="C67" s="22" t="s">
        <v>98</v>
      </c>
      <c r="D67" s="18">
        <v>250</v>
      </c>
      <c r="F67" s="15">
        <f t="shared" si="0"/>
        <v>250</v>
      </c>
    </row>
    <row r="68" spans="1:6">
      <c r="A68" s="15">
        <f t="shared" si="3"/>
        <v>54</v>
      </c>
      <c r="B68" s="16" t="s">
        <v>43</v>
      </c>
      <c r="C68" s="23" t="s">
        <v>99</v>
      </c>
      <c r="D68" s="18">
        <v>275</v>
      </c>
      <c r="F68" s="15">
        <f t="shared" si="0"/>
        <v>275</v>
      </c>
    </row>
    <row r="69" spans="1:6">
      <c r="A69" s="15">
        <f t="shared" si="3"/>
        <v>55</v>
      </c>
      <c r="B69" s="16" t="s">
        <v>43</v>
      </c>
      <c r="C69" s="23" t="s">
        <v>100</v>
      </c>
      <c r="D69" s="18">
        <v>34.25</v>
      </c>
      <c r="F69" s="15">
        <f t="shared" si="0"/>
        <v>34.25</v>
      </c>
    </row>
    <row r="70" spans="1:6">
      <c r="A70" s="15">
        <f t="shared" si="3"/>
        <v>56</v>
      </c>
      <c r="B70" s="16" t="s">
        <v>43</v>
      </c>
      <c r="C70" s="23" t="s">
        <v>101</v>
      </c>
      <c r="D70" s="18">
        <v>0</v>
      </c>
      <c r="E70" s="28">
        <v>5.2575879716356848E-2</v>
      </c>
      <c r="F70" s="15">
        <f>D70*E70</f>
        <v>0</v>
      </c>
    </row>
    <row r="71" spans="1:6">
      <c r="A71" s="15">
        <f t="shared" si="3"/>
        <v>57</v>
      </c>
      <c r="B71" s="16" t="s">
        <v>43</v>
      </c>
      <c r="C71" s="23"/>
      <c r="D71" s="18"/>
      <c r="E71" s="28"/>
      <c r="F71" s="15">
        <f>D71*E71</f>
        <v>0</v>
      </c>
    </row>
    <row r="72" spans="1:6">
      <c r="A72" s="15"/>
      <c r="B72" s="16"/>
    </row>
    <row r="73" spans="1:6" ht="15.75">
      <c r="C73" s="29" t="s">
        <v>102</v>
      </c>
      <c r="D73" s="30">
        <f>SUM(D15:D72)</f>
        <v>70216.73</v>
      </c>
      <c r="F73" s="30">
        <f>SUM(F15:F72)</f>
        <v>70216.73</v>
      </c>
    </row>
    <row r="75" spans="1:6" ht="15.75">
      <c r="C75" s="14" t="s">
        <v>103</v>
      </c>
    </row>
    <row r="76" spans="1:6" ht="15.75">
      <c r="C76" s="31"/>
    </row>
    <row r="77" spans="1:6">
      <c r="A77" s="15">
        <v>1</v>
      </c>
      <c r="B77" s="16" t="s">
        <v>43</v>
      </c>
      <c r="C77" s="20" t="str">
        <f>C15</f>
        <v>JOURNAL ENTRY</v>
      </c>
      <c r="D77" s="18">
        <v>-312</v>
      </c>
      <c r="E77" s="19" t="s">
        <v>45</v>
      </c>
      <c r="F77" s="15">
        <f t="shared" ref="F77:F131" si="4">D77</f>
        <v>-312</v>
      </c>
    </row>
    <row r="78" spans="1:6">
      <c r="A78" s="15">
        <f t="shared" ref="A78:A93" si="5">A77+1</f>
        <v>2</v>
      </c>
      <c r="B78" s="16" t="s">
        <v>43</v>
      </c>
      <c r="C78" s="20" t="str">
        <f t="shared" ref="C78:C132" si="6">C16</f>
        <v>ANDERSON COUNTY CHAMBER OF COMMERCE</v>
      </c>
      <c r="D78" s="18">
        <v>400</v>
      </c>
      <c r="F78" s="15">
        <f t="shared" si="4"/>
        <v>400</v>
      </c>
    </row>
    <row r="79" spans="1:6">
      <c r="A79" s="15">
        <f t="shared" si="5"/>
        <v>3</v>
      </c>
      <c r="B79" s="16" t="s">
        <v>43</v>
      </c>
      <c r="C79" s="20" t="str">
        <f t="shared" si="6"/>
        <v>BOWLING GREEN AREA CHAMBER OF COMMERCE</v>
      </c>
      <c r="D79" s="18">
        <v>7500</v>
      </c>
      <c r="F79" s="15">
        <f t="shared" si="4"/>
        <v>7500</v>
      </c>
    </row>
    <row r="80" spans="1:6">
      <c r="A80" s="15">
        <f t="shared" si="5"/>
        <v>4</v>
      </c>
      <c r="B80" s="16" t="s">
        <v>43</v>
      </c>
      <c r="C80" s="20" t="str">
        <f t="shared" si="6"/>
        <v>BRECKINRIDGE COUNTY CHAMBER OF COMMERCE</v>
      </c>
      <c r="D80" s="18">
        <v>125</v>
      </c>
      <c r="F80" s="15">
        <f t="shared" si="4"/>
        <v>125</v>
      </c>
    </row>
    <row r="81" spans="1:6">
      <c r="A81" s="15">
        <f t="shared" si="5"/>
        <v>5</v>
      </c>
      <c r="B81" s="16" t="s">
        <v>43</v>
      </c>
      <c r="C81" s="20" t="str">
        <f t="shared" si="6"/>
        <v>BUILDING INDUSTRY ASSOCIATION OF GREATER LOUISVILLE</v>
      </c>
      <c r="D81" s="18">
        <v>405</v>
      </c>
      <c r="F81" s="15">
        <f t="shared" si="4"/>
        <v>405</v>
      </c>
    </row>
    <row r="82" spans="1:6">
      <c r="A82" s="15">
        <f t="shared" si="5"/>
        <v>6</v>
      </c>
      <c r="B82" s="16" t="s">
        <v>43</v>
      </c>
      <c r="C82" s="20" t="str">
        <f t="shared" si="6"/>
        <v>CADIZ TRIGG COUNTY ECONOMIC DEVELOP COMM</v>
      </c>
      <c r="D82" s="18">
        <v>500</v>
      </c>
      <c r="F82" s="15">
        <f t="shared" si="4"/>
        <v>500</v>
      </c>
    </row>
    <row r="83" spans="1:6">
      <c r="A83" s="15">
        <f t="shared" si="5"/>
        <v>7</v>
      </c>
      <c r="B83" s="16" t="s">
        <v>43</v>
      </c>
      <c r="C83" s="20" t="str">
        <f t="shared" si="6"/>
        <v>CAMPBELLSVILLE-TAYLOR COUNTY CHAMBER OF COMMERCE</v>
      </c>
      <c r="D83" s="18">
        <v>100</v>
      </c>
      <c r="F83" s="15">
        <f t="shared" si="4"/>
        <v>100</v>
      </c>
    </row>
    <row r="84" spans="1:6">
      <c r="A84" s="15">
        <f t="shared" si="5"/>
        <v>8</v>
      </c>
      <c r="B84" s="16" t="s">
        <v>43</v>
      </c>
      <c r="C84" s="20" t="str">
        <f t="shared" si="6"/>
        <v>CAVE CITY CHAMBER OF COMMERCE</v>
      </c>
      <c r="D84" s="18">
        <v>300</v>
      </c>
      <c r="F84" s="15">
        <f t="shared" si="4"/>
        <v>300</v>
      </c>
    </row>
    <row r="85" spans="1:6">
      <c r="A85" s="15">
        <f t="shared" si="5"/>
        <v>9</v>
      </c>
      <c r="B85" s="16" t="s">
        <v>43</v>
      </c>
      <c r="C85" s="20" t="str">
        <f t="shared" si="6"/>
        <v>CHAMBER OF COMMERCE</v>
      </c>
      <c r="D85" s="18">
        <v>2000</v>
      </c>
      <c r="F85" s="15">
        <f t="shared" si="4"/>
        <v>2000</v>
      </c>
    </row>
    <row r="86" spans="1:6">
      <c r="A86" s="15">
        <f t="shared" si="5"/>
        <v>10</v>
      </c>
      <c r="B86" s="16" t="s">
        <v>43</v>
      </c>
      <c r="C86" s="20" t="str">
        <f t="shared" si="6"/>
        <v>CHRISTIAN COUNTY CHAMBER OF COMMERCE</v>
      </c>
      <c r="D86" s="18">
        <v>1248.08</v>
      </c>
      <c r="F86" s="15">
        <f t="shared" si="4"/>
        <v>1248.08</v>
      </c>
    </row>
    <row r="87" spans="1:6">
      <c r="A87" s="15">
        <f t="shared" si="5"/>
        <v>11</v>
      </c>
      <c r="B87" s="16" t="s">
        <v>43</v>
      </c>
      <c r="C87" s="20" t="str">
        <f t="shared" si="6"/>
        <v>CRITTENDEN COUNTY CHAMBER OF COMMERCE</v>
      </c>
      <c r="D87" s="18">
        <v>525</v>
      </c>
      <c r="F87" s="15">
        <f t="shared" si="4"/>
        <v>525</v>
      </c>
    </row>
    <row r="88" spans="1:6">
      <c r="A88" s="15">
        <f t="shared" si="5"/>
        <v>12</v>
      </c>
      <c r="B88" s="16" t="s">
        <v>43</v>
      </c>
      <c r="C88" s="20" t="str">
        <f t="shared" si="6"/>
        <v>CRITTENDEN COUNTY ECONOMIC</v>
      </c>
      <c r="D88" s="18">
        <v>500</v>
      </c>
      <c r="F88" s="15">
        <f t="shared" si="4"/>
        <v>500</v>
      </c>
    </row>
    <row r="89" spans="1:6">
      <c r="A89" s="15">
        <f t="shared" si="5"/>
        <v>13</v>
      </c>
      <c r="B89" s="16" t="s">
        <v>43</v>
      </c>
      <c r="C89" s="20" t="str">
        <f t="shared" si="6"/>
        <v>DANVILLE-BOYLE COUNTY CHAMBER OF COMMERCE</v>
      </c>
      <c r="D89" s="18">
        <v>325</v>
      </c>
      <c r="F89" s="15">
        <f t="shared" si="4"/>
        <v>325</v>
      </c>
    </row>
    <row r="90" spans="1:6">
      <c r="A90" s="15">
        <f t="shared" si="5"/>
        <v>14</v>
      </c>
      <c r="B90" s="16" t="s">
        <v>43</v>
      </c>
      <c r="C90" s="20" t="str">
        <f t="shared" si="6"/>
        <v>GARRARD COUNTY</v>
      </c>
      <c r="D90" s="18">
        <v>300</v>
      </c>
      <c r="F90" s="15">
        <f t="shared" si="4"/>
        <v>300</v>
      </c>
    </row>
    <row r="91" spans="1:6">
      <c r="A91" s="15">
        <f t="shared" si="5"/>
        <v>15</v>
      </c>
      <c r="B91" s="16" t="s">
        <v>43</v>
      </c>
      <c r="C91" s="20" t="str">
        <f t="shared" si="6"/>
        <v>GARRARD COUNTY CHAMBER OF COMMERCE</v>
      </c>
      <c r="D91" s="18">
        <v>300</v>
      </c>
      <c r="F91" s="15">
        <f t="shared" si="4"/>
        <v>300</v>
      </c>
    </row>
    <row r="92" spans="1:6">
      <c r="A92" s="15">
        <f t="shared" si="5"/>
        <v>16</v>
      </c>
      <c r="B92" s="16" t="s">
        <v>43</v>
      </c>
      <c r="C92" s="20" t="str">
        <f t="shared" si="6"/>
        <v>GLASGOW BARREN COUNTY CHAMBER OF COMMERCE</v>
      </c>
      <c r="D92" s="18">
        <v>4125</v>
      </c>
      <c r="F92" s="15">
        <f t="shared" si="4"/>
        <v>4125</v>
      </c>
    </row>
    <row r="93" spans="1:6">
      <c r="A93" s="15">
        <f t="shared" si="5"/>
        <v>17</v>
      </c>
      <c r="B93" s="16" t="s">
        <v>43</v>
      </c>
      <c r="C93" s="20" t="str">
        <f t="shared" si="6"/>
        <v>GRAND RIVERS CHAMBER OF COMMERCE</v>
      </c>
      <c r="D93" s="18">
        <v>100</v>
      </c>
      <c r="F93" s="15">
        <f t="shared" si="4"/>
        <v>100</v>
      </c>
    </row>
    <row r="94" spans="1:6">
      <c r="A94" s="15">
        <v>18</v>
      </c>
      <c r="B94" s="16" t="s">
        <v>43</v>
      </c>
      <c r="C94" s="20" t="str">
        <f t="shared" si="6"/>
        <v>GREATER MUHLENBERG CHAMBER OF COMMERCE</v>
      </c>
      <c r="D94" s="18">
        <v>175</v>
      </c>
      <c r="F94" s="15">
        <f t="shared" si="4"/>
        <v>175</v>
      </c>
    </row>
    <row r="95" spans="1:6">
      <c r="A95" s="15">
        <f>A94+1</f>
        <v>19</v>
      </c>
      <c r="B95" s="16" t="s">
        <v>43</v>
      </c>
      <c r="C95" s="20" t="str">
        <f t="shared" si="6"/>
        <v>GREATER OWENSBORO CHAMBER OF COMMERCE</v>
      </c>
      <c r="D95" s="18">
        <v>760</v>
      </c>
      <c r="F95" s="15">
        <f t="shared" si="4"/>
        <v>760</v>
      </c>
    </row>
    <row r="96" spans="1:6">
      <c r="A96" s="15">
        <f>A95+1</f>
        <v>20</v>
      </c>
      <c r="B96" s="16" t="s">
        <v>43</v>
      </c>
      <c r="C96" s="20" t="str">
        <f t="shared" si="6"/>
        <v>GREATER OWENSBORO ECONOMIC DEVELOPMENT CORP</v>
      </c>
      <c r="D96" s="18">
        <v>10000</v>
      </c>
      <c r="F96" s="15">
        <f t="shared" si="4"/>
        <v>10000</v>
      </c>
    </row>
    <row r="97" spans="1:6">
      <c r="A97" s="15">
        <f>A96+1</f>
        <v>21</v>
      </c>
      <c r="B97" s="16" t="s">
        <v>43</v>
      </c>
      <c r="C97" s="20" t="str">
        <f t="shared" si="6"/>
        <v>GREENSBURG-GREEN CO. CHAMBER OF COMMERCE</v>
      </c>
      <c r="D97" s="18">
        <v>200</v>
      </c>
      <c r="F97" s="15">
        <f t="shared" si="4"/>
        <v>200</v>
      </c>
    </row>
    <row r="98" spans="1:6">
      <c r="A98" s="15">
        <f>A97+1</f>
        <v>22</v>
      </c>
      <c r="B98" s="16" t="s">
        <v>43</v>
      </c>
      <c r="C98" s="20" t="str">
        <f t="shared" si="6"/>
        <v>HART COUNTY CHAMBER OF COMMERCE</v>
      </c>
      <c r="D98" s="18">
        <v>200</v>
      </c>
      <c r="F98" s="15">
        <f t="shared" si="4"/>
        <v>200</v>
      </c>
    </row>
    <row r="99" spans="1:6">
      <c r="A99" s="15">
        <v>23</v>
      </c>
      <c r="B99" s="16" t="s">
        <v>43</v>
      </c>
      <c r="C99" s="20" t="str">
        <f t="shared" si="6"/>
        <v>HOPKINS COUNTY HOME BUILDERS ASSOCIATION</v>
      </c>
      <c r="D99" s="18">
        <v>295</v>
      </c>
      <c r="E99" s="19"/>
      <c r="F99" s="15">
        <f t="shared" si="4"/>
        <v>295</v>
      </c>
    </row>
    <row r="100" spans="1:6">
      <c r="A100" s="15">
        <f t="shared" ref="A100:A120" si="7">A99+1</f>
        <v>24</v>
      </c>
      <c r="B100" s="16" t="s">
        <v>43</v>
      </c>
      <c r="C100" s="20" t="str">
        <f t="shared" si="6"/>
        <v>JUNIOR ACHIEVEMENT OF WEST KENTUCKY</v>
      </c>
      <c r="D100" s="18">
        <v>500</v>
      </c>
      <c r="F100" s="15">
        <f t="shared" si="4"/>
        <v>500</v>
      </c>
    </row>
    <row r="101" spans="1:6">
      <c r="A101" s="15">
        <f t="shared" si="7"/>
        <v>25</v>
      </c>
      <c r="B101" s="16" t="s">
        <v>43</v>
      </c>
      <c r="C101" s="20" t="str">
        <f t="shared" si="6"/>
        <v>KENTUCKY ASSOCIATION OF MANUFACTURERS</v>
      </c>
      <c r="D101" s="18">
        <v>1540</v>
      </c>
      <c r="F101" s="15">
        <f t="shared" si="4"/>
        <v>1540</v>
      </c>
    </row>
    <row r="102" spans="1:6">
      <c r="A102" s="15">
        <f t="shared" si="7"/>
        <v>26</v>
      </c>
      <c r="B102" s="16" t="s">
        <v>43</v>
      </c>
      <c r="C102" s="20" t="str">
        <f t="shared" si="6"/>
        <v>KENTUCKY CHAMBER</v>
      </c>
      <c r="D102" s="18">
        <v>11600</v>
      </c>
      <c r="F102" s="15">
        <f t="shared" si="4"/>
        <v>11600</v>
      </c>
    </row>
    <row r="103" spans="1:6">
      <c r="A103" s="15">
        <f t="shared" si="7"/>
        <v>27</v>
      </c>
      <c r="B103" s="16" t="s">
        <v>43</v>
      </c>
      <c r="C103" s="20" t="str">
        <f t="shared" si="6"/>
        <v>KENTUCKY CHAMBER OF COMMERCE EXECUTIVES</v>
      </c>
      <c r="D103" s="18">
        <v>3000</v>
      </c>
      <c r="E103" s="24" t="s">
        <v>72</v>
      </c>
      <c r="F103" s="15">
        <f t="shared" si="4"/>
        <v>3000</v>
      </c>
    </row>
    <row r="104" spans="1:6">
      <c r="A104" s="15">
        <f t="shared" si="7"/>
        <v>28</v>
      </c>
      <c r="B104" s="16" t="s">
        <v>43</v>
      </c>
      <c r="C104" s="20" t="str">
        <f t="shared" si="6"/>
        <v>KENTUCKY GAS ASSOCIATION</v>
      </c>
      <c r="D104" s="18">
        <v>10950</v>
      </c>
      <c r="F104" s="15">
        <f t="shared" si="4"/>
        <v>10950</v>
      </c>
    </row>
    <row r="105" spans="1:6">
      <c r="A105" s="15">
        <f t="shared" si="7"/>
        <v>29</v>
      </c>
      <c r="B105" s="16" t="s">
        <v>43</v>
      </c>
      <c r="C105" s="20" t="str">
        <f t="shared" si="6"/>
        <v>KENTUCKY LAKE CHAMBER OF COMMERCE</v>
      </c>
      <c r="D105" s="18">
        <v>500</v>
      </c>
      <c r="F105" s="15">
        <f t="shared" si="4"/>
        <v>500</v>
      </c>
    </row>
    <row r="106" spans="1:6">
      <c r="A106" s="15">
        <f t="shared" si="7"/>
        <v>30</v>
      </c>
      <c r="B106" s="16" t="s">
        <v>43</v>
      </c>
      <c r="C106" s="20" t="str">
        <f t="shared" si="6"/>
        <v>KENTUCKY OIL AND GAS ASSOCIATION</v>
      </c>
      <c r="D106" s="18">
        <v>1000</v>
      </c>
      <c r="F106" s="15">
        <f t="shared" si="4"/>
        <v>1000</v>
      </c>
    </row>
    <row r="107" spans="1:6">
      <c r="A107" s="15">
        <f t="shared" si="7"/>
        <v>31</v>
      </c>
      <c r="B107" s="16" t="s">
        <v>43</v>
      </c>
      <c r="C107" s="20" t="str">
        <f t="shared" si="6"/>
        <v>KIWANIS CLUB</v>
      </c>
      <c r="D107" s="18">
        <v>125</v>
      </c>
      <c r="F107" s="15">
        <f t="shared" si="4"/>
        <v>125</v>
      </c>
    </row>
    <row r="108" spans="1:6">
      <c r="A108" s="15">
        <f t="shared" si="7"/>
        <v>32</v>
      </c>
      <c r="B108" s="16" t="s">
        <v>43</v>
      </c>
      <c r="C108" s="20" t="str">
        <f t="shared" si="6"/>
        <v>KY STATE BOARD FOR LICENSURE FOR PROFESSIONAL ENGINEERS</v>
      </c>
      <c r="D108" s="18">
        <v>150</v>
      </c>
      <c r="E108" s="24" t="s">
        <v>72</v>
      </c>
      <c r="F108" s="15">
        <f t="shared" si="4"/>
        <v>150</v>
      </c>
    </row>
    <row r="109" spans="1:6">
      <c r="A109" s="15">
        <f t="shared" si="7"/>
        <v>33</v>
      </c>
      <c r="B109" s="16" t="s">
        <v>43</v>
      </c>
      <c r="C109" s="20" t="str">
        <f t="shared" si="6"/>
        <v>LAKE BARKLEY CHAMBER OF COMMERCE</v>
      </c>
      <c r="D109" s="18">
        <v>125</v>
      </c>
      <c r="F109" s="15">
        <f t="shared" si="4"/>
        <v>125</v>
      </c>
    </row>
    <row r="110" spans="1:6">
      <c r="A110" s="15">
        <f t="shared" si="7"/>
        <v>34</v>
      </c>
      <c r="B110" s="16" t="s">
        <v>43</v>
      </c>
      <c r="C110" s="20" t="str">
        <f t="shared" si="6"/>
        <v>LEADERSHIP KENTUCKY</v>
      </c>
      <c r="D110" s="18">
        <v>100</v>
      </c>
      <c r="F110" s="15">
        <f t="shared" si="4"/>
        <v>100</v>
      </c>
    </row>
    <row r="111" spans="1:6">
      <c r="A111" s="15">
        <f t="shared" si="7"/>
        <v>35</v>
      </c>
      <c r="B111" s="16" t="s">
        <v>43</v>
      </c>
      <c r="C111" s="20" t="str">
        <f t="shared" si="6"/>
        <v>LEADERSHIP SHELBY</v>
      </c>
      <c r="D111" s="18">
        <v>350</v>
      </c>
      <c r="F111" s="15">
        <f t="shared" si="4"/>
        <v>350</v>
      </c>
    </row>
    <row r="112" spans="1:6">
      <c r="A112" s="15">
        <f t="shared" si="7"/>
        <v>36</v>
      </c>
      <c r="B112" s="16" t="s">
        <v>43</v>
      </c>
      <c r="C112" s="20" t="str">
        <f t="shared" si="6"/>
        <v>LINCOLN COUNTY CHAMBER OF COMMERCE</v>
      </c>
      <c r="D112" s="18">
        <v>125</v>
      </c>
      <c r="F112" s="15">
        <f t="shared" si="4"/>
        <v>125</v>
      </c>
    </row>
    <row r="113" spans="1:6">
      <c r="A113" s="15">
        <f t="shared" si="7"/>
        <v>37</v>
      </c>
      <c r="B113" s="16" t="s">
        <v>43</v>
      </c>
      <c r="C113" s="20" t="str">
        <f t="shared" si="6"/>
        <v>LOGAN ECONOMIC ALLIANCE FOR DEVELOPMENT</v>
      </c>
      <c r="D113" s="18">
        <v>1312</v>
      </c>
      <c r="F113" s="15">
        <f t="shared" si="4"/>
        <v>1312</v>
      </c>
    </row>
    <row r="114" spans="1:6">
      <c r="A114" s="15">
        <f t="shared" si="7"/>
        <v>38</v>
      </c>
      <c r="B114" s="16" t="s">
        <v>43</v>
      </c>
      <c r="C114" s="20" t="str">
        <f t="shared" si="6"/>
        <v>MADISONVILLE-HOPKINS COUNTY CHAMBER OF COMMERCE</v>
      </c>
      <c r="D114" s="18">
        <v>305</v>
      </c>
      <c r="F114" s="15">
        <f t="shared" si="4"/>
        <v>305</v>
      </c>
    </row>
    <row r="115" spans="1:6">
      <c r="A115" s="15">
        <f t="shared" si="7"/>
        <v>39</v>
      </c>
      <c r="B115" s="16" t="s">
        <v>43</v>
      </c>
      <c r="C115" s="20" t="str">
        <f t="shared" si="6"/>
        <v>MARION COUNTY CHAMBER OF COMMERCE</v>
      </c>
      <c r="D115" s="18">
        <v>400</v>
      </c>
      <c r="F115" s="15">
        <f t="shared" si="4"/>
        <v>400</v>
      </c>
    </row>
    <row r="116" spans="1:6">
      <c r="A116" s="15">
        <f t="shared" si="7"/>
        <v>40</v>
      </c>
      <c r="B116" s="16" t="s">
        <v>43</v>
      </c>
      <c r="C116" s="20" t="str">
        <f t="shared" si="6"/>
        <v>MARION MAIN STREET INC</v>
      </c>
      <c r="D116" s="18">
        <v>20</v>
      </c>
      <c r="F116" s="15">
        <f t="shared" si="4"/>
        <v>20</v>
      </c>
    </row>
    <row r="117" spans="1:6">
      <c r="A117" s="15">
        <f t="shared" si="7"/>
        <v>41</v>
      </c>
      <c r="B117" s="16" t="s">
        <v>43</v>
      </c>
      <c r="C117" s="20" t="str">
        <f t="shared" si="6"/>
        <v>MAYFIELD/GRAVES COUNTY CHAMBER OF COMMERCE</v>
      </c>
      <c r="D117" s="18">
        <v>890</v>
      </c>
      <c r="F117" s="15">
        <f t="shared" si="4"/>
        <v>890</v>
      </c>
    </row>
    <row r="118" spans="1:6">
      <c r="A118" s="15">
        <f t="shared" si="7"/>
        <v>42</v>
      </c>
      <c r="B118" s="16" t="s">
        <v>43</v>
      </c>
      <c r="C118" s="20" t="str">
        <f t="shared" si="6"/>
        <v>MERCER COUNTY CHAMBER OF COMMERCE</v>
      </c>
      <c r="D118" s="18">
        <v>500</v>
      </c>
      <c r="F118" s="15">
        <f t="shared" si="4"/>
        <v>500</v>
      </c>
    </row>
    <row r="119" spans="1:6">
      <c r="A119" s="15">
        <f t="shared" si="7"/>
        <v>43</v>
      </c>
      <c r="B119" s="16" t="s">
        <v>43</v>
      </c>
      <c r="C119" s="20" t="str">
        <f t="shared" si="6"/>
        <v>OHIO COUNTY CHAMBER OF COMMERCE</v>
      </c>
      <c r="D119" s="18">
        <v>300</v>
      </c>
      <c r="F119" s="15">
        <f t="shared" si="4"/>
        <v>300</v>
      </c>
    </row>
    <row r="120" spans="1:6">
      <c r="A120" s="15">
        <f t="shared" si="7"/>
        <v>44</v>
      </c>
      <c r="B120" s="16" t="s">
        <v>43</v>
      </c>
      <c r="C120" s="20" t="str">
        <f t="shared" si="6"/>
        <v>OWENSBORO AREA MUSEUM OF SCIENCE AND HISTORY</v>
      </c>
      <c r="D120" s="18">
        <v>250</v>
      </c>
      <c r="F120" s="15">
        <f t="shared" si="4"/>
        <v>250</v>
      </c>
    </row>
    <row r="121" spans="1:6">
      <c r="A121" s="15">
        <f>A120+1</f>
        <v>45</v>
      </c>
      <c r="B121" s="16" t="s">
        <v>43</v>
      </c>
      <c r="C121" s="20" t="str">
        <f t="shared" si="6"/>
        <v>PADUCAH AREA CHAMBER OF COMMERCE</v>
      </c>
      <c r="D121" s="18">
        <v>755</v>
      </c>
      <c r="E121" s="19"/>
      <c r="F121" s="15">
        <f t="shared" si="4"/>
        <v>755</v>
      </c>
    </row>
    <row r="122" spans="1:6">
      <c r="A122" s="15">
        <f t="shared" ref="A122:A133" si="8">A121+1</f>
        <v>46</v>
      </c>
      <c r="B122" s="16" t="s">
        <v>43</v>
      </c>
      <c r="C122" s="20" t="str">
        <f t="shared" si="6"/>
        <v>PRINCETON/CALDWELL COUNTY CHAMBER OF COMMERCE</v>
      </c>
      <c r="D122" s="18">
        <v>500</v>
      </c>
      <c r="F122" s="15">
        <f t="shared" si="4"/>
        <v>500</v>
      </c>
    </row>
    <row r="123" spans="1:6">
      <c r="A123" s="15">
        <f t="shared" si="8"/>
        <v>47</v>
      </c>
      <c r="B123" s="16" t="s">
        <v>43</v>
      </c>
      <c r="C123" s="20" t="str">
        <f t="shared" si="6"/>
        <v>ROTARY CLUB INTERNATIONAL</v>
      </c>
      <c r="D123" s="18">
        <v>75</v>
      </c>
      <c r="F123" s="15">
        <f t="shared" si="4"/>
        <v>75</v>
      </c>
    </row>
    <row r="124" spans="1:6">
      <c r="A124" s="15">
        <f t="shared" si="8"/>
        <v>48</v>
      </c>
      <c r="B124" s="16" t="s">
        <v>43</v>
      </c>
      <c r="C124" s="20" t="str">
        <f t="shared" si="6"/>
        <v>SHELBY COUNTY CHAMBER OF COMMERCE</v>
      </c>
      <c r="D124" s="18">
        <v>719.4</v>
      </c>
      <c r="F124" s="15">
        <f t="shared" si="4"/>
        <v>719.4</v>
      </c>
    </row>
    <row r="125" spans="1:6">
      <c r="A125" s="15">
        <f t="shared" si="8"/>
        <v>49</v>
      </c>
      <c r="B125" s="16" t="s">
        <v>43</v>
      </c>
      <c r="C125" s="20" t="str">
        <f t="shared" si="6"/>
        <v>SOCIETY FOR MARKETING PROFESSIONAL SERVICES</v>
      </c>
      <c r="D125" s="18">
        <v>130</v>
      </c>
      <c r="F125" s="15">
        <f t="shared" si="4"/>
        <v>130</v>
      </c>
    </row>
    <row r="126" spans="1:6">
      <c r="A126" s="15">
        <f t="shared" si="8"/>
        <v>50</v>
      </c>
      <c r="B126" s="16" t="s">
        <v>43</v>
      </c>
      <c r="C126" s="20" t="str">
        <f t="shared" si="6"/>
        <v>SOUTHWESTERN KENTUCKY ECONOMIC DEVELOPMENT COUNCIL</v>
      </c>
      <c r="D126" s="18">
        <v>3000</v>
      </c>
      <c r="F126" s="15">
        <f t="shared" si="4"/>
        <v>3000</v>
      </c>
    </row>
    <row r="127" spans="1:6">
      <c r="A127" s="15">
        <f t="shared" si="8"/>
        <v>51</v>
      </c>
      <c r="B127" s="16" t="s">
        <v>43</v>
      </c>
      <c r="C127" s="20" t="str">
        <f t="shared" si="6"/>
        <v>SPRINGFIELD-WASHINGTON COUNTY CHAMBER OF COMMERCE</v>
      </c>
      <c r="D127" s="18">
        <v>125</v>
      </c>
      <c r="F127" s="15">
        <f t="shared" si="4"/>
        <v>125</v>
      </c>
    </row>
    <row r="128" spans="1:6">
      <c r="A128" s="15">
        <f t="shared" si="8"/>
        <v>52</v>
      </c>
      <c r="B128" s="16" t="s">
        <v>43</v>
      </c>
      <c r="C128" s="20" t="str">
        <f t="shared" si="6"/>
        <v>TEXAS BOARD OF PROFESSIONAL ENGINEERS -OWENSBORO, KY</v>
      </c>
      <c r="D128" s="18">
        <v>240</v>
      </c>
      <c r="F128" s="15">
        <f t="shared" si="4"/>
        <v>240</v>
      </c>
    </row>
    <row r="129" spans="1:8">
      <c r="A129" s="15">
        <f t="shared" si="8"/>
        <v>53</v>
      </c>
      <c r="B129" s="16" t="s">
        <v>43</v>
      </c>
      <c r="C129" s="20" t="str">
        <f t="shared" si="6"/>
        <v>TODD COUNTY COMMUNITY ALLIANCE</v>
      </c>
      <c r="D129" s="18">
        <v>250</v>
      </c>
      <c r="F129" s="15">
        <f t="shared" si="4"/>
        <v>250</v>
      </c>
    </row>
    <row r="130" spans="1:8">
      <c r="A130" s="15">
        <f t="shared" si="8"/>
        <v>54</v>
      </c>
      <c r="B130" s="16" t="s">
        <v>43</v>
      </c>
      <c r="C130" s="20" t="str">
        <f t="shared" si="6"/>
        <v>TRIGG COUNTY CHAMBER OF COMMERCE</v>
      </c>
      <c r="D130" s="18">
        <v>275</v>
      </c>
      <c r="F130" s="15">
        <f t="shared" si="4"/>
        <v>275</v>
      </c>
    </row>
    <row r="131" spans="1:8">
      <c r="A131" s="15">
        <f t="shared" si="8"/>
        <v>55</v>
      </c>
      <c r="B131" s="16" t="s">
        <v>43</v>
      </c>
      <c r="C131" s="20" t="str">
        <f t="shared" si="6"/>
        <v>WARREN COUNTY CLERK</v>
      </c>
      <c r="D131" s="18">
        <v>34.25</v>
      </c>
      <c r="F131" s="15">
        <f t="shared" si="4"/>
        <v>34.25</v>
      </c>
    </row>
    <row r="132" spans="1:8">
      <c r="A132" s="15">
        <f t="shared" si="8"/>
        <v>56</v>
      </c>
      <c r="B132" s="16" t="s">
        <v>43</v>
      </c>
      <c r="C132" s="20" t="str">
        <f t="shared" si="6"/>
        <v>AGA</v>
      </c>
      <c r="D132" s="18">
        <v>0</v>
      </c>
      <c r="E132" s="32">
        <v>5.2575879716356848E-2</v>
      </c>
      <c r="F132" s="15">
        <f>D132*E132</f>
        <v>0</v>
      </c>
    </row>
    <row r="133" spans="1:8">
      <c r="A133" s="15">
        <f t="shared" si="8"/>
        <v>57</v>
      </c>
      <c r="B133" s="16" t="s">
        <v>43</v>
      </c>
      <c r="C133" s="20"/>
      <c r="D133" s="18"/>
      <c r="E133" s="28">
        <f>E71</f>
        <v>0</v>
      </c>
      <c r="F133" s="15">
        <f>D133*E133</f>
        <v>0</v>
      </c>
    </row>
    <row r="134" spans="1:8">
      <c r="A134" s="15"/>
      <c r="B134" s="16"/>
      <c r="C134" s="33"/>
      <c r="D134" s="15"/>
      <c r="E134" s="34"/>
      <c r="F134" s="15"/>
    </row>
    <row r="135" spans="1:8" ht="15.75">
      <c r="C135" s="29" t="s">
        <v>104</v>
      </c>
      <c r="D135" s="30">
        <f>SUM(D77:D134)</f>
        <v>70216.73</v>
      </c>
      <c r="F135" s="30">
        <f>SUM(F77:F134)</f>
        <v>70216.73</v>
      </c>
    </row>
    <row r="137" spans="1:8">
      <c r="A137" s="35"/>
      <c r="B137" s="35"/>
      <c r="C137" s="35"/>
      <c r="D137" s="35"/>
      <c r="E137" s="35"/>
      <c r="F137" s="35"/>
      <c r="G137" s="35"/>
      <c r="H137" s="35"/>
    </row>
    <row r="138" spans="1:8">
      <c r="A138" s="35"/>
      <c r="B138" s="35"/>
      <c r="C138" s="35"/>
      <c r="D138" s="35"/>
      <c r="E138" s="35"/>
      <c r="F138" s="35"/>
      <c r="G138" s="35"/>
      <c r="H138" s="35"/>
    </row>
    <row r="139" spans="1:8">
      <c r="A139" s="35"/>
      <c r="B139" s="35"/>
      <c r="C139" t="s">
        <v>105</v>
      </c>
      <c r="D139" s="35"/>
      <c r="E139" s="35"/>
      <c r="F139" s="35"/>
      <c r="G139" s="35"/>
      <c r="H139" s="35"/>
    </row>
    <row r="140" spans="1:8">
      <c r="A140" s="35"/>
      <c r="B140" s="35"/>
      <c r="C140" s="36" t="s">
        <v>106</v>
      </c>
      <c r="D140" s="35"/>
      <c r="E140" s="35"/>
      <c r="F140" s="35"/>
      <c r="G140" s="35"/>
      <c r="H140" s="35"/>
    </row>
    <row r="141" spans="1:8">
      <c r="A141" s="35"/>
      <c r="B141" s="35"/>
      <c r="C141" s="35"/>
      <c r="D141" s="35"/>
      <c r="E141" s="35"/>
      <c r="F141" s="35"/>
      <c r="G141" s="35"/>
      <c r="H141" s="35"/>
    </row>
    <row r="142" spans="1:8">
      <c r="A142" s="35"/>
      <c r="B142" s="35"/>
      <c r="C142" s="35"/>
      <c r="D142" s="35"/>
      <c r="E142" s="35"/>
      <c r="F142" s="35"/>
      <c r="G142" s="35"/>
      <c r="H142" s="35"/>
    </row>
    <row r="143" spans="1:8">
      <c r="A143" s="35"/>
      <c r="B143" s="35"/>
      <c r="C143" s="35"/>
      <c r="D143" s="35"/>
      <c r="E143" s="35"/>
      <c r="F143" s="35"/>
      <c r="G143" s="35"/>
      <c r="H143" s="35"/>
    </row>
    <row r="144" spans="1:8">
      <c r="A144" s="35"/>
      <c r="B144" s="35"/>
      <c r="C144" s="35"/>
      <c r="D144" s="35"/>
      <c r="E144" s="35"/>
      <c r="F144" s="35"/>
      <c r="G144" s="35"/>
      <c r="H144" s="35"/>
    </row>
    <row r="145" spans="1:8">
      <c r="A145" s="35"/>
      <c r="B145" s="35"/>
      <c r="C145" s="35"/>
      <c r="D145" s="35"/>
      <c r="E145" s="35"/>
      <c r="F145" s="35"/>
      <c r="G145" s="35"/>
      <c r="H145" s="35"/>
    </row>
    <row r="146" spans="1:8">
      <c r="A146" s="35"/>
      <c r="B146" s="35"/>
      <c r="C146" s="35"/>
      <c r="D146" s="35"/>
      <c r="E146" s="35"/>
      <c r="F146" s="35"/>
      <c r="G146" s="35"/>
      <c r="H146" s="35"/>
    </row>
    <row r="147" spans="1:8">
      <c r="A147" s="35"/>
      <c r="B147" s="35"/>
      <c r="C147" s="35"/>
      <c r="D147" s="35"/>
      <c r="E147" s="35"/>
      <c r="F147" s="35"/>
      <c r="G147" s="35"/>
      <c r="H147" s="35"/>
    </row>
    <row r="148" spans="1:8">
      <c r="A148" s="35"/>
      <c r="B148" s="35"/>
      <c r="C148" s="35"/>
      <c r="D148" s="35"/>
      <c r="E148" s="35"/>
      <c r="F148" s="35"/>
      <c r="G148" s="35"/>
      <c r="H148" s="35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0.5" bottom="0.56999999999999995" header="0.25" footer="0.23"/>
  <pageSetup scale="65" fitToHeight="53" orientation="portrait" verticalDpi="300" r:id="rId1"/>
  <headerFooter alignWithMargins="0">
    <oddHeader xml:space="preserve">&amp;RCASE NO. 2015-00343
FR_16(8)(f)
ATTACHMENT 1
</oddHeader>
    <oddFooter>&amp;RSchedule &amp;A
Page &amp;P of &amp;N</oddFooter>
  </headerFooter>
  <rowBreaks count="1" manualBreakCount="1">
    <brk id="7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zoomScale="60" zoomScaleNormal="90" workbookViewId="0">
      <selection activeCell="A32" sqref="A32"/>
    </sheetView>
  </sheetViews>
  <sheetFormatPr defaultRowHeight="15"/>
  <cols>
    <col min="2" max="2" width="11.44140625" customWidth="1"/>
    <col min="3" max="3" width="43.109375" customWidth="1"/>
    <col min="4" max="4" width="10.6640625" customWidth="1"/>
    <col min="5" max="5" width="12.77734375" customWidth="1"/>
    <col min="6" max="6" width="15.77734375" customWidth="1"/>
  </cols>
  <sheetData>
    <row r="1" spans="1:13" ht="15.75">
      <c r="A1" s="270" t="s">
        <v>273</v>
      </c>
      <c r="B1" s="270"/>
      <c r="C1" s="270"/>
      <c r="D1" s="270"/>
      <c r="E1" s="270"/>
      <c r="F1" s="270"/>
      <c r="G1" s="37"/>
    </row>
    <row r="2" spans="1:13" ht="15.75">
      <c r="A2" s="270" t="s">
        <v>274</v>
      </c>
      <c r="B2" s="270"/>
      <c r="C2" s="270"/>
      <c r="D2" s="270"/>
      <c r="E2" s="270"/>
      <c r="F2" s="270"/>
      <c r="G2" s="37"/>
    </row>
    <row r="3" spans="1:13" ht="15.75">
      <c r="A3" s="270" t="s">
        <v>107</v>
      </c>
      <c r="B3" s="270"/>
      <c r="C3" s="270"/>
      <c r="D3" s="270"/>
      <c r="E3" s="270"/>
      <c r="F3" s="270"/>
      <c r="G3" s="37"/>
    </row>
    <row r="4" spans="1:13" ht="15.75">
      <c r="A4" s="270" t="s">
        <v>275</v>
      </c>
      <c r="B4" s="270"/>
      <c r="C4" s="270"/>
      <c r="D4" s="270"/>
      <c r="E4" s="270"/>
      <c r="F4" s="270"/>
      <c r="G4" s="37"/>
    </row>
    <row r="5" spans="1:13" ht="15.75">
      <c r="A5" s="270" t="s">
        <v>276</v>
      </c>
      <c r="B5" s="270"/>
      <c r="C5" s="270"/>
      <c r="D5" s="270"/>
      <c r="E5" s="270"/>
      <c r="F5" s="270"/>
      <c r="G5" s="37"/>
    </row>
    <row r="6" spans="1:13" ht="15.75">
      <c r="A6" s="38"/>
      <c r="B6" s="38"/>
      <c r="C6" s="37"/>
      <c r="D6" s="37"/>
      <c r="F6" s="37"/>
      <c r="G6" s="37"/>
    </row>
    <row r="7" spans="1:13" ht="15.75">
      <c r="A7" s="39" t="s">
        <v>28</v>
      </c>
      <c r="B7" s="38"/>
      <c r="C7" s="38"/>
      <c r="D7" s="37"/>
      <c r="F7" s="40" t="s">
        <v>29</v>
      </c>
      <c r="G7" s="37"/>
    </row>
    <row r="8" spans="1:13" ht="15.75">
      <c r="A8" s="39" t="s">
        <v>30</v>
      </c>
      <c r="B8" s="38"/>
      <c r="C8" s="38"/>
      <c r="D8" s="37"/>
      <c r="F8" s="41" t="s">
        <v>108</v>
      </c>
      <c r="G8" s="37"/>
    </row>
    <row r="9" spans="1:13" ht="15.75">
      <c r="A9" s="39" t="s">
        <v>32</v>
      </c>
      <c r="B9" s="38"/>
      <c r="C9" s="38"/>
      <c r="D9" s="37"/>
      <c r="F9" s="42" t="str">
        <f>F.1!F9</f>
        <v>Witness: Waller</v>
      </c>
      <c r="G9" s="37"/>
    </row>
    <row r="10" spans="1:13">
      <c r="A10" s="43" t="s">
        <v>34</v>
      </c>
      <c r="B10" s="44"/>
      <c r="C10" s="44"/>
      <c r="D10" s="43" t="s">
        <v>35</v>
      </c>
      <c r="E10" s="44"/>
      <c r="F10" s="44"/>
      <c r="G10" s="37"/>
    </row>
    <row r="11" spans="1:13">
      <c r="A11" s="45" t="s">
        <v>36</v>
      </c>
      <c r="B11" s="45" t="s">
        <v>37</v>
      </c>
      <c r="C11" s="45" t="s">
        <v>109</v>
      </c>
      <c r="D11" s="45" t="s">
        <v>39</v>
      </c>
      <c r="E11" s="46" t="s">
        <v>40</v>
      </c>
      <c r="F11" s="45" t="s">
        <v>41</v>
      </c>
      <c r="G11" s="37"/>
    </row>
    <row r="12" spans="1:13">
      <c r="A12" s="37"/>
      <c r="B12" s="37"/>
      <c r="C12" s="37"/>
      <c r="D12" s="37"/>
      <c r="E12" s="37"/>
      <c r="F12" s="37"/>
      <c r="G12" s="37"/>
    </row>
    <row r="13" spans="1:13" ht="15.75">
      <c r="A13" s="37"/>
      <c r="B13" s="37"/>
      <c r="C13" s="14" t="s">
        <v>42</v>
      </c>
      <c r="D13" s="37"/>
      <c r="E13" s="37"/>
      <c r="F13" s="37"/>
      <c r="G13" s="37"/>
    </row>
    <row r="14" spans="1:13">
      <c r="A14" s="37"/>
      <c r="B14" s="37"/>
      <c r="C14" s="37"/>
      <c r="D14" s="37"/>
      <c r="E14" s="37"/>
      <c r="F14" s="37"/>
      <c r="G14" s="37"/>
    </row>
    <row r="15" spans="1:13">
      <c r="A15" s="47">
        <v>1</v>
      </c>
      <c r="B15" s="16" t="s">
        <v>43</v>
      </c>
      <c r="C15" s="48" t="s">
        <v>110</v>
      </c>
      <c r="D15" s="49">
        <v>46799.33</v>
      </c>
      <c r="E15" s="16" t="s">
        <v>45</v>
      </c>
      <c r="F15" s="50">
        <f>D15</f>
        <v>46799.33</v>
      </c>
      <c r="G15" s="36"/>
      <c r="H15" s="36"/>
      <c r="I15" s="36"/>
      <c r="J15" s="36"/>
      <c r="K15" s="36"/>
      <c r="L15" s="36"/>
      <c r="M15" s="36"/>
    </row>
    <row r="16" spans="1:13">
      <c r="A16" s="47">
        <f t="shared" ref="A16:A23" si="0">A15+1</f>
        <v>2</v>
      </c>
      <c r="B16" s="16" t="s">
        <v>43</v>
      </c>
      <c r="C16" s="48" t="s">
        <v>111</v>
      </c>
      <c r="D16" s="49">
        <v>585</v>
      </c>
      <c r="E16" s="3"/>
      <c r="F16" s="15">
        <f t="shared" ref="F16:F24" si="1">D16</f>
        <v>585</v>
      </c>
      <c r="G16" s="36"/>
    </row>
    <row r="17" spans="1:13">
      <c r="A17" s="47">
        <f t="shared" si="0"/>
        <v>3</v>
      </c>
      <c r="B17" s="16" t="s">
        <v>43</v>
      </c>
      <c r="C17" s="48" t="s">
        <v>112</v>
      </c>
      <c r="D17" s="49">
        <v>1000</v>
      </c>
      <c r="E17" s="3"/>
      <c r="F17" s="15">
        <f t="shared" si="1"/>
        <v>1000</v>
      </c>
      <c r="G17" s="36"/>
    </row>
    <row r="18" spans="1:13">
      <c r="A18" s="47">
        <f t="shared" si="0"/>
        <v>4</v>
      </c>
      <c r="B18" s="16" t="s">
        <v>43</v>
      </c>
      <c r="C18" s="48" t="s">
        <v>113</v>
      </c>
      <c r="D18" s="49">
        <v>14850</v>
      </c>
      <c r="E18" s="3"/>
      <c r="F18" s="15">
        <f t="shared" si="1"/>
        <v>14850</v>
      </c>
      <c r="G18" s="36"/>
      <c r="H18" s="36"/>
      <c r="I18" s="36"/>
      <c r="J18" s="36"/>
      <c r="K18" s="36"/>
      <c r="L18" s="36"/>
      <c r="M18" s="36"/>
    </row>
    <row r="19" spans="1:13">
      <c r="A19" s="47">
        <f t="shared" si="0"/>
        <v>5</v>
      </c>
      <c r="B19" s="16" t="s">
        <v>43</v>
      </c>
      <c r="C19" s="48" t="s">
        <v>114</v>
      </c>
      <c r="D19" s="49">
        <v>6000</v>
      </c>
      <c r="E19" s="3"/>
      <c r="F19" s="15">
        <f t="shared" si="1"/>
        <v>6000</v>
      </c>
      <c r="G19" s="36"/>
      <c r="H19" s="36"/>
      <c r="I19" s="36"/>
      <c r="J19" s="36"/>
      <c r="K19" s="36"/>
      <c r="L19" s="36"/>
      <c r="M19" s="36"/>
    </row>
    <row r="20" spans="1:13">
      <c r="A20" s="47">
        <f t="shared" si="0"/>
        <v>6</v>
      </c>
      <c r="B20" s="16" t="s">
        <v>43</v>
      </c>
      <c r="C20" s="48" t="s">
        <v>115</v>
      </c>
      <c r="D20" s="49">
        <v>73208</v>
      </c>
      <c r="E20" s="3"/>
      <c r="F20" s="15">
        <f t="shared" si="1"/>
        <v>73208</v>
      </c>
      <c r="G20" s="36"/>
      <c r="H20" s="36"/>
      <c r="I20" s="36"/>
      <c r="J20" s="36"/>
      <c r="K20" s="36"/>
      <c r="L20" s="36"/>
      <c r="M20" s="36"/>
    </row>
    <row r="21" spans="1:13">
      <c r="A21" s="47">
        <f t="shared" si="0"/>
        <v>7</v>
      </c>
      <c r="B21" s="16" t="s">
        <v>43</v>
      </c>
      <c r="C21" s="51" t="s">
        <v>116</v>
      </c>
      <c r="D21" s="49">
        <v>0</v>
      </c>
      <c r="E21" s="3"/>
      <c r="F21" s="15">
        <f t="shared" si="1"/>
        <v>0</v>
      </c>
      <c r="G21" s="36"/>
      <c r="H21" s="36"/>
      <c r="I21" s="36"/>
      <c r="J21" s="36"/>
      <c r="K21" s="36"/>
      <c r="L21" s="36"/>
      <c r="M21" s="36"/>
    </row>
    <row r="22" spans="1:13">
      <c r="A22" s="47">
        <f t="shared" si="0"/>
        <v>8</v>
      </c>
      <c r="B22" s="16" t="s">
        <v>43</v>
      </c>
      <c r="C22" s="51" t="s">
        <v>117</v>
      </c>
      <c r="D22" s="49">
        <v>500</v>
      </c>
      <c r="E22" s="3"/>
      <c r="F22" s="15">
        <f t="shared" si="1"/>
        <v>500</v>
      </c>
      <c r="G22" s="36"/>
      <c r="H22" s="36"/>
      <c r="I22" s="36"/>
      <c r="J22" s="36"/>
      <c r="K22" s="36"/>
      <c r="L22" s="36"/>
      <c r="M22" s="36"/>
    </row>
    <row r="23" spans="1:13">
      <c r="A23" s="47">
        <f t="shared" si="0"/>
        <v>9</v>
      </c>
      <c r="B23" s="16" t="s">
        <v>43</v>
      </c>
      <c r="C23" s="51" t="s">
        <v>118</v>
      </c>
      <c r="D23" s="49">
        <v>232793</v>
      </c>
      <c r="E23" s="3"/>
      <c r="F23" s="15">
        <f t="shared" si="1"/>
        <v>232793</v>
      </c>
      <c r="G23" s="36"/>
      <c r="H23" s="36"/>
      <c r="I23" s="36"/>
      <c r="J23" s="36"/>
      <c r="K23" s="36"/>
      <c r="L23" s="36"/>
      <c r="M23" s="36"/>
    </row>
    <row r="24" spans="1:13">
      <c r="A24" s="37"/>
      <c r="B24" s="3"/>
      <c r="C24" s="52" t="s">
        <v>35</v>
      </c>
      <c r="D24" s="53">
        <f>SUM(D15:D23,0)</f>
        <v>375735.33</v>
      </c>
      <c r="E24" s="3"/>
      <c r="F24" s="54">
        <f t="shared" si="1"/>
        <v>375735.33</v>
      </c>
      <c r="G24" s="37"/>
      <c r="H24" s="36"/>
      <c r="I24" s="36"/>
      <c r="J24" s="36"/>
      <c r="K24" s="36"/>
      <c r="L24" s="36"/>
      <c r="M24" s="36"/>
    </row>
    <row r="25" spans="1:13">
      <c r="A25" s="37"/>
      <c r="B25" s="37"/>
      <c r="C25" s="55"/>
      <c r="D25" s="55"/>
      <c r="E25" s="37"/>
      <c r="F25" s="37"/>
      <c r="G25" s="37"/>
      <c r="H25" s="36"/>
      <c r="I25" s="36"/>
      <c r="J25" s="36"/>
      <c r="K25" s="36"/>
      <c r="L25" s="36"/>
      <c r="M25" s="36"/>
    </row>
    <row r="26" spans="1:13" ht="15.75">
      <c r="A26" s="37"/>
      <c r="B26" s="3"/>
      <c r="C26" s="56" t="s">
        <v>103</v>
      </c>
      <c r="D26" s="57"/>
      <c r="E26" s="3"/>
      <c r="F26" s="58"/>
      <c r="G26" s="37"/>
      <c r="H26" s="36"/>
      <c r="I26" s="36"/>
      <c r="J26" s="36"/>
      <c r="K26" s="36"/>
      <c r="L26" s="36"/>
      <c r="M26" s="36"/>
    </row>
    <row r="27" spans="1:13">
      <c r="A27" s="37"/>
      <c r="B27" s="3"/>
      <c r="C27" s="52"/>
      <c r="D27" s="57"/>
      <c r="E27" s="3"/>
      <c r="F27" s="58"/>
      <c r="G27" s="37"/>
      <c r="H27" s="36"/>
      <c r="I27" s="36"/>
      <c r="J27" s="36"/>
      <c r="K27" s="36"/>
      <c r="L27" s="36"/>
      <c r="M27" s="36"/>
    </row>
    <row r="28" spans="1:13">
      <c r="A28" s="47">
        <v>1</v>
      </c>
      <c r="B28" s="16" t="s">
        <v>43</v>
      </c>
      <c r="C28" s="48" t="s">
        <v>110</v>
      </c>
      <c r="D28" s="49">
        <v>46799.33</v>
      </c>
      <c r="E28" s="16" t="s">
        <v>45</v>
      </c>
      <c r="F28" s="50">
        <f t="shared" ref="F28:F37" si="2">D28</f>
        <v>46799.33</v>
      </c>
      <c r="G28" s="37"/>
      <c r="H28" s="36"/>
      <c r="I28" s="36"/>
      <c r="J28" s="36"/>
      <c r="K28" s="36"/>
      <c r="L28" s="36"/>
      <c r="M28" s="36"/>
    </row>
    <row r="29" spans="1:13">
      <c r="A29" s="47">
        <f t="shared" ref="A29:A36" si="3">A28+1</f>
        <v>2</v>
      </c>
      <c r="B29" s="16" t="s">
        <v>43</v>
      </c>
      <c r="C29" s="48" t="s">
        <v>111</v>
      </c>
      <c r="D29" s="49">
        <v>585</v>
      </c>
      <c r="E29" s="3"/>
      <c r="F29" s="15">
        <f t="shared" si="2"/>
        <v>585</v>
      </c>
      <c r="G29" s="37"/>
      <c r="H29" s="36"/>
      <c r="I29" s="36"/>
      <c r="J29" s="36"/>
      <c r="K29" s="36"/>
      <c r="L29" s="36"/>
      <c r="M29" s="36"/>
    </row>
    <row r="30" spans="1:13">
      <c r="A30" s="47">
        <f t="shared" si="3"/>
        <v>3</v>
      </c>
      <c r="B30" s="16" t="s">
        <v>43</v>
      </c>
      <c r="C30" s="48" t="s">
        <v>112</v>
      </c>
      <c r="D30" s="49">
        <v>1000</v>
      </c>
      <c r="E30" s="3"/>
      <c r="F30" s="15">
        <f t="shared" si="2"/>
        <v>1000</v>
      </c>
      <c r="G30" s="37"/>
      <c r="H30" s="36"/>
      <c r="I30" s="36"/>
      <c r="J30" s="36"/>
      <c r="K30" s="36"/>
      <c r="L30" s="36"/>
      <c r="M30" s="36"/>
    </row>
    <row r="31" spans="1:13">
      <c r="A31" s="47">
        <f t="shared" si="3"/>
        <v>4</v>
      </c>
      <c r="B31" s="16" t="s">
        <v>43</v>
      </c>
      <c r="C31" s="48" t="s">
        <v>113</v>
      </c>
      <c r="D31" s="49">
        <v>14850</v>
      </c>
      <c r="E31" s="3"/>
      <c r="F31" s="15">
        <f t="shared" si="2"/>
        <v>14850</v>
      </c>
      <c r="G31" s="37"/>
      <c r="H31" s="36"/>
      <c r="I31" s="36"/>
      <c r="J31" s="36"/>
      <c r="K31" s="36"/>
      <c r="L31" s="36"/>
      <c r="M31" s="36"/>
    </row>
    <row r="32" spans="1:13">
      <c r="A32" s="47">
        <f t="shared" si="3"/>
        <v>5</v>
      </c>
      <c r="B32" s="16" t="s">
        <v>43</v>
      </c>
      <c r="C32" s="48" t="s">
        <v>114</v>
      </c>
      <c r="D32" s="49">
        <v>6000</v>
      </c>
      <c r="E32" s="3"/>
      <c r="F32" s="15">
        <f t="shared" si="2"/>
        <v>6000</v>
      </c>
      <c r="G32" s="37"/>
      <c r="H32" s="36"/>
      <c r="I32" s="36"/>
      <c r="J32" s="36"/>
      <c r="K32" s="36"/>
      <c r="L32" s="36"/>
      <c r="M32" s="36"/>
    </row>
    <row r="33" spans="1:13">
      <c r="A33" s="47">
        <f t="shared" si="3"/>
        <v>6</v>
      </c>
      <c r="B33" s="16" t="s">
        <v>43</v>
      </c>
      <c r="C33" s="48" t="s">
        <v>115</v>
      </c>
      <c r="D33" s="49">
        <v>73208</v>
      </c>
      <c r="E33" s="3"/>
      <c r="F33" s="15">
        <f t="shared" si="2"/>
        <v>73208</v>
      </c>
      <c r="G33" s="37"/>
      <c r="H33" s="36"/>
      <c r="I33" s="36"/>
      <c r="J33" s="36"/>
      <c r="K33" s="36"/>
      <c r="L33" s="36"/>
      <c r="M33" s="36"/>
    </row>
    <row r="34" spans="1:13">
      <c r="A34" s="47">
        <f t="shared" si="3"/>
        <v>7</v>
      </c>
      <c r="B34" s="16" t="s">
        <v>43</v>
      </c>
      <c r="C34" s="51" t="s">
        <v>116</v>
      </c>
      <c r="D34" s="49">
        <v>0</v>
      </c>
      <c r="E34" s="3"/>
      <c r="F34" s="15">
        <f t="shared" si="2"/>
        <v>0</v>
      </c>
      <c r="G34" s="37"/>
      <c r="H34" s="36"/>
      <c r="I34" s="36"/>
      <c r="J34" s="36"/>
      <c r="K34" s="36"/>
      <c r="L34" s="36"/>
      <c r="M34" s="36"/>
    </row>
    <row r="35" spans="1:13">
      <c r="A35" s="47">
        <f t="shared" si="3"/>
        <v>8</v>
      </c>
      <c r="B35" s="16" t="s">
        <v>43</v>
      </c>
      <c r="C35" s="51" t="s">
        <v>117</v>
      </c>
      <c r="D35" s="49">
        <v>500</v>
      </c>
      <c r="E35" s="3"/>
      <c r="F35" s="15">
        <f t="shared" si="2"/>
        <v>500</v>
      </c>
      <c r="G35" s="37"/>
      <c r="H35" s="36"/>
      <c r="I35" s="36"/>
      <c r="J35" s="36"/>
      <c r="K35" s="36"/>
      <c r="L35" s="36"/>
      <c r="M35" s="36"/>
    </row>
    <row r="36" spans="1:13">
      <c r="A36" s="47">
        <f t="shared" si="3"/>
        <v>9</v>
      </c>
      <c r="B36" s="16" t="s">
        <v>43</v>
      </c>
      <c r="C36" s="51" t="s">
        <v>118</v>
      </c>
      <c r="D36" s="49">
        <v>232793</v>
      </c>
      <c r="E36" s="3"/>
      <c r="F36" s="15">
        <f t="shared" si="2"/>
        <v>232793</v>
      </c>
      <c r="G36" s="37"/>
      <c r="H36" s="36"/>
      <c r="I36" s="36"/>
      <c r="J36" s="36"/>
      <c r="K36" s="36"/>
      <c r="L36" s="36"/>
      <c r="M36" s="36"/>
    </row>
    <row r="37" spans="1:13">
      <c r="A37" s="37"/>
      <c r="B37" s="3"/>
      <c r="C37" s="16" t="s">
        <v>35</v>
      </c>
      <c r="D37" s="54">
        <f>SUM(D28:D36,0)</f>
        <v>375735.33</v>
      </c>
      <c r="E37" s="3"/>
      <c r="F37" s="54">
        <f t="shared" si="2"/>
        <v>375735.33</v>
      </c>
      <c r="G37" s="37"/>
      <c r="H37" s="36"/>
      <c r="I37" s="36"/>
      <c r="J37" s="36"/>
      <c r="K37" s="36"/>
      <c r="L37" s="36"/>
      <c r="M37" s="36"/>
    </row>
    <row r="38" spans="1:13">
      <c r="A38" s="37"/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</row>
    <row r="39" spans="1:13" ht="15.75">
      <c r="A39" s="38"/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</row>
    <row r="40" spans="1:13">
      <c r="B40" s="59" t="s">
        <v>119</v>
      </c>
      <c r="G40" s="37"/>
      <c r="H40" s="36"/>
      <c r="I40" s="36"/>
      <c r="J40" s="36"/>
      <c r="K40" s="36"/>
      <c r="L40" s="36"/>
      <c r="M40" s="36"/>
    </row>
    <row r="41" spans="1:13">
      <c r="A41" s="37"/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</row>
    <row r="42" spans="1:13">
      <c r="H42" s="36"/>
      <c r="I42" s="36"/>
      <c r="J42" s="36"/>
      <c r="K42" s="36"/>
      <c r="L42" s="36"/>
      <c r="M42" s="36"/>
    </row>
    <row r="43" spans="1:13">
      <c r="B43" t="s">
        <v>105</v>
      </c>
      <c r="H43" s="36"/>
      <c r="I43" s="36"/>
      <c r="J43" s="36"/>
      <c r="K43" s="36"/>
      <c r="L43" s="36"/>
      <c r="M43" s="36"/>
    </row>
    <row r="44" spans="1:13">
      <c r="B44" t="s">
        <v>120</v>
      </c>
      <c r="H44" s="36"/>
      <c r="I44" s="36"/>
      <c r="J44" s="36"/>
      <c r="K44" s="36"/>
      <c r="L44" s="36"/>
      <c r="M44" s="36"/>
    </row>
    <row r="45" spans="1:13">
      <c r="H45" s="36"/>
      <c r="I45" s="36"/>
      <c r="J45" s="36"/>
      <c r="K45" s="36"/>
      <c r="L45" s="36"/>
      <c r="M45" s="36"/>
    </row>
    <row r="46" spans="1:13">
      <c r="H46" s="36"/>
      <c r="I46" s="36"/>
      <c r="J46" s="36"/>
      <c r="K46" s="36"/>
      <c r="L46" s="36"/>
      <c r="M46" s="36"/>
    </row>
    <row r="47" spans="1:13">
      <c r="H47" s="36"/>
      <c r="I47" s="36"/>
      <c r="J47" s="36"/>
      <c r="K47" s="36"/>
      <c r="L47" s="36"/>
      <c r="M47" s="36"/>
    </row>
    <row r="48" spans="1:13">
      <c r="H48" s="36"/>
      <c r="I48" s="36"/>
      <c r="J48" s="36"/>
      <c r="K48" s="36"/>
      <c r="L48" s="36"/>
      <c r="M48" s="36"/>
    </row>
    <row r="49" spans="8:13">
      <c r="H49" s="36"/>
      <c r="I49" s="36"/>
      <c r="J49" s="36"/>
      <c r="K49" s="36"/>
      <c r="L49" s="36"/>
      <c r="M49" s="36"/>
    </row>
    <row r="50" spans="8:13">
      <c r="H50" s="36"/>
      <c r="I50" s="36"/>
      <c r="J50" s="36"/>
      <c r="K50" s="36"/>
      <c r="L50" s="36"/>
      <c r="M50" s="36"/>
    </row>
    <row r="51" spans="8:13">
      <c r="H51" s="36"/>
      <c r="I51" s="36"/>
      <c r="J51" s="36"/>
      <c r="K51" s="36"/>
      <c r="L51" s="36"/>
      <c r="M51" s="36"/>
    </row>
    <row r="52" spans="8:13">
      <c r="H52" s="36"/>
      <c r="I52" s="36"/>
      <c r="J52" s="36"/>
      <c r="K52" s="36"/>
      <c r="L52" s="36"/>
      <c r="M52" s="36"/>
    </row>
    <row r="53" spans="8:13">
      <c r="H53" s="36"/>
      <c r="I53" s="36"/>
      <c r="J53" s="36"/>
      <c r="K53" s="36"/>
      <c r="L53" s="36"/>
      <c r="M53" s="36"/>
    </row>
    <row r="54" spans="8:13">
      <c r="H54" s="36"/>
      <c r="I54" s="36"/>
      <c r="J54" s="36"/>
      <c r="K54" s="36"/>
      <c r="L54" s="36"/>
      <c r="M54" s="36"/>
    </row>
    <row r="55" spans="8:13">
      <c r="H55" s="36"/>
      <c r="I55" s="36"/>
      <c r="J55" s="36"/>
      <c r="K55" s="36"/>
      <c r="L55" s="36"/>
      <c r="M55" s="36"/>
    </row>
    <row r="56" spans="8:13">
      <c r="H56" s="36"/>
      <c r="I56" s="36"/>
      <c r="J56" s="36"/>
      <c r="K56" s="36"/>
      <c r="L56" s="36"/>
      <c r="M56" s="36"/>
    </row>
    <row r="57" spans="8:13">
      <c r="H57" s="36"/>
      <c r="I57" s="36"/>
      <c r="J57" s="36"/>
      <c r="K57" s="36"/>
      <c r="L57" s="36"/>
      <c r="M57" s="36"/>
    </row>
    <row r="58" spans="8:13">
      <c r="H58" s="36"/>
      <c r="I58" s="36"/>
      <c r="J58" s="36"/>
      <c r="K58" s="36"/>
      <c r="L58" s="36"/>
      <c r="M58" s="36"/>
    </row>
    <row r="59" spans="8:13">
      <c r="H59" s="36"/>
      <c r="I59" s="36"/>
      <c r="J59" s="36"/>
      <c r="K59" s="36"/>
      <c r="L59" s="36"/>
      <c r="M59" s="36"/>
    </row>
    <row r="60" spans="8:13">
      <c r="H60" s="36"/>
      <c r="I60" s="36"/>
      <c r="J60" s="36"/>
      <c r="K60" s="36"/>
      <c r="L60" s="36"/>
      <c r="M60" s="36"/>
    </row>
    <row r="61" spans="8:13">
      <c r="H61" s="36"/>
      <c r="I61" s="36"/>
      <c r="J61" s="36"/>
      <c r="K61" s="36"/>
      <c r="L61" s="36"/>
      <c r="M61" s="36"/>
    </row>
    <row r="62" spans="8:13">
      <c r="H62" s="36"/>
      <c r="I62" s="36"/>
      <c r="J62" s="36"/>
      <c r="K62" s="36"/>
      <c r="L62" s="36"/>
      <c r="M62" s="36"/>
    </row>
    <row r="63" spans="8:13">
      <c r="H63" s="36"/>
      <c r="I63" s="36"/>
      <c r="J63" s="36"/>
      <c r="K63" s="36"/>
      <c r="L63" s="36"/>
      <c r="M63" s="36"/>
    </row>
    <row r="64" spans="8:13">
      <c r="H64" s="36"/>
      <c r="I64" s="36"/>
      <c r="J64" s="36"/>
      <c r="K64" s="36"/>
      <c r="L64" s="36"/>
      <c r="M64" s="36"/>
    </row>
    <row r="65" spans="8:13">
      <c r="H65" s="36"/>
      <c r="I65" s="36"/>
      <c r="J65" s="36"/>
      <c r="K65" s="36"/>
      <c r="L65" s="36"/>
      <c r="M65" s="36"/>
    </row>
    <row r="66" spans="8:13">
      <c r="H66" s="36"/>
      <c r="I66" s="36"/>
      <c r="J66" s="36"/>
      <c r="K66" s="36"/>
      <c r="L66" s="36"/>
      <c r="M66" s="36"/>
    </row>
    <row r="67" spans="8:13">
      <c r="H67" s="36"/>
      <c r="I67" s="36"/>
      <c r="J67" s="36"/>
      <c r="K67" s="36"/>
      <c r="L67" s="36"/>
      <c r="M67" s="36"/>
    </row>
    <row r="68" spans="8:13">
      <c r="H68" s="36"/>
      <c r="I68" s="36"/>
      <c r="J68" s="36"/>
      <c r="K68" s="36"/>
      <c r="L68" s="36"/>
      <c r="M68" s="36"/>
    </row>
    <row r="69" spans="8:13">
      <c r="H69" s="36"/>
      <c r="I69" s="36"/>
      <c r="J69" s="36"/>
      <c r="K69" s="36"/>
      <c r="L69" s="36"/>
      <c r="M69" s="36"/>
    </row>
    <row r="70" spans="8:13">
      <c r="H70" s="36"/>
      <c r="I70" s="36"/>
      <c r="J70" s="36"/>
      <c r="K70" s="36"/>
      <c r="L70" s="36"/>
      <c r="M70" s="36"/>
    </row>
    <row r="71" spans="8:13">
      <c r="H71" s="36"/>
      <c r="I71" s="36"/>
      <c r="J71" s="36"/>
      <c r="K71" s="36"/>
      <c r="L71" s="36"/>
      <c r="M71" s="36"/>
    </row>
    <row r="72" spans="8:13">
      <c r="H72" s="36"/>
      <c r="I72" s="36"/>
      <c r="J72" s="36"/>
      <c r="K72" s="36"/>
      <c r="L72" s="36"/>
      <c r="M72" s="36"/>
    </row>
    <row r="73" spans="8:13">
      <c r="H73" s="36"/>
      <c r="I73" s="36"/>
      <c r="J73" s="36"/>
      <c r="K73" s="36"/>
      <c r="L73" s="36"/>
      <c r="M73" s="36"/>
    </row>
    <row r="74" spans="8:13">
      <c r="H74" s="36"/>
      <c r="I74" s="36"/>
      <c r="J74" s="36"/>
      <c r="K74" s="36"/>
      <c r="L74" s="36"/>
      <c r="M74" s="36"/>
    </row>
    <row r="75" spans="8:13">
      <c r="H75" s="36"/>
      <c r="I75" s="36"/>
      <c r="J75" s="36"/>
      <c r="K75" s="36"/>
      <c r="L75" s="36"/>
      <c r="M75" s="36"/>
    </row>
    <row r="76" spans="8:13">
      <c r="H76" s="36"/>
      <c r="I76" s="36"/>
      <c r="J76" s="36"/>
      <c r="K76" s="36"/>
      <c r="L76" s="36"/>
      <c r="M76" s="36"/>
    </row>
    <row r="77" spans="8:13">
      <c r="H77" s="36"/>
      <c r="I77" s="36"/>
      <c r="J77" s="36"/>
      <c r="K77" s="36"/>
      <c r="L77" s="36"/>
      <c r="M77" s="36"/>
    </row>
    <row r="78" spans="8:13">
      <c r="H78" s="36"/>
      <c r="I78" s="36"/>
      <c r="J78" s="36"/>
      <c r="K78" s="36"/>
      <c r="L78" s="36"/>
      <c r="M78" s="36"/>
    </row>
    <row r="79" spans="8:13">
      <c r="H79" s="36"/>
      <c r="I79" s="36"/>
      <c r="J79" s="36"/>
      <c r="K79" s="36"/>
      <c r="L79" s="36"/>
      <c r="M79" s="36"/>
    </row>
    <row r="80" spans="8:13">
      <c r="H80" s="36"/>
      <c r="I80" s="36"/>
      <c r="J80" s="36"/>
      <c r="K80" s="36"/>
      <c r="L80" s="36"/>
      <c r="M80" s="36"/>
    </row>
    <row r="81" spans="8:13">
      <c r="H81" s="36"/>
      <c r="I81" s="36"/>
      <c r="J81" s="36"/>
      <c r="K81" s="36"/>
      <c r="L81" s="36"/>
      <c r="M81" s="36"/>
    </row>
    <row r="82" spans="8:13">
      <c r="H82" s="36"/>
      <c r="I82" s="36"/>
      <c r="J82" s="36"/>
      <c r="K82" s="36"/>
      <c r="L82" s="36"/>
      <c r="M82" s="36"/>
    </row>
    <row r="83" spans="8:13">
      <c r="H83" s="36"/>
      <c r="I83" s="36"/>
      <c r="J83" s="36"/>
      <c r="K83" s="36"/>
      <c r="L83" s="36"/>
      <c r="M83" s="36"/>
    </row>
    <row r="84" spans="8:13">
      <c r="H84" s="36"/>
      <c r="I84" s="36"/>
      <c r="J84" s="36"/>
      <c r="K84" s="36"/>
      <c r="L84" s="36"/>
      <c r="M84" s="36"/>
    </row>
  </sheetData>
  <mergeCells count="5">
    <mergeCell ref="A1:F1"/>
    <mergeCell ref="A2:F2"/>
    <mergeCell ref="A3:F3"/>
    <mergeCell ref="A4:F4"/>
    <mergeCell ref="A5:F5"/>
  </mergeCells>
  <printOptions horizontalCentered="1"/>
  <pageMargins left="1" right="1" top="1" bottom="1" header="0.5" footer="0.5"/>
  <pageSetup scale="74" orientation="landscape" verticalDpi="300" r:id="rId1"/>
  <headerFooter alignWithMargins="0">
    <oddHeader xml:space="preserve">&amp;R&amp;11CASE NO. 2015-00343
FR_16(8)(f)
ATTACHMENT 1
</oddHeader>
    <oddFooter>&amp;RSchedule &amp;A
Page &amp;P of &amp;N</oddFooter>
  </headerFooter>
  <rowBreaks count="3" manualBreakCount="3">
    <brk id="61" max="6" man="1"/>
    <brk id="103" max="6" man="1"/>
    <brk id="14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="80" zoomScaleNormal="90" zoomScaleSheetLayoutView="80" workbookViewId="0">
      <selection sqref="A1:J1"/>
    </sheetView>
  </sheetViews>
  <sheetFormatPr defaultRowHeight="15"/>
  <cols>
    <col min="1" max="1" width="5.5546875" customWidth="1"/>
    <col min="2" max="2" width="11.33203125" customWidth="1"/>
    <col min="3" max="3" width="23.77734375" customWidth="1"/>
    <col min="5" max="5" width="13.44140625" customWidth="1"/>
    <col min="7" max="7" width="3.88671875" customWidth="1"/>
    <col min="9" max="9" width="13.88671875" customWidth="1"/>
  </cols>
  <sheetData>
    <row r="1" spans="1:14" ht="15.75" customHeight="1">
      <c r="A1" s="271" t="s">
        <v>273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4" ht="15.75">
      <c r="A2" s="271" t="s">
        <v>274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4" ht="15.75">
      <c r="A3" s="271" t="s">
        <v>121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4" ht="15.75">
      <c r="A4" s="271" t="s">
        <v>275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4" ht="15.75">
      <c r="A5" s="271" t="s">
        <v>276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4" ht="15.75">
      <c r="A6" s="37"/>
      <c r="B6" s="38"/>
      <c r="C6" s="37"/>
      <c r="D6" s="37"/>
      <c r="E6" s="37"/>
      <c r="F6" s="37"/>
      <c r="G6" s="37"/>
      <c r="H6" s="37"/>
      <c r="I6" s="37"/>
      <c r="J6" s="37"/>
    </row>
    <row r="7" spans="1:14" ht="15.75">
      <c r="A7" s="37"/>
      <c r="B7" s="38"/>
      <c r="C7" s="38"/>
      <c r="D7" s="37"/>
      <c r="E7" s="37"/>
      <c r="F7" s="37"/>
      <c r="G7" s="37"/>
      <c r="H7" s="37"/>
      <c r="J7" s="37"/>
    </row>
    <row r="8" spans="1:14" ht="15.75">
      <c r="A8" s="39" t="s">
        <v>122</v>
      </c>
      <c r="B8" s="38"/>
      <c r="C8" s="37"/>
      <c r="D8" s="37"/>
      <c r="E8" s="37"/>
      <c r="F8" s="37"/>
      <c r="G8" s="37"/>
      <c r="H8" s="37"/>
      <c r="J8" s="40" t="s">
        <v>29</v>
      </c>
    </row>
    <row r="9" spans="1:14" ht="15.75">
      <c r="A9" s="39" t="s">
        <v>30</v>
      </c>
      <c r="B9" s="38"/>
      <c r="C9" s="37"/>
      <c r="D9" s="37"/>
      <c r="E9" s="37"/>
      <c r="F9" s="37"/>
      <c r="G9" s="37"/>
      <c r="H9" s="37"/>
      <c r="J9" s="41" t="s">
        <v>123</v>
      </c>
    </row>
    <row r="10" spans="1:14" ht="15.75">
      <c r="A10" s="39" t="s">
        <v>32</v>
      </c>
      <c r="B10" s="38"/>
      <c r="C10" s="37"/>
      <c r="D10" s="37"/>
      <c r="E10" s="37"/>
      <c r="F10" s="37"/>
      <c r="G10" s="37"/>
      <c r="H10" s="37"/>
      <c r="I10" s="60"/>
      <c r="J10" s="42" t="str">
        <f>F.1!F9</f>
        <v>Witness: Waller</v>
      </c>
    </row>
    <row r="11" spans="1:14" ht="15.75">
      <c r="A11" s="44"/>
      <c r="B11" s="44"/>
      <c r="C11" s="44"/>
      <c r="D11" s="61"/>
      <c r="E11" s="62" t="s">
        <v>124</v>
      </c>
      <c r="F11" s="63"/>
      <c r="G11" s="44"/>
      <c r="H11" s="61"/>
      <c r="I11" s="62" t="s">
        <v>125</v>
      </c>
      <c r="J11" s="63"/>
    </row>
    <row r="12" spans="1:14">
      <c r="A12" s="64" t="s">
        <v>34</v>
      </c>
      <c r="B12" s="37"/>
      <c r="C12" s="65" t="s">
        <v>126</v>
      </c>
      <c r="D12" s="65" t="s">
        <v>35</v>
      </c>
      <c r="E12" s="37"/>
      <c r="F12" s="37"/>
      <c r="G12" s="37"/>
      <c r="H12" s="65" t="s">
        <v>35</v>
      </c>
      <c r="I12" s="37"/>
      <c r="J12" s="37"/>
    </row>
    <row r="13" spans="1:14">
      <c r="A13" s="46" t="s">
        <v>36</v>
      </c>
      <c r="B13" s="45" t="s">
        <v>37</v>
      </c>
      <c r="C13" s="45" t="s">
        <v>127</v>
      </c>
      <c r="D13" s="45" t="s">
        <v>39</v>
      </c>
      <c r="E13" s="45" t="s">
        <v>40</v>
      </c>
      <c r="F13" s="45" t="s">
        <v>41</v>
      </c>
      <c r="G13" s="66"/>
      <c r="H13" s="45" t="s">
        <v>39</v>
      </c>
      <c r="I13" s="45" t="s">
        <v>40</v>
      </c>
      <c r="J13" s="46" t="s">
        <v>41</v>
      </c>
    </row>
    <row r="14" spans="1:14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4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6"/>
      <c r="L15" s="36"/>
      <c r="M15" s="36"/>
      <c r="N15" s="36"/>
    </row>
    <row r="16" spans="1:14">
      <c r="A16" s="64">
        <v>1</v>
      </c>
      <c r="B16" s="64" t="s">
        <v>43</v>
      </c>
      <c r="C16" s="67" t="s">
        <v>128</v>
      </c>
      <c r="D16" s="68">
        <v>0</v>
      </c>
      <c r="E16" s="69" t="s">
        <v>45</v>
      </c>
      <c r="F16" s="70">
        <f>D16</f>
        <v>0</v>
      </c>
      <c r="G16" s="37"/>
      <c r="H16" s="70">
        <f>D16</f>
        <v>0</v>
      </c>
      <c r="I16" s="71" t="s">
        <v>45</v>
      </c>
      <c r="J16" s="70">
        <f>H16</f>
        <v>0</v>
      </c>
      <c r="K16" s="36"/>
      <c r="L16" s="36"/>
      <c r="M16" s="36"/>
      <c r="N16" s="36"/>
    </row>
    <row r="17" spans="1:14">
      <c r="A17" s="37"/>
      <c r="B17" s="37"/>
      <c r="C17" s="55" t="s">
        <v>129</v>
      </c>
      <c r="D17" s="55"/>
      <c r="E17" s="37"/>
      <c r="F17" s="37"/>
      <c r="G17" s="37"/>
      <c r="H17" s="37"/>
      <c r="I17" s="37"/>
      <c r="J17" s="37"/>
      <c r="K17" s="36"/>
      <c r="L17" s="36"/>
      <c r="M17" s="36"/>
      <c r="N17" s="36"/>
    </row>
    <row r="18" spans="1:14">
      <c r="A18" s="72">
        <v>2</v>
      </c>
      <c r="B18" s="64" t="s">
        <v>43</v>
      </c>
      <c r="C18" s="67" t="s">
        <v>130</v>
      </c>
      <c r="D18" s="73">
        <v>0</v>
      </c>
      <c r="E18" s="37"/>
      <c r="F18" s="47">
        <f>D18</f>
        <v>0</v>
      </c>
      <c r="G18" s="37"/>
      <c r="H18" s="47">
        <v>0</v>
      </c>
      <c r="I18" s="37"/>
      <c r="J18" s="47">
        <f>H18</f>
        <v>0</v>
      </c>
      <c r="K18" s="36"/>
      <c r="L18" s="36"/>
      <c r="M18" s="36"/>
      <c r="N18" s="36"/>
    </row>
    <row r="19" spans="1:14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36"/>
      <c r="N19" s="36"/>
    </row>
    <row r="20" spans="1:14" ht="15.75" thickBot="1">
      <c r="A20" s="74">
        <v>3</v>
      </c>
      <c r="B20" s="37"/>
      <c r="C20" s="64" t="s">
        <v>131</v>
      </c>
      <c r="D20" s="75">
        <f>SUM(D16:D18)</f>
        <v>0</v>
      </c>
      <c r="E20" s="37"/>
      <c r="F20" s="75">
        <f>SUM(F16:F18)</f>
        <v>0</v>
      </c>
      <c r="G20" s="37"/>
      <c r="H20" s="75">
        <f>SUM(H16:H18)</f>
        <v>0</v>
      </c>
      <c r="I20" s="37"/>
      <c r="J20" s="75">
        <f>SUM(J16:J18)</f>
        <v>0</v>
      </c>
      <c r="K20" s="36"/>
      <c r="L20" s="36"/>
      <c r="M20" s="36"/>
      <c r="N20" s="36"/>
    </row>
    <row r="21" spans="1:14" ht="15.75" thickTop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4">
      <c r="A22" s="64" t="s">
        <v>72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4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4">
      <c r="A24" s="39" t="s">
        <v>132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4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4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4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4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30" spans="1:14">
      <c r="B30" t="s">
        <v>105</v>
      </c>
    </row>
    <row r="31" spans="1:14">
      <c r="B31" t="s">
        <v>133</v>
      </c>
    </row>
    <row r="35" spans="2:2">
      <c r="B35" s="76"/>
    </row>
  </sheetData>
  <mergeCells count="5">
    <mergeCell ref="A1:J1"/>
    <mergeCell ref="A2:J2"/>
    <mergeCell ref="A3:J3"/>
    <mergeCell ref="A4:J4"/>
    <mergeCell ref="A5:J5"/>
  </mergeCells>
  <pageMargins left="0.8" right="0.62" top="1" bottom="0.5" header="0.25" footer="0.5"/>
  <pageSetup scale="88" orientation="landscape" verticalDpi="300" r:id="rId1"/>
  <headerFooter alignWithMargins="0">
    <oddHeader xml:space="preserve">&amp;R&amp;10CASE NO. 2015-00343
FR_16(8)(f)
ATTACHMENT 1
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view="pageBreakPreview" zoomScale="80" zoomScaleNormal="90" zoomScaleSheetLayoutView="80" workbookViewId="0">
      <selection sqref="A1:J1"/>
    </sheetView>
  </sheetViews>
  <sheetFormatPr defaultRowHeight="15"/>
  <cols>
    <col min="1" max="1" width="4.44140625" customWidth="1"/>
    <col min="2" max="2" width="10.6640625" customWidth="1"/>
    <col min="3" max="3" width="35.77734375" customWidth="1"/>
    <col min="4" max="6" width="12" bestFit="1" customWidth="1"/>
    <col min="7" max="7" width="4.5546875" customWidth="1"/>
    <col min="8" max="8" width="11" bestFit="1" customWidth="1"/>
    <col min="9" max="9" width="11.6640625" customWidth="1"/>
    <col min="10" max="10" width="12" bestFit="1" customWidth="1"/>
  </cols>
  <sheetData>
    <row r="1" spans="1:26" ht="15.75">
      <c r="A1" s="271" t="s">
        <v>273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26" ht="15.75">
      <c r="A2" s="271" t="s">
        <v>274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26" ht="15.75">
      <c r="A3" s="271" t="s">
        <v>134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26" ht="15.75">
      <c r="A4" s="271" t="s">
        <v>275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26" ht="15.75">
      <c r="A5" s="271" t="s">
        <v>276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26" ht="15.75">
      <c r="A6" s="37"/>
      <c r="B6" s="38"/>
      <c r="C6" s="37"/>
      <c r="D6" s="37"/>
      <c r="E6" s="37"/>
      <c r="F6" s="37"/>
      <c r="G6" s="37"/>
      <c r="H6" s="37"/>
      <c r="I6" s="37"/>
      <c r="J6" s="37"/>
    </row>
    <row r="7" spans="1:26" ht="15.75">
      <c r="A7" s="37"/>
      <c r="B7" s="38"/>
      <c r="C7" s="38"/>
      <c r="D7" s="37"/>
      <c r="E7" s="37"/>
      <c r="F7" s="37"/>
      <c r="G7" s="37"/>
      <c r="H7" s="37"/>
      <c r="J7" s="37"/>
    </row>
    <row r="8" spans="1:26" ht="15.75">
      <c r="A8" s="39" t="s">
        <v>135</v>
      </c>
      <c r="B8" s="38"/>
      <c r="C8" s="37"/>
      <c r="D8" s="37"/>
      <c r="E8" s="37"/>
      <c r="F8" s="37"/>
      <c r="G8" s="37"/>
      <c r="H8" s="37"/>
      <c r="J8" s="40" t="s">
        <v>29</v>
      </c>
    </row>
    <row r="9" spans="1:26" ht="15.75">
      <c r="A9" s="39" t="s">
        <v>136</v>
      </c>
      <c r="B9" s="38"/>
      <c r="C9" s="37"/>
      <c r="D9" s="37"/>
      <c r="E9" s="37"/>
      <c r="F9" s="37"/>
      <c r="G9" s="37"/>
      <c r="H9" s="37"/>
      <c r="J9" s="41" t="s">
        <v>137</v>
      </c>
    </row>
    <row r="10" spans="1:26" ht="15.75">
      <c r="A10" s="39" t="s">
        <v>138</v>
      </c>
      <c r="B10" s="38"/>
      <c r="C10" s="37"/>
      <c r="D10" s="37"/>
      <c r="E10" s="37"/>
      <c r="F10" s="37"/>
      <c r="G10" s="37"/>
      <c r="H10" s="37"/>
      <c r="I10" s="77"/>
      <c r="J10" s="42" t="str">
        <f>F.1!$F$9</f>
        <v>Witness: Waller</v>
      </c>
    </row>
    <row r="11" spans="1:26" ht="15.75">
      <c r="A11" s="44"/>
      <c r="B11" s="44"/>
      <c r="C11" s="44"/>
      <c r="D11" s="61"/>
      <c r="E11" s="62" t="s">
        <v>124</v>
      </c>
      <c r="F11" s="63"/>
      <c r="G11" s="44"/>
      <c r="H11" s="61"/>
      <c r="I11" s="62" t="s">
        <v>125</v>
      </c>
      <c r="J11" s="63"/>
    </row>
    <row r="12" spans="1:26">
      <c r="A12" s="65" t="s">
        <v>34</v>
      </c>
      <c r="B12" s="37"/>
      <c r="C12" s="65"/>
      <c r="D12" s="65" t="s">
        <v>35</v>
      </c>
      <c r="E12" s="78" t="s">
        <v>139</v>
      </c>
      <c r="F12" s="79" t="s">
        <v>140</v>
      </c>
      <c r="G12" s="37"/>
      <c r="H12" s="65" t="s">
        <v>35</v>
      </c>
      <c r="I12" s="78" t="s">
        <v>139</v>
      </c>
      <c r="J12" s="79" t="s">
        <v>140</v>
      </c>
    </row>
    <row r="13" spans="1:26">
      <c r="A13" s="45" t="s">
        <v>36</v>
      </c>
      <c r="B13" s="45" t="s">
        <v>37</v>
      </c>
      <c r="C13" s="45" t="s">
        <v>141</v>
      </c>
      <c r="D13" s="45" t="s">
        <v>39</v>
      </c>
      <c r="E13" s="1" t="s">
        <v>142</v>
      </c>
      <c r="F13" s="45" t="s">
        <v>143</v>
      </c>
      <c r="G13" s="66"/>
      <c r="H13" s="45" t="s">
        <v>39</v>
      </c>
      <c r="I13" s="1" t="s">
        <v>142</v>
      </c>
      <c r="J13" s="45" t="s">
        <v>143</v>
      </c>
    </row>
    <row r="14" spans="1:26">
      <c r="A14" s="37"/>
      <c r="B14" s="37"/>
      <c r="C14" s="37"/>
      <c r="D14" s="37"/>
      <c r="E14" s="37"/>
      <c r="F14" s="37"/>
      <c r="G14" s="37"/>
      <c r="H14" s="37"/>
      <c r="I14" s="37"/>
      <c r="J14" s="3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5.75">
      <c r="A15" s="80">
        <v>1</v>
      </c>
      <c r="C15" s="81" t="s">
        <v>144</v>
      </c>
      <c r="D15" s="82"/>
      <c r="E15" s="80"/>
      <c r="F15" s="83"/>
      <c r="G15" s="84"/>
      <c r="H15" s="85"/>
      <c r="I15" s="80"/>
      <c r="J15" s="8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>
      <c r="A16" s="86">
        <v>2</v>
      </c>
      <c r="B16" s="87" t="s">
        <v>43</v>
      </c>
      <c r="C16" s="88" t="s">
        <v>145</v>
      </c>
      <c r="D16" s="89">
        <v>0</v>
      </c>
      <c r="E16" s="90">
        <v>1</v>
      </c>
      <c r="F16" s="89">
        <f>D16*E16</f>
        <v>0</v>
      </c>
      <c r="G16" s="91"/>
      <c r="H16" s="89">
        <v>0</v>
      </c>
      <c r="I16" s="92">
        <f>E16</f>
        <v>1</v>
      </c>
      <c r="J16" s="93">
        <f>H16*I16</f>
        <v>0</v>
      </c>
      <c r="L16" s="94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>
      <c r="A17" s="80">
        <v>3</v>
      </c>
      <c r="B17" s="87"/>
      <c r="C17" s="88"/>
      <c r="D17" s="95"/>
      <c r="E17" s="96"/>
      <c r="F17" s="95"/>
      <c r="G17" s="91"/>
      <c r="H17" s="95"/>
      <c r="I17" s="92"/>
      <c r="J17" s="97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>
      <c r="A18" s="86">
        <v>4</v>
      </c>
      <c r="B18" s="87"/>
      <c r="C18" s="98" t="s">
        <v>35</v>
      </c>
      <c r="D18" s="89">
        <f>SUM(D16:D17)</f>
        <v>0</v>
      </c>
      <c r="E18" s="91"/>
      <c r="F18" s="89">
        <f>SUM(F16:F17)</f>
        <v>0</v>
      </c>
      <c r="G18" s="91"/>
      <c r="H18" s="89">
        <f>SUM(H16:H17)</f>
        <v>0</v>
      </c>
      <c r="I18" s="92"/>
      <c r="J18" s="93">
        <f>SUM(J16:J17)</f>
        <v>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>
      <c r="A19" s="80">
        <v>5</v>
      </c>
      <c r="B19" s="84"/>
      <c r="C19" s="84"/>
      <c r="D19" s="99"/>
      <c r="E19" s="91"/>
      <c r="F19" s="99"/>
      <c r="G19" s="91"/>
      <c r="H19" s="99"/>
      <c r="I19" s="92"/>
      <c r="J19" s="100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.75">
      <c r="A20" s="86">
        <v>6</v>
      </c>
      <c r="C20" s="81" t="s">
        <v>146</v>
      </c>
      <c r="D20" s="101"/>
      <c r="E20" s="102"/>
      <c r="F20" s="103"/>
      <c r="G20" s="104"/>
      <c r="H20" s="101"/>
      <c r="I20" s="92"/>
      <c r="J20" s="105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>
      <c r="A21" s="80">
        <v>7</v>
      </c>
      <c r="B21" s="87" t="s">
        <v>43</v>
      </c>
      <c r="C21" s="88" t="s">
        <v>145</v>
      </c>
      <c r="D21" s="89">
        <v>84440.54529870415</v>
      </c>
      <c r="E21" s="106">
        <v>0.49090457251500325</v>
      </c>
      <c r="F21" s="89">
        <f>D21*E21</f>
        <v>41452.249792794129</v>
      </c>
      <c r="G21" s="91"/>
      <c r="H21" s="89">
        <v>55469.782888587353</v>
      </c>
      <c r="I21" s="107">
        <v>0.49090457251500325</v>
      </c>
      <c r="J21" s="93">
        <f>H21*I21</f>
        <v>27230.370056422016</v>
      </c>
      <c r="L21" s="82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>
      <c r="A22" s="86">
        <v>8</v>
      </c>
      <c r="B22" s="87"/>
      <c r="C22" s="88"/>
      <c r="D22" s="95"/>
      <c r="E22" s="108"/>
      <c r="F22" s="95"/>
      <c r="G22" s="55"/>
      <c r="H22" s="95"/>
      <c r="I22" s="107"/>
      <c r="J22" s="97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>
      <c r="A23" s="80">
        <v>9</v>
      </c>
      <c r="B23" s="87"/>
      <c r="C23" s="98" t="s">
        <v>35</v>
      </c>
      <c r="D23" s="89">
        <f>SUM(D21:D22)</f>
        <v>84440.54529870415</v>
      </c>
      <c r="E23" s="55"/>
      <c r="F23" s="89">
        <f>SUM(F21:F22)</f>
        <v>41452.249792794129</v>
      </c>
      <c r="G23" s="55"/>
      <c r="H23" s="89">
        <f>SUM(H21:H22)</f>
        <v>55469.782888587353</v>
      </c>
      <c r="I23" s="107"/>
      <c r="J23" s="93">
        <f>SUM(J21:J22)</f>
        <v>27230.370056422016</v>
      </c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>
      <c r="A24" s="86">
        <v>10</v>
      </c>
      <c r="B24" s="37"/>
      <c r="C24" s="37"/>
      <c r="D24" s="109"/>
      <c r="E24" s="55"/>
      <c r="F24" s="55"/>
      <c r="G24" s="55"/>
      <c r="H24" s="109"/>
      <c r="I24" s="107"/>
      <c r="J24" s="37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80">
        <v>11</v>
      </c>
      <c r="C25" s="81" t="s">
        <v>147</v>
      </c>
      <c r="D25" s="109"/>
      <c r="E25" s="55"/>
      <c r="F25" s="55"/>
      <c r="G25" s="55"/>
      <c r="H25" s="109"/>
      <c r="I25" s="107"/>
      <c r="J25" s="37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>
      <c r="A26" s="86">
        <v>12</v>
      </c>
      <c r="B26" s="87" t="s">
        <v>43</v>
      </c>
      <c r="C26" s="88" t="s">
        <v>145</v>
      </c>
      <c r="D26" s="89">
        <v>64555.361503049637</v>
      </c>
      <c r="E26" s="106">
        <v>5.2575879716356848E-2</v>
      </c>
      <c r="F26" s="89">
        <f>D26*E26</f>
        <v>3394.054921430271</v>
      </c>
      <c r="G26" s="36"/>
      <c r="H26" s="89">
        <v>59129.783688773445</v>
      </c>
      <c r="I26" s="107">
        <v>5.2575879716356848E-2</v>
      </c>
      <c r="J26" s="93">
        <f>H26*I26</f>
        <v>3108.8003948751516</v>
      </c>
      <c r="L26" s="82"/>
    </row>
    <row r="27" spans="1:26">
      <c r="A27" s="80">
        <v>13</v>
      </c>
      <c r="B27" s="87"/>
      <c r="C27" s="88"/>
      <c r="D27" s="95"/>
      <c r="E27" s="108"/>
      <c r="F27" s="95"/>
      <c r="G27" s="36"/>
      <c r="H27" s="95"/>
      <c r="I27" s="107"/>
      <c r="J27" s="97"/>
    </row>
    <row r="28" spans="1:26">
      <c r="A28" s="86">
        <v>14</v>
      </c>
      <c r="B28" s="87"/>
      <c r="C28" s="98" t="s">
        <v>35</v>
      </c>
      <c r="D28" s="89">
        <f>SUM(D26:D27)</f>
        <v>64555.361503049637</v>
      </c>
      <c r="E28" s="108"/>
      <c r="F28" s="89">
        <f>SUM(F26:F27)</f>
        <v>3394.054921430271</v>
      </c>
      <c r="G28" s="36"/>
      <c r="H28" s="89">
        <f>SUM(H26:H27)</f>
        <v>59129.783688773445</v>
      </c>
      <c r="I28" s="107"/>
      <c r="J28" s="93">
        <f>SUM(J26:J27)</f>
        <v>3108.8003948751516</v>
      </c>
    </row>
    <row r="29" spans="1:26">
      <c r="A29" s="80">
        <v>15</v>
      </c>
      <c r="D29" s="109"/>
      <c r="E29" s="108"/>
      <c r="F29" s="36"/>
      <c r="G29" s="36"/>
      <c r="H29" s="109"/>
      <c r="I29" s="107"/>
    </row>
    <row r="30" spans="1:26" ht="15.75">
      <c r="A30" s="86">
        <v>16</v>
      </c>
      <c r="C30" s="81" t="s">
        <v>148</v>
      </c>
      <c r="D30" s="109"/>
      <c r="E30" s="108"/>
      <c r="F30" s="36"/>
      <c r="G30" s="36"/>
      <c r="H30" s="109"/>
      <c r="I30" s="107"/>
    </row>
    <row r="31" spans="1:26">
      <c r="A31" s="80">
        <v>17</v>
      </c>
      <c r="B31" s="87" t="s">
        <v>43</v>
      </c>
      <c r="C31" s="88" t="s">
        <v>145</v>
      </c>
      <c r="D31" s="89">
        <v>58116.00364612462</v>
      </c>
      <c r="E31" s="106">
        <v>5.712253040952902E-2</v>
      </c>
      <c r="F31" s="89">
        <f>D31*E31</f>
        <v>3319.7331855560528</v>
      </c>
      <c r="G31" s="36"/>
      <c r="H31" s="89">
        <v>45820.24197846013</v>
      </c>
      <c r="I31" s="107">
        <v>5.712253040952902E-2</v>
      </c>
      <c r="J31" s="93">
        <f>H31*I31</f>
        <v>2617.3681657865668</v>
      </c>
      <c r="L31" s="82"/>
    </row>
    <row r="32" spans="1:26">
      <c r="A32" s="86">
        <v>18</v>
      </c>
      <c r="B32" s="87"/>
      <c r="C32" s="88"/>
      <c r="D32" s="95"/>
      <c r="E32" s="108"/>
      <c r="F32" s="95"/>
      <c r="G32" s="36"/>
      <c r="H32" s="95"/>
      <c r="I32" s="107"/>
      <c r="J32" s="97"/>
    </row>
    <row r="33" spans="1:10">
      <c r="A33" s="80">
        <v>19</v>
      </c>
      <c r="B33" s="87"/>
      <c r="C33" s="98" t="s">
        <v>35</v>
      </c>
      <c r="D33" s="89">
        <f>SUM(D31:D32)</f>
        <v>58116.00364612462</v>
      </c>
      <c r="E33" s="36"/>
      <c r="F33" s="89">
        <f>SUM(F31:F32)</f>
        <v>3319.7331855560528</v>
      </c>
      <c r="G33" s="36"/>
      <c r="H33" s="89">
        <f>SUM(H31:H32)</f>
        <v>45820.24197846013</v>
      </c>
      <c r="J33" s="93">
        <f>SUM(J31:J32)</f>
        <v>2617.3681657865668</v>
      </c>
    </row>
    <row r="34" spans="1:10">
      <c r="A34" s="86">
        <v>20</v>
      </c>
      <c r="D34" s="109"/>
      <c r="E34" s="36"/>
      <c r="F34" s="36"/>
      <c r="G34" s="36"/>
      <c r="H34" s="36"/>
    </row>
    <row r="35" spans="1:10" ht="16.5" thickBot="1">
      <c r="A35" s="80">
        <v>21</v>
      </c>
      <c r="C35" s="110" t="s">
        <v>149</v>
      </c>
      <c r="D35" s="111">
        <f>D33+D28+D23+D18</f>
        <v>207111.91044787841</v>
      </c>
      <c r="E35" s="36"/>
      <c r="F35" s="111">
        <f>F33+F28+F23+F18</f>
        <v>48166.037899780451</v>
      </c>
      <c r="G35" s="36"/>
      <c r="H35" s="111">
        <f>H33+H28+H23+H18</f>
        <v>160419.80855582093</v>
      </c>
      <c r="J35" s="112">
        <f>J33+J28+J23+J18</f>
        <v>32956.538617083737</v>
      </c>
    </row>
    <row r="36" spans="1:10" ht="16.5" thickTop="1">
      <c r="A36" s="80"/>
      <c r="C36" s="110"/>
      <c r="D36" s="113"/>
      <c r="F36" s="113"/>
      <c r="H36" s="113"/>
      <c r="J36" s="113"/>
    </row>
    <row r="37" spans="1:10" ht="15.75">
      <c r="C37" s="110"/>
    </row>
    <row r="39" spans="1:10">
      <c r="B39" t="s">
        <v>105</v>
      </c>
    </row>
    <row r="40" spans="1:10">
      <c r="B40" t="s">
        <v>150</v>
      </c>
    </row>
  </sheetData>
  <mergeCells count="5">
    <mergeCell ref="A1:J1"/>
    <mergeCell ref="A2:J2"/>
    <mergeCell ref="A3:J3"/>
    <mergeCell ref="A4:J4"/>
    <mergeCell ref="A5:J5"/>
  </mergeCells>
  <pageMargins left="0.75" right="0.75" top="1" bottom="1" header="0.25" footer="0.5"/>
  <pageSetup scale="75" orientation="landscape" verticalDpi="300" r:id="rId1"/>
  <headerFooter alignWithMargins="0">
    <oddHeader xml:space="preserve">&amp;RCASE NO. 2015-00343
FR_16(8)(f)
ATTACHMENT 1
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="60" zoomScaleNormal="90" workbookViewId="0">
      <pane ySplit="13" topLeftCell="A17" activePane="bottomLeft" state="frozen"/>
      <selection activeCell="C32" sqref="C32"/>
      <selection pane="bottomLeft" activeCell="A32" sqref="A32"/>
    </sheetView>
  </sheetViews>
  <sheetFormatPr defaultRowHeight="15"/>
  <cols>
    <col min="1" max="1" width="4.109375" customWidth="1"/>
    <col min="3" max="3" width="50.6640625" customWidth="1"/>
    <col min="4" max="4" width="10.6640625" customWidth="1"/>
    <col min="5" max="5" width="11.33203125" bestFit="1" customWidth="1"/>
    <col min="6" max="6" width="10.33203125" customWidth="1"/>
    <col min="7" max="7" width="3.109375" customWidth="1"/>
    <col min="8" max="8" width="10.44140625" customWidth="1"/>
    <col min="9" max="9" width="11.21875" customWidth="1"/>
    <col min="10" max="10" width="10.88671875" customWidth="1"/>
  </cols>
  <sheetData>
    <row r="1" spans="1:10" ht="15.75">
      <c r="A1" s="270" t="s">
        <v>273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0" ht="15.75">
      <c r="A2" s="270" t="s">
        <v>274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5.75">
      <c r="A3" s="270" t="s">
        <v>151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5.75">
      <c r="A4" s="270" t="s">
        <v>275</v>
      </c>
      <c r="B4" s="270"/>
      <c r="C4" s="270"/>
      <c r="D4" s="270"/>
      <c r="E4" s="270"/>
      <c r="F4" s="270"/>
      <c r="G4" s="270"/>
      <c r="H4" s="270"/>
      <c r="I4" s="270"/>
      <c r="J4" s="270"/>
    </row>
    <row r="5" spans="1:10" ht="15.75">
      <c r="A5" s="270" t="s">
        <v>276</v>
      </c>
      <c r="B5" s="270"/>
      <c r="C5" s="270"/>
      <c r="D5" s="270"/>
      <c r="E5" s="270"/>
      <c r="F5" s="270"/>
      <c r="G5" s="270"/>
      <c r="H5" s="270"/>
      <c r="I5" s="270"/>
      <c r="J5" s="270"/>
    </row>
    <row r="6" spans="1:10" ht="15.75">
      <c r="A6" s="37"/>
      <c r="B6" s="38"/>
      <c r="C6" s="37"/>
      <c r="D6" s="114"/>
      <c r="E6" s="37"/>
      <c r="F6" s="37"/>
      <c r="G6" s="37"/>
      <c r="H6" s="37"/>
      <c r="I6" s="37"/>
      <c r="J6" s="37"/>
    </row>
    <row r="7" spans="1:10" ht="15.75">
      <c r="A7" s="37"/>
      <c r="B7" s="38"/>
      <c r="C7" s="38"/>
      <c r="D7" s="37"/>
      <c r="E7" s="37"/>
      <c r="F7" s="37"/>
      <c r="G7" s="37"/>
      <c r="H7" s="37"/>
      <c r="J7" s="37"/>
    </row>
    <row r="8" spans="1:10" ht="15.75">
      <c r="A8" s="39" t="s">
        <v>152</v>
      </c>
      <c r="B8" s="38"/>
      <c r="C8" s="37"/>
      <c r="D8" s="37"/>
      <c r="E8" s="37"/>
      <c r="F8" s="37"/>
      <c r="G8" s="37"/>
      <c r="H8" s="37"/>
      <c r="J8" s="40" t="s">
        <v>29</v>
      </c>
    </row>
    <row r="9" spans="1:10" ht="15.75">
      <c r="A9" s="39" t="s">
        <v>153</v>
      </c>
      <c r="B9" s="38"/>
      <c r="C9" s="37"/>
      <c r="D9" s="37"/>
      <c r="E9" s="37"/>
      <c r="F9" s="37"/>
      <c r="G9" s="37"/>
      <c r="H9" s="37"/>
      <c r="J9" s="41" t="s">
        <v>154</v>
      </c>
    </row>
    <row r="10" spans="1:10" ht="15.75">
      <c r="A10" s="39" t="s">
        <v>138</v>
      </c>
      <c r="B10" s="38"/>
      <c r="C10" s="37"/>
      <c r="D10" s="37"/>
      <c r="E10" s="37"/>
      <c r="F10" s="37"/>
      <c r="G10" s="37"/>
      <c r="H10" s="37"/>
      <c r="J10" s="42" t="str">
        <f>F.1!$F$9</f>
        <v>Witness: Waller</v>
      </c>
    </row>
    <row r="11" spans="1:10" ht="15.75">
      <c r="A11" s="44"/>
      <c r="B11" s="44"/>
      <c r="C11" s="44"/>
      <c r="D11" s="61"/>
      <c r="E11" s="62" t="s">
        <v>124</v>
      </c>
      <c r="F11" s="63"/>
      <c r="G11" s="44"/>
      <c r="H11" s="61"/>
      <c r="I11" s="62" t="s">
        <v>125</v>
      </c>
      <c r="J11" s="63"/>
    </row>
    <row r="12" spans="1:10">
      <c r="A12" s="65" t="s">
        <v>34</v>
      </c>
      <c r="B12" s="65" t="s">
        <v>155</v>
      </c>
      <c r="C12" s="37"/>
      <c r="D12" s="65" t="s">
        <v>35</v>
      </c>
      <c r="E12" s="78" t="s">
        <v>139</v>
      </c>
      <c r="F12" s="79" t="s">
        <v>140</v>
      </c>
      <c r="G12" s="37"/>
      <c r="H12" s="65" t="s">
        <v>35</v>
      </c>
      <c r="I12" s="79" t="str">
        <f>E12</f>
        <v xml:space="preserve">Kentucky </v>
      </c>
      <c r="J12" s="79" t="s">
        <v>156</v>
      </c>
    </row>
    <row r="13" spans="1:10">
      <c r="A13" s="45" t="s">
        <v>36</v>
      </c>
      <c r="B13" s="45" t="s">
        <v>157</v>
      </c>
      <c r="C13" s="45" t="s">
        <v>141</v>
      </c>
      <c r="D13" s="45" t="s">
        <v>39</v>
      </c>
      <c r="E13" s="1" t="s">
        <v>142</v>
      </c>
      <c r="F13" s="45" t="s">
        <v>143</v>
      </c>
      <c r="G13" s="66"/>
      <c r="H13" s="45" t="s">
        <v>39</v>
      </c>
      <c r="I13" s="45" t="str">
        <f>E13</f>
        <v>Jurisdictional</v>
      </c>
      <c r="J13" s="45" t="s">
        <v>143</v>
      </c>
    </row>
    <row r="14" spans="1:10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5.75">
      <c r="A15" s="64">
        <v>1</v>
      </c>
      <c r="B15" s="37"/>
      <c r="C15" s="115" t="s">
        <v>158</v>
      </c>
      <c r="D15" s="37"/>
      <c r="E15" s="37"/>
      <c r="F15" s="37"/>
      <c r="G15" s="37"/>
      <c r="H15" s="37"/>
      <c r="I15" s="37"/>
      <c r="J15" s="37"/>
    </row>
    <row r="16" spans="1:10">
      <c r="A16" s="64">
        <v>2</v>
      </c>
      <c r="B16" s="37"/>
      <c r="D16" s="37"/>
      <c r="E16" s="116"/>
      <c r="F16" s="37"/>
      <c r="G16" s="37"/>
      <c r="H16" s="37"/>
      <c r="I16" s="116"/>
      <c r="J16" s="37"/>
    </row>
    <row r="17" spans="1:14" ht="15.75">
      <c r="A17" s="64">
        <v>3</v>
      </c>
      <c r="B17" s="37"/>
      <c r="C17" s="81" t="s">
        <v>144</v>
      </c>
      <c r="D17" s="37"/>
      <c r="E17" s="116"/>
      <c r="F17" s="37"/>
      <c r="G17" s="37"/>
      <c r="H17" s="37"/>
      <c r="I17" s="116"/>
      <c r="J17" s="37"/>
    </row>
    <row r="18" spans="1:14">
      <c r="A18" s="64">
        <v>4</v>
      </c>
      <c r="B18" s="65">
        <v>907</v>
      </c>
      <c r="C18" s="117" t="s">
        <v>159</v>
      </c>
      <c r="D18" s="68">
        <v>0</v>
      </c>
      <c r="E18" s="118">
        <v>1</v>
      </c>
      <c r="F18" s="68">
        <f>D18*E18</f>
        <v>0</v>
      </c>
      <c r="G18" s="55"/>
      <c r="H18" s="68">
        <v>0</v>
      </c>
      <c r="I18" s="119">
        <f>E18</f>
        <v>1</v>
      </c>
      <c r="J18" s="70">
        <f>H18*I18</f>
        <v>0</v>
      </c>
    </row>
    <row r="19" spans="1:14">
      <c r="A19" s="64">
        <v>5</v>
      </c>
      <c r="B19" s="65">
        <v>908</v>
      </c>
      <c r="C19" s="117" t="s">
        <v>160</v>
      </c>
      <c r="D19" s="120">
        <v>0</v>
      </c>
      <c r="E19" s="121">
        <f>$E$18</f>
        <v>1</v>
      </c>
      <c r="F19" s="120">
        <f>D19*E19</f>
        <v>0</v>
      </c>
      <c r="G19" s="55"/>
      <c r="H19" s="120">
        <v>0</v>
      </c>
      <c r="I19" s="119">
        <f>E19</f>
        <v>1</v>
      </c>
      <c r="J19" s="122">
        <f>H19*I19</f>
        <v>0</v>
      </c>
    </row>
    <row r="20" spans="1:14">
      <c r="A20" s="64">
        <v>6</v>
      </c>
      <c r="B20" s="65">
        <v>909</v>
      </c>
      <c r="C20" s="117" t="s">
        <v>161</v>
      </c>
      <c r="D20" s="120">
        <v>125152.43264437889</v>
      </c>
      <c r="E20" s="121">
        <f>$E$18</f>
        <v>1</v>
      </c>
      <c r="F20" s="120">
        <f>D20*E20</f>
        <v>125152.43264437889</v>
      </c>
      <c r="G20" s="55"/>
      <c r="H20" s="120">
        <v>122977.93644900681</v>
      </c>
      <c r="I20" s="119">
        <f>E20</f>
        <v>1</v>
      </c>
      <c r="J20" s="122">
        <f>H20*I20</f>
        <v>122977.93644900681</v>
      </c>
    </row>
    <row r="21" spans="1:14">
      <c r="A21" s="64">
        <v>7</v>
      </c>
      <c r="B21" s="123">
        <v>910</v>
      </c>
      <c r="C21" s="117" t="s">
        <v>162</v>
      </c>
      <c r="D21" s="124">
        <v>0</v>
      </c>
      <c r="E21" s="121">
        <f>$E$18</f>
        <v>1</v>
      </c>
      <c r="F21" s="124">
        <f>D21*E21</f>
        <v>0</v>
      </c>
      <c r="G21" s="55"/>
      <c r="H21" s="124">
        <v>0</v>
      </c>
      <c r="I21" s="119">
        <f>E21</f>
        <v>1</v>
      </c>
      <c r="J21" s="125">
        <f>H21*I21</f>
        <v>0</v>
      </c>
    </row>
    <row r="22" spans="1:14">
      <c r="A22" s="64">
        <v>8</v>
      </c>
      <c r="B22" s="79"/>
      <c r="C22" s="126" t="s">
        <v>35</v>
      </c>
      <c r="D22" s="127">
        <f>SUM(D18:D21)</f>
        <v>125152.43264437889</v>
      </c>
      <c r="E22" s="128"/>
      <c r="F22" s="127">
        <f>SUM(F18:F21)</f>
        <v>125152.43264437889</v>
      </c>
      <c r="G22" s="55"/>
      <c r="H22" s="127">
        <f>SUM(H18:H21)</f>
        <v>122977.93644900681</v>
      </c>
      <c r="I22" s="116"/>
      <c r="J22" s="129">
        <f>SUM(J18:J21)</f>
        <v>122977.93644900681</v>
      </c>
    </row>
    <row r="23" spans="1:14">
      <c r="A23" s="64">
        <v>9</v>
      </c>
      <c r="B23" s="79"/>
      <c r="C23" s="126"/>
      <c r="D23" s="130"/>
      <c r="E23" s="128"/>
      <c r="F23" s="130"/>
      <c r="G23" s="55"/>
      <c r="H23" s="130"/>
      <c r="I23" s="116"/>
      <c r="J23" s="131"/>
    </row>
    <row r="24" spans="1:14" ht="15.75">
      <c r="A24" s="64">
        <v>10</v>
      </c>
      <c r="B24" s="79"/>
      <c r="C24" s="81" t="s">
        <v>146</v>
      </c>
      <c r="D24" s="130"/>
      <c r="E24" s="128"/>
      <c r="F24" s="130"/>
      <c r="G24" s="55"/>
      <c r="H24" s="130"/>
      <c r="I24" s="116"/>
      <c r="J24" s="131"/>
    </row>
    <row r="25" spans="1:14">
      <c r="A25" s="64">
        <v>11</v>
      </c>
      <c r="B25" s="65">
        <v>907</v>
      </c>
      <c r="C25" s="117" t="s">
        <v>159</v>
      </c>
      <c r="D25" s="68">
        <v>0</v>
      </c>
      <c r="E25" s="132">
        <v>0.49090457251500325</v>
      </c>
      <c r="F25" s="127">
        <f>D25*E25</f>
        <v>0</v>
      </c>
      <c r="G25" s="55"/>
      <c r="H25" s="68">
        <v>0</v>
      </c>
      <c r="I25" s="133">
        <v>0.49090457251500325</v>
      </c>
      <c r="J25" s="129">
        <f>H25*I25</f>
        <v>0</v>
      </c>
    </row>
    <row r="26" spans="1:14">
      <c r="A26" s="64">
        <v>12</v>
      </c>
      <c r="B26" s="65">
        <v>908</v>
      </c>
      <c r="C26" s="117" t="s">
        <v>160</v>
      </c>
      <c r="D26" s="120">
        <v>0</v>
      </c>
      <c r="E26" s="108">
        <f>$E$25</f>
        <v>0.49090457251500325</v>
      </c>
      <c r="F26" s="130">
        <f>D26*E26</f>
        <v>0</v>
      </c>
      <c r="G26" s="36"/>
      <c r="H26" s="120">
        <v>0</v>
      </c>
      <c r="I26" s="133">
        <f>I25</f>
        <v>0.49090457251500325</v>
      </c>
      <c r="J26" s="131">
        <f>H26*I26</f>
        <v>0</v>
      </c>
      <c r="N26" s="134"/>
    </row>
    <row r="27" spans="1:14">
      <c r="A27" s="64">
        <v>13</v>
      </c>
      <c r="B27" s="65">
        <v>909</v>
      </c>
      <c r="C27" s="117" t="s">
        <v>161</v>
      </c>
      <c r="D27" s="120">
        <v>0</v>
      </c>
      <c r="E27" s="108">
        <f>$E$25</f>
        <v>0.49090457251500325</v>
      </c>
      <c r="F27" s="130">
        <f>D27*E27</f>
        <v>0</v>
      </c>
      <c r="G27" s="36"/>
      <c r="H27" s="120">
        <v>0</v>
      </c>
      <c r="I27" s="133">
        <f>I25</f>
        <v>0.49090457251500325</v>
      </c>
      <c r="J27" s="131">
        <f>H27*I27</f>
        <v>0</v>
      </c>
    </row>
    <row r="28" spans="1:14">
      <c r="A28" s="64">
        <v>14</v>
      </c>
      <c r="B28" s="123">
        <v>910</v>
      </c>
      <c r="C28" s="117" t="s">
        <v>162</v>
      </c>
      <c r="D28" s="124">
        <v>663.98125786291905</v>
      </c>
      <c r="E28" s="108">
        <f>$E$25</f>
        <v>0.49090457251500325</v>
      </c>
      <c r="F28" s="135">
        <f>D28*E28</f>
        <v>325.95143554917041</v>
      </c>
      <c r="G28" s="36"/>
      <c r="H28" s="124">
        <v>786.94027784387981</v>
      </c>
      <c r="I28" s="133">
        <f>I25</f>
        <v>0.49090457251500325</v>
      </c>
      <c r="J28" s="136">
        <f>H28*I28</f>
        <v>386.31258068978769</v>
      </c>
    </row>
    <row r="29" spans="1:14">
      <c r="A29" s="64">
        <v>15</v>
      </c>
      <c r="B29" s="78"/>
      <c r="C29" s="126" t="s">
        <v>35</v>
      </c>
      <c r="D29" s="127">
        <f>SUM(D25:D28)</f>
        <v>663.98125786291905</v>
      </c>
      <c r="E29" s="128"/>
      <c r="F29" s="127">
        <f>SUM(F25:F28)</f>
        <v>325.95143554917041</v>
      </c>
      <c r="G29" s="55"/>
      <c r="H29" s="127">
        <f>SUM(H25:H28)</f>
        <v>786.94027784387981</v>
      </c>
      <c r="I29" s="116"/>
      <c r="J29" s="129">
        <f>SUM(J25:J28)</f>
        <v>386.31258068978769</v>
      </c>
    </row>
    <row r="30" spans="1:14">
      <c r="A30" s="64">
        <v>16</v>
      </c>
      <c r="B30" s="78"/>
      <c r="C30" s="126"/>
      <c r="D30" s="130"/>
      <c r="E30" s="128"/>
      <c r="F30" s="130"/>
      <c r="G30" s="55"/>
      <c r="H30" s="130"/>
      <c r="I30" s="116"/>
      <c r="J30" s="131"/>
    </row>
    <row r="31" spans="1:14" ht="15.75">
      <c r="A31" s="64">
        <v>17</v>
      </c>
      <c r="B31" s="79"/>
      <c r="C31" s="81" t="s">
        <v>147</v>
      </c>
      <c r="D31" s="130"/>
      <c r="E31" s="36"/>
      <c r="F31" s="130"/>
      <c r="G31" s="36"/>
      <c r="H31" s="130"/>
      <c r="I31" s="133"/>
      <c r="J31" s="131"/>
    </row>
    <row r="32" spans="1:14">
      <c r="A32" s="64">
        <v>18</v>
      </c>
      <c r="B32" s="65">
        <v>907</v>
      </c>
      <c r="C32" s="117" t="s">
        <v>159</v>
      </c>
      <c r="D32" s="68">
        <v>0</v>
      </c>
      <c r="E32" s="108">
        <v>5.2575879716356848E-2</v>
      </c>
      <c r="F32" s="127">
        <f>D32*E32</f>
        <v>0</v>
      </c>
      <c r="G32" s="36"/>
      <c r="H32" s="68">
        <v>0</v>
      </c>
      <c r="I32" s="137">
        <v>5.2575879716356848E-2</v>
      </c>
      <c r="J32" s="129">
        <f>H32*I32</f>
        <v>0</v>
      </c>
    </row>
    <row r="33" spans="1:10">
      <c r="A33" s="64">
        <v>19</v>
      </c>
      <c r="B33" s="65">
        <v>908</v>
      </c>
      <c r="C33" s="117" t="s">
        <v>160</v>
      </c>
      <c r="D33" s="120">
        <v>0</v>
      </c>
      <c r="E33" s="108">
        <f>$E$32</f>
        <v>5.2575879716356848E-2</v>
      </c>
      <c r="F33" s="130">
        <f>D33*E33</f>
        <v>0</v>
      </c>
      <c r="G33" s="36"/>
      <c r="H33" s="120">
        <v>0</v>
      </c>
      <c r="I33" s="133">
        <f>I32</f>
        <v>5.2575879716356848E-2</v>
      </c>
      <c r="J33" s="131">
        <f>H33*I33</f>
        <v>0</v>
      </c>
    </row>
    <row r="34" spans="1:10">
      <c r="A34" s="64">
        <v>20</v>
      </c>
      <c r="B34" s="65">
        <v>909</v>
      </c>
      <c r="C34" s="117" t="s">
        <v>161</v>
      </c>
      <c r="D34" s="120">
        <v>0</v>
      </c>
      <c r="E34" s="108">
        <f>$E$32</f>
        <v>5.2575879716356848E-2</v>
      </c>
      <c r="F34" s="130">
        <f>D34*E34</f>
        <v>0</v>
      </c>
      <c r="G34" s="36"/>
      <c r="H34" s="120">
        <v>0</v>
      </c>
      <c r="I34" s="133">
        <f>I32</f>
        <v>5.2575879716356848E-2</v>
      </c>
      <c r="J34" s="131">
        <f>H34*I34</f>
        <v>0</v>
      </c>
    </row>
    <row r="35" spans="1:10">
      <c r="A35" s="64">
        <v>21</v>
      </c>
      <c r="B35" s="123">
        <v>910</v>
      </c>
      <c r="C35" s="117" t="s">
        <v>162</v>
      </c>
      <c r="D35" s="124">
        <v>1028.6683683249996</v>
      </c>
      <c r="E35" s="108">
        <f>$E$32</f>
        <v>5.2575879716356848E-2</v>
      </c>
      <c r="F35" s="135">
        <f>D35*E35</f>
        <v>54.08314440107624</v>
      </c>
      <c r="G35" s="55"/>
      <c r="H35" s="124">
        <v>1198.3998352485028</v>
      </c>
      <c r="I35" s="133">
        <f>I32</f>
        <v>5.2575879716356848E-2</v>
      </c>
      <c r="J35" s="136">
        <f>H35*I35</f>
        <v>63.006925590127146</v>
      </c>
    </row>
    <row r="36" spans="1:10">
      <c r="A36" s="64">
        <v>22</v>
      </c>
      <c r="B36" s="65"/>
      <c r="C36" s="126" t="s">
        <v>35</v>
      </c>
      <c r="D36" s="127">
        <f>SUM(D32:D35)</f>
        <v>1028.6683683249996</v>
      </c>
      <c r="E36" s="128"/>
      <c r="F36" s="127">
        <f>SUM(F32:F35)</f>
        <v>54.08314440107624</v>
      </c>
      <c r="G36" s="55"/>
      <c r="H36" s="127">
        <f>SUM(H32:H35)</f>
        <v>1198.3998352485028</v>
      </c>
      <c r="I36" s="116"/>
      <c r="J36" s="129">
        <f>SUM(J32:J35)</f>
        <v>63.006925590127146</v>
      </c>
    </row>
    <row r="37" spans="1:10">
      <c r="A37" s="64">
        <v>23</v>
      </c>
      <c r="B37" s="65"/>
      <c r="C37" s="126"/>
      <c r="D37" s="130"/>
      <c r="E37" s="128"/>
      <c r="F37" s="130"/>
      <c r="G37" s="55"/>
      <c r="H37" s="130"/>
      <c r="I37" s="116"/>
      <c r="J37" s="131"/>
    </row>
    <row r="38" spans="1:10" ht="15.75">
      <c r="A38" s="64">
        <v>24</v>
      </c>
      <c r="B38" s="79"/>
      <c r="C38" s="81" t="s">
        <v>148</v>
      </c>
      <c r="D38" s="130"/>
      <c r="E38" s="55"/>
      <c r="F38" s="130"/>
      <c r="G38" s="55"/>
      <c r="H38" s="130"/>
      <c r="I38" s="133"/>
      <c r="J38" s="131"/>
    </row>
    <row r="39" spans="1:10">
      <c r="A39" s="64">
        <v>25</v>
      </c>
      <c r="B39" s="65">
        <v>907</v>
      </c>
      <c r="C39" s="117" t="s">
        <v>159</v>
      </c>
      <c r="D39" s="68">
        <v>0</v>
      </c>
      <c r="E39" s="108">
        <v>5.712253040952902E-2</v>
      </c>
      <c r="F39" s="127">
        <f>D39*E39</f>
        <v>0</v>
      </c>
      <c r="G39" s="55"/>
      <c r="H39" s="68">
        <v>0</v>
      </c>
      <c r="I39" s="137">
        <v>5.712253040952902E-2</v>
      </c>
      <c r="J39" s="129">
        <f>H39*I39</f>
        <v>0</v>
      </c>
    </row>
    <row r="40" spans="1:10">
      <c r="A40" s="64">
        <v>26</v>
      </c>
      <c r="B40" s="65">
        <v>908</v>
      </c>
      <c r="C40" s="117" t="s">
        <v>160</v>
      </c>
      <c r="D40" s="120">
        <v>0</v>
      </c>
      <c r="E40" s="108">
        <f>$E$39</f>
        <v>5.712253040952902E-2</v>
      </c>
      <c r="F40" s="130">
        <f>D40*E40</f>
        <v>0</v>
      </c>
      <c r="G40" s="55"/>
      <c r="H40" s="120">
        <v>0</v>
      </c>
      <c r="I40" s="133">
        <f>I39</f>
        <v>5.712253040952902E-2</v>
      </c>
      <c r="J40" s="131">
        <f>H40*I40</f>
        <v>0</v>
      </c>
    </row>
    <row r="41" spans="1:10">
      <c r="A41" s="64">
        <v>27</v>
      </c>
      <c r="B41" s="65">
        <v>909</v>
      </c>
      <c r="C41" s="117" t="s">
        <v>161</v>
      </c>
      <c r="D41" s="120">
        <v>0</v>
      </c>
      <c r="E41" s="108">
        <f>$E$39</f>
        <v>5.712253040952902E-2</v>
      </c>
      <c r="F41" s="130">
        <f>D41*E41</f>
        <v>0</v>
      </c>
      <c r="G41" s="55"/>
      <c r="H41" s="120">
        <v>0</v>
      </c>
      <c r="I41" s="133">
        <f>I39</f>
        <v>5.712253040952902E-2</v>
      </c>
      <c r="J41" s="131">
        <f>H41*I41</f>
        <v>0</v>
      </c>
    </row>
    <row r="42" spans="1:10">
      <c r="A42" s="64">
        <v>28</v>
      </c>
      <c r="B42" s="123">
        <v>910</v>
      </c>
      <c r="C42" s="117" t="s">
        <v>162</v>
      </c>
      <c r="D42" s="120">
        <v>0</v>
      </c>
      <c r="E42" s="108">
        <f>$E$39</f>
        <v>5.712253040952902E-2</v>
      </c>
      <c r="F42" s="135">
        <f>D42*E42</f>
        <v>0</v>
      </c>
      <c r="G42" s="55"/>
      <c r="H42" s="120">
        <v>0</v>
      </c>
      <c r="I42" s="133">
        <f>I39</f>
        <v>5.712253040952902E-2</v>
      </c>
      <c r="J42" s="136">
        <f>H42*I42</f>
        <v>0</v>
      </c>
    </row>
    <row r="43" spans="1:10">
      <c r="A43" s="64">
        <v>29</v>
      </c>
      <c r="B43" s="65"/>
      <c r="C43" s="126" t="s">
        <v>35</v>
      </c>
      <c r="D43" s="127">
        <f>SUM(D39:D42)</f>
        <v>0</v>
      </c>
      <c r="E43" s="128"/>
      <c r="F43" s="127">
        <f>SUM(F39:F42)</f>
        <v>0</v>
      </c>
      <c r="G43" s="55"/>
      <c r="H43" s="127">
        <f>SUM(H39:H42)</f>
        <v>0</v>
      </c>
      <c r="I43" s="116"/>
      <c r="J43" s="129">
        <f>SUM(J39:J42)</f>
        <v>0</v>
      </c>
    </row>
    <row r="44" spans="1:10">
      <c r="A44" s="64">
        <v>30</v>
      </c>
      <c r="B44" s="65"/>
      <c r="C44" s="126"/>
      <c r="D44" s="130"/>
      <c r="E44" s="128"/>
      <c r="F44" s="130"/>
      <c r="G44" s="55"/>
      <c r="H44" s="130"/>
      <c r="I44" s="116"/>
      <c r="J44" s="131"/>
    </row>
    <row r="45" spans="1:10" ht="15.75">
      <c r="A45" s="64">
        <v>31</v>
      </c>
      <c r="B45" s="65"/>
      <c r="C45" s="115" t="s">
        <v>163</v>
      </c>
      <c r="D45" s="130"/>
      <c r="E45" s="128"/>
      <c r="F45" s="130"/>
      <c r="G45" s="55"/>
      <c r="H45" s="130"/>
      <c r="I45" s="116"/>
      <c r="J45" s="131"/>
    </row>
    <row r="46" spans="1:10">
      <c r="A46" s="64">
        <v>32</v>
      </c>
      <c r="B46" s="79"/>
      <c r="D46" s="130"/>
      <c r="E46" s="55"/>
      <c r="F46" s="130" t="s">
        <v>72</v>
      </c>
      <c r="G46" s="55"/>
      <c r="H46" s="130"/>
      <c r="I46" s="55"/>
      <c r="J46" s="131" t="s">
        <v>72</v>
      </c>
    </row>
    <row r="47" spans="1:10" ht="15.75">
      <c r="A47" s="64">
        <v>33</v>
      </c>
      <c r="B47" s="79"/>
      <c r="C47" s="81" t="s">
        <v>144</v>
      </c>
      <c r="D47" s="130"/>
      <c r="E47" s="55"/>
      <c r="F47" s="130"/>
      <c r="G47" s="55"/>
      <c r="H47" s="130"/>
      <c r="I47" s="55"/>
      <c r="J47" s="131"/>
    </row>
    <row r="48" spans="1:10">
      <c r="A48" s="64">
        <v>34</v>
      </c>
      <c r="B48" s="65">
        <v>911</v>
      </c>
      <c r="C48" s="117" t="s">
        <v>164</v>
      </c>
      <c r="D48" s="68">
        <v>257746.70503193676</v>
      </c>
      <c r="E48" s="121">
        <f>E18</f>
        <v>1</v>
      </c>
      <c r="F48" s="68">
        <f>D48*E48</f>
        <v>257746.70503193676</v>
      </c>
      <c r="G48" s="55"/>
      <c r="H48" s="68">
        <v>252261.0435620413</v>
      </c>
      <c r="I48" s="121">
        <f>I18</f>
        <v>1</v>
      </c>
      <c r="J48" s="70">
        <f>H48</f>
        <v>252261.0435620413</v>
      </c>
    </row>
    <row r="49" spans="1:10">
      <c r="A49" s="64">
        <v>35</v>
      </c>
      <c r="B49" s="65">
        <v>912</v>
      </c>
      <c r="C49" s="117" t="s">
        <v>165</v>
      </c>
      <c r="D49" s="120">
        <v>56174.592297134361</v>
      </c>
      <c r="E49" s="121">
        <f t="shared" ref="E49:E72" si="0">E19</f>
        <v>1</v>
      </c>
      <c r="F49" s="120">
        <f>D49*E49</f>
        <v>56174.592297134361</v>
      </c>
      <c r="G49" s="55"/>
      <c r="H49" s="120">
        <v>54617.941221711779</v>
      </c>
      <c r="I49" s="121">
        <f t="shared" ref="I49:I72" si="1">I19</f>
        <v>1</v>
      </c>
      <c r="J49" s="122">
        <f>H49</f>
        <v>54617.941221711779</v>
      </c>
    </row>
    <row r="50" spans="1:10">
      <c r="A50" s="64">
        <v>36</v>
      </c>
      <c r="B50" s="65">
        <v>913</v>
      </c>
      <c r="C50" s="117" t="s">
        <v>14</v>
      </c>
      <c r="D50" s="120">
        <v>23114.350742867809</v>
      </c>
      <c r="E50" s="121">
        <f t="shared" si="0"/>
        <v>1</v>
      </c>
      <c r="F50" s="120">
        <f>D50*E50</f>
        <v>23114.350742867809</v>
      </c>
      <c r="G50" s="55"/>
      <c r="H50" s="120">
        <v>22473.830225135178</v>
      </c>
      <c r="I50" s="121">
        <f t="shared" si="1"/>
        <v>1</v>
      </c>
      <c r="J50" s="122">
        <f>H50</f>
        <v>22473.830225135178</v>
      </c>
    </row>
    <row r="51" spans="1:10">
      <c r="A51" s="64">
        <v>37</v>
      </c>
      <c r="B51" s="123">
        <v>916</v>
      </c>
      <c r="C51" s="117" t="s">
        <v>166</v>
      </c>
      <c r="D51" s="124">
        <v>0</v>
      </c>
      <c r="E51" s="121">
        <f t="shared" si="0"/>
        <v>1</v>
      </c>
      <c r="F51" s="124">
        <f>D51*E51</f>
        <v>0</v>
      </c>
      <c r="G51" s="55"/>
      <c r="H51" s="124">
        <v>0</v>
      </c>
      <c r="I51" s="121">
        <f t="shared" si="1"/>
        <v>1</v>
      </c>
      <c r="J51" s="125">
        <f>H51</f>
        <v>0</v>
      </c>
    </row>
    <row r="52" spans="1:10">
      <c r="A52" s="64">
        <v>38</v>
      </c>
      <c r="B52" s="79"/>
      <c r="C52" s="138" t="s">
        <v>35</v>
      </c>
      <c r="D52" s="127">
        <f>SUM(D48:D51)</f>
        <v>337035.64807193889</v>
      </c>
      <c r="E52" s="121"/>
      <c r="F52" s="127">
        <f>SUM(F48:F51)</f>
        <v>337035.64807193889</v>
      </c>
      <c r="G52" s="55"/>
      <c r="H52" s="127">
        <f>SUM(H48:H51)</f>
        <v>329352.81500888825</v>
      </c>
      <c r="I52" s="121"/>
      <c r="J52" s="129">
        <f>SUM(J48:J51)</f>
        <v>329352.81500888825</v>
      </c>
    </row>
    <row r="53" spans="1:10">
      <c r="A53" s="64">
        <v>39</v>
      </c>
      <c r="B53" s="79"/>
      <c r="C53" s="37"/>
      <c r="D53" s="55"/>
      <c r="E53" s="121"/>
      <c r="F53" s="55"/>
      <c r="G53" s="55"/>
      <c r="H53" s="55"/>
      <c r="I53" s="121"/>
      <c r="J53" s="37"/>
    </row>
    <row r="54" spans="1:10" ht="15.75">
      <c r="A54" s="64">
        <v>40</v>
      </c>
      <c r="B54" s="79"/>
      <c r="C54" s="81" t="s">
        <v>146</v>
      </c>
      <c r="D54" s="55"/>
      <c r="E54" s="121"/>
      <c r="F54" s="55"/>
      <c r="G54" s="55"/>
      <c r="H54" s="55"/>
      <c r="I54" s="121"/>
      <c r="J54" s="37"/>
    </row>
    <row r="55" spans="1:10">
      <c r="A55" s="64">
        <v>41</v>
      </c>
      <c r="B55" s="65">
        <v>911</v>
      </c>
      <c r="C55" s="117" t="s">
        <v>164</v>
      </c>
      <c r="D55" s="127">
        <v>143003.10909029009</v>
      </c>
      <c r="E55" s="108">
        <f t="shared" si="0"/>
        <v>0.49090457251500325</v>
      </c>
      <c r="F55" s="127">
        <f>D55*E55</f>
        <v>70200.880136285225</v>
      </c>
      <c r="G55" s="55"/>
      <c r="H55" s="127">
        <v>159108.40185221989</v>
      </c>
      <c r="I55" s="108">
        <f t="shared" si="1"/>
        <v>0.49090457251500325</v>
      </c>
      <c r="J55" s="129">
        <f>H55*I55</f>
        <v>78107.041994809362</v>
      </c>
    </row>
    <row r="56" spans="1:10">
      <c r="A56" s="64">
        <v>42</v>
      </c>
      <c r="B56" s="65">
        <v>912</v>
      </c>
      <c r="C56" s="117" t="s">
        <v>165</v>
      </c>
      <c r="D56" s="55">
        <v>415.64794962499025</v>
      </c>
      <c r="E56" s="108">
        <f t="shared" si="0"/>
        <v>0.49090457251500325</v>
      </c>
      <c r="F56" s="55">
        <f>D56*E56</f>
        <v>204.04347902739343</v>
      </c>
      <c r="G56" s="55"/>
      <c r="H56" s="55">
        <v>492.61949654406885</v>
      </c>
      <c r="I56" s="108">
        <f t="shared" si="1"/>
        <v>0.49090457251500325</v>
      </c>
      <c r="J56" s="37">
        <f>H56*I56</f>
        <v>241.82916336352224</v>
      </c>
    </row>
    <row r="57" spans="1:10">
      <c r="A57" s="64">
        <v>43</v>
      </c>
      <c r="B57" s="65">
        <v>913</v>
      </c>
      <c r="C57" s="117" t="s">
        <v>14</v>
      </c>
      <c r="D57" s="55">
        <v>7407.9307091690362</v>
      </c>
      <c r="E57" s="108">
        <f t="shared" si="0"/>
        <v>0.49090457251500325</v>
      </c>
      <c r="F57" s="55">
        <f>D57*E57</f>
        <v>3636.5870580053906</v>
      </c>
      <c r="G57" s="55"/>
      <c r="H57" s="55">
        <v>8779.7644609499366</v>
      </c>
      <c r="I57" s="108">
        <f t="shared" si="1"/>
        <v>0.49090457251500325</v>
      </c>
      <c r="J57" s="37">
        <f>H57*I57</f>
        <v>4310.0265194850463</v>
      </c>
    </row>
    <row r="58" spans="1:10">
      <c r="A58" s="64">
        <v>44</v>
      </c>
      <c r="B58" s="123">
        <v>916</v>
      </c>
      <c r="C58" s="117" t="s">
        <v>166</v>
      </c>
      <c r="D58" s="139">
        <v>0</v>
      </c>
      <c r="E58" s="108">
        <f t="shared" si="0"/>
        <v>0.49090457251500325</v>
      </c>
      <c r="F58" s="139">
        <f>D58*E58</f>
        <v>0</v>
      </c>
      <c r="G58" s="55"/>
      <c r="H58" s="139">
        <v>0</v>
      </c>
      <c r="I58" s="108">
        <f t="shared" si="1"/>
        <v>0.49090457251500325</v>
      </c>
      <c r="J58" s="140">
        <f>H58*I58</f>
        <v>0</v>
      </c>
    </row>
    <row r="59" spans="1:10">
      <c r="A59" s="64">
        <v>45</v>
      </c>
      <c r="B59" s="79"/>
      <c r="C59" s="138" t="s">
        <v>35</v>
      </c>
      <c r="D59" s="127">
        <f>SUM(D55:D58)</f>
        <v>150826.68774908411</v>
      </c>
      <c r="E59" s="121"/>
      <c r="F59" s="127">
        <f>SUM(F55:F58)</f>
        <v>74041.510673318</v>
      </c>
      <c r="G59" s="55"/>
      <c r="H59" s="127">
        <f>SUM(H55:H58)</f>
        <v>168380.78580971388</v>
      </c>
      <c r="I59" s="108"/>
      <c r="J59" s="129">
        <f>SUM(J55:J58)</f>
        <v>82658.897677657937</v>
      </c>
    </row>
    <row r="60" spans="1:10">
      <c r="A60" s="64">
        <v>46</v>
      </c>
      <c r="B60" s="141"/>
      <c r="C60" s="37"/>
      <c r="D60" s="55"/>
      <c r="E60" s="108"/>
      <c r="F60" s="55"/>
      <c r="G60" s="55"/>
      <c r="H60" s="55"/>
      <c r="I60" s="108"/>
      <c r="J60" s="37"/>
    </row>
    <row r="61" spans="1:10" ht="15.75">
      <c r="A61" s="64">
        <v>47</v>
      </c>
      <c r="B61" s="79"/>
      <c r="C61" s="81" t="s">
        <v>147</v>
      </c>
      <c r="D61" s="55"/>
      <c r="E61" s="108"/>
      <c r="F61" s="55"/>
      <c r="G61" s="55"/>
      <c r="H61" s="55"/>
      <c r="I61" s="108"/>
      <c r="J61" s="37"/>
    </row>
    <row r="62" spans="1:10">
      <c r="A62" s="64">
        <v>48</v>
      </c>
      <c r="B62" s="65">
        <v>911</v>
      </c>
      <c r="C62" s="117" t="s">
        <v>164</v>
      </c>
      <c r="D62" s="127">
        <v>0</v>
      </c>
      <c r="E62" s="108">
        <f t="shared" si="0"/>
        <v>5.2575879716356848E-2</v>
      </c>
      <c r="F62" s="127">
        <f>D62*E62</f>
        <v>0</v>
      </c>
      <c r="G62" s="55"/>
      <c r="H62" s="127">
        <v>0</v>
      </c>
      <c r="I62" s="108">
        <f t="shared" si="1"/>
        <v>5.2575879716356848E-2</v>
      </c>
      <c r="J62" s="129">
        <f>H62*I62</f>
        <v>0</v>
      </c>
    </row>
    <row r="63" spans="1:10">
      <c r="A63" s="64">
        <v>49</v>
      </c>
      <c r="B63" s="65">
        <v>912</v>
      </c>
      <c r="C63" s="117" t="s">
        <v>165</v>
      </c>
      <c r="D63" s="130">
        <v>5898.9068447461514</v>
      </c>
      <c r="E63" s="108">
        <f t="shared" si="0"/>
        <v>5.2575879716356848E-2</v>
      </c>
      <c r="F63" s="130">
        <f>D63*E63</f>
        <v>310.14021672736777</v>
      </c>
      <c r="G63" s="55"/>
      <c r="H63" s="130">
        <v>4960.8645427549118</v>
      </c>
      <c r="I63" s="108">
        <f t="shared" si="1"/>
        <v>5.2575879716356848E-2</v>
      </c>
      <c r="J63" s="131">
        <f>H63*I63</f>
        <v>260.82181748902184</v>
      </c>
    </row>
    <row r="64" spans="1:10">
      <c r="A64" s="64">
        <v>50</v>
      </c>
      <c r="B64" s="65">
        <v>913</v>
      </c>
      <c r="C64" s="117" t="s">
        <v>14</v>
      </c>
      <c r="D64" s="130">
        <v>0</v>
      </c>
      <c r="E64" s="108">
        <f t="shared" si="0"/>
        <v>5.2575879716356848E-2</v>
      </c>
      <c r="F64" s="130">
        <f>D64*E64</f>
        <v>0</v>
      </c>
      <c r="G64" s="55"/>
      <c r="H64" s="130">
        <v>0</v>
      </c>
      <c r="I64" s="108">
        <f t="shared" si="1"/>
        <v>5.2575879716356848E-2</v>
      </c>
      <c r="J64" s="131">
        <f>H64*I64</f>
        <v>0</v>
      </c>
    </row>
    <row r="65" spans="1:10">
      <c r="A65" s="64">
        <v>51</v>
      </c>
      <c r="B65" s="123">
        <v>916</v>
      </c>
      <c r="C65" s="117" t="s">
        <v>166</v>
      </c>
      <c r="D65" s="135">
        <v>0</v>
      </c>
      <c r="E65" s="108">
        <f t="shared" si="0"/>
        <v>5.2575879716356848E-2</v>
      </c>
      <c r="F65" s="135">
        <f>D65*E65</f>
        <v>0</v>
      </c>
      <c r="G65" s="55"/>
      <c r="H65" s="135">
        <v>0</v>
      </c>
      <c r="I65" s="108">
        <f t="shared" si="1"/>
        <v>5.2575879716356848E-2</v>
      </c>
      <c r="J65" s="136">
        <f>H65*I65</f>
        <v>0</v>
      </c>
    </row>
    <row r="66" spans="1:10">
      <c r="A66" s="64">
        <v>52</v>
      </c>
      <c r="B66" s="79"/>
      <c r="C66" s="138" t="s">
        <v>35</v>
      </c>
      <c r="D66" s="127">
        <f>SUM(D62:D65)</f>
        <v>5898.9068447461514</v>
      </c>
      <c r="E66" s="121"/>
      <c r="F66" s="127">
        <f>SUM(F62:F65)</f>
        <v>310.14021672736777</v>
      </c>
      <c r="G66" s="55"/>
      <c r="H66" s="127">
        <f>SUM(H62:H65)</f>
        <v>4960.8645427549118</v>
      </c>
      <c r="I66" s="108"/>
      <c r="J66" s="129">
        <f>SUM(J62:J65)</f>
        <v>260.82181748902184</v>
      </c>
    </row>
    <row r="67" spans="1:10">
      <c r="A67" s="64">
        <v>53</v>
      </c>
      <c r="B67" s="141"/>
      <c r="C67" s="37"/>
      <c r="D67" s="55"/>
      <c r="E67" s="108"/>
      <c r="F67" s="55"/>
      <c r="G67" s="55"/>
      <c r="H67" s="55"/>
      <c r="I67" s="108"/>
      <c r="J67" s="37"/>
    </row>
    <row r="68" spans="1:10" ht="15.75">
      <c r="A68" s="64">
        <v>54</v>
      </c>
      <c r="B68" s="79"/>
      <c r="C68" s="81" t="s">
        <v>148</v>
      </c>
      <c r="D68" s="55"/>
      <c r="E68" s="108"/>
      <c r="F68" s="55"/>
      <c r="G68" s="55"/>
      <c r="H68" s="55"/>
      <c r="I68" s="108"/>
      <c r="J68" s="37"/>
    </row>
    <row r="69" spans="1:10">
      <c r="A69" s="64">
        <v>55</v>
      </c>
      <c r="B69" s="65">
        <v>911</v>
      </c>
      <c r="C69" s="117" t="s">
        <v>164</v>
      </c>
      <c r="D69" s="127">
        <v>0</v>
      </c>
      <c r="E69" s="108">
        <f t="shared" si="0"/>
        <v>5.712253040952902E-2</v>
      </c>
      <c r="F69" s="127">
        <f>D69*E69</f>
        <v>0</v>
      </c>
      <c r="G69" s="55"/>
      <c r="H69" s="127">
        <v>0</v>
      </c>
      <c r="I69" s="108">
        <f t="shared" si="1"/>
        <v>5.712253040952902E-2</v>
      </c>
      <c r="J69" s="129">
        <f>H69*I69</f>
        <v>0</v>
      </c>
    </row>
    <row r="70" spans="1:10">
      <c r="A70" s="64">
        <v>56</v>
      </c>
      <c r="B70" s="65">
        <v>912</v>
      </c>
      <c r="C70" s="117" t="s">
        <v>165</v>
      </c>
      <c r="D70" s="130">
        <v>0</v>
      </c>
      <c r="E70" s="108">
        <f t="shared" si="0"/>
        <v>5.712253040952902E-2</v>
      </c>
      <c r="F70" s="130">
        <f>D70*E70</f>
        <v>0</v>
      </c>
      <c r="G70" s="55"/>
      <c r="H70" s="130">
        <v>0</v>
      </c>
      <c r="I70" s="108">
        <f t="shared" si="1"/>
        <v>5.712253040952902E-2</v>
      </c>
      <c r="J70" s="131">
        <f>H70*I70</f>
        <v>0</v>
      </c>
    </row>
    <row r="71" spans="1:10">
      <c r="A71" s="64">
        <v>57</v>
      </c>
      <c r="B71" s="65">
        <v>913</v>
      </c>
      <c r="C71" s="117" t="s">
        <v>14</v>
      </c>
      <c r="D71" s="130">
        <v>0</v>
      </c>
      <c r="E71" s="108">
        <f t="shared" si="0"/>
        <v>5.712253040952902E-2</v>
      </c>
      <c r="F71" s="130">
        <f>D71*E71</f>
        <v>0</v>
      </c>
      <c r="G71" s="55"/>
      <c r="H71" s="130">
        <v>0</v>
      </c>
      <c r="I71" s="108">
        <f t="shared" si="1"/>
        <v>5.712253040952902E-2</v>
      </c>
      <c r="J71" s="131">
        <f>H71*I71</f>
        <v>0</v>
      </c>
    </row>
    <row r="72" spans="1:10">
      <c r="A72" s="64">
        <v>58</v>
      </c>
      <c r="B72" s="123">
        <v>916</v>
      </c>
      <c r="C72" s="117" t="s">
        <v>166</v>
      </c>
      <c r="D72" s="135">
        <v>0</v>
      </c>
      <c r="E72" s="108">
        <f t="shared" si="0"/>
        <v>5.712253040952902E-2</v>
      </c>
      <c r="F72" s="135">
        <f>D72*E72</f>
        <v>0</v>
      </c>
      <c r="G72" s="55"/>
      <c r="H72" s="135">
        <v>0</v>
      </c>
      <c r="I72" s="108">
        <f t="shared" si="1"/>
        <v>5.712253040952902E-2</v>
      </c>
      <c r="J72" s="136">
        <f>H72*I72</f>
        <v>0</v>
      </c>
    </row>
    <row r="73" spans="1:10">
      <c r="A73" s="64">
        <v>59</v>
      </c>
      <c r="B73" s="37"/>
      <c r="C73" s="138" t="s">
        <v>35</v>
      </c>
      <c r="D73" s="129">
        <f>SUM(D69:D72)</f>
        <v>0</v>
      </c>
      <c r="E73" s="142"/>
      <c r="F73" s="129">
        <f>SUM(F69:F72)</f>
        <v>0</v>
      </c>
      <c r="G73" s="37"/>
      <c r="H73" s="129">
        <f>SUM(H69:H72)</f>
        <v>0</v>
      </c>
      <c r="I73" s="121"/>
      <c r="J73" s="129">
        <f>SUM(J69:J72)</f>
        <v>0</v>
      </c>
    </row>
    <row r="76" spans="1:10">
      <c r="B76" s="143" t="s">
        <v>167</v>
      </c>
      <c r="C76" s="36"/>
      <c r="D76" s="36"/>
      <c r="E76" s="36"/>
      <c r="F76" s="36"/>
      <c r="G76" s="36"/>
      <c r="H76" s="36"/>
      <c r="I76" s="36"/>
    </row>
    <row r="77" spans="1:10">
      <c r="B77" s="143" t="s">
        <v>168</v>
      </c>
      <c r="C77" s="36"/>
      <c r="D77" s="36"/>
      <c r="E77" s="36"/>
      <c r="F77" s="36"/>
      <c r="G77" s="36"/>
      <c r="H77" s="36"/>
      <c r="I77" s="36"/>
    </row>
    <row r="79" spans="1:10">
      <c r="C79" s="76"/>
    </row>
  </sheetData>
  <mergeCells count="5">
    <mergeCell ref="A1:J1"/>
    <mergeCell ref="A2:J2"/>
    <mergeCell ref="A3:J3"/>
    <mergeCell ref="A4:J4"/>
    <mergeCell ref="A5:J5"/>
  </mergeCells>
  <pageMargins left="0.75" right="0.67" top="0.76" bottom="0.82" header="0.25" footer="0.33"/>
  <pageSetup scale="53" orientation="portrait" verticalDpi="300" r:id="rId1"/>
  <headerFooter alignWithMargins="0">
    <oddHeader xml:space="preserve">&amp;RCASE NO. 2015-00343
FR_16(8)(f)
ATTACHMENT 1
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80" zoomScaleNormal="90" zoomScaleSheetLayoutView="80" workbookViewId="0">
      <selection sqref="A1:K1"/>
    </sheetView>
  </sheetViews>
  <sheetFormatPr defaultRowHeight="15"/>
  <cols>
    <col min="1" max="1" width="4.109375" customWidth="1"/>
    <col min="2" max="2" width="38.33203125" customWidth="1"/>
    <col min="3" max="6" width="11.6640625" customWidth="1"/>
    <col min="7" max="7" width="10.109375" customWidth="1"/>
    <col min="8" max="8" width="4.109375" customWidth="1"/>
    <col min="9" max="9" width="11.33203125" customWidth="1"/>
    <col min="10" max="10" width="10.77734375" customWidth="1"/>
    <col min="11" max="11" width="12.44140625" bestFit="1" customWidth="1"/>
  </cols>
  <sheetData>
    <row r="1" spans="1:12" ht="15.75">
      <c r="A1" s="270" t="s">
        <v>273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37"/>
    </row>
    <row r="2" spans="1:12" ht="15.75">
      <c r="A2" s="270" t="s">
        <v>274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7"/>
    </row>
    <row r="3" spans="1:12" ht="15.75">
      <c r="A3" s="270" t="s">
        <v>169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76"/>
    </row>
    <row r="4" spans="1:12" ht="15.75">
      <c r="A4" s="270" t="s">
        <v>276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76"/>
    </row>
    <row r="5" spans="1:12" ht="15.75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37"/>
    </row>
    <row r="6" spans="1:12" ht="15.75">
      <c r="A6" s="38"/>
      <c r="B6" s="38"/>
      <c r="C6" s="37"/>
      <c r="D6" s="37"/>
      <c r="E6" s="144"/>
      <c r="F6" s="37"/>
      <c r="G6" s="37"/>
      <c r="H6" s="37"/>
      <c r="I6" s="37"/>
      <c r="J6" s="37"/>
      <c r="K6" s="37"/>
      <c r="L6" s="37"/>
    </row>
    <row r="7" spans="1:12" ht="15.75">
      <c r="A7" s="38"/>
      <c r="B7" s="38"/>
      <c r="C7" s="37"/>
      <c r="D7" s="37"/>
      <c r="E7" s="37"/>
      <c r="F7" s="37"/>
      <c r="G7" s="37"/>
      <c r="H7" s="37"/>
      <c r="I7" s="37"/>
      <c r="K7" s="37"/>
      <c r="L7" s="37"/>
    </row>
    <row r="8" spans="1:12">
      <c r="A8" s="39" t="s">
        <v>152</v>
      </c>
      <c r="B8" s="37"/>
      <c r="C8" s="37"/>
      <c r="D8" s="37"/>
      <c r="E8" s="37"/>
      <c r="F8" s="37"/>
      <c r="G8" s="37"/>
      <c r="H8" s="37"/>
      <c r="I8" s="37"/>
      <c r="K8" s="40" t="s">
        <v>29</v>
      </c>
      <c r="L8" s="37"/>
    </row>
    <row r="9" spans="1:12">
      <c r="A9" s="39" t="s">
        <v>30</v>
      </c>
      <c r="B9" s="37"/>
      <c r="C9" s="37"/>
      <c r="D9" s="37"/>
      <c r="E9" s="37"/>
      <c r="F9" s="37"/>
      <c r="G9" s="37"/>
      <c r="H9" s="37"/>
      <c r="I9" s="37"/>
      <c r="K9" s="41" t="s">
        <v>170</v>
      </c>
      <c r="L9" s="37"/>
    </row>
    <row r="10" spans="1:12">
      <c r="A10" s="39" t="s">
        <v>32</v>
      </c>
      <c r="B10" s="37"/>
      <c r="C10" s="37"/>
      <c r="D10" s="37"/>
      <c r="E10" s="37"/>
      <c r="F10" s="37"/>
      <c r="G10" s="37"/>
      <c r="H10" s="37"/>
      <c r="I10" s="37"/>
      <c r="J10" s="60"/>
      <c r="K10" s="42" t="str">
        <f>F.1!$F$9</f>
        <v>Witness: Waller</v>
      </c>
      <c r="L10" s="37"/>
    </row>
    <row r="11" spans="1:12" ht="15.75">
      <c r="A11" s="44"/>
      <c r="B11" s="44"/>
      <c r="C11" s="272" t="s">
        <v>124</v>
      </c>
      <c r="D11" s="273"/>
      <c r="E11" s="273"/>
      <c r="F11" s="273"/>
      <c r="G11" s="274"/>
      <c r="H11" s="44"/>
      <c r="I11" s="61"/>
      <c r="J11" s="62" t="s">
        <v>125</v>
      </c>
      <c r="K11" s="63"/>
      <c r="L11" s="37"/>
    </row>
    <row r="12" spans="1:12" ht="15.75">
      <c r="A12" s="84"/>
      <c r="B12" s="84"/>
      <c r="C12" s="80" t="s">
        <v>171</v>
      </c>
      <c r="D12" s="145" t="s">
        <v>172</v>
      </c>
      <c r="E12" s="84"/>
      <c r="F12" s="146"/>
      <c r="G12" s="84"/>
      <c r="H12" s="84"/>
      <c r="I12" s="80" t="s">
        <v>171</v>
      </c>
      <c r="J12" s="146"/>
      <c r="K12" s="84"/>
      <c r="L12" s="37"/>
    </row>
    <row r="13" spans="1:12">
      <c r="A13" s="65" t="s">
        <v>34</v>
      </c>
      <c r="B13" s="65" t="s">
        <v>173</v>
      </c>
      <c r="C13" s="65" t="s">
        <v>174</v>
      </c>
      <c r="D13" s="147" t="s">
        <v>175</v>
      </c>
      <c r="E13" s="65" t="s">
        <v>35</v>
      </c>
      <c r="F13" s="78" t="s">
        <v>139</v>
      </c>
      <c r="G13" s="79" t="s">
        <v>140</v>
      </c>
      <c r="H13" s="79"/>
      <c r="I13" s="65" t="s">
        <v>174</v>
      </c>
      <c r="J13" s="79" t="str">
        <f>F13</f>
        <v xml:space="preserve">Kentucky </v>
      </c>
      <c r="K13" s="79" t="s">
        <v>156</v>
      </c>
      <c r="L13" s="37"/>
    </row>
    <row r="14" spans="1:12">
      <c r="A14" s="45" t="s">
        <v>36</v>
      </c>
      <c r="B14" s="45" t="s">
        <v>176</v>
      </c>
      <c r="C14" s="148" t="s">
        <v>14</v>
      </c>
      <c r="D14" s="149" t="s">
        <v>14</v>
      </c>
      <c r="E14" s="45" t="s">
        <v>39</v>
      </c>
      <c r="F14" s="1" t="s">
        <v>142</v>
      </c>
      <c r="G14" s="45" t="s">
        <v>143</v>
      </c>
      <c r="H14" s="45"/>
      <c r="I14" s="148" t="s">
        <v>14</v>
      </c>
      <c r="J14" s="45" t="str">
        <f>F14</f>
        <v>Jurisdictional</v>
      </c>
      <c r="K14" s="45" t="s">
        <v>143</v>
      </c>
      <c r="L14" s="37"/>
    </row>
    <row r="15" spans="1: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150"/>
    </row>
    <row r="17" spans="1:16" ht="15.75">
      <c r="A17" s="64">
        <v>1</v>
      </c>
      <c r="B17" s="151" t="s">
        <v>144</v>
      </c>
      <c r="C17" s="152"/>
      <c r="D17" s="152"/>
      <c r="E17" s="152"/>
      <c r="F17" s="153"/>
      <c r="G17" s="99"/>
      <c r="H17" s="153"/>
      <c r="I17" s="152"/>
      <c r="J17" s="153"/>
      <c r="K17" s="99"/>
      <c r="L17" s="154"/>
    </row>
    <row r="18" spans="1:16">
      <c r="A18" s="64">
        <v>2</v>
      </c>
      <c r="B18" s="155" t="s">
        <v>177</v>
      </c>
      <c r="C18" s="89">
        <v>32916.762107525225</v>
      </c>
      <c r="D18" s="89">
        <v>2962.1859884588271</v>
      </c>
      <c r="E18" s="89">
        <f>SUM(C18:D18)</f>
        <v>35878.948095984051</v>
      </c>
      <c r="F18" s="156">
        <v>1</v>
      </c>
      <c r="G18" s="89">
        <f>E18*F18</f>
        <v>35878.948095984051</v>
      </c>
      <c r="H18" s="153"/>
      <c r="I18" s="89">
        <f>C18</f>
        <v>32916.762107525225</v>
      </c>
      <c r="J18" s="156">
        <f>F18</f>
        <v>1</v>
      </c>
      <c r="K18" s="89">
        <f>I18*J18</f>
        <v>32916.762107525225</v>
      </c>
      <c r="L18" s="154"/>
    </row>
    <row r="19" spans="1:16">
      <c r="A19" s="64">
        <v>3</v>
      </c>
      <c r="B19" s="36"/>
      <c r="C19" s="152"/>
      <c r="D19" s="152"/>
      <c r="E19" s="152"/>
      <c r="F19" s="153"/>
      <c r="G19" s="99"/>
      <c r="H19" s="153"/>
      <c r="I19" s="152"/>
      <c r="J19" s="153"/>
      <c r="K19" s="99"/>
      <c r="L19" s="150"/>
      <c r="M19" s="36"/>
      <c r="N19" s="36"/>
      <c r="P19" s="36"/>
    </row>
    <row r="20" spans="1:16" ht="15.75">
      <c r="A20" s="64">
        <v>4</v>
      </c>
      <c r="B20" s="151" t="s">
        <v>146</v>
      </c>
      <c r="C20" s="99"/>
      <c r="D20" s="99"/>
      <c r="E20" s="99"/>
      <c r="F20" s="153"/>
      <c r="G20" s="99"/>
      <c r="H20" s="153"/>
      <c r="I20" s="99"/>
      <c r="J20" s="153"/>
      <c r="K20" s="99"/>
      <c r="L20" s="154"/>
      <c r="M20" s="36"/>
      <c r="N20" s="36"/>
      <c r="O20" s="36"/>
      <c r="P20" s="36"/>
    </row>
    <row r="21" spans="1:16">
      <c r="A21" s="64">
        <v>5</v>
      </c>
      <c r="B21" s="155" t="s">
        <v>177</v>
      </c>
      <c r="C21" s="99">
        <v>15700.460335098405</v>
      </c>
      <c r="D21" s="99">
        <v>316991.9135356411</v>
      </c>
      <c r="E21" s="99">
        <f>SUM(C21:D21)</f>
        <v>332692.37387073948</v>
      </c>
      <c r="F21" s="157">
        <v>0.49090457251500325</v>
      </c>
      <c r="G21" s="99">
        <f>E21*F21</f>
        <v>163320.207574017</v>
      </c>
      <c r="H21" s="153"/>
      <c r="I21" s="99">
        <f>C21</f>
        <v>15700.460335098405</v>
      </c>
      <c r="J21" s="158">
        <v>0.49090457251500325</v>
      </c>
      <c r="K21" s="99">
        <f>I21*J21</f>
        <v>7707.4277690902472</v>
      </c>
      <c r="L21" s="154"/>
      <c r="M21" s="36"/>
      <c r="N21" s="36"/>
      <c r="P21" s="36"/>
    </row>
    <row r="22" spans="1:16">
      <c r="A22" s="64">
        <v>6</v>
      </c>
      <c r="B22" s="154"/>
      <c r="C22" s="130"/>
      <c r="D22" s="130"/>
      <c r="E22" s="130"/>
      <c r="F22" s="55"/>
      <c r="G22" s="130"/>
      <c r="H22" s="55"/>
      <c r="I22" s="130"/>
      <c r="J22" s="37"/>
      <c r="K22" s="37"/>
      <c r="L22" s="154"/>
    </row>
    <row r="23" spans="1:16" ht="15.75">
      <c r="A23" s="64">
        <v>7</v>
      </c>
      <c r="B23" s="151" t="s">
        <v>147</v>
      </c>
      <c r="C23" s="130"/>
      <c r="D23" s="130"/>
      <c r="E23" s="130"/>
      <c r="F23" s="55"/>
      <c r="G23" s="130"/>
      <c r="H23" s="55"/>
      <c r="I23" s="130"/>
      <c r="J23" s="37"/>
      <c r="K23" s="37"/>
      <c r="L23" s="159"/>
    </row>
    <row r="24" spans="1:16">
      <c r="A24" s="64">
        <v>8</v>
      </c>
      <c r="B24" s="155" t="s">
        <v>177</v>
      </c>
      <c r="C24" s="99">
        <v>95819.997570249965</v>
      </c>
      <c r="D24" s="99">
        <v>0</v>
      </c>
      <c r="E24" s="99">
        <f>SUM(C24:D24)</f>
        <v>95819.997570249965</v>
      </c>
      <c r="F24" s="157">
        <v>5.2575879716356848E-2</v>
      </c>
      <c r="G24" s="99">
        <f>E24*F24</f>
        <v>5037.8206666750675</v>
      </c>
      <c r="H24" s="55"/>
      <c r="I24" s="99">
        <f>C24</f>
        <v>95819.997570249965</v>
      </c>
      <c r="J24" s="158">
        <v>5.2575879716356848E-2</v>
      </c>
      <c r="K24" s="99">
        <f>I24*J24</f>
        <v>5037.8206666750675</v>
      </c>
      <c r="L24" s="160"/>
    </row>
    <row r="25" spans="1:16">
      <c r="A25" s="64">
        <v>9</v>
      </c>
      <c r="B25" s="159"/>
      <c r="C25" s="130"/>
      <c r="D25" s="130"/>
      <c r="E25" s="130"/>
      <c r="F25" s="55"/>
      <c r="G25" s="130"/>
      <c r="H25" s="55"/>
      <c r="I25" s="130"/>
      <c r="J25" s="37"/>
      <c r="K25" s="37"/>
      <c r="L25" s="37"/>
    </row>
    <row r="26" spans="1:16" ht="15.75">
      <c r="A26" s="64">
        <v>10</v>
      </c>
      <c r="B26" s="151" t="s">
        <v>148</v>
      </c>
      <c r="C26" s="130"/>
      <c r="D26" s="130"/>
      <c r="E26" s="130"/>
      <c r="F26" s="55"/>
      <c r="G26" s="130"/>
      <c r="H26" s="55"/>
      <c r="I26" s="130"/>
      <c r="J26" s="37"/>
      <c r="K26" s="37"/>
      <c r="L26" s="37"/>
    </row>
    <row r="27" spans="1:16">
      <c r="A27" s="64">
        <v>11</v>
      </c>
      <c r="B27" s="155" t="s">
        <v>177</v>
      </c>
      <c r="C27" s="99">
        <v>2343.3900000000003</v>
      </c>
      <c r="D27" s="99">
        <v>0</v>
      </c>
      <c r="E27" s="99">
        <f>SUM(C27:D27)</f>
        <v>2343.3900000000003</v>
      </c>
      <c r="F27" s="157">
        <v>5.712253040952902E-2</v>
      </c>
      <c r="G27" s="99">
        <f>E27*F27</f>
        <v>133.86036653638624</v>
      </c>
      <c r="H27" s="55"/>
      <c r="I27" s="99">
        <f>C27</f>
        <v>2343.3900000000003</v>
      </c>
      <c r="J27" s="158">
        <v>5.712253040952902E-2</v>
      </c>
      <c r="K27" s="99">
        <f>I27*J27</f>
        <v>133.86036653638624</v>
      </c>
      <c r="L27" s="37"/>
    </row>
    <row r="28" spans="1:16">
      <c r="A28" s="64">
        <v>12</v>
      </c>
      <c r="G28" s="131"/>
    </row>
    <row r="29" spans="1:16" ht="16.5" thickBot="1">
      <c r="A29" s="64">
        <v>13</v>
      </c>
      <c r="B29" s="161" t="s">
        <v>149</v>
      </c>
      <c r="C29" s="162">
        <f>SUM(C18:C27)</f>
        <v>146780.6100128736</v>
      </c>
      <c r="D29" s="162">
        <f>SUM(D18:D27)</f>
        <v>319954.0995240999</v>
      </c>
      <c r="E29" s="162">
        <f>SUM(E18:E27)</f>
        <v>466734.7095369735</v>
      </c>
      <c r="G29" s="162">
        <f>SUM(G18:G27)</f>
        <v>204370.83670321252</v>
      </c>
      <c r="I29" s="162">
        <f>SUM(I18:I27)</f>
        <v>146780.6100128736</v>
      </c>
      <c r="K29" s="162">
        <f>SUM(K18:K27)</f>
        <v>45795.870909826925</v>
      </c>
    </row>
    <row r="30" spans="1:16" ht="15.75" thickTop="1"/>
    <row r="32" spans="1:16">
      <c r="B32" s="163"/>
    </row>
    <row r="33" spans="2:2">
      <c r="B33" s="163"/>
    </row>
    <row r="34" spans="2:2">
      <c r="B34" t="s">
        <v>105</v>
      </c>
    </row>
    <row r="35" spans="2:2">
      <c r="B35" t="s">
        <v>178</v>
      </c>
    </row>
    <row r="36" spans="2:2">
      <c r="B36" s="36" t="s">
        <v>179</v>
      </c>
    </row>
    <row r="39" spans="2:2">
      <c r="B39" s="76"/>
    </row>
    <row r="40" spans="2:2">
      <c r="B40" s="76"/>
    </row>
    <row r="41" spans="2:2">
      <c r="B41" s="76"/>
    </row>
  </sheetData>
  <mergeCells count="6">
    <mergeCell ref="C11:G11"/>
    <mergeCell ref="A1:K1"/>
    <mergeCell ref="A2:K2"/>
    <mergeCell ref="A3:K3"/>
    <mergeCell ref="A4:K4"/>
    <mergeCell ref="A5:K5"/>
  </mergeCells>
  <printOptions horizontalCentered="1"/>
  <pageMargins left="0.83" right="0.73" top="0.81" bottom="0.5" header="0.25" footer="0.5"/>
  <pageSetup scale="68" orientation="landscape" verticalDpi="300" r:id="rId1"/>
  <headerFooter alignWithMargins="0">
    <oddHeader xml:space="preserve">&amp;RCASE NO. 2015-00343
FR_16(8)(f)
ATTACHMENT 1
</oddHeader>
    <oddFooter>&amp;RSchedule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view="pageBreakPreview" zoomScale="80" zoomScaleNormal="90" zoomScaleSheetLayoutView="80" workbookViewId="0">
      <selection sqref="A1:I1"/>
    </sheetView>
  </sheetViews>
  <sheetFormatPr defaultRowHeight="15"/>
  <cols>
    <col min="1" max="1" width="5.88671875" customWidth="1"/>
    <col min="2" max="2" width="34.6640625" customWidth="1"/>
    <col min="3" max="3" width="13.5546875" bestFit="1" customWidth="1"/>
    <col min="4" max="4" width="11.109375" customWidth="1"/>
    <col min="5" max="5" width="10.88671875" customWidth="1"/>
    <col min="6" max="6" width="4.21875" customWidth="1"/>
    <col min="7" max="7" width="12.109375" customWidth="1"/>
    <col min="8" max="8" width="12" customWidth="1"/>
    <col min="9" max="9" width="10.6640625" customWidth="1"/>
  </cols>
  <sheetData>
    <row r="1" spans="1:12" ht="15.75">
      <c r="A1" s="275" t="s">
        <v>273</v>
      </c>
      <c r="B1" s="275"/>
      <c r="C1" s="275"/>
      <c r="D1" s="275"/>
      <c r="E1" s="275"/>
      <c r="F1" s="275"/>
      <c r="G1" s="275"/>
      <c r="H1" s="275"/>
      <c r="I1" s="275"/>
    </row>
    <row r="2" spans="1:12" ht="15.75">
      <c r="A2" s="275" t="s">
        <v>274</v>
      </c>
      <c r="B2" s="275" t="s">
        <v>72</v>
      </c>
      <c r="C2" s="275"/>
      <c r="D2" s="275"/>
      <c r="E2" s="275"/>
      <c r="F2" s="275"/>
      <c r="G2" s="275"/>
      <c r="H2" s="275"/>
      <c r="I2" s="275"/>
      <c r="J2" s="37"/>
    </row>
    <row r="3" spans="1:12" ht="15.75">
      <c r="A3" s="275" t="s">
        <v>180</v>
      </c>
      <c r="B3" s="275"/>
      <c r="C3" s="275"/>
      <c r="D3" s="275"/>
      <c r="E3" s="275"/>
      <c r="F3" s="275"/>
      <c r="G3" s="275"/>
      <c r="H3" s="275"/>
      <c r="I3" s="275"/>
      <c r="J3" s="37"/>
    </row>
    <row r="4" spans="1:12" ht="15.75">
      <c r="A4" s="275" t="s">
        <v>275</v>
      </c>
      <c r="B4" s="275"/>
      <c r="C4" s="275"/>
      <c r="D4" s="275"/>
      <c r="E4" s="275"/>
      <c r="F4" s="275"/>
      <c r="G4" s="275"/>
      <c r="H4" s="275"/>
      <c r="I4" s="275"/>
      <c r="J4" s="37"/>
    </row>
    <row r="5" spans="1:12" ht="15.75">
      <c r="A5" s="275" t="s">
        <v>276</v>
      </c>
      <c r="B5" s="275"/>
      <c r="C5" s="275"/>
      <c r="D5" s="275"/>
      <c r="E5" s="275"/>
      <c r="F5" s="275"/>
      <c r="G5" s="275"/>
      <c r="H5" s="275"/>
      <c r="I5" s="275"/>
      <c r="J5" s="37"/>
    </row>
    <row r="6" spans="1:12" ht="15.75">
      <c r="A6" s="37"/>
      <c r="B6" s="38"/>
      <c r="C6" s="38"/>
      <c r="D6" s="37"/>
      <c r="E6" s="37"/>
      <c r="F6" s="37"/>
      <c r="G6" s="37"/>
      <c r="H6" s="37"/>
      <c r="I6" s="37"/>
      <c r="J6" s="37"/>
    </row>
    <row r="7" spans="1:12" ht="15.75">
      <c r="A7" s="39" t="s">
        <v>152</v>
      </c>
      <c r="B7" s="37"/>
      <c r="C7" s="38"/>
      <c r="D7" s="37"/>
      <c r="E7" s="37"/>
      <c r="F7" s="37"/>
      <c r="G7" s="37"/>
      <c r="I7" s="40" t="s">
        <v>29</v>
      </c>
      <c r="J7" s="37"/>
    </row>
    <row r="8" spans="1:12" ht="15.75">
      <c r="A8" s="39" t="s">
        <v>181</v>
      </c>
      <c r="B8" s="37"/>
      <c r="C8" s="38"/>
      <c r="D8" s="37"/>
      <c r="E8" s="37"/>
      <c r="F8" s="37"/>
      <c r="G8" s="37"/>
      <c r="I8" s="41" t="s">
        <v>182</v>
      </c>
      <c r="J8" s="37"/>
    </row>
    <row r="9" spans="1:12" ht="15.75">
      <c r="A9" s="39" t="s">
        <v>138</v>
      </c>
      <c r="B9" s="37"/>
      <c r="C9" s="38"/>
      <c r="D9" s="37"/>
      <c r="E9" s="37"/>
      <c r="F9" s="37"/>
      <c r="G9" s="37"/>
      <c r="I9" s="42" t="str">
        <f>F.1!$F$9</f>
        <v>Witness: Waller</v>
      </c>
      <c r="J9" s="37"/>
    </row>
    <row r="10" spans="1:12" ht="15.75">
      <c r="A10" s="44"/>
      <c r="B10" s="44"/>
      <c r="C10" s="61"/>
      <c r="D10" s="62" t="s">
        <v>124</v>
      </c>
      <c r="E10" s="63"/>
      <c r="F10" s="44"/>
      <c r="G10" s="61"/>
      <c r="H10" s="62" t="s">
        <v>125</v>
      </c>
      <c r="I10" s="63"/>
      <c r="J10" s="37"/>
    </row>
    <row r="11" spans="1:12">
      <c r="A11" s="65" t="s">
        <v>34</v>
      </c>
      <c r="B11" s="37"/>
      <c r="C11" s="65" t="s">
        <v>35</v>
      </c>
      <c r="D11" s="78" t="s">
        <v>139</v>
      </c>
      <c r="E11" s="79" t="s">
        <v>140</v>
      </c>
      <c r="F11" s="37"/>
      <c r="G11" s="65" t="s">
        <v>35</v>
      </c>
      <c r="H11" s="79" t="str">
        <f>D11</f>
        <v xml:space="preserve">Kentucky </v>
      </c>
      <c r="I11" s="79" t="s">
        <v>156</v>
      </c>
      <c r="J11" s="37"/>
    </row>
    <row r="12" spans="1:12">
      <c r="A12" s="45" t="s">
        <v>36</v>
      </c>
      <c r="B12" s="45" t="s">
        <v>2</v>
      </c>
      <c r="C12" s="45" t="s">
        <v>39</v>
      </c>
      <c r="D12" s="1" t="s">
        <v>142</v>
      </c>
      <c r="E12" s="45" t="s">
        <v>143</v>
      </c>
      <c r="F12" s="66"/>
      <c r="G12" s="45" t="s">
        <v>39</v>
      </c>
      <c r="H12" s="45" t="str">
        <f>D12</f>
        <v>Jurisdictional</v>
      </c>
      <c r="I12" s="45" t="s">
        <v>143</v>
      </c>
      <c r="J12" s="37"/>
    </row>
    <row r="13" spans="1:12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2" ht="15.75">
      <c r="A14" s="79"/>
      <c r="B14" s="164" t="s">
        <v>183</v>
      </c>
      <c r="C14" s="144"/>
      <c r="D14" s="37"/>
      <c r="E14" s="37"/>
      <c r="F14" s="37"/>
      <c r="G14" s="37"/>
      <c r="H14" s="37"/>
      <c r="I14" s="37"/>
      <c r="J14" s="37"/>
    </row>
    <row r="15" spans="1:12" ht="15.75">
      <c r="A15" s="65">
        <v>1</v>
      </c>
      <c r="B15" s="64"/>
      <c r="C15" s="165"/>
      <c r="D15" s="64"/>
      <c r="E15" s="64"/>
      <c r="F15" s="64"/>
      <c r="G15" s="37"/>
      <c r="H15" s="47"/>
      <c r="I15" s="64"/>
      <c r="J15" s="37"/>
    </row>
    <row r="16" spans="1:12">
      <c r="A16" s="79">
        <f>A15+1</f>
        <v>2</v>
      </c>
      <c r="B16" s="150" t="s">
        <v>144</v>
      </c>
      <c r="D16" s="166"/>
      <c r="F16" s="83"/>
      <c r="G16" s="80"/>
      <c r="H16" s="83"/>
      <c r="I16" s="167"/>
      <c r="L16" s="76"/>
    </row>
    <row r="17" spans="1:10">
      <c r="A17" s="79">
        <f t="shared" ref="A17:A34" si="0">A16+1</f>
        <v>3</v>
      </c>
      <c r="B17" s="154" t="s">
        <v>184</v>
      </c>
      <c r="C17" s="168">
        <v>18377.722826864156</v>
      </c>
      <c r="D17" s="96">
        <v>1</v>
      </c>
      <c r="E17" s="168">
        <f>C17*D17</f>
        <v>18377.722826864156</v>
      </c>
      <c r="F17" s="167"/>
      <c r="G17" s="168">
        <v>17040.993071551977</v>
      </c>
      <c r="H17" s="166">
        <f>D17</f>
        <v>1</v>
      </c>
      <c r="I17" s="169">
        <f>G17*H17</f>
        <v>17040.993071551977</v>
      </c>
    </row>
    <row r="18" spans="1:10">
      <c r="A18" s="79">
        <f t="shared" si="0"/>
        <v>4</v>
      </c>
      <c r="B18" s="154" t="s">
        <v>185</v>
      </c>
      <c r="C18" s="168">
        <v>183060.42356750253</v>
      </c>
      <c r="D18" s="96">
        <f>D17</f>
        <v>1</v>
      </c>
      <c r="E18" s="170">
        <f>C18*D18</f>
        <v>183060.42356750253</v>
      </c>
      <c r="F18" s="167"/>
      <c r="G18" s="168">
        <v>169745.26382175693</v>
      </c>
      <c r="H18" s="166">
        <f>D18</f>
        <v>1</v>
      </c>
      <c r="I18" s="171">
        <f>G18*H18</f>
        <v>169745.26382175693</v>
      </c>
    </row>
    <row r="19" spans="1:10">
      <c r="A19" s="79">
        <f t="shared" si="0"/>
        <v>5</v>
      </c>
      <c r="B19" s="159" t="s">
        <v>186</v>
      </c>
      <c r="C19" s="172">
        <f>SUM(C16:C18)</f>
        <v>201438.14639436669</v>
      </c>
      <c r="D19" s="96"/>
      <c r="E19" s="168">
        <f>SUM(E16:E18)</f>
        <v>201438.14639436669</v>
      </c>
      <c r="F19" s="167"/>
      <c r="G19" s="172">
        <f>SUM(G16:G18)</f>
        <v>186786.25689330892</v>
      </c>
      <c r="H19" s="83"/>
      <c r="I19" s="169">
        <f>SUM(I16:I18)</f>
        <v>186786.25689330892</v>
      </c>
    </row>
    <row r="20" spans="1:10">
      <c r="A20" s="79">
        <f t="shared" si="0"/>
        <v>6</v>
      </c>
      <c r="B20" s="160"/>
      <c r="C20" s="173"/>
      <c r="D20" s="90"/>
      <c r="E20" s="173"/>
      <c r="F20" s="91"/>
      <c r="G20" s="173"/>
      <c r="H20" s="84"/>
      <c r="I20" s="174"/>
      <c r="J20" s="37"/>
    </row>
    <row r="21" spans="1:10">
      <c r="A21" s="79">
        <f t="shared" si="0"/>
        <v>7</v>
      </c>
      <c r="B21" s="150" t="s">
        <v>146</v>
      </c>
      <c r="C21" s="175"/>
      <c r="D21" s="176"/>
      <c r="E21" s="175"/>
      <c r="F21" s="103"/>
      <c r="G21" s="175"/>
      <c r="H21" s="105"/>
      <c r="I21" s="177"/>
      <c r="J21" s="37"/>
    </row>
    <row r="22" spans="1:10">
      <c r="A22" s="79">
        <f t="shared" si="0"/>
        <v>8</v>
      </c>
      <c r="B22" s="154" t="s">
        <v>184</v>
      </c>
      <c r="C22" s="168">
        <v>15586.007759557455</v>
      </c>
      <c r="D22" s="176">
        <v>0.49090457251500325</v>
      </c>
      <c r="E22" s="178">
        <f>C22*D22</f>
        <v>7651.2424764210755</v>
      </c>
      <c r="F22" s="103"/>
      <c r="G22" s="168">
        <v>17890.419190388129</v>
      </c>
      <c r="H22" s="179">
        <v>0.49090457251500325</v>
      </c>
      <c r="I22" s="180">
        <f>G22*H22</f>
        <v>8782.4885847716941</v>
      </c>
      <c r="J22" s="37"/>
    </row>
    <row r="23" spans="1:10">
      <c r="A23" s="79">
        <f t="shared" si="0"/>
        <v>9</v>
      </c>
      <c r="B23" s="154" t="s">
        <v>185</v>
      </c>
      <c r="C23" s="168">
        <v>156697.77615030349</v>
      </c>
      <c r="D23" s="176">
        <f>D22</f>
        <v>0.49090457251500325</v>
      </c>
      <c r="E23" s="181">
        <f>C23*D23</f>
        <v>76923.654815116402</v>
      </c>
      <c r="F23" s="103"/>
      <c r="G23" s="168">
        <v>179865.74527473046</v>
      </c>
      <c r="H23" s="182">
        <f>H22</f>
        <v>0.49090457251500325</v>
      </c>
      <c r="I23" s="183">
        <f>G23*H23</f>
        <v>88296.916794184028</v>
      </c>
      <c r="J23" s="37"/>
    </row>
    <row r="24" spans="1:10">
      <c r="A24" s="79">
        <f t="shared" si="0"/>
        <v>10</v>
      </c>
      <c r="B24" s="159" t="s">
        <v>186</v>
      </c>
      <c r="C24" s="172">
        <f>SUM(C22:C23)</f>
        <v>172283.78390986094</v>
      </c>
      <c r="D24" s="176"/>
      <c r="E24" s="168">
        <f>SUM(E22:E23)</f>
        <v>84574.897291537476</v>
      </c>
      <c r="F24" s="103"/>
      <c r="G24" s="172">
        <f>SUM(G22:G23)</f>
        <v>197756.16446511861</v>
      </c>
      <c r="H24" s="184"/>
      <c r="I24" s="169">
        <f>SUM(I22:I23)</f>
        <v>97079.405378955722</v>
      </c>
      <c r="J24" s="37"/>
    </row>
    <row r="25" spans="1:10">
      <c r="A25" s="79">
        <f t="shared" si="0"/>
        <v>11</v>
      </c>
      <c r="B25" s="160"/>
      <c r="C25" s="173"/>
      <c r="D25" s="106"/>
      <c r="E25" s="173"/>
      <c r="F25" s="91"/>
      <c r="G25" s="173"/>
      <c r="H25" s="185"/>
      <c r="I25" s="174"/>
      <c r="J25" s="37"/>
    </row>
    <row r="26" spans="1:10">
      <c r="A26" s="79">
        <f t="shared" si="0"/>
        <v>12</v>
      </c>
      <c r="B26" s="160" t="s">
        <v>147</v>
      </c>
      <c r="C26" s="173"/>
      <c r="D26" s="108"/>
      <c r="E26" s="173"/>
      <c r="F26" s="55"/>
      <c r="G26" s="173"/>
      <c r="H26" s="186"/>
      <c r="I26" s="174"/>
      <c r="J26" s="37"/>
    </row>
    <row r="27" spans="1:10">
      <c r="A27" s="79">
        <f t="shared" si="0"/>
        <v>13</v>
      </c>
      <c r="B27" s="154" t="s">
        <v>184</v>
      </c>
      <c r="C27" s="168">
        <v>8010804.1813063165</v>
      </c>
      <c r="D27" s="108">
        <v>5.2575879716356848E-2</v>
      </c>
      <c r="E27" s="178">
        <f>C27*D27</f>
        <v>421175.0770676494</v>
      </c>
      <c r="F27" s="55"/>
      <c r="G27" s="168">
        <v>8679257.4564381838</v>
      </c>
      <c r="H27" s="137">
        <v>5.2575879716356848E-2</v>
      </c>
      <c r="I27" s="180">
        <f>G27*H27</f>
        <v>456319.59605698724</v>
      </c>
      <c r="J27" s="37"/>
    </row>
    <row r="28" spans="1:10">
      <c r="A28" s="79">
        <f t="shared" si="0"/>
        <v>14</v>
      </c>
      <c r="B28" s="154" t="s">
        <v>185</v>
      </c>
      <c r="C28" s="168">
        <v>65961.364270977749</v>
      </c>
      <c r="D28" s="106">
        <f>D27</f>
        <v>5.2575879716356848E-2</v>
      </c>
      <c r="E28" s="187">
        <f>C28*D28</f>
        <v>3467.9767538377241</v>
      </c>
      <c r="F28" s="55"/>
      <c r="G28" s="168">
        <v>71465.442136467551</v>
      </c>
      <c r="H28" s="182">
        <f>H27</f>
        <v>5.2575879716356848E-2</v>
      </c>
      <c r="I28" s="188">
        <f>G28*H28</f>
        <v>3757.3584896431785</v>
      </c>
      <c r="J28" s="37"/>
    </row>
    <row r="29" spans="1:10">
      <c r="A29" s="79">
        <f t="shared" si="0"/>
        <v>15</v>
      </c>
      <c r="B29" s="159" t="s">
        <v>186</v>
      </c>
      <c r="C29" s="172">
        <f>SUM(C27:C28)</f>
        <v>8076765.5455772942</v>
      </c>
      <c r="D29" s="108"/>
      <c r="E29" s="168">
        <f>SUM(E27:E28)</f>
        <v>424643.05382148712</v>
      </c>
      <c r="F29" s="55"/>
      <c r="G29" s="172">
        <f>SUM(G27:G28)</f>
        <v>8750722.8985746522</v>
      </c>
      <c r="H29" s="186"/>
      <c r="I29" s="169">
        <f>SUM(I27:I28)</f>
        <v>460076.95454663044</v>
      </c>
      <c r="J29" s="37"/>
    </row>
    <row r="30" spans="1:10">
      <c r="A30" s="79">
        <f t="shared" si="0"/>
        <v>16</v>
      </c>
      <c r="B30" s="160"/>
      <c r="C30" s="173"/>
      <c r="D30" s="108"/>
      <c r="E30" s="173"/>
      <c r="F30" s="55"/>
      <c r="G30" s="173"/>
      <c r="H30" s="186"/>
      <c r="I30" s="174"/>
      <c r="J30" s="37"/>
    </row>
    <row r="31" spans="1:10">
      <c r="A31" s="79">
        <f t="shared" si="0"/>
        <v>17</v>
      </c>
      <c r="B31" s="160" t="s">
        <v>148</v>
      </c>
      <c r="C31" s="173"/>
      <c r="D31" s="108"/>
      <c r="E31" s="173"/>
      <c r="F31" s="36"/>
      <c r="G31" s="173"/>
      <c r="H31" s="189"/>
      <c r="I31" s="174"/>
    </row>
    <row r="32" spans="1:10">
      <c r="A32" s="79">
        <f t="shared" si="0"/>
        <v>18</v>
      </c>
      <c r="B32" s="154" t="s">
        <v>184</v>
      </c>
      <c r="C32" s="127">
        <v>353033.80054670363</v>
      </c>
      <c r="D32" s="108">
        <v>5.712253040952902E-2</v>
      </c>
      <c r="E32" s="127">
        <f>C32*D32</f>
        <v>20166.18400732068</v>
      </c>
      <c r="F32" s="36"/>
      <c r="G32" s="127">
        <v>195123.8713091258</v>
      </c>
      <c r="H32" s="137">
        <v>5.712253040952902E-2</v>
      </c>
      <c r="I32" s="129">
        <f>G32*H32</f>
        <v>11145.969272480565</v>
      </c>
    </row>
    <row r="33" spans="1:11">
      <c r="A33" s="79">
        <f t="shared" si="0"/>
        <v>19</v>
      </c>
      <c r="B33" s="154" t="s">
        <v>185</v>
      </c>
      <c r="C33" s="127">
        <v>0</v>
      </c>
      <c r="D33" s="108">
        <f>D32</f>
        <v>5.712253040952902E-2</v>
      </c>
      <c r="E33" s="190">
        <f>C33*D33</f>
        <v>0</v>
      </c>
      <c r="F33" s="36"/>
      <c r="G33" s="127">
        <v>0</v>
      </c>
      <c r="H33" s="182">
        <f>H32</f>
        <v>5.712253040952902E-2</v>
      </c>
      <c r="I33" s="191">
        <f>G33*H33</f>
        <v>0</v>
      </c>
      <c r="K33" s="82"/>
    </row>
    <row r="34" spans="1:11">
      <c r="A34" s="79">
        <f t="shared" si="0"/>
        <v>20</v>
      </c>
      <c r="B34" s="159" t="s">
        <v>186</v>
      </c>
      <c r="C34" s="192">
        <f>SUM(C32:C33)</f>
        <v>353033.80054670363</v>
      </c>
      <c r="E34" s="129">
        <f>SUM(E32:E33)</f>
        <v>20166.18400732068</v>
      </c>
      <c r="G34" s="192">
        <f>SUM(G32:G33)</f>
        <v>195123.8713091258</v>
      </c>
      <c r="H34" s="189"/>
      <c r="I34" s="129">
        <f>SUM(I32:I33)</f>
        <v>11145.969272480565</v>
      </c>
    </row>
    <row r="37" spans="1:11">
      <c r="A37" s="193" t="s">
        <v>187</v>
      </c>
    </row>
    <row r="40" spans="1:11" ht="15.75">
      <c r="C40" s="144"/>
    </row>
    <row r="42" spans="1:11">
      <c r="B42" t="s">
        <v>105</v>
      </c>
    </row>
    <row r="43" spans="1:11">
      <c r="B43" t="s">
        <v>179</v>
      </c>
    </row>
  </sheetData>
  <mergeCells count="5">
    <mergeCell ref="A1:I1"/>
    <mergeCell ref="A2:I2"/>
    <mergeCell ref="A3:I3"/>
    <mergeCell ref="A4:I4"/>
    <mergeCell ref="A5:I5"/>
  </mergeCells>
  <pageMargins left="0.89" right="0.71" top="0.76" bottom="0.5" header="0.33" footer="0.5"/>
  <pageSetup scale="81" orientation="landscape" verticalDpi="300" r:id="rId1"/>
  <headerFooter alignWithMargins="0">
    <oddHeader xml:space="preserve">&amp;RCASE NO. 2015-00343
FR_16(8)(f)
ATTACHMENT 1
</oddHeader>
    <oddFooter>&amp;RSchedule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zoomScale="70" zoomScaleNormal="90" zoomScaleSheetLayoutView="70" workbookViewId="0">
      <selection sqref="A1:E1"/>
    </sheetView>
  </sheetViews>
  <sheetFormatPr defaultRowHeight="15"/>
  <cols>
    <col min="1" max="1" width="6.33203125" customWidth="1"/>
    <col min="2" max="2" width="44.21875" customWidth="1"/>
    <col min="3" max="3" width="6.77734375" customWidth="1"/>
    <col min="4" max="4" width="11.6640625" customWidth="1"/>
    <col min="5" max="5" width="13.88671875" customWidth="1"/>
    <col min="7" max="7" width="9.6640625" customWidth="1"/>
    <col min="8" max="8" width="9" customWidth="1"/>
    <col min="9" max="9" width="20.33203125" customWidth="1"/>
    <col min="10" max="10" width="19.109375" customWidth="1"/>
    <col min="12" max="12" width="13.33203125" customWidth="1"/>
    <col min="13" max="13" width="23.109375" customWidth="1"/>
    <col min="14" max="14" width="23.33203125" customWidth="1"/>
  </cols>
  <sheetData>
    <row r="1" spans="1:14" ht="15.75">
      <c r="A1" s="270" t="s">
        <v>273</v>
      </c>
      <c r="B1" s="270"/>
      <c r="C1" s="270"/>
      <c r="D1" s="270"/>
      <c r="E1" s="270"/>
      <c r="F1" s="194"/>
      <c r="G1" s="195"/>
      <c r="H1" s="195"/>
      <c r="I1" s="195"/>
      <c r="J1" s="195"/>
    </row>
    <row r="2" spans="1:14" ht="15.75">
      <c r="A2" s="270" t="s">
        <v>274</v>
      </c>
      <c r="B2" s="270"/>
      <c r="C2" s="270"/>
      <c r="D2" s="270"/>
      <c r="E2" s="270"/>
      <c r="F2" s="196"/>
      <c r="G2" s="197"/>
      <c r="H2" s="197"/>
      <c r="I2" s="197"/>
      <c r="J2" s="195"/>
    </row>
    <row r="3" spans="1:14" ht="15.75">
      <c r="A3" s="270" t="s">
        <v>18</v>
      </c>
      <c r="B3" s="270"/>
      <c r="C3" s="270"/>
      <c r="D3" s="270"/>
      <c r="E3" s="270"/>
      <c r="F3" s="194"/>
      <c r="G3" s="198"/>
      <c r="H3" s="197"/>
      <c r="I3" s="197"/>
      <c r="J3" s="195"/>
    </row>
    <row r="4" spans="1:14" ht="15.75">
      <c r="A4" s="38"/>
      <c r="B4" s="195"/>
      <c r="C4" s="195"/>
      <c r="D4" s="195"/>
      <c r="E4" s="195"/>
      <c r="F4" s="197"/>
      <c r="G4" s="199"/>
      <c r="H4" s="199"/>
      <c r="I4" s="199"/>
      <c r="J4" s="195"/>
    </row>
    <row r="5" spans="1:14" ht="15.75">
      <c r="A5" s="38"/>
      <c r="B5" s="195"/>
      <c r="C5" s="195"/>
      <c r="D5" s="195"/>
      <c r="E5" s="195"/>
      <c r="F5" s="197"/>
      <c r="G5" s="199"/>
      <c r="H5" s="199"/>
      <c r="I5" s="199"/>
    </row>
    <row r="6" spans="1:14" ht="15.75">
      <c r="A6" s="38"/>
      <c r="B6" s="195"/>
      <c r="C6" s="195"/>
      <c r="D6" s="195"/>
      <c r="F6" s="197"/>
      <c r="G6" s="199"/>
      <c r="H6" s="199"/>
      <c r="I6" s="199"/>
    </row>
    <row r="7" spans="1:14">
      <c r="A7" s="39" t="s">
        <v>188</v>
      </c>
      <c r="C7" s="195"/>
      <c r="D7" s="195"/>
      <c r="E7" s="200" t="s">
        <v>29</v>
      </c>
      <c r="F7" s="195"/>
      <c r="G7" s="76"/>
      <c r="H7" s="76"/>
      <c r="I7" s="76"/>
    </row>
    <row r="8" spans="1:14">
      <c r="A8" s="39" t="s">
        <v>189</v>
      </c>
      <c r="C8" s="195"/>
      <c r="D8" s="195"/>
      <c r="E8" s="201" t="s">
        <v>190</v>
      </c>
      <c r="F8" s="195"/>
      <c r="G8" s="202"/>
      <c r="H8" s="76"/>
      <c r="I8" s="76"/>
    </row>
    <row r="9" spans="1:14">
      <c r="A9" s="203" t="s">
        <v>32</v>
      </c>
      <c r="B9" s="77"/>
      <c r="C9" s="204"/>
      <c r="D9" s="204"/>
      <c r="E9" s="205" t="str">
        <f>F.1!$F$9</f>
        <v>Witness: Waller</v>
      </c>
      <c r="F9" s="195"/>
      <c r="G9" s="76"/>
      <c r="H9" s="76"/>
      <c r="I9" s="76"/>
      <c r="J9" s="195"/>
    </row>
    <row r="10" spans="1:14" ht="15.75">
      <c r="B10" s="206"/>
      <c r="C10" s="195"/>
      <c r="D10" s="195"/>
      <c r="E10" s="207"/>
      <c r="F10" s="195"/>
      <c r="H10" s="195"/>
      <c r="I10" s="195"/>
      <c r="J10" s="195"/>
    </row>
    <row r="11" spans="1:14">
      <c r="A11" s="65" t="s">
        <v>34</v>
      </c>
      <c r="B11" s="37"/>
      <c r="C11" s="195"/>
      <c r="D11" s="195"/>
      <c r="E11" s="207"/>
      <c r="F11" s="195"/>
      <c r="G11" s="76"/>
      <c r="J11" s="195"/>
    </row>
    <row r="12" spans="1:14" ht="15.75">
      <c r="A12" s="45" t="s">
        <v>36</v>
      </c>
      <c r="B12" s="45" t="s">
        <v>2</v>
      </c>
      <c r="C12" s="204"/>
      <c r="D12" s="204"/>
      <c r="E12" s="148" t="s">
        <v>143</v>
      </c>
      <c r="F12" s="195"/>
      <c r="H12" s="110" t="s">
        <v>191</v>
      </c>
      <c r="J12" s="195"/>
      <c r="L12" s="110" t="s">
        <v>192</v>
      </c>
      <c r="N12" s="195"/>
    </row>
    <row r="13" spans="1:14">
      <c r="A13" s="80"/>
      <c r="B13" s="80"/>
      <c r="C13" s="195"/>
      <c r="D13" s="195"/>
      <c r="E13" s="195"/>
      <c r="F13" s="195"/>
      <c r="I13" s="208" t="s">
        <v>193</v>
      </c>
      <c r="J13" s="209" t="s">
        <v>194</v>
      </c>
      <c r="M13" s="208" t="s">
        <v>193</v>
      </c>
      <c r="N13" s="209" t="s">
        <v>194</v>
      </c>
    </row>
    <row r="14" spans="1:14" ht="15.75">
      <c r="A14" s="78">
        <v>1</v>
      </c>
      <c r="B14" s="210" t="s">
        <v>195</v>
      </c>
      <c r="H14" s="211" t="s">
        <v>196</v>
      </c>
      <c r="I14">
        <v>33033.29</v>
      </c>
      <c r="J14" s="195">
        <f>0</f>
        <v>0</v>
      </c>
      <c r="L14" s="211" t="s">
        <v>196</v>
      </c>
      <c r="M14">
        <f>E29</f>
        <v>468909.57</v>
      </c>
      <c r="N14" s="195">
        <f>0</f>
        <v>0</v>
      </c>
    </row>
    <row r="15" spans="1:14">
      <c r="A15" s="78">
        <f t="shared" ref="A15:A31" si="0">A14+1</f>
        <v>2</v>
      </c>
      <c r="B15" s="212" t="s">
        <v>197</v>
      </c>
      <c r="D15" s="213">
        <v>37496</v>
      </c>
      <c r="E15" s="214"/>
      <c r="F15" s="215"/>
      <c r="H15" s="211" t="s">
        <v>198</v>
      </c>
      <c r="I15">
        <f>I14-J15</f>
        <v>30280.515833333335</v>
      </c>
      <c r="J15" s="195">
        <f t="shared" ref="J15:J26" si="1">$I$14/12</f>
        <v>2752.7741666666666</v>
      </c>
      <c r="L15" s="211" t="s">
        <v>198</v>
      </c>
      <c r="M15">
        <f>M14-N15</f>
        <v>449371.67125000001</v>
      </c>
      <c r="N15" s="195">
        <f t="shared" ref="N15:N26" si="2">$M$14/24</f>
        <v>19537.89875</v>
      </c>
    </row>
    <row r="16" spans="1:14">
      <c r="A16" s="78">
        <f t="shared" si="0"/>
        <v>3</v>
      </c>
      <c r="B16" s="216" t="s">
        <v>199</v>
      </c>
      <c r="D16" s="217">
        <v>36425.32</v>
      </c>
      <c r="E16" s="214"/>
      <c r="F16" s="215"/>
      <c r="G16" s="37"/>
      <c r="H16" s="211" t="s">
        <v>200</v>
      </c>
      <c r="I16">
        <f t="shared" ref="I16:I26" si="3">I15-J15</f>
        <v>27527.741666666669</v>
      </c>
      <c r="J16" s="195">
        <f t="shared" si="1"/>
        <v>2752.7741666666666</v>
      </c>
      <c r="L16" s="211" t="s">
        <v>200</v>
      </c>
      <c r="M16">
        <f t="shared" ref="M16:M25" si="4">M15-N15</f>
        <v>429833.77250000002</v>
      </c>
      <c r="N16" s="195">
        <f t="shared" si="2"/>
        <v>19537.89875</v>
      </c>
    </row>
    <row r="17" spans="1:14">
      <c r="A17" s="78">
        <f t="shared" si="0"/>
        <v>4</v>
      </c>
      <c r="B17" s="212" t="s">
        <v>201</v>
      </c>
      <c r="D17" s="218">
        <v>55199.759999999995</v>
      </c>
      <c r="E17" s="214"/>
      <c r="F17" s="219"/>
      <c r="H17" s="211" t="s">
        <v>202</v>
      </c>
      <c r="I17">
        <f t="shared" si="3"/>
        <v>24774.967500000002</v>
      </c>
      <c r="J17" s="195">
        <f t="shared" si="1"/>
        <v>2752.7741666666666</v>
      </c>
      <c r="L17" s="211" t="s">
        <v>202</v>
      </c>
      <c r="M17">
        <f t="shared" si="4"/>
        <v>410295.87375000003</v>
      </c>
      <c r="N17" s="195">
        <f t="shared" si="2"/>
        <v>19537.89875</v>
      </c>
    </row>
    <row r="18" spans="1:14">
      <c r="A18" s="78">
        <f t="shared" si="0"/>
        <v>5</v>
      </c>
      <c r="B18" s="195" t="s">
        <v>203</v>
      </c>
      <c r="D18" s="214"/>
      <c r="E18" s="213">
        <f>SUM(D15:D17)</f>
        <v>129121.08</v>
      </c>
      <c r="G18" s="215"/>
      <c r="H18" s="211" t="s">
        <v>204</v>
      </c>
      <c r="I18">
        <f t="shared" si="3"/>
        <v>22022.193333333336</v>
      </c>
      <c r="J18" s="195">
        <f t="shared" si="1"/>
        <v>2752.7741666666666</v>
      </c>
      <c r="L18" s="211" t="s">
        <v>204</v>
      </c>
      <c r="M18">
        <f t="shared" si="4"/>
        <v>390757.97500000003</v>
      </c>
      <c r="N18" s="195">
        <f t="shared" si="2"/>
        <v>19537.89875</v>
      </c>
    </row>
    <row r="19" spans="1:14">
      <c r="A19" s="78">
        <f t="shared" si="0"/>
        <v>6</v>
      </c>
      <c r="B19" s="195"/>
      <c r="D19" s="214"/>
      <c r="E19" s="214"/>
      <c r="H19" s="211" t="s">
        <v>205</v>
      </c>
      <c r="I19">
        <f t="shared" si="3"/>
        <v>19269.41916666667</v>
      </c>
      <c r="J19" s="195">
        <f t="shared" si="1"/>
        <v>2752.7741666666666</v>
      </c>
      <c r="L19" s="211" t="s">
        <v>205</v>
      </c>
      <c r="M19">
        <f t="shared" si="4"/>
        <v>371220.07625000004</v>
      </c>
      <c r="N19" s="195">
        <f t="shared" si="2"/>
        <v>19537.89875</v>
      </c>
    </row>
    <row r="20" spans="1:14" ht="15.75">
      <c r="A20" s="78">
        <f t="shared" si="0"/>
        <v>7</v>
      </c>
      <c r="B20" s="210" t="s">
        <v>206</v>
      </c>
      <c r="D20" s="214"/>
      <c r="G20" s="219"/>
      <c r="H20" s="211" t="s">
        <v>207</v>
      </c>
      <c r="I20">
        <f t="shared" si="3"/>
        <v>16516.645000000004</v>
      </c>
      <c r="J20" s="195">
        <f t="shared" si="1"/>
        <v>2752.7741666666666</v>
      </c>
      <c r="L20" s="211" t="s">
        <v>207</v>
      </c>
      <c r="M20">
        <f t="shared" si="4"/>
        <v>351682.17750000005</v>
      </c>
      <c r="N20" s="195">
        <f t="shared" si="2"/>
        <v>19537.89875</v>
      </c>
    </row>
    <row r="21" spans="1:14">
      <c r="A21" s="78">
        <f t="shared" si="0"/>
        <v>8</v>
      </c>
      <c r="B21" s="195" t="s">
        <v>208</v>
      </c>
      <c r="D21" s="214"/>
      <c r="E21" s="214">
        <v>246897.26</v>
      </c>
      <c r="G21" s="219"/>
      <c r="H21" s="220" t="s">
        <v>209</v>
      </c>
      <c r="I21">
        <f t="shared" si="3"/>
        <v>13763.870833333338</v>
      </c>
      <c r="J21" s="195">
        <f t="shared" si="1"/>
        <v>2752.7741666666666</v>
      </c>
      <c r="L21" s="220" t="s">
        <v>209</v>
      </c>
      <c r="M21">
        <f t="shared" si="4"/>
        <v>332144.27875000006</v>
      </c>
      <c r="N21" s="195">
        <f t="shared" si="2"/>
        <v>19537.89875</v>
      </c>
    </row>
    <row r="22" spans="1:14">
      <c r="A22" s="78">
        <f t="shared" si="0"/>
        <v>9</v>
      </c>
      <c r="B22" s="195" t="s">
        <v>72</v>
      </c>
      <c r="D22" s="214"/>
      <c r="E22" s="214"/>
      <c r="G22" s="219"/>
      <c r="H22" s="211" t="s">
        <v>210</v>
      </c>
      <c r="I22">
        <f t="shared" si="3"/>
        <v>11011.096666666672</v>
      </c>
      <c r="J22" s="195">
        <f t="shared" si="1"/>
        <v>2752.7741666666666</v>
      </c>
      <c r="L22" s="211" t="s">
        <v>210</v>
      </c>
      <c r="M22">
        <f t="shared" si="4"/>
        <v>312606.38000000006</v>
      </c>
      <c r="N22" s="195">
        <f t="shared" si="2"/>
        <v>19537.89875</v>
      </c>
    </row>
    <row r="23" spans="1:14" ht="15.75">
      <c r="A23" s="78">
        <f t="shared" si="0"/>
        <v>10</v>
      </c>
      <c r="B23" s="210" t="s">
        <v>211</v>
      </c>
      <c r="D23" s="214"/>
      <c r="E23" s="214"/>
      <c r="G23" s="219"/>
      <c r="H23" s="211" t="s">
        <v>212</v>
      </c>
      <c r="I23">
        <f t="shared" si="3"/>
        <v>8258.3225000000057</v>
      </c>
      <c r="J23" s="195">
        <f t="shared" si="1"/>
        <v>2752.7741666666666</v>
      </c>
      <c r="L23" s="211" t="s">
        <v>212</v>
      </c>
      <c r="M23">
        <f t="shared" si="4"/>
        <v>293068.48125000007</v>
      </c>
      <c r="N23" s="195">
        <f t="shared" si="2"/>
        <v>19537.89875</v>
      </c>
    </row>
    <row r="24" spans="1:14">
      <c r="A24" s="78">
        <f t="shared" si="0"/>
        <v>11</v>
      </c>
      <c r="B24" s="195" t="s">
        <v>213</v>
      </c>
      <c r="D24" s="214"/>
      <c r="E24" s="217">
        <v>29565.110000000004</v>
      </c>
      <c r="G24" s="221"/>
      <c r="H24" s="211" t="s">
        <v>214</v>
      </c>
      <c r="I24">
        <f t="shared" si="3"/>
        <v>5505.5483333333395</v>
      </c>
      <c r="J24" s="195">
        <f t="shared" si="1"/>
        <v>2752.7741666666666</v>
      </c>
      <c r="L24" s="211" t="s">
        <v>214</v>
      </c>
      <c r="M24">
        <f t="shared" si="4"/>
        <v>273530.58250000008</v>
      </c>
      <c r="N24" s="195">
        <f t="shared" si="2"/>
        <v>19537.89875</v>
      </c>
    </row>
    <row r="25" spans="1:14">
      <c r="A25" s="78">
        <f t="shared" si="0"/>
        <v>12</v>
      </c>
      <c r="B25" s="195"/>
      <c r="D25" s="214"/>
      <c r="E25" s="214"/>
      <c r="H25" s="211" t="s">
        <v>215</v>
      </c>
      <c r="I25">
        <f t="shared" si="3"/>
        <v>2752.774166666673</v>
      </c>
      <c r="J25" s="195">
        <f t="shared" si="1"/>
        <v>2752.7741666666666</v>
      </c>
      <c r="L25" s="211" t="s">
        <v>215</v>
      </c>
      <c r="M25">
        <f t="shared" si="4"/>
        <v>253992.68375000008</v>
      </c>
      <c r="N25" s="195">
        <f t="shared" si="2"/>
        <v>19537.89875</v>
      </c>
    </row>
    <row r="26" spans="1:14" ht="15.75">
      <c r="A26" s="78">
        <f t="shared" si="0"/>
        <v>13</v>
      </c>
      <c r="B26" s="210" t="s">
        <v>216</v>
      </c>
      <c r="D26" s="214"/>
      <c r="E26" s="214"/>
      <c r="H26" s="211" t="s">
        <v>217</v>
      </c>
      <c r="I26" s="208">
        <f t="shared" si="3"/>
        <v>6.3664629124104977E-12</v>
      </c>
      <c r="J26" s="222">
        <f t="shared" si="1"/>
        <v>2752.7741666666666</v>
      </c>
      <c r="L26" s="211" t="s">
        <v>217</v>
      </c>
      <c r="M26" s="208">
        <f>M25-N25</f>
        <v>234454.78500000009</v>
      </c>
      <c r="N26" s="222">
        <f t="shared" si="2"/>
        <v>19537.89875</v>
      </c>
    </row>
    <row r="27" spans="1:14">
      <c r="A27" s="78">
        <f t="shared" si="0"/>
        <v>14</v>
      </c>
      <c r="B27" s="195" t="s">
        <v>218</v>
      </c>
      <c r="D27" s="214"/>
      <c r="E27" s="218">
        <v>63326.12000000001</v>
      </c>
      <c r="G27" s="223"/>
      <c r="I27" s="224">
        <f>AVERAGE(I14:I26)</f>
        <v>16516.645000000004</v>
      </c>
      <c r="J27" s="91">
        <f>SUM(J14:J26)</f>
        <v>33033.29</v>
      </c>
      <c r="M27" s="224">
        <f>AVERAGE(M14:M26)</f>
        <v>351682.17749999999</v>
      </c>
      <c r="N27" s="91">
        <f>SUM(N14:N26)</f>
        <v>234454.78499999995</v>
      </c>
    </row>
    <row r="28" spans="1:14">
      <c r="A28" s="78">
        <f t="shared" si="0"/>
        <v>15</v>
      </c>
      <c r="B28" s="195"/>
      <c r="D28" s="214"/>
      <c r="E28" s="214"/>
      <c r="I28" t="s">
        <v>219</v>
      </c>
      <c r="J28" s="195"/>
      <c r="M28" t="s">
        <v>219</v>
      </c>
    </row>
    <row r="29" spans="1:14" ht="16.5" thickBot="1">
      <c r="A29" s="78">
        <f t="shared" si="0"/>
        <v>16</v>
      </c>
      <c r="B29" s="210" t="s">
        <v>220</v>
      </c>
      <c r="D29" s="214"/>
      <c r="E29" s="225">
        <f>SUM(E14:E27)</f>
        <v>468909.57</v>
      </c>
      <c r="G29" s="226"/>
      <c r="J29" s="195"/>
    </row>
    <row r="30" spans="1:14" ht="15.75" thickTop="1">
      <c r="A30" s="78">
        <f t="shared" si="0"/>
        <v>17</v>
      </c>
      <c r="D30" s="214"/>
      <c r="E30" s="214"/>
      <c r="J30" s="195"/>
    </row>
    <row r="31" spans="1:14" ht="16.5" thickBot="1">
      <c r="A31" s="78">
        <f t="shared" si="0"/>
        <v>18</v>
      </c>
      <c r="B31" s="210" t="s">
        <v>221</v>
      </c>
      <c r="D31" s="227"/>
      <c r="E31" s="228">
        <f>E29/2</f>
        <v>234454.785</v>
      </c>
      <c r="J31" s="195"/>
    </row>
    <row r="32" spans="1:14" ht="15.75" thickTop="1">
      <c r="A32" s="229"/>
      <c r="D32" s="227"/>
      <c r="J32" s="195"/>
    </row>
    <row r="33" spans="1:10">
      <c r="A33" s="230"/>
      <c r="H33" s="195"/>
      <c r="I33" s="195"/>
      <c r="J33" s="195"/>
    </row>
    <row r="34" spans="1:10">
      <c r="A34" s="195"/>
      <c r="H34" s="195"/>
      <c r="I34" s="195"/>
      <c r="J34" s="195"/>
    </row>
    <row r="35" spans="1:10">
      <c r="B35" t="s">
        <v>105</v>
      </c>
      <c r="H35" s="195"/>
      <c r="I35" s="195"/>
      <c r="J35" s="195"/>
    </row>
    <row r="36" spans="1:10">
      <c r="B36" t="s">
        <v>222</v>
      </c>
      <c r="H36" s="195"/>
      <c r="I36" s="195"/>
      <c r="J36" s="195"/>
    </row>
    <row r="37" spans="1:10">
      <c r="H37" s="195"/>
      <c r="I37" s="195"/>
      <c r="J37" s="195"/>
    </row>
    <row r="38" spans="1:10">
      <c r="H38" s="195"/>
      <c r="I38" s="195"/>
      <c r="J38" s="195"/>
    </row>
    <row r="39" spans="1:10">
      <c r="H39" s="195"/>
      <c r="I39" s="195"/>
      <c r="J39" s="195"/>
    </row>
    <row r="40" spans="1:10">
      <c r="B40" s="76"/>
      <c r="H40" s="195"/>
      <c r="I40" s="195"/>
      <c r="J40" s="195"/>
    </row>
    <row r="41" spans="1:10">
      <c r="H41" s="195"/>
      <c r="I41" s="195"/>
      <c r="J41" s="195"/>
    </row>
    <row r="42" spans="1:10">
      <c r="H42" s="195"/>
      <c r="I42" s="195"/>
      <c r="J42" s="195"/>
    </row>
    <row r="43" spans="1:10">
      <c r="A43" s="80"/>
      <c r="B43" s="231"/>
      <c r="C43" s="197"/>
      <c r="D43" s="197"/>
      <c r="E43" s="197"/>
      <c r="F43" s="195"/>
      <c r="J43" s="195"/>
    </row>
    <row r="44" spans="1:10">
      <c r="A44" s="80"/>
      <c r="B44" s="232"/>
      <c r="C44" s="197"/>
      <c r="D44" s="197"/>
      <c r="E44" s="197"/>
      <c r="F44" s="195"/>
      <c r="J44" s="195"/>
    </row>
    <row r="45" spans="1:10">
      <c r="A45" s="80"/>
      <c r="B45" s="233"/>
      <c r="C45" s="197"/>
      <c r="D45" s="197"/>
      <c r="E45" s="36"/>
      <c r="F45" s="195"/>
      <c r="J45" s="195"/>
    </row>
    <row r="46" spans="1:10">
      <c r="A46" s="80"/>
      <c r="B46" s="233"/>
      <c r="C46" s="197"/>
      <c r="D46" s="197"/>
      <c r="E46" s="36"/>
      <c r="F46" s="195"/>
      <c r="J46" s="195"/>
    </row>
    <row r="47" spans="1:10">
      <c r="A47" s="80"/>
      <c r="B47" s="233"/>
      <c r="C47" s="197"/>
      <c r="D47" s="197"/>
      <c r="E47" s="36"/>
      <c r="F47" s="195"/>
      <c r="J47" s="195"/>
    </row>
    <row r="48" spans="1:10">
      <c r="A48" s="80"/>
      <c r="B48" s="233"/>
      <c r="C48" s="197"/>
      <c r="D48" s="197"/>
      <c r="E48" s="153"/>
      <c r="F48" s="195"/>
      <c r="J48" s="195"/>
    </row>
    <row r="49" spans="1:10">
      <c r="A49" s="80"/>
      <c r="B49" s="233"/>
      <c r="C49" s="197"/>
      <c r="D49" s="36"/>
      <c r="E49" s="153"/>
      <c r="F49" s="195"/>
      <c r="G49" s="76"/>
      <c r="J49" s="195"/>
    </row>
    <row r="50" spans="1:10">
      <c r="A50" s="80"/>
      <c r="B50" s="80"/>
      <c r="C50" s="195"/>
      <c r="D50" s="195"/>
      <c r="E50" s="195"/>
      <c r="F50" s="195"/>
      <c r="J50" s="195"/>
    </row>
    <row r="51" spans="1:10">
      <c r="H51" s="195"/>
      <c r="I51" s="195"/>
      <c r="J51" s="195"/>
    </row>
  </sheetData>
  <mergeCells count="3">
    <mergeCell ref="A1:E1"/>
    <mergeCell ref="A2:E2"/>
    <mergeCell ref="A3:E3"/>
  </mergeCells>
  <printOptions horizontalCentered="1"/>
  <pageMargins left="1" right="0.87" top="1" bottom="1" header="0.25" footer="0.5"/>
  <pageSetup scale="44" orientation="landscape" verticalDpi="300" r:id="rId1"/>
  <headerFooter alignWithMargins="0">
    <oddHeader xml:space="preserve">&amp;R&amp;16CASE NO. 2015-00343
FR_16(8)(f)
ATTACHMENT 1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Cover F</vt:lpstr>
      <vt:lpstr>F.1</vt:lpstr>
      <vt:lpstr>F.2.1</vt:lpstr>
      <vt:lpstr>F.2.2</vt:lpstr>
      <vt:lpstr>F.2.3</vt:lpstr>
      <vt:lpstr>F.3</vt:lpstr>
      <vt:lpstr>F.4</vt:lpstr>
      <vt:lpstr>F.5</vt:lpstr>
      <vt:lpstr>F.6</vt:lpstr>
      <vt:lpstr>F.7</vt:lpstr>
      <vt:lpstr>F.8</vt:lpstr>
      <vt:lpstr>F.9</vt:lpstr>
      <vt:lpstr>F.10</vt:lpstr>
      <vt:lpstr>'Cover F'!Print_Area</vt:lpstr>
      <vt:lpstr>F.1!Print_Area</vt:lpstr>
      <vt:lpstr>F.10!Print_Area</vt:lpstr>
      <vt:lpstr>F.2.1!Print_Area</vt:lpstr>
      <vt:lpstr>F.2.2!Print_Area</vt:lpstr>
      <vt:lpstr>F.2.3!Print_Area</vt:lpstr>
      <vt:lpstr>F.3!Print_Area</vt:lpstr>
      <vt:lpstr>F.4!Print_Area</vt:lpstr>
      <vt:lpstr>F.5!Print_Area</vt:lpstr>
      <vt:lpstr>F.6!Print_Area</vt:lpstr>
      <vt:lpstr>F.7!Print_Area</vt:lpstr>
      <vt:lpstr>F.8!Print_Area</vt:lpstr>
      <vt:lpstr>F.9!Print_Area</vt:lpstr>
      <vt:lpstr>F.1!Print_Titles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2015-11-19T03:22:05Z</cp:lastPrinted>
  <dcterms:created xsi:type="dcterms:W3CDTF">2015-11-18T19:10:47Z</dcterms:created>
  <dcterms:modified xsi:type="dcterms:W3CDTF">2015-11-19T03:22:11Z</dcterms:modified>
</cp:coreProperties>
</file>