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0730" windowHeight="11760"/>
  </bookViews>
  <sheets>
    <sheet name="Cover D" sheetId="1" r:id="rId1"/>
    <sheet name="D.1" sheetId="2" r:id="rId2"/>
    <sheet name="D.2.1" sheetId="3" r:id="rId3"/>
    <sheet name="D.2.2" sheetId="4" r:id="rId4"/>
    <sheet name="D.2.3" sheetId="5" r:id="rId5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'Cover D'!$A$1:$D$25</definedName>
    <definedName name="_xlnm.Print_Area" localSheetId="1">D.1!$A$1:$Q$172</definedName>
    <definedName name="_xlnm.Print_Area" localSheetId="2">D.2.1!$A$1:$D$72</definedName>
    <definedName name="_xlnm.Print_Area" localSheetId="3">D.2.2!$A$1:$D$45</definedName>
    <definedName name="_xlnm.Print_Area" localSheetId="4">D.2.3!$A$1:$D$23</definedName>
    <definedName name="_xlnm.Print_Titles" localSheetId="1">D.1!$1:$9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D20" i="5" l="1"/>
  <c r="D8" i="5"/>
  <c r="D43" i="4"/>
  <c r="D44" i="4" s="1"/>
  <c r="D45" i="4" s="1"/>
  <c r="D42" i="4"/>
  <c r="D39" i="4"/>
  <c r="D40" i="4" s="1"/>
  <c r="D35" i="4"/>
  <c r="D34" i="4"/>
  <c r="D28" i="4"/>
  <c r="D29" i="4" s="1"/>
  <c r="D22" i="4"/>
  <c r="D21" i="4"/>
  <c r="D15" i="4"/>
  <c r="D16" i="4" s="1"/>
  <c r="D8" i="4"/>
  <c r="D67" i="3"/>
  <c r="D55" i="3"/>
  <c r="H27" i="2" s="1"/>
  <c r="P27" i="2" s="1"/>
  <c r="D50" i="3"/>
  <c r="H26" i="2" s="1"/>
  <c r="D40" i="3"/>
  <c r="D36" i="3"/>
  <c r="D35" i="3"/>
  <c r="D70" i="3"/>
  <c r="D20" i="3"/>
  <c r="F16" i="2" s="1"/>
  <c r="P16" i="2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D66" i="3"/>
  <c r="D68" i="3" s="1"/>
  <c r="A13" i="3"/>
  <c r="A14" i="3" s="1"/>
  <c r="D9" i="3"/>
  <c r="P157" i="2"/>
  <c r="P156" i="2"/>
  <c r="N144" i="2"/>
  <c r="L144" i="2"/>
  <c r="H144" i="2"/>
  <c r="H142" i="2" s="1"/>
  <c r="F144" i="2"/>
  <c r="N142" i="2"/>
  <c r="P140" i="2"/>
  <c r="J140" i="2"/>
  <c r="P139" i="2"/>
  <c r="H139" i="2"/>
  <c r="P138" i="2"/>
  <c r="F138" i="2"/>
  <c r="N134" i="2"/>
  <c r="L134" i="2"/>
  <c r="L141" i="2" s="1"/>
  <c r="P141" i="2" s="1"/>
  <c r="J134" i="2"/>
  <c r="H134" i="2"/>
  <c r="F134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D142" i="2"/>
  <c r="D144" i="2" s="1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N36" i="2"/>
  <c r="L36" i="2"/>
  <c r="H36" i="2"/>
  <c r="F36" i="2"/>
  <c r="D36" i="2"/>
  <c r="N31" i="2"/>
  <c r="N38" i="2" s="1"/>
  <c r="N29" i="2"/>
  <c r="L29" i="2"/>
  <c r="J29" i="2"/>
  <c r="F29" i="2"/>
  <c r="P26" i="2"/>
  <c r="D29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4" i="2" s="1"/>
  <c r="A138" i="2" s="1"/>
  <c r="A139" i="2" s="1"/>
  <c r="A140" i="2" s="1"/>
  <c r="A141" i="2" s="1"/>
  <c r="A142" i="2" s="1"/>
  <c r="A144" i="2" s="1"/>
  <c r="A146" i="2" s="1"/>
  <c r="A148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N21" i="2"/>
  <c r="L21" i="2"/>
  <c r="L31" i="2" s="1"/>
  <c r="L38" i="2" s="1"/>
  <c r="J21" i="2"/>
  <c r="J31" i="2" s="1"/>
  <c r="H21" i="2"/>
  <c r="A19" i="2"/>
  <c r="A20" i="2" s="1"/>
  <c r="A21" i="2" s="1"/>
  <c r="A22" i="2" s="1"/>
  <c r="A23" i="2" s="1"/>
  <c r="A16" i="2"/>
  <c r="A17" i="2" s="1"/>
  <c r="A18" i="2" s="1"/>
  <c r="D21" i="2"/>
  <c r="D31" i="2" l="1"/>
  <c r="D38" i="2" s="1"/>
  <c r="D15" i="5"/>
  <c r="D16" i="5" s="1"/>
  <c r="D25" i="3"/>
  <c r="D159" i="2"/>
  <c r="D30" i="3"/>
  <c r="D170" i="2"/>
  <c r="D146" i="2"/>
  <c r="F146" i="2" s="1"/>
  <c r="F148" i="2" s="1"/>
  <c r="D161" i="2"/>
  <c r="L40" i="2"/>
  <c r="L42" i="2" s="1"/>
  <c r="F142" i="2"/>
  <c r="N42" i="2"/>
  <c r="N40" i="2"/>
  <c r="D134" i="2"/>
  <c r="D31" i="3"/>
  <c r="F18" i="2"/>
  <c r="P18" i="2" s="1"/>
  <c r="D21" i="3"/>
  <c r="D41" i="3"/>
  <c r="H24" i="2"/>
  <c r="P134" i="2"/>
  <c r="F155" i="2"/>
  <c r="D26" i="3"/>
  <c r="F17" i="2"/>
  <c r="P17" i="2" s="1"/>
  <c r="D51" i="3"/>
  <c r="N146" i="2"/>
  <c r="N148" i="2" s="1"/>
  <c r="D15" i="3"/>
  <c r="D45" i="3"/>
  <c r="D56" i="3"/>
  <c r="D71" i="3"/>
  <c r="D72" i="3" s="1"/>
  <c r="D60" i="3"/>
  <c r="D21" i="5"/>
  <c r="H168" i="2"/>
  <c r="L146" i="2"/>
  <c r="L148" i="2" s="1"/>
  <c r="J144" i="2"/>
  <c r="P155" i="2" l="1"/>
  <c r="F159" i="2"/>
  <c r="P24" i="2"/>
  <c r="H25" i="2"/>
  <c r="P25" i="2" s="1"/>
  <c r="D46" i="3"/>
  <c r="H146" i="2"/>
  <c r="H148" i="2" s="1"/>
  <c r="P142" i="2"/>
  <c r="P144" i="2" s="1"/>
  <c r="H170" i="2"/>
  <c r="H172" i="2" s="1"/>
  <c r="P168" i="2"/>
  <c r="J146" i="2"/>
  <c r="J148" i="2" s="1"/>
  <c r="J142" i="2"/>
  <c r="D61" i="3"/>
  <c r="J34" i="2"/>
  <c r="F15" i="2"/>
  <c r="D16" i="3"/>
  <c r="J36" i="2" l="1"/>
  <c r="P34" i="2"/>
  <c r="P146" i="2"/>
  <c r="P148" i="2" s="1"/>
  <c r="P170" i="2"/>
  <c r="P172" i="2" s="1"/>
  <c r="H29" i="2"/>
  <c r="F161" i="2"/>
  <c r="F163" i="2" s="1"/>
  <c r="P159" i="2"/>
  <c r="F21" i="2"/>
  <c r="P15" i="2"/>
  <c r="P36" i="2" l="1"/>
  <c r="J38" i="2"/>
  <c r="P21" i="2"/>
  <c r="F31" i="2"/>
  <c r="P29" i="2"/>
  <c r="H31" i="2"/>
  <c r="H38" i="2" s="1"/>
  <c r="P161" i="2"/>
  <c r="P163" i="2" s="1"/>
  <c r="H40" i="2" l="1"/>
  <c r="H42" i="2" s="1"/>
  <c r="J40" i="2"/>
  <c r="J42" i="2" s="1"/>
  <c r="P31" i="2"/>
  <c r="F38" i="2"/>
  <c r="F40" i="2" l="1"/>
  <c r="F42" i="2" s="1"/>
  <c r="P38" i="2"/>
  <c r="P40" i="2" l="1"/>
  <c r="P42" i="2" s="1"/>
</calcChain>
</file>

<file path=xl/sharedStrings.xml><?xml version="1.0" encoding="utf-8"?>
<sst xmlns="http://schemas.openxmlformats.org/spreadsheetml/2006/main" count="402" uniqueCount="224">
  <si>
    <t>FR 16(8)(d)                 SCHEDULE D</t>
  </si>
  <si>
    <t>Operating Income Summary</t>
  </si>
  <si>
    <t>Schedule</t>
  </si>
  <si>
    <t>Description</t>
  </si>
  <si>
    <t>D-1</t>
  </si>
  <si>
    <t>Summary of Utility Jurisdictional Adjustments to Operating Income by Account</t>
  </si>
  <si>
    <t>D-2.1</t>
  </si>
  <si>
    <t>Detailed Adjustments</t>
  </si>
  <si>
    <t>D-2.2</t>
  </si>
  <si>
    <t>D-2.3</t>
  </si>
  <si>
    <t>Summary of Utility Jurisdictional Adjustments to</t>
  </si>
  <si>
    <t>Operating Income by Major Accounts</t>
  </si>
  <si>
    <t>Data:___X____Base Period___X____Forecasted Period</t>
  </si>
  <si>
    <t>FR 16(8)(d)1</t>
  </si>
  <si>
    <t>Type of Filing:_______Original________Updated ____X____Revised</t>
  </si>
  <si>
    <t>Schedule D-1</t>
  </si>
  <si>
    <t>Workpaper Reference No(s).____________________</t>
  </si>
  <si>
    <t>Witness:  Waller, Smith</t>
  </si>
  <si>
    <t>Title of Adjustment</t>
  </si>
  <si>
    <t>Line</t>
  </si>
  <si>
    <t xml:space="preserve">Account No. </t>
  </si>
  <si>
    <t>Base</t>
  </si>
  <si>
    <t>Total</t>
  </si>
  <si>
    <t>No.</t>
  </si>
  <si>
    <t>&amp; Title</t>
  </si>
  <si>
    <t>Period</t>
  </si>
  <si>
    <t>ADJ 1</t>
  </si>
  <si>
    <t xml:space="preserve"> </t>
  </si>
  <si>
    <t>ADJ 2</t>
  </si>
  <si>
    <t>ADJ 3</t>
  </si>
  <si>
    <t>ADJ 4</t>
  </si>
  <si>
    <t>ADJ 5</t>
  </si>
  <si>
    <t>ADJUST.</t>
  </si>
  <si>
    <t>SALE of Gas</t>
  </si>
  <si>
    <t>1</t>
  </si>
  <si>
    <t>480 Gas Rev - Residential</t>
  </si>
  <si>
    <t>480 Gas Rev - Commericial</t>
  </si>
  <si>
    <t>480 Gas Rev - Industrial</t>
  </si>
  <si>
    <t>480 Gas Rev - Public Authority &amp; Other</t>
  </si>
  <si>
    <t xml:space="preserve">  Total SALE of Gas</t>
  </si>
  <si>
    <t>Other Operating Income</t>
  </si>
  <si>
    <t>Forfeited discounts</t>
  </si>
  <si>
    <t>488 MISC. Service Revenues</t>
  </si>
  <si>
    <t>489 Revenue From Transporting Gas to Others</t>
  </si>
  <si>
    <t>495 Other Gas Service Revenue</t>
  </si>
  <si>
    <t xml:space="preserve">  Total Other Operating Income</t>
  </si>
  <si>
    <t xml:space="preserve">  Total Operating Revenue</t>
  </si>
  <si>
    <t>Other Gas Supply Expenses - Operation</t>
  </si>
  <si>
    <t>803/804/812 Gas Purchase Costs</t>
  </si>
  <si>
    <t xml:space="preserve">  Total Other Gas Supply Expenses - Operation</t>
  </si>
  <si>
    <t xml:space="preserve">  Total Plant Revenue</t>
  </si>
  <si>
    <t>Blended Effective Tax Rate</t>
  </si>
  <si>
    <t>NET Operating Income Impact</t>
  </si>
  <si>
    <t>GRAND</t>
  </si>
  <si>
    <t xml:space="preserve">ACCOUNT No. </t>
  </si>
  <si>
    <t>814 Storage Supervision &amp; Engineering</t>
  </si>
  <si>
    <t>815 Maps and records</t>
  </si>
  <si>
    <t>816 Storage Wells Expense</t>
  </si>
  <si>
    <t>817 Storage Lines Expense</t>
  </si>
  <si>
    <t>818 Storage Compressor Station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</si>
  <si>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</si>
  <si>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</si>
  <si>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</si>
  <si>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</si>
  <si>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</si>
  <si>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</si>
  <si>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</si>
  <si>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834 Storage Maintenance Compressor</t>
  </si>
  <si>
    <t>835 Storage Maintenance Meas/Reg</t>
  </si>
  <si>
    <t>836 Storage Maintenance Purification</t>
  </si>
  <si>
    <t>837 Maintenance of other equipment</t>
  </si>
  <si>
    <t>840 Other Storage Expense</t>
  </si>
  <si>
    <t>841 Storage Operation</t>
  </si>
  <si>
    <t>847 Storage Maintenance</t>
  </si>
  <si>
    <t>850 Trsm Supervision &amp; Engineering</t>
  </si>
  <si>
    <t>852 Communication system expenses</t>
  </si>
  <si>
    <t>855 Other Fuel &amp; Power Comp</t>
  </si>
  <si>
    <t>856 Trsm Mains Expense</t>
  </si>
  <si>
    <t>857 Trsm Measuring &amp; Regulating</t>
  </si>
  <si>
    <t>859 Trsm Other Exp</t>
  </si>
  <si>
    <t>860 Rents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</si>
  <si>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</si>
  <si>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</si>
  <si>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</si>
  <si>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</si>
  <si>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</si>
  <si>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</si>
  <si>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</si>
  <si>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8711 Odorization</t>
  </si>
  <si>
    <t>872 Dist Comp Sta</t>
  </si>
  <si>
    <t>874 Dist Main/Ser Exp</t>
  </si>
  <si>
    <t>875 Dist Meas/Reg Sta-Gen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</si>
  <si>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</si>
  <si>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</si>
  <si>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</si>
  <si>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</si>
  <si>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</si>
  <si>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</si>
  <si>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885 Dist Maint Super/Eng</t>
  </si>
  <si>
    <t>886 Dist Maint Struc/Improv</t>
  </si>
  <si>
    <t>887 Dist Maint of Mains</t>
  </si>
  <si>
    <t>889 Dist Maint Meas/Reg Sta-Gen</t>
  </si>
  <si>
    <t>890 Dist Maint Meas/Reg Sta-Ind</t>
  </si>
  <si>
    <t>891 Dist Maint Meas/Reg Sta-Cty</t>
  </si>
  <si>
    <t>892 Dist Maint of Ser</t>
  </si>
  <si>
    <t>893 Dist Maint Mtr/House Reg</t>
  </si>
  <si>
    <t>894 Dist Maint Other Eq</t>
  </si>
  <si>
    <t>895 Maintenance of Other Plant</t>
  </si>
  <si>
    <t>901 Cust Accts Supervision</t>
  </si>
  <si>
    <t>902 Cust Accts Mtr Exp</t>
  </si>
  <si>
    <t>903 Cust Accts Records/Collections</t>
  </si>
  <si>
    <t>904 Cust Accts Uncoll Accts</t>
  </si>
  <si>
    <t>907 Cust Accts Supervision</t>
  </si>
  <si>
    <t>908 Customer Assistance Expenses</t>
  </si>
  <si>
    <t>909 Cust Ser Supervision</t>
  </si>
  <si>
    <t>910 Cust Ser Assist Exp</t>
  </si>
  <si>
    <t>911 Cust Ser Info Adv Exp</t>
  </si>
  <si>
    <t>912 Demonstrating and Selling Expenses</t>
  </si>
  <si>
    <t>913 Advertising Expenses</t>
  </si>
  <si>
    <t>916 Sales Promo Demo/Selling</t>
  </si>
  <si>
    <t>920 Administrative and General Salaries</t>
  </si>
  <si>
    <t>921 Adm Gen Office Supply</t>
  </si>
  <si>
    <t>922 Administrative Expense Transferred</t>
  </si>
  <si>
    <t>923 Adm Gen Outside Services Emply</t>
  </si>
  <si>
    <t>924 Property insurance</t>
  </si>
  <si>
    <t>925 Adm Gen Injuries/Damages</t>
  </si>
  <si>
    <t>926 Adm Gen Empl Pen/Ben</t>
  </si>
  <si>
    <t>927 Adm Gen Franchise Req</t>
  </si>
  <si>
    <t>928 Adm Gen Reg Comm Exp</t>
  </si>
  <si>
    <t>929 Uniforms capitalized</t>
  </si>
  <si>
    <t>9301 Adm Gen Goodwill Adv</t>
  </si>
  <si>
    <t>9302 Adm Gen Gen Exp</t>
  </si>
  <si>
    <t>931 A&amp;G-Rents</t>
  </si>
  <si>
    <t>932 Adm Gen Maint Gen Plant</t>
  </si>
  <si>
    <t>Labor and Benefits</t>
  </si>
  <si>
    <t>Rent, Maintenance and Utilites</t>
  </si>
  <si>
    <t>Other O&amp;M</t>
  </si>
  <si>
    <t>Bad Debt</t>
  </si>
  <si>
    <t>Costs allocated from SSU and KY-MDS General Office</t>
  </si>
  <si>
    <t>403 DEPRECIATION Expense</t>
  </si>
  <si>
    <t>404 Amortization Expense</t>
  </si>
  <si>
    <t>406 AMORT. - Gas Plant AQUIST.</t>
  </si>
  <si>
    <t xml:space="preserve">  Total DEPRECIATION and Amortization</t>
  </si>
  <si>
    <t>408 Taxes, Other than Income</t>
  </si>
  <si>
    <t>Data Sources</t>
  </si>
  <si>
    <t>OM for KY-Fall 2015.xlsx</t>
  </si>
  <si>
    <t>Data:__X_____Base Period___X____Forecasted Period</t>
  </si>
  <si>
    <t>FR 16(8)(d)2.1</t>
  </si>
  <si>
    <t>Type of Filing:___X_____Original________Updated</t>
  </si>
  <si>
    <t>Schedule D-2.1</t>
  </si>
  <si>
    <t>LN</t>
  </si>
  <si>
    <t>NO</t>
  </si>
  <si>
    <t>Purpose and Description</t>
  </si>
  <si>
    <t>Amount</t>
  </si>
  <si>
    <t>ADJ1</t>
  </si>
  <si>
    <t xml:space="preserve">SALE of Gas-Residential - the purpose of this Adjustment is to reflect the normalization of volumes </t>
  </si>
  <si>
    <t>Forecasted</t>
  </si>
  <si>
    <t xml:space="preserve">due to colder weather in base period, continued efficiency gains in this market lowering the average </t>
  </si>
  <si>
    <t>normalized use per customer in the test year, and changes in gas costs between the periods.</t>
  </si>
  <si>
    <t>Adjustment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</si>
  <si>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</si>
  <si>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</si>
  <si>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increases and reductions, new plants and closings, shifts to transportion service from base period </t>
  </si>
  <si>
    <t>to test year and changes in gas costs between the periods.</t>
  </si>
  <si>
    <t xml:space="preserve">SALE of Gas-Public Authority - The purpose of this Adjustment is to reflect the normalization of </t>
  </si>
  <si>
    <t>volumes due to colder weather in base period, continued efficiency gains in this market lowering the</t>
  </si>
  <si>
    <t>average normalized use per customer in the test year, and changes in gas costs between the periods.</t>
  </si>
  <si>
    <t>SALE of Gas - Unbilled - no adjustment.</t>
  </si>
  <si>
    <t>ADJ2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</si>
  <si>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</si>
  <si>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</si>
  <si>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Misc Service Revenues - the purpose of this adjustment is to reflect modest reduction in service charge </t>
  </si>
  <si>
    <t>revenues for the base period.</t>
  </si>
  <si>
    <t xml:space="preserve">Revenue from Transportation  - the purpose of this Adjustment is to reflect known and measurable </t>
  </si>
  <si>
    <t xml:space="preserve">changes in demand for existing industries and account for migration to transportation service from </t>
  </si>
  <si>
    <t>sales services.</t>
  </si>
  <si>
    <t xml:space="preserve">Other gas service revenues - the purpose of this adjustment is to reflect pro forma adjustments for </t>
  </si>
  <si>
    <t>individual customers and special contract reformations</t>
  </si>
  <si>
    <t>ADJ3</t>
  </si>
  <si>
    <t xml:space="preserve">Gas Purchase Costs - The purpose of this Adjustment is to reflect the purchase quantities </t>
  </si>
  <si>
    <t>for sales service.  The Base period includes -$3.9MM of Unbilled Gas Costs that will zero out by the end</t>
  </si>
  <si>
    <t>of the base period when replaced by actuals. This effectively brings the Base Period Gas costs to $81MM.</t>
  </si>
  <si>
    <t>The difference between the adjusted Base Period Gas Cost of $81MM and the forecast period of $79MM</t>
  </si>
  <si>
    <t>is due to the Base Period being a colder than normal period and higher gas cost than the forecast period.</t>
  </si>
  <si>
    <t>Summary of Revenue Adjustments.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</si>
  <si>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</si>
  <si>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</si>
  <si>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</si>
  <si>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</si>
  <si>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</si>
  <si>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</si>
  <si>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>FR 16(8)(d)2.2</t>
  </si>
  <si>
    <t>Schedule D-2.2</t>
  </si>
  <si>
    <t>Workpaper Reference No(s).__________</t>
  </si>
  <si>
    <t>Labor and Benefits - The purpose of this adjustment is to account for forecasted labor and benefits expense</t>
  </si>
  <si>
    <t>due primarily to adjustments to labor capitalization rate and budgeted merit increase versus the base period.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</si>
  <si>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</si>
  <si>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</si>
  <si>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</si>
  <si>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</si>
  <si>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</si>
  <si>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of this O&amp;M category was projected by reviewing actual lease amounts.  This adjustment pertains to expenses</t>
  </si>
  <si>
    <t>for Kentucky operations.</t>
  </si>
  <si>
    <t xml:space="preserve">Other O&amp;M - The purpose of this adjustment is to account for projected changes in O&amp;M expenses other than </t>
  </si>
  <si>
    <t xml:space="preserve">labor, benefits, rent, and bad debt.  </t>
  </si>
  <si>
    <t>This adjustment pertains to expenses for Kentucky operations.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</si>
  <si>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</si>
  <si>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</si>
  <si>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>margins from the revenues projection.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</si>
  <si>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</si>
  <si>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</si>
  <si>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</si>
  <si>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Summary of O &amp; M adjustments.</t>
  </si>
  <si>
    <t>FR 16(8)(d)2.3</t>
  </si>
  <si>
    <t>Type of Filing:___X____Original________Updated ________Revised</t>
  </si>
  <si>
    <t>Schedule D-2.3</t>
  </si>
  <si>
    <t xml:space="preserve">Depreciation  Expense - The purpose of this adjustment is to reflect the change in 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</si>
  <si>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</si>
  <si>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</si>
  <si>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</si>
  <si>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Atmos Energy Corporation, Kentucky/Mid-States Division</t>
  </si>
  <si>
    <t>Kentucky Jurisdiction Case No. 2015-00343</t>
  </si>
  <si>
    <t>Base Period: Twelve Months Ended February 29, 2016</t>
  </si>
  <si>
    <t>Forecasted Test Period: Twelve Months Ended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</si>
</sst>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_(* #,##0_);_(* \(#,##0\);_(* &quot;-&quot;??_);_(@_)"/>
    <numFmt numFmtId="167" formatCode="0.000_)"/>
    <numFmt numFmtId="168" formatCode="0.0%"/>
    <numFmt numFmtId="169" formatCode="#,##0.0_);\(#,##0.0\)"/>
    <numFmt numFmtId="170" formatCode="0.00_)"/>
  </numFmts>
  <fonts count="18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name val="Helvetica-Narrow"/>
    </font>
    <font>
      <sz val="12"/>
      <color indexed="12"/>
      <name val="Helvetica-Narrow"/>
      <family val="2"/>
    </font>
    <font>
      <u val="double"/>
      <sz val="12"/>
      <name val="Helvetica-Narrow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u val="double"/>
      <sz val="12"/>
      <color indexed="12"/>
      <name val="Helvetica-Narrow"/>
      <family val="2"/>
    </font>
    <font>
      <b/>
      <u/>
      <sz val="12"/>
      <name val="Helvetica-Narrow"/>
    </font>
    <font>
      <u/>
      <sz val="12"/>
      <name val="Helvetica-Narrow"/>
      <family val="2"/>
    </font>
    <font>
      <sz val="10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7">
    <xf numFmtId="37" fontId="0" fillId="0" borderId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2" fillId="0" borderId="0" applyProtection="0"/>
    <xf numFmtId="0" fontId="1" fillId="0" borderId="0"/>
    <xf numFmtId="0" fontId="1" fillId="0" borderId="0"/>
    <xf numFmtId="40" fontId="13" fillId="2" borderId="0">
      <alignment horizontal="right"/>
    </xf>
    <xf numFmtId="0" fontId="14" fillId="3" borderId="0">
      <alignment horizontal="center"/>
    </xf>
    <xf numFmtId="0" fontId="15" fillId="2" borderId="5"/>
    <xf numFmtId="0" fontId="16" fillId="0" borderId="0" applyBorder="0">
      <alignment horizontal="centerContinuous"/>
    </xf>
    <xf numFmtId="0" fontId="17" fillId="0" borderId="0" applyBorder="0">
      <alignment horizontal="centerContinuous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2">
    <xf numFmtId="37" fontId="0" fillId="0" borderId="0" xfId="0"/>
    <xf numFmtId="37" fontId="0" fillId="0" borderId="1" xfId="0" applyBorder="1" applyAlignment="1">
      <alignment horizontal="center"/>
    </xf>
    <xf numFmtId="37" fontId="0" fillId="0" borderId="0" xfId="0" applyAlignment="1">
      <alignment horizontal="center"/>
    </xf>
    <xf numFmtId="37" fontId="3" fillId="0" borderId="0" xfId="0" applyFont="1" applyFill="1" applyAlignment="1" applyProtection="1">
      <alignment horizontal="centerContinuous"/>
      <protection locked="0"/>
    </xf>
    <xf numFmtId="37" fontId="2" fillId="0" borderId="0" xfId="0" applyFont="1" applyAlignment="1">
      <alignment horizontal="centerContinuous"/>
    </xf>
    <xf numFmtId="37" fontId="2" fillId="0" borderId="0" xfId="0" applyFont="1"/>
    <xf numFmtId="164" fontId="2" fillId="0" borderId="0" xfId="0" applyNumberFormat="1" applyFont="1" applyAlignment="1" applyProtection="1">
      <alignment horizontal="centerContinuous"/>
    </xf>
    <xf numFmtId="37" fontId="3" fillId="0" borderId="0" xfId="0" applyFont="1" applyAlignment="1" applyProtection="1">
      <alignment horizontal="centerContinuous"/>
      <protection locked="0"/>
    </xf>
    <xf numFmtId="165" fontId="2" fillId="0" borderId="0" xfId="0" applyNumberFormat="1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  <protection locked="0"/>
    </xf>
    <xf numFmtId="37" fontId="2" fillId="0" borderId="0" xfId="0" applyFont="1" applyBorder="1"/>
    <xf numFmtId="37" fontId="2" fillId="0" borderId="0" xfId="0" applyFont="1" applyAlignment="1" applyProtection="1">
      <alignment horizontal="left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right"/>
    </xf>
    <xf numFmtId="37" fontId="2" fillId="0" borderId="2" xfId="0" applyFont="1" applyBorder="1" applyAlignment="1" applyProtection="1">
      <alignment horizontal="left"/>
    </xf>
    <xf numFmtId="37" fontId="2" fillId="0" borderId="2" xfId="0" applyFont="1" applyBorder="1"/>
    <xf numFmtId="37" fontId="2" fillId="0" borderId="1" xfId="0" applyFont="1" applyBorder="1"/>
    <xf numFmtId="37" fontId="2" fillId="0" borderId="2" xfId="0" applyFont="1" applyFill="1" applyBorder="1" applyAlignment="1">
      <alignment horizontal="right"/>
    </xf>
    <xf numFmtId="37" fontId="2" fillId="0" borderId="0" xfId="0" applyFont="1" applyAlignment="1" applyProtection="1">
      <alignment horizontal="center"/>
    </xf>
    <xf numFmtId="37" fontId="0" fillId="0" borderId="0" xfId="0" applyFont="1" applyAlignment="1" applyProtection="1">
      <alignment horizontal="left"/>
      <protection locked="0"/>
    </xf>
    <xf numFmtId="37" fontId="2" fillId="0" borderId="3" xfId="0" applyFont="1" applyBorder="1" applyAlignment="1" applyProtection="1">
      <alignment horizontal="center"/>
    </xf>
    <xf numFmtId="37" fontId="2" fillId="0" borderId="3" xfId="0" applyFont="1" applyBorder="1"/>
    <xf numFmtId="37" fontId="4" fillId="0" borderId="3" xfId="0" applyFont="1" applyBorder="1" applyProtection="1">
      <protection locked="0"/>
    </xf>
    <xf numFmtId="37" fontId="2" fillId="0" borderId="3" xfId="0" applyFont="1" applyFill="1" applyBorder="1" applyAlignment="1" applyProtection="1">
      <alignment horizontal="center"/>
    </xf>
    <xf numFmtId="37" fontId="4" fillId="0" borderId="3" xfId="0" applyFont="1" applyFill="1" applyBorder="1" applyProtection="1">
      <protection locked="0"/>
    </xf>
    <xf numFmtId="37" fontId="2" fillId="0" borderId="2" xfId="0" applyFont="1" applyBorder="1" applyAlignment="1" applyProtection="1">
      <alignment horizontal="center"/>
    </xf>
    <xf numFmtId="37" fontId="0" fillId="0" borderId="2" xfId="0" applyFont="1" applyBorder="1" applyAlignment="1" applyProtection="1">
      <alignment horizontal="left"/>
      <protection locked="0"/>
    </xf>
    <xf numFmtId="37" fontId="2" fillId="0" borderId="2" xfId="0" applyFont="1" applyFill="1" applyBorder="1" applyAlignment="1" applyProtection="1">
      <alignment horizontal="center"/>
    </xf>
    <xf numFmtId="37" fontId="2" fillId="0" borderId="2" xfId="0" applyFont="1" applyFill="1" applyBorder="1" applyAlignment="1" applyProtection="1">
      <alignment horizontal="left"/>
    </xf>
    <xf numFmtId="37" fontId="0" fillId="0" borderId="0" xfId="0" applyFont="1"/>
    <xf numFmtId="37" fontId="0" fillId="0" borderId="0" xfId="0" applyNumberFormat="1" applyFont="1" applyFill="1" applyProtection="1"/>
    <xf numFmtId="37" fontId="0" fillId="0" borderId="0" xfId="0" applyFont="1" applyFill="1"/>
    <xf numFmtId="37" fontId="0" fillId="0" borderId="1" xfId="0" applyNumberFormat="1" applyFont="1" applyFill="1" applyBorder="1" applyProtection="1"/>
    <xf numFmtId="37" fontId="0" fillId="0" borderId="2" xfId="0" applyNumberFormat="1" applyFont="1" applyFill="1" applyBorder="1" applyProtection="1"/>
    <xf numFmtId="37" fontId="5" fillId="0" borderId="0" xfId="0" applyNumberFormat="1" applyFont="1" applyFill="1" applyProtection="1"/>
    <xf numFmtId="10" fontId="0" fillId="0" borderId="0" xfId="0" applyNumberFormat="1" applyFont="1" applyFill="1" applyProtection="1"/>
    <xf numFmtId="37" fontId="0" fillId="0" borderId="0" xfId="0" applyFont="1" applyFill="1" applyAlignment="1" applyProtection="1">
      <alignment horizontal="center"/>
    </xf>
    <xf numFmtId="37" fontId="0" fillId="0" borderId="3" xfId="0" applyFont="1" applyFill="1" applyBorder="1" applyAlignment="1" applyProtection="1">
      <alignment horizontal="center"/>
    </xf>
    <xf numFmtId="37" fontId="0" fillId="0" borderId="3" xfId="0" applyFont="1" applyFill="1" applyBorder="1"/>
    <xf numFmtId="37" fontId="0" fillId="0" borderId="3" xfId="0" applyFont="1" applyFill="1" applyBorder="1" applyProtection="1">
      <protection locked="0"/>
    </xf>
    <xf numFmtId="37" fontId="0" fillId="0" borderId="2" xfId="0" applyFont="1" applyFill="1" applyBorder="1" applyAlignment="1" applyProtection="1">
      <alignment horizontal="center"/>
    </xf>
    <xf numFmtId="37" fontId="0" fillId="0" borderId="2" xfId="0" applyFont="1" applyFill="1" applyBorder="1"/>
    <xf numFmtId="37" fontId="0" fillId="0" borderId="2" xfId="0" applyFont="1" applyFill="1" applyBorder="1" applyAlignment="1" applyProtection="1">
      <alignment horizontal="left"/>
    </xf>
    <xf numFmtId="0" fontId="0" fillId="0" borderId="0" xfId="0" applyNumberFormat="1" applyFont="1" applyAlignment="1" applyProtection="1">
      <alignment horizontal="left"/>
      <protection locked="0"/>
    </xf>
    <xf numFmtId="166" fontId="0" fillId="0" borderId="0" xfId="1" applyNumberFormat="1" applyFont="1" applyFill="1" applyProtection="1"/>
    <xf numFmtId="166" fontId="0" fillId="0" borderId="0" xfId="1" applyNumberFormat="1" applyFont="1" applyFill="1"/>
    <xf numFmtId="166" fontId="0" fillId="0" borderId="0" xfId="1" applyNumberFormat="1" applyFont="1" applyFill="1" applyProtection="1">
      <protection locked="0"/>
    </xf>
    <xf numFmtId="37" fontId="3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37" fontId="0" fillId="0" borderId="2" xfId="0" applyFont="1" applyBorder="1"/>
    <xf numFmtId="0" fontId="0" fillId="0" borderId="0" xfId="0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166" fontId="7" fillId="0" borderId="0" xfId="1" applyNumberFormat="1" applyFont="1" applyFill="1" applyProtection="1"/>
    <xf numFmtId="0" fontId="0" fillId="0" borderId="0" xfId="0" quotePrefix="1" applyNumberFormat="1" applyFont="1" applyAlignment="1" applyProtection="1">
      <alignment horizontal="left"/>
      <protection locked="0"/>
    </xf>
    <xf numFmtId="166" fontId="0" fillId="0" borderId="1" xfId="1" applyNumberFormat="1" applyFont="1" applyFill="1" applyBorder="1" applyProtection="1"/>
    <xf numFmtId="37" fontId="2" fillId="0" borderId="0" xfId="0" applyFont="1" applyFill="1" applyAlignment="1" applyProtection="1">
      <alignment horizontal="left"/>
    </xf>
    <xf numFmtId="37" fontId="2" fillId="0" borderId="0" xfId="0" applyFont="1" applyFill="1"/>
    <xf numFmtId="37" fontId="0" fillId="0" borderId="0" xfId="0" applyFont="1" applyAlignment="1" applyProtection="1">
      <alignment horizontal="center"/>
    </xf>
    <xf numFmtId="37" fontId="0" fillId="0" borderId="0" xfId="0" applyFont="1" applyAlignment="1" applyProtection="1">
      <alignment horizontal="left"/>
    </xf>
    <xf numFmtId="37" fontId="2" fillId="0" borderId="0" xfId="0" applyFont="1" applyFill="1" applyAlignment="1" applyProtection="1">
      <alignment horizontal="center"/>
    </xf>
    <xf numFmtId="37" fontId="2" fillId="0" borderId="3" xfId="0" applyFont="1" applyFill="1" applyBorder="1"/>
    <xf numFmtId="37" fontId="0" fillId="0" borderId="2" xfId="0" applyFont="1" applyBorder="1" applyAlignment="1" applyProtection="1">
      <alignment horizontal="center"/>
    </xf>
    <xf numFmtId="37" fontId="2" fillId="0" borderId="2" xfId="0" applyFont="1" applyFill="1" applyBorder="1"/>
    <xf numFmtId="37" fontId="0" fillId="0" borderId="0" xfId="0" applyFont="1" applyProtection="1">
      <protection locked="0"/>
    </xf>
    <xf numFmtId="37" fontId="4" fillId="0" borderId="0" xfId="0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167" fontId="2" fillId="0" borderId="0" xfId="0" applyNumberFormat="1" applyFont="1" applyFill="1" applyProtection="1"/>
    <xf numFmtId="166" fontId="2" fillId="0" borderId="0" xfId="1" applyNumberFormat="1" applyFont="1" applyFill="1" applyProtection="1"/>
    <xf numFmtId="37" fontId="2" fillId="0" borderId="0" xfId="0" applyNumberFormat="1" applyFont="1" applyFill="1" applyProtection="1"/>
    <xf numFmtId="167" fontId="4" fillId="0" borderId="0" xfId="0" applyNumberFormat="1" applyFont="1" applyFill="1" applyProtection="1">
      <protection locked="0"/>
    </xf>
    <xf numFmtId="37" fontId="2" fillId="0" borderId="2" xfId="0" applyNumberFormat="1" applyFont="1" applyFill="1" applyBorder="1" applyProtection="1">
      <protection locked="0"/>
    </xf>
    <xf numFmtId="37" fontId="2" fillId="0" borderId="2" xfId="0" applyNumberFormat="1" applyFont="1" applyFill="1" applyBorder="1" applyProtection="1"/>
    <xf numFmtId="37" fontId="5" fillId="0" borderId="0" xfId="0" applyNumberFormat="1" applyFont="1" applyFill="1" applyProtection="1">
      <protection locked="0"/>
    </xf>
    <xf numFmtId="37" fontId="8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/>
    <xf numFmtId="10" fontId="4" fillId="0" borderId="0" xfId="0" applyNumberFormat="1" applyFont="1" applyFill="1" applyProtection="1">
      <protection locked="0"/>
    </xf>
    <xf numFmtId="37" fontId="5" fillId="0" borderId="0" xfId="0" applyFont="1" applyFill="1"/>
    <xf numFmtId="37" fontId="4" fillId="0" borderId="0" xfId="0" applyNumberFormat="1" applyFont="1" applyProtection="1">
      <protection locked="0"/>
    </xf>
    <xf numFmtId="37" fontId="5" fillId="0" borderId="0" xfId="0" applyNumberFormat="1" applyFont="1" applyProtection="1"/>
    <xf numFmtId="37" fontId="4" fillId="0" borderId="0" xfId="0" applyFont="1" applyProtection="1">
      <protection locked="0"/>
    </xf>
    <xf numFmtId="37" fontId="2" fillId="0" borderId="0" xfId="0" applyNumberFormat="1" applyFont="1" applyProtection="1"/>
    <xf numFmtId="167" fontId="4" fillId="0" borderId="0" xfId="0" applyNumberFormat="1" applyFont="1" applyProtection="1"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3" fillId="0" borderId="0" xfId="0" applyFont="1" applyBorder="1" applyAlignment="1" applyProtection="1">
      <alignment horizontal="right"/>
      <protection locked="0"/>
    </xf>
    <xf numFmtId="37" fontId="2" fillId="0" borderId="4" xfId="0" applyFont="1" applyBorder="1"/>
    <xf numFmtId="37" fontId="2" fillId="0" borderId="2" xfId="0" applyFont="1" applyBorder="1" applyAlignment="1" applyProtection="1">
      <alignment horizontal="left"/>
      <protection locked="0"/>
    </xf>
    <xf numFmtId="37" fontId="2" fillId="0" borderId="0" xfId="0" applyFont="1" applyAlignment="1">
      <alignment horizontal="center"/>
    </xf>
    <xf numFmtId="37" fontId="9" fillId="0" borderId="0" xfId="0" applyFont="1" applyAlignment="1" applyProtection="1">
      <alignment horizontal="left"/>
    </xf>
    <xf numFmtId="5" fontId="2" fillId="0" borderId="0" xfId="0" applyNumberFormat="1" applyFont="1" applyFill="1" applyProtection="1"/>
    <xf numFmtId="37" fontId="2" fillId="0" borderId="1" xfId="0" applyNumberFormat="1" applyFont="1" applyFill="1" applyBorder="1" applyProtection="1"/>
    <xf numFmtId="168" fontId="2" fillId="0" borderId="0" xfId="0" applyNumberFormat="1" applyFont="1" applyFill="1" applyProtection="1"/>
    <xf numFmtId="168" fontId="2" fillId="0" borderId="0" xfId="2" applyNumberFormat="1" applyFont="1" applyFill="1" applyProtection="1"/>
    <xf numFmtId="37" fontId="9" fillId="0" borderId="0" xfId="0" applyFont="1" applyFill="1" applyAlignment="1" applyProtection="1">
      <alignment horizontal="left"/>
    </xf>
    <xf numFmtId="5" fontId="2" fillId="0" borderId="0" xfId="0" applyNumberFormat="1" applyFont="1" applyProtection="1"/>
    <xf numFmtId="168" fontId="2" fillId="0" borderId="0" xfId="0" applyNumberFormat="1" applyFont="1" applyProtection="1"/>
    <xf numFmtId="37" fontId="0" fillId="0" borderId="0" xfId="0" applyAlignment="1">
      <alignment horizontal="left" indent="1"/>
    </xf>
    <xf numFmtId="37" fontId="0" fillId="0" borderId="1" xfId="0" applyBorder="1"/>
    <xf numFmtId="169" fontId="2" fillId="0" borderId="0" xfId="0" applyNumberFormat="1" applyFont="1" applyProtection="1"/>
    <xf numFmtId="37" fontId="0" fillId="0" borderId="0" xfId="0" applyFont="1" applyFill="1" applyAlignment="1" applyProtection="1"/>
    <xf numFmtId="166" fontId="2" fillId="0" borderId="1" xfId="1" applyNumberFormat="1" applyFont="1" applyFill="1" applyBorder="1" applyProtection="1"/>
    <xf numFmtId="166" fontId="2" fillId="0" borderId="0" xfId="0" applyNumberFormat="1" applyFont="1" applyFill="1" applyProtection="1"/>
    <xf numFmtId="37" fontId="0" fillId="0" borderId="0" xfId="0" applyFont="1" applyFill="1" applyAlignment="1" applyProtection="1">
      <alignment horizontal="left"/>
    </xf>
    <xf numFmtId="166" fontId="2" fillId="0" borderId="1" xfId="0" applyNumberFormat="1" applyFont="1" applyFill="1" applyBorder="1" applyProtection="1"/>
    <xf numFmtId="5" fontId="2" fillId="0" borderId="4" xfId="0" applyNumberFormat="1" applyFont="1" applyFill="1" applyBorder="1" applyProtection="1"/>
    <xf numFmtId="37" fontId="10" fillId="0" borderId="0" xfId="0" applyFont="1"/>
    <xf numFmtId="166" fontId="2" fillId="0" borderId="0" xfId="1" applyNumberFormat="1" applyFont="1" applyProtection="1"/>
    <xf numFmtId="166" fontId="2" fillId="0" borderId="1" xfId="1" applyNumberFormat="1" applyFont="1" applyBorder="1" applyProtection="1"/>
    <xf numFmtId="37" fontId="3" fillId="0" borderId="1" xfId="0" applyFont="1" applyBorder="1" applyAlignment="1" applyProtection="1">
      <alignment horizontal="right"/>
      <protection locked="0"/>
    </xf>
    <xf numFmtId="37" fontId="0" fillId="0" borderId="0" xfId="0" applyAlignment="1">
      <alignment horizontal="center"/>
    </xf>
    <xf numFmtId="37" fontId="2" fillId="0" borderId="0" xfId="0" applyFont="1" applyFill="1" applyAlignment="1">
      <alignment horizontal="center"/>
    </xf>
  </cellXfs>
  <cellStyles count="27">
    <cellStyle name="Comma" xfId="1" builtinId="3"/>
    <cellStyle name="Comma [0] 2" xfId="3"/>
    <cellStyle name="Comma 2" xfId="4"/>
    <cellStyle name="Comma 3" xfId="5"/>
    <cellStyle name="Comma 4" xfId="6"/>
    <cellStyle name="Currency [0] 2" xfId="7"/>
    <cellStyle name="Currency 2" xfId="8"/>
    <cellStyle name="Currency 3" xfId="9"/>
    <cellStyle name="Currency 4" xfId="10"/>
    <cellStyle name="Normal" xfId="0" builtinId="0"/>
    <cellStyle name="Normal - Style1" xfId="11"/>
    <cellStyle name="Normal 2" xfId="12"/>
    <cellStyle name="Normal 2 2" xfId="13"/>
    <cellStyle name="Normal 3" xfId="14"/>
    <cellStyle name="Normal 3 2" xfId="15"/>
    <cellStyle name="Normal 4" xfId="16"/>
    <cellStyle name="Normal 5" xfId="17"/>
    <cellStyle name="Normal 6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" builtinId="5"/>
    <cellStyle name="Percent 2" xfId="24"/>
    <cellStyle name="Percent 3" xfId="25"/>
    <cellStyle name="Percent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view="pageBreakPreview" zoomScale="80" zoomScaleNormal="100" zoomScaleSheetLayoutView="80" workbookViewId="0">
      <selection sqref="A1:C1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0" t="s">
        <v>220</v>
      </c>
      <c r="B1" s="110"/>
      <c r="C1" s="110"/>
    </row>
    <row r="2" spans="1:3">
      <c r="A2" s="110" t="s">
        <v>221</v>
      </c>
      <c r="B2" s="110"/>
      <c r="C2" s="110"/>
    </row>
    <row r="3" spans="1:3">
      <c r="A3" s="110" t="s">
        <v>222</v>
      </c>
      <c r="B3" s="110"/>
      <c r="C3" s="110"/>
    </row>
    <row r="4" spans="1:3">
      <c r="A4" s="110" t="s">
        <v>223</v>
      </c>
      <c r="B4" s="110"/>
      <c r="C4" s="110"/>
    </row>
    <row r="13" spans="1:3">
      <c r="A13" s="110" t="s">
        <v>0</v>
      </c>
      <c r="B13" s="110"/>
      <c r="C13" s="110"/>
    </row>
    <row r="15" spans="1:3">
      <c r="A15" s="110" t="s">
        <v>1</v>
      </c>
      <c r="B15" s="110"/>
      <c r="C15" s="110"/>
    </row>
    <row r="18" spans="1:3">
      <c r="A18" s="1" t="s">
        <v>2</v>
      </c>
      <c r="B18" s="1"/>
      <c r="C18" s="1" t="s">
        <v>3</v>
      </c>
    </row>
    <row r="20" spans="1:3">
      <c r="A20" t="s">
        <v>4</v>
      </c>
      <c r="B20" s="2"/>
      <c r="C20" t="s">
        <v>5</v>
      </c>
    </row>
    <row r="21" spans="1:3">
      <c r="A21" t="s">
        <v>6</v>
      </c>
      <c r="B21" s="2"/>
      <c r="C21" t="s">
        <v>7</v>
      </c>
    </row>
    <row r="22" spans="1:3">
      <c r="A22" t="s">
        <v>8</v>
      </c>
      <c r="B22" s="2"/>
      <c r="C22" t="s">
        <v>7</v>
      </c>
    </row>
    <row r="23" spans="1:3">
      <c r="A23" t="s">
        <v>9</v>
      </c>
      <c r="B23" s="2"/>
      <c r="C23" t="s">
        <v>7</v>
      </c>
    </row>
  </sheetData>
  <mergeCells count="6">
    <mergeCell ref="A15:C15"/>
    <mergeCell ref="A1:C1"/>
    <mergeCell ref="A2:C2"/>
    <mergeCell ref="A3:C3"/>
    <mergeCell ref="A4:C4"/>
    <mergeCell ref="A13:C13"/>
  </mergeCells>
  <pageMargins left="0.87" right="0.69" top="1" bottom="1" header="0.25" footer="0.5"/>
  <pageSetup scale="84" orientation="portrait" r:id="rId1"/>
  <headerFooter alignWithMargins="0">
    <oddHeader xml:space="preserve">&amp;R&amp;9CASE NO. 2015-00343
FR_16(8)(d)
ATTACHMENT 1
</oddHead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8"/>
  <sheetViews>
    <sheetView view="pageBreakPreview" zoomScale="60" zoomScaleNormal="85" workbookViewId="0">
      <pane ySplit="12" topLeftCell="A13" activePane="bottomLeft" state="frozen"/>
      <selection activeCell="C23" sqref="C23"/>
      <selection pane="bottomLeft" activeCell="A13" sqref="A13"/>
    </sheetView>
  </sheetViews>
  <sheetFormatPr defaultColWidth="7.109375" defaultRowHeight="15.75" customHeight="1"/>
  <cols>
    <col min="1" max="1" width="5.109375" style="5" customWidth="1"/>
    <col min="2" max="2" width="9.109375" style="5" customWidth="1"/>
    <col min="3" max="3" width="29.5546875" style="5" customWidth="1"/>
    <col min="4" max="4" width="12.44140625" style="5" customWidth="1"/>
    <col min="5" max="5" width="1.44140625" style="5" customWidth="1"/>
    <col min="6" max="6" width="11.33203125" style="5" customWidth="1"/>
    <col min="7" max="7" width="1.44140625" style="5" customWidth="1"/>
    <col min="8" max="8" width="10.6640625" style="5" customWidth="1"/>
    <col min="9" max="9" width="1.44140625" style="5" customWidth="1"/>
    <col min="10" max="10" width="16" style="5" customWidth="1"/>
    <col min="11" max="11" width="1.44140625" style="5" customWidth="1"/>
    <col min="12" max="12" width="10" style="5" customWidth="1"/>
    <col min="13" max="13" width="1.44140625" style="5" customWidth="1"/>
    <col min="14" max="14" width="12" style="5" customWidth="1"/>
    <col min="15" max="15" width="1.44140625" style="5" customWidth="1"/>
    <col min="16" max="16" width="13.5546875" style="5" customWidth="1"/>
    <col min="17" max="17" width="6.6640625" style="5" customWidth="1"/>
    <col min="18" max="18" width="7.44140625" style="5" customWidth="1"/>
    <col min="19" max="19" width="9.5546875" style="5" customWidth="1"/>
    <col min="20" max="20" width="6.109375" style="5" customWidth="1"/>
    <col min="21" max="21" width="5.33203125" style="5" customWidth="1"/>
    <col min="22" max="22" width="7.44140625" style="5" customWidth="1"/>
    <col min="23" max="16384" width="7.109375" style="5"/>
  </cols>
  <sheetData>
    <row r="1" spans="1:19" ht="15.75" customHeight="1">
      <c r="A1" s="3" t="s">
        <v>220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/>
      <c r="R1"/>
      <c r="S1"/>
    </row>
    <row r="2" spans="1:19" ht="15.75" customHeight="1">
      <c r="A2" s="3" t="s">
        <v>221</v>
      </c>
      <c r="B2" s="4"/>
      <c r="C2" s="4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/>
      <c r="R2"/>
      <c r="S2"/>
    </row>
    <row r="3" spans="1:19" ht="15.75" customHeight="1">
      <c r="A3" s="7" t="s">
        <v>10</v>
      </c>
      <c r="B3" s="4"/>
      <c r="C3" s="4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/>
      <c r="R3"/>
      <c r="S3"/>
    </row>
    <row r="4" spans="1:19" ht="15.75" customHeight="1">
      <c r="A4" s="7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/>
      <c r="R4"/>
      <c r="S4"/>
    </row>
    <row r="5" spans="1:19" ht="15.75" customHeight="1">
      <c r="A5" s="7" t="s">
        <v>223</v>
      </c>
      <c r="B5" s="4"/>
      <c r="C5" s="4"/>
      <c r="D5" s="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/>
      <c r="R5"/>
      <c r="S5"/>
    </row>
    <row r="6" spans="1:19" ht="15.75" customHeight="1">
      <c r="A6" s="7"/>
      <c r="B6" s="4"/>
      <c r="C6" s="4"/>
      <c r="D6" s="9"/>
      <c r="E6" s="4"/>
      <c r="F6" s="4"/>
      <c r="G6" s="4"/>
      <c r="H6" s="4"/>
      <c r="I6" s="4"/>
      <c r="J6" s="4"/>
      <c r="K6" s="4"/>
      <c r="M6" s="4"/>
      <c r="N6" s="10"/>
      <c r="O6" s="4"/>
      <c r="P6" s="10"/>
      <c r="Q6"/>
      <c r="R6"/>
      <c r="S6"/>
    </row>
    <row r="7" spans="1:19" ht="15.75" customHeight="1">
      <c r="A7" s="11" t="s">
        <v>12</v>
      </c>
      <c r="N7" s="12"/>
      <c r="P7" s="13" t="s">
        <v>13</v>
      </c>
      <c r="Q7"/>
      <c r="R7"/>
      <c r="S7"/>
    </row>
    <row r="8" spans="1:19" ht="15.75" customHeight="1">
      <c r="A8" s="11" t="s">
        <v>14</v>
      </c>
      <c r="P8" s="14" t="s">
        <v>15</v>
      </c>
      <c r="Q8"/>
      <c r="R8"/>
      <c r="S8"/>
    </row>
    <row r="9" spans="1:19" ht="15.75" customHeight="1">
      <c r="A9" s="15" t="s">
        <v>16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6"/>
      <c r="N9" s="16"/>
      <c r="O9" s="16"/>
      <c r="P9" s="18" t="s">
        <v>17</v>
      </c>
      <c r="Q9"/>
      <c r="R9"/>
      <c r="S9"/>
    </row>
    <row r="10" spans="1:19" ht="15.75" customHeight="1">
      <c r="H10" s="19" t="s">
        <v>18</v>
      </c>
      <c r="Q10"/>
      <c r="R10"/>
      <c r="S10"/>
    </row>
    <row r="11" spans="1:19" ht="15.75" customHeight="1">
      <c r="A11" s="19" t="s">
        <v>19</v>
      </c>
      <c r="B11" s="20" t="s">
        <v>20</v>
      </c>
      <c r="D11" s="19" t="s">
        <v>21</v>
      </c>
      <c r="F11" s="21" t="s">
        <v>6</v>
      </c>
      <c r="G11" s="22"/>
      <c r="H11" s="21" t="s">
        <v>6</v>
      </c>
      <c r="I11" s="23"/>
      <c r="J11" s="21" t="s">
        <v>6</v>
      </c>
      <c r="K11" s="22"/>
      <c r="L11" s="24" t="s">
        <v>8</v>
      </c>
      <c r="M11" s="25"/>
      <c r="N11" s="24" t="s">
        <v>8</v>
      </c>
      <c r="O11" s="22"/>
      <c r="P11" s="21" t="s">
        <v>22</v>
      </c>
      <c r="Q11"/>
      <c r="R11"/>
      <c r="S11"/>
    </row>
    <row r="12" spans="1:19" ht="15.75" customHeight="1">
      <c r="A12" s="26" t="s">
        <v>23</v>
      </c>
      <c r="B12" s="27" t="s">
        <v>24</v>
      </c>
      <c r="C12" s="16"/>
      <c r="D12" s="26" t="s">
        <v>25</v>
      </c>
      <c r="E12" s="16"/>
      <c r="F12" s="26" t="s">
        <v>26</v>
      </c>
      <c r="G12" s="15" t="s">
        <v>27</v>
      </c>
      <c r="H12" s="26" t="s">
        <v>28</v>
      </c>
      <c r="I12" s="15" t="s">
        <v>27</v>
      </c>
      <c r="J12" s="26" t="s">
        <v>29</v>
      </c>
      <c r="K12" s="15" t="s">
        <v>27</v>
      </c>
      <c r="L12" s="28" t="s">
        <v>30</v>
      </c>
      <c r="M12" s="29" t="s">
        <v>27</v>
      </c>
      <c r="N12" s="28" t="s">
        <v>31</v>
      </c>
      <c r="O12" s="16"/>
      <c r="P12" s="26" t="s">
        <v>32</v>
      </c>
      <c r="Q12"/>
      <c r="R12"/>
      <c r="S12"/>
    </row>
    <row r="13" spans="1:19" ht="15.75" customHeight="1"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/>
      <c r="R13"/>
      <c r="S13"/>
    </row>
    <row r="14" spans="1:19" ht="15.75" customHeight="1">
      <c r="B14" s="11" t="s">
        <v>33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/>
      <c r="R14"/>
      <c r="S14"/>
    </row>
    <row r="15" spans="1:19" ht="15.75" customHeight="1">
      <c r="A15" s="19" t="s">
        <v>34</v>
      </c>
      <c r="B15" s="11" t="s">
        <v>35</v>
      </c>
      <c r="D15" s="31">
        <v>98207124.629063994</v>
      </c>
      <c r="E15" s="32"/>
      <c r="F15" s="31">
        <f>D.2.1!D15</f>
        <v>-2384094.803710565</v>
      </c>
      <c r="G15" s="31"/>
      <c r="H15" s="31"/>
      <c r="I15" s="31"/>
      <c r="J15" s="31"/>
      <c r="K15" s="31"/>
      <c r="L15" s="31"/>
      <c r="M15" s="31"/>
      <c r="N15" s="31"/>
      <c r="O15" s="31"/>
      <c r="P15" s="31">
        <f>SUM(F15:O15)</f>
        <v>-2384094.803710565</v>
      </c>
      <c r="Q15"/>
      <c r="R15"/>
      <c r="S15"/>
    </row>
    <row r="16" spans="1:19" ht="15.75" customHeight="1">
      <c r="A16" s="19">
        <f>A15+1</f>
        <v>2</v>
      </c>
      <c r="B16" s="11" t="s">
        <v>36</v>
      </c>
      <c r="D16" s="31">
        <v>40950740.394301347</v>
      </c>
      <c r="E16" s="32"/>
      <c r="F16" s="31">
        <f>D.2.1!D20</f>
        <v>-1088295.1736240983</v>
      </c>
      <c r="G16" s="31"/>
      <c r="H16" s="31"/>
      <c r="I16" s="31"/>
      <c r="J16" s="31"/>
      <c r="K16" s="31"/>
      <c r="L16" s="31"/>
      <c r="M16" s="31"/>
      <c r="N16" s="31"/>
      <c r="O16" s="31"/>
      <c r="P16" s="31">
        <f>SUM(F16:O16)</f>
        <v>-1088295.1736240983</v>
      </c>
      <c r="Q16"/>
      <c r="R16"/>
      <c r="S16"/>
    </row>
    <row r="17" spans="1:19" ht="15.75" customHeight="1">
      <c r="A17" s="19">
        <f t="shared" ref="A17:A42" si="0">A16+1</f>
        <v>3</v>
      </c>
      <c r="B17" s="11" t="s">
        <v>37</v>
      </c>
      <c r="D17" s="31">
        <v>5451325.746213723</v>
      </c>
      <c r="E17" s="32"/>
      <c r="F17" s="31">
        <f>D.2.1!D25</f>
        <v>-570798.50643856172</v>
      </c>
      <c r="G17" s="31"/>
      <c r="H17" s="31"/>
      <c r="I17" s="31"/>
      <c r="J17" s="31"/>
      <c r="K17" s="31"/>
      <c r="L17" s="31"/>
      <c r="M17" s="31"/>
      <c r="N17" s="31"/>
      <c r="O17" s="31"/>
      <c r="P17" s="31">
        <f>SUM(F17:O17)</f>
        <v>-570798.50643856172</v>
      </c>
      <c r="Q17"/>
      <c r="R17"/>
      <c r="S17"/>
    </row>
    <row r="18" spans="1:19" ht="15.75" customHeight="1">
      <c r="A18" s="19">
        <f t="shared" si="0"/>
        <v>4</v>
      </c>
      <c r="B18" s="11" t="s">
        <v>38</v>
      </c>
      <c r="D18" s="31">
        <v>7553488.8796820827</v>
      </c>
      <c r="E18" s="32"/>
      <c r="F18" s="31">
        <f>D.2.1!D30</f>
        <v>-363879.83571324311</v>
      </c>
      <c r="G18" s="31"/>
      <c r="H18" s="31"/>
      <c r="I18" s="31"/>
      <c r="J18" s="31"/>
      <c r="K18" s="31"/>
      <c r="L18" s="31"/>
      <c r="M18" s="31"/>
      <c r="N18" s="31"/>
      <c r="O18" s="31"/>
      <c r="P18" s="31">
        <f>SUM(F18:O18)</f>
        <v>-363879.83571324311</v>
      </c>
      <c r="Q18"/>
      <c r="R18"/>
      <c r="S18"/>
    </row>
    <row r="19" spans="1:19" ht="15.75" customHeight="1">
      <c r="A19" s="19">
        <f t="shared" si="0"/>
        <v>5</v>
      </c>
      <c r="B19" s="11"/>
      <c r="D19" s="33"/>
      <c r="E19" s="32"/>
      <c r="F19" s="34"/>
      <c r="G19" s="31"/>
      <c r="H19" s="34"/>
      <c r="I19" s="31"/>
      <c r="J19" s="34"/>
      <c r="K19" s="31"/>
      <c r="L19" s="34"/>
      <c r="M19" s="31"/>
      <c r="N19" s="34"/>
      <c r="O19" s="31"/>
      <c r="P19" s="34"/>
      <c r="Q19"/>
      <c r="R19"/>
      <c r="S19"/>
    </row>
    <row r="20" spans="1:19" ht="15.75" customHeight="1">
      <c r="A20" s="19">
        <f t="shared" si="0"/>
        <v>6</v>
      </c>
      <c r="D20" s="31"/>
      <c r="E20" s="3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/>
      <c r="R20"/>
      <c r="S20"/>
    </row>
    <row r="21" spans="1:19" ht="15.75" customHeight="1">
      <c r="A21" s="19">
        <f t="shared" si="0"/>
        <v>7</v>
      </c>
      <c r="B21" s="11" t="s">
        <v>39</v>
      </c>
      <c r="D21" s="31">
        <f>SUM(D15:D19)</f>
        <v>152162679.64926118</v>
      </c>
      <c r="E21" s="32"/>
      <c r="F21" s="31">
        <f>SUM(F15:F19)</f>
        <v>-4407068.3194864681</v>
      </c>
      <c r="G21" s="31"/>
      <c r="H21" s="31">
        <f>SUM(H15:H19)</f>
        <v>0</v>
      </c>
      <c r="I21" s="31"/>
      <c r="J21" s="31">
        <f>SUM(J15:J19)</f>
        <v>0</v>
      </c>
      <c r="K21" s="31"/>
      <c r="L21" s="31">
        <f>SUM(L15:L19)</f>
        <v>0</v>
      </c>
      <c r="M21" s="31"/>
      <c r="N21" s="31">
        <f>SUM(N15:N19)</f>
        <v>0</v>
      </c>
      <c r="O21" s="31"/>
      <c r="P21" s="31">
        <f>SUM(F21:O21)</f>
        <v>-4407068.3194864681</v>
      </c>
      <c r="Q21"/>
      <c r="R21"/>
      <c r="S21"/>
    </row>
    <row r="22" spans="1:19" ht="15.75" customHeight="1">
      <c r="A22" s="19">
        <f t="shared" si="0"/>
        <v>8</v>
      </c>
      <c r="D22" s="31"/>
      <c r="E22" s="3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/>
      <c r="R22"/>
      <c r="S22"/>
    </row>
    <row r="23" spans="1:19" ht="15.75" customHeight="1">
      <c r="A23" s="19">
        <f t="shared" si="0"/>
        <v>9</v>
      </c>
      <c r="B23" s="11" t="s">
        <v>40</v>
      </c>
      <c r="D23" s="31"/>
      <c r="E23" s="3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/>
      <c r="R23"/>
      <c r="S23"/>
    </row>
    <row r="24" spans="1:19" ht="15.75" customHeight="1">
      <c r="A24" s="19">
        <f t="shared" si="0"/>
        <v>10</v>
      </c>
      <c r="B24" s="11" t="s">
        <v>41</v>
      </c>
      <c r="D24" s="31">
        <v>1230383.6535251739</v>
      </c>
      <c r="E24" s="32"/>
      <c r="F24" s="31"/>
      <c r="G24" s="31"/>
      <c r="H24" s="31">
        <f>D.2.1!D40</f>
        <v>-89496.474529500119</v>
      </c>
      <c r="I24" s="31"/>
      <c r="J24" s="31"/>
      <c r="K24" s="31"/>
      <c r="L24" s="31"/>
      <c r="M24" s="31"/>
      <c r="N24" s="31"/>
      <c r="O24" s="31"/>
      <c r="P24" s="31">
        <f>SUM(F24:O24)</f>
        <v>-89496.474529500119</v>
      </c>
      <c r="Q24"/>
      <c r="R24"/>
      <c r="S24"/>
    </row>
    <row r="25" spans="1:19" ht="15.75" customHeight="1">
      <c r="A25" s="19">
        <f t="shared" si="0"/>
        <v>11</v>
      </c>
      <c r="B25" s="11" t="s">
        <v>42</v>
      </c>
      <c r="D25" s="31">
        <v>796529.01</v>
      </c>
      <c r="E25" s="32"/>
      <c r="F25" s="31"/>
      <c r="G25" s="31"/>
      <c r="H25" s="31">
        <f>D.2.1!D45</f>
        <v>-704.01000000000931</v>
      </c>
      <c r="I25" s="31"/>
      <c r="J25" s="31"/>
      <c r="K25" s="31"/>
      <c r="L25" s="31"/>
      <c r="M25" s="31"/>
      <c r="N25" s="31"/>
      <c r="O25" s="31"/>
      <c r="P25" s="31">
        <f>SUM(F25:O25)</f>
        <v>-704.01000000000931</v>
      </c>
      <c r="Q25"/>
      <c r="R25"/>
      <c r="S25"/>
    </row>
    <row r="26" spans="1:19" ht="15.75" customHeight="1">
      <c r="A26" s="19">
        <f t="shared" si="0"/>
        <v>12</v>
      </c>
      <c r="B26" s="11" t="s">
        <v>43</v>
      </c>
      <c r="D26" s="31">
        <v>14819845.18675</v>
      </c>
      <c r="E26" s="32"/>
      <c r="F26" s="31"/>
      <c r="G26" s="31"/>
      <c r="H26" s="31">
        <f>D.2.1!D50</f>
        <v>-326241.28060000017</v>
      </c>
      <c r="I26" s="31"/>
      <c r="J26" s="31"/>
      <c r="K26" s="31"/>
      <c r="L26" s="31"/>
      <c r="M26" s="31"/>
      <c r="N26" s="31"/>
      <c r="O26" s="31"/>
      <c r="P26" s="31">
        <f>SUM(F26:O26)</f>
        <v>-326241.28060000017</v>
      </c>
      <c r="Q26"/>
      <c r="R26"/>
      <c r="S26"/>
    </row>
    <row r="27" spans="1:19" ht="15.75" customHeight="1">
      <c r="A27" s="19">
        <f t="shared" si="0"/>
        <v>13</v>
      </c>
      <c r="B27" s="11" t="s">
        <v>44</v>
      </c>
      <c r="D27" s="33">
        <v>1366066.4424999999</v>
      </c>
      <c r="E27" s="32"/>
      <c r="F27" s="34"/>
      <c r="G27" s="31"/>
      <c r="H27" s="34">
        <f>D.2.1!D55</f>
        <v>1252661.6149999998</v>
      </c>
      <c r="I27" s="31"/>
      <c r="J27" s="34"/>
      <c r="K27" s="31"/>
      <c r="L27" s="34"/>
      <c r="M27" s="31"/>
      <c r="N27" s="34"/>
      <c r="O27" s="31"/>
      <c r="P27" s="34">
        <f>SUM(F27:O27)</f>
        <v>1252661.6149999998</v>
      </c>
      <c r="Q27"/>
      <c r="R27"/>
      <c r="S27"/>
    </row>
    <row r="28" spans="1:19" ht="15.75" customHeight="1">
      <c r="A28" s="19">
        <f t="shared" si="0"/>
        <v>14</v>
      </c>
      <c r="D28" s="31"/>
      <c r="E28" s="3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/>
      <c r="R28"/>
      <c r="S28"/>
    </row>
    <row r="29" spans="1:19" ht="15.75" customHeight="1">
      <c r="A29" s="19">
        <f t="shared" si="0"/>
        <v>15</v>
      </c>
      <c r="B29" s="11" t="s">
        <v>45</v>
      </c>
      <c r="D29" s="34">
        <f>SUM(D24:D27)</f>
        <v>18212824.292775173</v>
      </c>
      <c r="E29" s="32"/>
      <c r="F29" s="34">
        <f>SUM(F25:F27)</f>
        <v>0</v>
      </c>
      <c r="G29" s="31"/>
      <c r="H29" s="34">
        <f>SUM(H24:H27)</f>
        <v>836219.84987049946</v>
      </c>
      <c r="I29" s="31"/>
      <c r="J29" s="34">
        <f>SUM(J25:J27)</f>
        <v>0</v>
      </c>
      <c r="K29" s="32"/>
      <c r="L29" s="34">
        <f>SUM(L25:L27)</f>
        <v>0</v>
      </c>
      <c r="M29" s="31"/>
      <c r="N29" s="34">
        <f>SUM(N25:N27)</f>
        <v>0</v>
      </c>
      <c r="O29" s="31"/>
      <c r="P29" s="34">
        <f>SUM(F29:O29)</f>
        <v>836219.84987049946</v>
      </c>
      <c r="Q29"/>
      <c r="R29"/>
      <c r="S29"/>
    </row>
    <row r="30" spans="1:19" ht="15.75" customHeight="1">
      <c r="A30" s="19">
        <f t="shared" si="0"/>
        <v>16</v>
      </c>
      <c r="D30" s="31"/>
      <c r="E30" s="32"/>
      <c r="F30" s="31"/>
      <c r="G30" s="31"/>
      <c r="H30" s="31"/>
      <c r="I30" s="31"/>
      <c r="J30" s="31"/>
      <c r="K30" s="32"/>
      <c r="L30" s="31"/>
      <c r="M30" s="31"/>
      <c r="N30" s="31"/>
      <c r="O30" s="31"/>
      <c r="P30" s="31"/>
      <c r="Q30"/>
      <c r="R30"/>
      <c r="S30"/>
    </row>
    <row r="31" spans="1:19" ht="15.75" customHeight="1">
      <c r="A31" s="19">
        <f t="shared" si="0"/>
        <v>17</v>
      </c>
      <c r="B31" s="11" t="s">
        <v>46</v>
      </c>
      <c r="D31" s="35">
        <f>D21+D29</f>
        <v>170375503.94203636</v>
      </c>
      <c r="E31" s="32"/>
      <c r="F31" s="35">
        <f>F21+F29</f>
        <v>-4407068.3194864681</v>
      </c>
      <c r="G31" s="31"/>
      <c r="H31" s="35">
        <f>H21+H29</f>
        <v>836219.84987049946</v>
      </c>
      <c r="I31" s="31"/>
      <c r="J31" s="35">
        <f>J21+J29</f>
        <v>0</v>
      </c>
      <c r="K31" s="32"/>
      <c r="L31" s="35">
        <f>L21+L29</f>
        <v>0</v>
      </c>
      <c r="M31" s="31"/>
      <c r="N31" s="35">
        <f>N21+N29</f>
        <v>0</v>
      </c>
      <c r="O31" s="31"/>
      <c r="P31" s="35">
        <f>SUM(F31:O31)</f>
        <v>-3570848.4696159689</v>
      </c>
      <c r="Q31"/>
      <c r="R31"/>
      <c r="S31"/>
    </row>
    <row r="32" spans="1:19" ht="15.75" customHeight="1">
      <c r="A32" s="19">
        <f t="shared" si="0"/>
        <v>18</v>
      </c>
      <c r="D32" s="31"/>
      <c r="E32" s="3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/>
      <c r="R32"/>
      <c r="S32"/>
    </row>
    <row r="33" spans="1:20" ht="15.75" customHeight="1">
      <c r="A33" s="19">
        <f t="shared" si="0"/>
        <v>19</v>
      </c>
      <c r="B33" s="11" t="s">
        <v>47</v>
      </c>
      <c r="D33" s="31"/>
      <c r="E33" s="3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/>
      <c r="R33"/>
      <c r="S33"/>
    </row>
    <row r="34" spans="1:20" ht="15.75" customHeight="1">
      <c r="A34" s="19">
        <f t="shared" si="0"/>
        <v>20</v>
      </c>
      <c r="B34" s="11" t="s">
        <v>48</v>
      </c>
      <c r="D34" s="34">
        <v>77033020.869385153</v>
      </c>
      <c r="E34" s="32"/>
      <c r="F34" s="34"/>
      <c r="G34" s="31"/>
      <c r="H34" s="34"/>
      <c r="I34" s="31"/>
      <c r="J34" s="34">
        <f>D.2.1!D60</f>
        <v>2345155.8210695088</v>
      </c>
      <c r="K34" s="31"/>
      <c r="L34" s="34"/>
      <c r="M34" s="31"/>
      <c r="N34" s="34"/>
      <c r="O34" s="31"/>
      <c r="P34" s="34">
        <f>SUM(F34:O34)</f>
        <v>2345155.8210695088</v>
      </c>
      <c r="Q34"/>
      <c r="R34"/>
      <c r="S34"/>
    </row>
    <row r="35" spans="1:20" ht="15.75" customHeight="1">
      <c r="A35" s="19">
        <f t="shared" si="0"/>
        <v>21</v>
      </c>
      <c r="D35" s="31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/>
      <c r="R35"/>
      <c r="S35"/>
    </row>
    <row r="36" spans="1:20" ht="15.75" customHeight="1">
      <c r="A36" s="19">
        <f t="shared" si="0"/>
        <v>22</v>
      </c>
      <c r="B36" s="11" t="s">
        <v>49</v>
      </c>
      <c r="D36" s="34">
        <f>SUM(D34:D34)</f>
        <v>77033020.869385153</v>
      </c>
      <c r="E36" s="32"/>
      <c r="F36" s="34">
        <f>SUM(F34:F34)</f>
        <v>0</v>
      </c>
      <c r="G36" s="31"/>
      <c r="H36" s="34">
        <f>SUM(H34:H34)</f>
        <v>0</v>
      </c>
      <c r="I36" s="31"/>
      <c r="J36" s="34">
        <f>SUM(J34:J34)</f>
        <v>2345155.8210695088</v>
      </c>
      <c r="K36" s="31"/>
      <c r="L36" s="34">
        <f>SUM(L34:L34)</f>
        <v>0</v>
      </c>
      <c r="M36" s="32"/>
      <c r="N36" s="34">
        <f>SUM(N34:N34)</f>
        <v>0</v>
      </c>
      <c r="O36" s="31"/>
      <c r="P36" s="34">
        <f>SUM(F36:O36)</f>
        <v>2345155.8210695088</v>
      </c>
      <c r="Q36"/>
      <c r="R36"/>
      <c r="S36"/>
    </row>
    <row r="37" spans="1:20" ht="15.75" customHeight="1">
      <c r="A37" s="19">
        <f t="shared" si="0"/>
        <v>23</v>
      </c>
      <c r="D37" s="31"/>
      <c r="E37" s="32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/>
      <c r="R37"/>
      <c r="S37"/>
    </row>
    <row r="38" spans="1:20" ht="15.75" customHeight="1">
      <c r="A38" s="19">
        <f t="shared" si="0"/>
        <v>24</v>
      </c>
      <c r="B38" s="11" t="s">
        <v>50</v>
      </c>
      <c r="D38" s="35">
        <f>D31-D36</f>
        <v>93342483.072651207</v>
      </c>
      <c r="E38" s="32"/>
      <c r="F38" s="35">
        <f>F31-F36</f>
        <v>-4407068.3194864681</v>
      </c>
      <c r="G38" s="31"/>
      <c r="H38" s="35">
        <f>H31-H36</f>
        <v>836219.84987049946</v>
      </c>
      <c r="I38" s="31"/>
      <c r="J38" s="35">
        <f>J31-J36</f>
        <v>-2345155.8210695088</v>
      </c>
      <c r="K38" s="31"/>
      <c r="L38" s="35">
        <f>L31-L36</f>
        <v>0</v>
      </c>
      <c r="M38" s="32"/>
      <c r="N38" s="35">
        <f>N31-N36</f>
        <v>0</v>
      </c>
      <c r="O38" s="31"/>
      <c r="P38" s="35">
        <f>SUM(F38:O38)</f>
        <v>-5916004.2906854777</v>
      </c>
      <c r="Q38"/>
      <c r="R38"/>
      <c r="S38"/>
    </row>
    <row r="39" spans="1:20" ht="15.75" customHeight="1">
      <c r="A39" s="19">
        <f t="shared" si="0"/>
        <v>25</v>
      </c>
      <c r="D39" s="31"/>
      <c r="E39" s="3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/>
      <c r="R39"/>
      <c r="S39"/>
    </row>
    <row r="40" spans="1:20" ht="15.75" customHeight="1">
      <c r="A40" s="19">
        <f t="shared" si="0"/>
        <v>26</v>
      </c>
      <c r="B40" s="11" t="s">
        <v>51</v>
      </c>
      <c r="D40" s="36">
        <v>0.38900000000000001</v>
      </c>
      <c r="E40" s="32"/>
      <c r="F40" s="35">
        <f>F38*$D$40</f>
        <v>-1714349.5762802362</v>
      </c>
      <c r="G40" s="31"/>
      <c r="H40" s="35">
        <f>H38*$D$40</f>
        <v>325289.52159962431</v>
      </c>
      <c r="I40" s="31"/>
      <c r="J40" s="35">
        <f>J38*$D$40</f>
        <v>-912265.61439603893</v>
      </c>
      <c r="K40" s="31"/>
      <c r="L40" s="35">
        <f>L38*$D$40</f>
        <v>0</v>
      </c>
      <c r="M40" s="31"/>
      <c r="N40" s="35">
        <f>N38*$D$40</f>
        <v>0</v>
      </c>
      <c r="O40" s="31"/>
      <c r="P40" s="35">
        <f>P38*$D$40</f>
        <v>-2301325.6690766509</v>
      </c>
      <c r="Q40"/>
      <c r="R40"/>
      <c r="S40"/>
    </row>
    <row r="41" spans="1:20" ht="15.75" customHeight="1">
      <c r="A41" s="19">
        <f t="shared" si="0"/>
        <v>27</v>
      </c>
      <c r="D41" s="36"/>
      <c r="E41" s="32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/>
      <c r="R41"/>
      <c r="S41"/>
    </row>
    <row r="42" spans="1:20" ht="15.75" customHeight="1">
      <c r="A42" s="19">
        <f t="shared" si="0"/>
        <v>28</v>
      </c>
      <c r="B42" s="11" t="s">
        <v>52</v>
      </c>
      <c r="D42" s="31"/>
      <c r="E42" s="32"/>
      <c r="F42" s="35">
        <f>F38-F40</f>
        <v>-2692718.7432062319</v>
      </c>
      <c r="G42" s="31"/>
      <c r="H42" s="35">
        <f>H38-H40</f>
        <v>510930.32827087515</v>
      </c>
      <c r="I42" s="31"/>
      <c r="J42" s="35">
        <f>J38-J40</f>
        <v>-1432890.2066734699</v>
      </c>
      <c r="K42" s="31"/>
      <c r="L42" s="35">
        <f>L38-L40</f>
        <v>0</v>
      </c>
      <c r="M42" s="31"/>
      <c r="N42" s="35">
        <f>N38-N40</f>
        <v>0</v>
      </c>
      <c r="O42" s="31"/>
      <c r="P42" s="35">
        <f>P38-P40</f>
        <v>-3614678.6216088268</v>
      </c>
      <c r="Q42"/>
      <c r="R42"/>
      <c r="S42"/>
    </row>
    <row r="43" spans="1:20" ht="15.75" customHeight="1">
      <c r="A43" s="19"/>
      <c r="B43" s="11"/>
      <c r="D43" s="31"/>
      <c r="E43" s="32"/>
      <c r="F43" s="35"/>
      <c r="G43" s="31"/>
      <c r="H43" s="35"/>
      <c r="I43" s="31"/>
      <c r="J43" s="35"/>
      <c r="K43" s="31"/>
      <c r="L43" s="35"/>
      <c r="M43" s="31"/>
      <c r="N43" s="35"/>
      <c r="O43" s="31"/>
      <c r="P43" s="35"/>
      <c r="Q43"/>
      <c r="R43"/>
      <c r="S43"/>
    </row>
    <row r="44" spans="1:20" ht="15.75" customHeight="1">
      <c r="D44" s="32"/>
      <c r="E44" s="32"/>
      <c r="F44" s="32"/>
      <c r="G44" s="32"/>
      <c r="H44" s="37" t="s">
        <v>18</v>
      </c>
      <c r="I44" s="32"/>
      <c r="J44" s="32"/>
      <c r="K44" s="32"/>
      <c r="L44" s="32"/>
      <c r="M44" s="32"/>
      <c r="N44" s="32"/>
      <c r="O44" s="32"/>
      <c r="P44" s="37" t="s">
        <v>53</v>
      </c>
      <c r="Q44"/>
      <c r="R44"/>
      <c r="S44"/>
    </row>
    <row r="45" spans="1:20" ht="15.75" customHeight="1">
      <c r="A45" s="19" t="s">
        <v>19</v>
      </c>
      <c r="B45" s="20" t="s">
        <v>54</v>
      </c>
      <c r="D45" s="37" t="s">
        <v>21</v>
      </c>
      <c r="E45" s="32"/>
      <c r="F45" s="38" t="s">
        <v>8</v>
      </c>
      <c r="G45" s="39"/>
      <c r="H45" s="38" t="s">
        <v>8</v>
      </c>
      <c r="I45" s="40"/>
      <c r="J45" s="38" t="s">
        <v>8</v>
      </c>
      <c r="K45" s="40"/>
      <c r="L45" s="38" t="s">
        <v>8</v>
      </c>
      <c r="M45" s="40"/>
      <c r="N45" s="38" t="s">
        <v>8</v>
      </c>
      <c r="O45" s="40"/>
      <c r="P45" s="37" t="s">
        <v>22</v>
      </c>
      <c r="Q45"/>
      <c r="R45"/>
      <c r="S45"/>
    </row>
    <row r="46" spans="1:20" ht="15.75" customHeight="1">
      <c r="A46" s="26" t="s">
        <v>23</v>
      </c>
      <c r="B46" s="27" t="s">
        <v>24</v>
      </c>
      <c r="C46" s="16"/>
      <c r="D46" s="41" t="s">
        <v>25</v>
      </c>
      <c r="E46" s="42"/>
      <c r="F46" s="41" t="s">
        <v>26</v>
      </c>
      <c r="G46" s="43" t="s">
        <v>27</v>
      </c>
      <c r="H46" s="41" t="s">
        <v>28</v>
      </c>
      <c r="I46" s="43" t="s">
        <v>27</v>
      </c>
      <c r="J46" s="41" t="s">
        <v>29</v>
      </c>
      <c r="K46" s="43" t="s">
        <v>27</v>
      </c>
      <c r="L46" s="41" t="s">
        <v>30</v>
      </c>
      <c r="M46" s="43" t="s">
        <v>27</v>
      </c>
      <c r="N46" s="41" t="s">
        <v>31</v>
      </c>
      <c r="O46" s="43" t="s">
        <v>27</v>
      </c>
      <c r="P46" s="41" t="s">
        <v>32</v>
      </c>
      <c r="Q46"/>
      <c r="R46"/>
      <c r="S46"/>
    </row>
    <row r="47" spans="1:20" ht="15.75" customHeight="1">
      <c r="B47" s="30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/>
      <c r="R47"/>
      <c r="S47"/>
    </row>
    <row r="48" spans="1:20" ht="15.75" customHeight="1">
      <c r="A48" s="19">
        <f>A42+1</f>
        <v>29</v>
      </c>
      <c r="B48" s="44">
        <v>7590</v>
      </c>
      <c r="C48" s="5" t="s">
        <v>55</v>
      </c>
      <c r="D48" s="45">
        <v>0</v>
      </c>
      <c r="E48" s="45"/>
      <c r="F48" s="45">
        <v>0</v>
      </c>
      <c r="G48" s="46"/>
      <c r="H48" s="45">
        <v>0</v>
      </c>
      <c r="I48" s="45"/>
      <c r="J48" s="45">
        <v>0</v>
      </c>
      <c r="K48" s="45"/>
      <c r="L48" s="45">
        <v>0</v>
      </c>
      <c r="M48" s="45"/>
      <c r="N48" s="45">
        <v>0</v>
      </c>
      <c r="O48" s="47"/>
      <c r="P48" s="45">
        <f t="shared" ref="P48:P93" si="1">SUM(F48:O48)</f>
        <v>0</v>
      </c>
      <c r="Q48"/>
      <c r="R48"/>
      <c r="S48"/>
      <c r="T48" s="44"/>
    </row>
    <row r="49" spans="1:21" ht="15.75" customHeight="1">
      <c r="A49" s="19">
        <f t="shared" ref="A49:A93" si="2">A48+1</f>
        <v>30</v>
      </c>
      <c r="B49" s="44">
        <v>8140</v>
      </c>
      <c r="C49" s="5" t="s">
        <v>55</v>
      </c>
      <c r="D49" s="45">
        <v>-293.22558970371978</v>
      </c>
      <c r="E49" s="45"/>
      <c r="F49" s="45">
        <v>0</v>
      </c>
      <c r="G49" s="46"/>
      <c r="H49" s="45">
        <v>0</v>
      </c>
      <c r="I49" s="45"/>
      <c r="J49" s="45">
        <v>219.81377595848528</v>
      </c>
      <c r="K49" s="45"/>
      <c r="L49" s="45">
        <v>0</v>
      </c>
      <c r="M49" s="45"/>
      <c r="N49" s="45"/>
      <c r="O49" s="47"/>
      <c r="P49" s="45">
        <f t="shared" si="1"/>
        <v>219.81377595848528</v>
      </c>
      <c r="Q49"/>
      <c r="R49"/>
      <c r="S49"/>
      <c r="T49" s="44"/>
    </row>
    <row r="50" spans="1:21" ht="15.75" customHeight="1">
      <c r="A50" s="19">
        <f t="shared" si="2"/>
        <v>31</v>
      </c>
      <c r="B50" s="44">
        <v>8150</v>
      </c>
      <c r="C50" s="5" t="s">
        <v>56</v>
      </c>
      <c r="D50" s="45">
        <v>0</v>
      </c>
      <c r="E50" s="45"/>
      <c r="F50" s="45">
        <v>0</v>
      </c>
      <c r="G50" s="46"/>
      <c r="H50" s="45">
        <v>0</v>
      </c>
      <c r="I50" s="45"/>
      <c r="J50" s="45">
        <v>0</v>
      </c>
      <c r="K50" s="45"/>
      <c r="L50" s="45">
        <v>0</v>
      </c>
      <c r="M50" s="45"/>
      <c r="N50" s="45">
        <v>0</v>
      </c>
      <c r="O50" s="47"/>
      <c r="P50" s="45">
        <f t="shared" si="1"/>
        <v>0</v>
      </c>
      <c r="Q50"/>
      <c r="R50"/>
      <c r="S50"/>
      <c r="T50" s="44"/>
    </row>
    <row r="51" spans="1:21" ht="15.75" customHeight="1">
      <c r="A51" s="19">
        <f t="shared" si="2"/>
        <v>32</v>
      </c>
      <c r="B51" s="44">
        <v>8160</v>
      </c>
      <c r="C51" s="5" t="s">
        <v>57</v>
      </c>
      <c r="D51" s="45">
        <v>95658.498736967915</v>
      </c>
      <c r="E51" s="45"/>
      <c r="F51" s="45">
        <v>-16.588492046407737</v>
      </c>
      <c r="G51" s="46"/>
      <c r="H51" s="45">
        <v>0</v>
      </c>
      <c r="I51" s="45"/>
      <c r="J51" s="45">
        <v>-3635.0020246194931</v>
      </c>
      <c r="K51" s="45"/>
      <c r="L51" s="45">
        <v>0</v>
      </c>
      <c r="M51" s="45"/>
      <c r="N51" s="45">
        <v>0</v>
      </c>
      <c r="O51" s="45"/>
      <c r="P51" s="45">
        <f t="shared" si="1"/>
        <v>-3651.5905166659009</v>
      </c>
      <c r="Q51"/>
      <c r="R51"/>
      <c r="S51"/>
      <c r="T51" s="44"/>
      <c r="U51" s="44"/>
    </row>
    <row r="52" spans="1:21" ht="15.75" customHeight="1">
      <c r="A52" s="19">
        <f t="shared" si="2"/>
        <v>33</v>
      </c>
      <c r="B52" s="44">
        <v>8170</v>
      </c>
      <c r="C52" s="5" t="s">
        <v>58</v>
      </c>
      <c r="D52" s="45">
        <v>36987.207044918017</v>
      </c>
      <c r="E52" s="45"/>
      <c r="F52" s="45">
        <v>-12.27702092076288</v>
      </c>
      <c r="G52" s="46"/>
      <c r="H52" s="45">
        <v>-106.81981353917308</v>
      </c>
      <c r="I52" s="45"/>
      <c r="J52" s="45">
        <v>-433.28400182421501</v>
      </c>
      <c r="K52" s="45"/>
      <c r="L52" s="45">
        <v>0</v>
      </c>
      <c r="M52" s="45"/>
      <c r="N52" s="45">
        <v>0</v>
      </c>
      <c r="O52" s="45"/>
      <c r="P52" s="45">
        <f t="shared" si="1"/>
        <v>-552.38083628415097</v>
      </c>
      <c r="Q52"/>
      <c r="R52"/>
      <c r="S52"/>
      <c r="T52" s="44"/>
      <c r="U52" s="44"/>
    </row>
    <row r="53" spans="1:21" ht="15.75" customHeight="1">
      <c r="A53" s="19">
        <f t="shared" si="2"/>
        <v>34</v>
      </c>
      <c r="B53" s="44">
        <v>8180</v>
      </c>
      <c r="C53" s="5" t="s">
        <v>59</v>
      </c>
      <c r="D53" s="45">
        <v>27287.909578191509</v>
      </c>
      <c r="E53" s="45"/>
      <c r="F53" s="45">
        <v>-6.3315765753172855</v>
      </c>
      <c r="G53" s="46"/>
      <c r="H53" s="45">
        <v>-11.755573660767595</v>
      </c>
      <c r="I53" s="45"/>
      <c r="J53" s="45">
        <v>-942.40748463249565</v>
      </c>
      <c r="K53" s="45"/>
      <c r="L53" s="45">
        <v>0</v>
      </c>
      <c r="M53" s="45"/>
      <c r="N53" s="45">
        <v>0</v>
      </c>
      <c r="O53" s="45"/>
      <c r="P53" s="45">
        <f t="shared" si="1"/>
        <v>-960.49463486858053</v>
      </c>
      <c r="Q53"/>
      <c r="R53"/>
      <c r="S53"/>
      <c r="T53" s="44"/>
      <c r="U53" s="44"/>
    </row>
    <row r="54" spans="1:21" ht="15.75" customHeight="1">
      <c r="A54" s="19">
        <f t="shared" si="2"/>
        <v>35</v>
      </c>
      <c r="B54" s="44">
        <v>8190</v>
      </c>
      <c r="C54" s="5" t="s">
        <v>60</v>
      </c>
      <c r="D54" s="45">
        <v>766.79321818353617</v>
      </c>
      <c r="E54" s="45"/>
      <c r="F54" s="45">
        <v>0</v>
      </c>
      <c r="G54" s="46"/>
      <c r="H54" s="45">
        <v>-70.127610883104353</v>
      </c>
      <c r="I54" s="45"/>
      <c r="J54" s="45">
        <v>0</v>
      </c>
      <c r="K54" s="45"/>
      <c r="L54" s="45">
        <v>0</v>
      </c>
      <c r="M54" s="45"/>
      <c r="N54" s="45">
        <v>0</v>
      </c>
      <c r="O54" s="45"/>
      <c r="P54" s="45">
        <f t="shared" si="1"/>
        <v>-70.127610883104353</v>
      </c>
      <c r="Q54"/>
      <c r="R54"/>
      <c r="S54"/>
      <c r="T54" s="44"/>
      <c r="U54" s="44"/>
    </row>
    <row r="55" spans="1:21" ht="15.75" customHeight="1">
      <c r="A55" s="19">
        <f t="shared" si="2"/>
        <v>36</v>
      </c>
      <c r="B55" s="44">
        <v>8200</v>
      </c>
      <c r="C55" s="5" t="s">
        <v>61</v>
      </c>
      <c r="D55" s="45">
        <v>2891.6737903019375</v>
      </c>
      <c r="E55" s="45"/>
      <c r="F55" s="45">
        <v>-0.49529869633784074</v>
      </c>
      <c r="G55" s="46"/>
      <c r="H55" s="45">
        <v>-151.31411873706861</v>
      </c>
      <c r="I55" s="45"/>
      <c r="J55" s="45">
        <v>0</v>
      </c>
      <c r="K55" s="45"/>
      <c r="L55" s="45">
        <v>0</v>
      </c>
      <c r="M55" s="45"/>
      <c r="N55" s="45">
        <v>0</v>
      </c>
      <c r="O55" s="45"/>
      <c r="P55" s="45">
        <f t="shared" si="1"/>
        <v>-151.80941743340645</v>
      </c>
      <c r="Q55"/>
      <c r="R55"/>
      <c r="S55"/>
      <c r="T55" s="44"/>
      <c r="U55" s="44"/>
    </row>
    <row r="56" spans="1:21" ht="15.75" customHeight="1">
      <c r="A56" s="19">
        <f t="shared" si="2"/>
        <v>37</v>
      </c>
      <c r="B56" s="44">
        <v>8210</v>
      </c>
      <c r="C56" s="5" t="s">
        <v>62</v>
      </c>
      <c r="D56" s="45">
        <v>49076.54180949743</v>
      </c>
      <c r="E56" s="45"/>
      <c r="F56" s="45">
        <v>-5.8813963560266984</v>
      </c>
      <c r="G56" s="46"/>
      <c r="H56" s="45">
        <v>-196.35629589498876</v>
      </c>
      <c r="I56" s="47"/>
      <c r="J56" s="45">
        <v>-2394.6499290533047</v>
      </c>
      <c r="K56" s="45"/>
      <c r="L56" s="45">
        <v>0</v>
      </c>
      <c r="M56" s="45"/>
      <c r="N56" s="45">
        <v>0</v>
      </c>
      <c r="O56" s="45"/>
      <c r="P56" s="45">
        <f t="shared" si="1"/>
        <v>-2596.8876213043204</v>
      </c>
      <c r="Q56"/>
      <c r="R56"/>
      <c r="S56"/>
      <c r="T56" s="44"/>
      <c r="U56" s="44"/>
    </row>
    <row r="57" spans="1:21" ht="15.75" customHeight="1">
      <c r="A57" s="19">
        <f t="shared" si="2"/>
        <v>38</v>
      </c>
      <c r="B57" s="44">
        <v>8240</v>
      </c>
      <c r="C57" s="5" t="s">
        <v>63</v>
      </c>
      <c r="D57" s="45">
        <v>1397.6331672799963</v>
      </c>
      <c r="E57" s="45"/>
      <c r="F57" s="45">
        <v>0</v>
      </c>
      <c r="G57" s="46"/>
      <c r="H57" s="45">
        <v>-25.100652390740862</v>
      </c>
      <c r="I57" s="47"/>
      <c r="J57" s="45">
        <v>-94.433002323965866</v>
      </c>
      <c r="K57" s="47"/>
      <c r="L57" s="45">
        <v>0</v>
      </c>
      <c r="M57" s="47"/>
      <c r="N57" s="45">
        <v>0</v>
      </c>
      <c r="O57" s="45"/>
      <c r="P57" s="45">
        <f t="shared" si="1"/>
        <v>-119.53365471470673</v>
      </c>
      <c r="Q57"/>
      <c r="R57"/>
      <c r="S57"/>
      <c r="T57" s="44"/>
      <c r="U57" s="44"/>
    </row>
    <row r="58" spans="1:21" ht="15.75" customHeight="1">
      <c r="A58" s="19">
        <f t="shared" si="2"/>
        <v>39</v>
      </c>
      <c r="B58" s="44">
        <v>8250</v>
      </c>
      <c r="C58" s="5" t="s">
        <v>64</v>
      </c>
      <c r="D58" s="45">
        <v>8589.4005238101036</v>
      </c>
      <c r="E58" s="45"/>
      <c r="F58" s="45">
        <v>0</v>
      </c>
      <c r="G58" s="46"/>
      <c r="H58" s="45">
        <v>-728.16241798038095</v>
      </c>
      <c r="I58" s="47"/>
      <c r="J58" s="45">
        <v>-493.27475893852409</v>
      </c>
      <c r="K58" s="47"/>
      <c r="L58" s="45">
        <v>0</v>
      </c>
      <c r="M58" s="47"/>
      <c r="N58" s="45">
        <v>0</v>
      </c>
      <c r="O58" s="47"/>
      <c r="P58" s="45">
        <f t="shared" si="1"/>
        <v>-1221.4371769189052</v>
      </c>
      <c r="Q58"/>
      <c r="R58"/>
      <c r="S58"/>
      <c r="T58" s="44"/>
      <c r="U58" s="44"/>
    </row>
    <row r="59" spans="1:21" ht="15.75" customHeight="1">
      <c r="A59" s="19">
        <f t="shared" si="2"/>
        <v>40</v>
      </c>
      <c r="B59" s="44">
        <v>8310</v>
      </c>
      <c r="C59" s="5" t="s">
        <v>65</v>
      </c>
      <c r="D59" s="45">
        <v>4134.987636044435</v>
      </c>
      <c r="E59" s="45"/>
      <c r="F59" s="45">
        <v>0</v>
      </c>
      <c r="G59" s="46"/>
      <c r="H59" s="45">
        <v>0</v>
      </c>
      <c r="I59" s="47"/>
      <c r="J59" s="45">
        <v>-300.76419494523998</v>
      </c>
      <c r="K59" s="47"/>
      <c r="L59" s="45">
        <v>0</v>
      </c>
      <c r="M59" s="47"/>
      <c r="N59" s="45">
        <v>0</v>
      </c>
      <c r="O59" s="45"/>
      <c r="P59" s="45">
        <f t="shared" si="1"/>
        <v>-300.76419494523998</v>
      </c>
      <c r="Q59"/>
      <c r="R59"/>
      <c r="S59"/>
      <c r="T59" s="44"/>
      <c r="U59" s="44"/>
    </row>
    <row r="60" spans="1:21" ht="15.75" customHeight="1">
      <c r="A60" s="19">
        <f t="shared" si="2"/>
        <v>41</v>
      </c>
      <c r="B60" s="44">
        <v>8320</v>
      </c>
      <c r="C60" s="5" t="s">
        <v>66</v>
      </c>
      <c r="D60" s="45">
        <v>0</v>
      </c>
      <c r="E60" s="45"/>
      <c r="F60" s="45">
        <v>0</v>
      </c>
      <c r="G60" s="46"/>
      <c r="H60" s="45">
        <v>0</v>
      </c>
      <c r="I60" s="47"/>
      <c r="J60" s="45">
        <v>0</v>
      </c>
      <c r="K60" s="47"/>
      <c r="L60" s="45">
        <v>0</v>
      </c>
      <c r="M60" s="47"/>
      <c r="N60" s="45">
        <v>0</v>
      </c>
      <c r="O60" s="47"/>
      <c r="P60" s="45">
        <f t="shared" si="1"/>
        <v>0</v>
      </c>
      <c r="Q60"/>
      <c r="R60"/>
      <c r="S60"/>
      <c r="T60" s="44"/>
      <c r="U60" s="44"/>
    </row>
    <row r="61" spans="1:21" ht="15.75" customHeight="1">
      <c r="A61" s="19">
        <f t="shared" si="2"/>
        <v>42</v>
      </c>
      <c r="B61" s="44">
        <v>8340</v>
      </c>
      <c r="C61" s="5" t="s">
        <v>67</v>
      </c>
      <c r="D61" s="45">
        <v>3306.5601619777976</v>
      </c>
      <c r="E61" s="45"/>
      <c r="F61" s="45">
        <v>-0.37096193656384457</v>
      </c>
      <c r="G61" s="46"/>
      <c r="H61" s="45">
        <v>0</v>
      </c>
      <c r="I61" s="47"/>
      <c r="J61" s="45">
        <v>-200.09965923051323</v>
      </c>
      <c r="K61" s="47"/>
      <c r="L61" s="45">
        <v>0</v>
      </c>
      <c r="M61" s="47"/>
      <c r="N61" s="45">
        <v>0</v>
      </c>
      <c r="O61" s="45"/>
      <c r="P61" s="45">
        <f t="shared" si="1"/>
        <v>-200.47062116707707</v>
      </c>
      <c r="Q61"/>
      <c r="R61"/>
      <c r="S61"/>
      <c r="T61" s="44"/>
      <c r="U61" s="44"/>
    </row>
    <row r="62" spans="1:21" ht="15.75" customHeight="1">
      <c r="A62" s="19">
        <f t="shared" si="2"/>
        <v>43</v>
      </c>
      <c r="B62" s="44">
        <v>8350</v>
      </c>
      <c r="C62" s="5" t="s">
        <v>68</v>
      </c>
      <c r="D62" s="45">
        <v>2428.3798467142192</v>
      </c>
      <c r="E62" s="45"/>
      <c r="F62" s="45">
        <v>-0.95507708877296693</v>
      </c>
      <c r="G62" s="46"/>
      <c r="H62" s="45">
        <v>0</v>
      </c>
      <c r="I62" s="47"/>
      <c r="J62" s="45">
        <v>-3.5959661273671131</v>
      </c>
      <c r="K62" s="45"/>
      <c r="L62" s="45">
        <v>0</v>
      </c>
      <c r="M62" s="47"/>
      <c r="N62" s="45">
        <v>0</v>
      </c>
      <c r="O62" s="47"/>
      <c r="P62" s="45">
        <f t="shared" si="1"/>
        <v>-4.55104321614008</v>
      </c>
      <c r="Q62"/>
      <c r="R62"/>
      <c r="S62"/>
      <c r="T62" s="44"/>
      <c r="U62" s="44"/>
    </row>
    <row r="63" spans="1:21" ht="15.75" customHeight="1">
      <c r="A63" s="19">
        <f t="shared" si="2"/>
        <v>44</v>
      </c>
      <c r="B63" s="44">
        <v>8360</v>
      </c>
      <c r="C63" s="5" t="s">
        <v>69</v>
      </c>
      <c r="D63" s="45">
        <v>247.95867076704832</v>
      </c>
      <c r="E63" s="45"/>
      <c r="F63" s="45">
        <v>-9.9270067182828825E-2</v>
      </c>
      <c r="G63" s="46"/>
      <c r="H63" s="45">
        <v>0</v>
      </c>
      <c r="I63" s="47"/>
      <c r="J63" s="45">
        <v>0</v>
      </c>
      <c r="K63" s="45"/>
      <c r="L63" s="45">
        <v>0</v>
      </c>
      <c r="M63" s="47"/>
      <c r="N63" s="45">
        <v>0</v>
      </c>
      <c r="O63" s="47"/>
      <c r="P63" s="45">
        <f t="shared" si="1"/>
        <v>-9.9270067182828825E-2</v>
      </c>
      <c r="Q63"/>
      <c r="R63"/>
      <c r="S63"/>
      <c r="T63" s="44"/>
      <c r="U63" s="44"/>
    </row>
    <row r="64" spans="1:21" ht="15.75" customHeight="1">
      <c r="A64" s="19">
        <f t="shared" si="2"/>
        <v>45</v>
      </c>
      <c r="B64" s="44">
        <v>8370</v>
      </c>
      <c r="C64" s="48" t="s">
        <v>70</v>
      </c>
      <c r="D64" s="45">
        <v>0</v>
      </c>
      <c r="E64" s="45"/>
      <c r="F64" s="45">
        <v>0</v>
      </c>
      <c r="G64" s="46"/>
      <c r="H64" s="45">
        <v>0</v>
      </c>
      <c r="I64" s="47"/>
      <c r="J64" s="45">
        <v>0</v>
      </c>
      <c r="K64" s="45"/>
      <c r="L64" s="45">
        <v>0</v>
      </c>
      <c r="M64" s="47"/>
      <c r="N64" s="45"/>
      <c r="O64" s="47"/>
      <c r="P64" s="45">
        <f t="shared" si="1"/>
        <v>0</v>
      </c>
      <c r="Q64"/>
      <c r="R64"/>
      <c r="S64"/>
      <c r="T64" s="44"/>
      <c r="U64" s="44"/>
    </row>
    <row r="65" spans="1:21" ht="15.75" customHeight="1">
      <c r="A65" s="19">
        <f t="shared" si="2"/>
        <v>46</v>
      </c>
      <c r="B65" s="44">
        <v>8400</v>
      </c>
      <c r="C65" s="5" t="s">
        <v>71</v>
      </c>
      <c r="D65" s="45">
        <v>0</v>
      </c>
      <c r="E65" s="45"/>
      <c r="F65" s="45">
        <v>0</v>
      </c>
      <c r="G65" s="46"/>
      <c r="H65" s="45">
        <v>0</v>
      </c>
      <c r="I65" s="47"/>
      <c r="J65" s="45">
        <v>0</v>
      </c>
      <c r="K65" s="45"/>
      <c r="L65" s="45">
        <v>0</v>
      </c>
      <c r="M65" s="47"/>
      <c r="N65" s="45">
        <v>0</v>
      </c>
      <c r="O65" s="47"/>
      <c r="P65" s="45">
        <f t="shared" si="1"/>
        <v>0</v>
      </c>
      <c r="Q65"/>
      <c r="R65"/>
      <c r="S65"/>
      <c r="T65" s="44"/>
      <c r="U65" s="44"/>
    </row>
    <row r="66" spans="1:21" ht="15.75" customHeight="1">
      <c r="A66" s="19">
        <f t="shared" si="2"/>
        <v>47</v>
      </c>
      <c r="B66" s="44">
        <v>8410</v>
      </c>
      <c r="C66" s="5" t="s">
        <v>72</v>
      </c>
      <c r="D66" s="45">
        <v>129928.23603452992</v>
      </c>
      <c r="E66" s="45"/>
      <c r="F66" s="45">
        <v>-51.263591652254036</v>
      </c>
      <c r="G66" s="46"/>
      <c r="H66" s="45">
        <v>0</v>
      </c>
      <c r="I66" s="47"/>
      <c r="J66" s="45">
        <v>-540.82223906342188</v>
      </c>
      <c r="K66" s="45"/>
      <c r="L66" s="45">
        <v>0</v>
      </c>
      <c r="M66" s="47"/>
      <c r="N66" s="45">
        <v>0</v>
      </c>
      <c r="O66" s="47"/>
      <c r="P66" s="45">
        <f t="shared" si="1"/>
        <v>-592.08583071567591</v>
      </c>
      <c r="Q66"/>
      <c r="R66"/>
      <c r="S66"/>
      <c r="T66" s="44"/>
      <c r="U66" s="44"/>
    </row>
    <row r="67" spans="1:21" ht="15.75" customHeight="1">
      <c r="A67" s="19">
        <f t="shared" si="2"/>
        <v>48</v>
      </c>
      <c r="B67" s="44">
        <v>8470</v>
      </c>
      <c r="C67" s="5" t="s">
        <v>73</v>
      </c>
      <c r="D67" s="45">
        <v>0</v>
      </c>
      <c r="E67" s="45"/>
      <c r="F67" s="45">
        <v>0</v>
      </c>
      <c r="G67" s="46"/>
      <c r="H67" s="45">
        <v>0</v>
      </c>
      <c r="I67" s="47"/>
      <c r="J67" s="45">
        <v>0</v>
      </c>
      <c r="K67" s="45"/>
      <c r="L67" s="45">
        <v>0</v>
      </c>
      <c r="M67" s="47"/>
      <c r="N67" s="45">
        <v>0</v>
      </c>
      <c r="O67" s="47"/>
      <c r="P67" s="45">
        <f t="shared" si="1"/>
        <v>0</v>
      </c>
      <c r="Q67"/>
      <c r="R67"/>
      <c r="S67"/>
      <c r="T67" s="44"/>
      <c r="U67" s="44"/>
    </row>
    <row r="68" spans="1:21" ht="15.75" customHeight="1">
      <c r="A68" s="19">
        <f t="shared" si="2"/>
        <v>49</v>
      </c>
      <c r="B68" s="44">
        <v>8500</v>
      </c>
      <c r="C68" s="5" t="s">
        <v>74</v>
      </c>
      <c r="D68" s="45">
        <v>0</v>
      </c>
      <c r="E68" s="45"/>
      <c r="F68" s="45">
        <v>0</v>
      </c>
      <c r="G68" s="46"/>
      <c r="H68" s="45">
        <v>0</v>
      </c>
      <c r="I68" s="47"/>
      <c r="J68" s="45">
        <v>0</v>
      </c>
      <c r="K68" s="45"/>
      <c r="L68" s="45">
        <v>0</v>
      </c>
      <c r="M68" s="47"/>
      <c r="N68" s="45">
        <v>0</v>
      </c>
      <c r="O68" s="47"/>
      <c r="P68" s="45">
        <f t="shared" si="1"/>
        <v>0</v>
      </c>
      <c r="Q68"/>
      <c r="R68"/>
      <c r="S68"/>
      <c r="T68" s="44"/>
      <c r="U68" s="44"/>
    </row>
    <row r="69" spans="1:21" ht="15.75" customHeight="1">
      <c r="A69" s="19">
        <f t="shared" si="2"/>
        <v>50</v>
      </c>
      <c r="B69" s="44">
        <v>8520</v>
      </c>
      <c r="C69" s="30" t="s">
        <v>75</v>
      </c>
      <c r="D69" s="45">
        <v>0</v>
      </c>
      <c r="E69" s="45"/>
      <c r="F69" s="45">
        <v>0</v>
      </c>
      <c r="G69" s="46"/>
      <c r="H69" s="45">
        <v>0</v>
      </c>
      <c r="I69" s="47"/>
      <c r="J69" s="45">
        <v>0</v>
      </c>
      <c r="K69" s="45"/>
      <c r="L69" s="45">
        <v>0</v>
      </c>
      <c r="M69" s="47"/>
      <c r="N69" s="45"/>
      <c r="O69" s="47"/>
      <c r="P69" s="45">
        <f t="shared" si="1"/>
        <v>0</v>
      </c>
      <c r="Q69"/>
      <c r="R69"/>
      <c r="S69"/>
      <c r="T69" s="44"/>
      <c r="U69" s="44"/>
    </row>
    <row r="70" spans="1:21" ht="15.75" customHeight="1">
      <c r="A70" s="19"/>
      <c r="B70" s="44">
        <v>8550</v>
      </c>
      <c r="C70" s="30" t="s">
        <v>76</v>
      </c>
      <c r="D70" s="45">
        <v>55.301854638960194</v>
      </c>
      <c r="E70" s="45"/>
      <c r="F70" s="45">
        <v>0</v>
      </c>
      <c r="G70" s="46"/>
      <c r="H70" s="45">
        <v>-5.0576698531868516</v>
      </c>
      <c r="I70" s="47"/>
      <c r="J70" s="45">
        <v>0</v>
      </c>
      <c r="K70" s="45"/>
      <c r="L70" s="45"/>
      <c r="M70" s="47"/>
      <c r="N70" s="45"/>
      <c r="O70" s="47"/>
      <c r="P70" s="45"/>
      <c r="Q70"/>
      <c r="R70"/>
      <c r="S70"/>
      <c r="T70" s="44"/>
      <c r="U70" s="44"/>
    </row>
    <row r="71" spans="1:21" ht="15.75" customHeight="1">
      <c r="A71" s="19">
        <f>A69+1</f>
        <v>51</v>
      </c>
      <c r="B71" s="44">
        <v>8560</v>
      </c>
      <c r="C71" s="5" t="s">
        <v>77</v>
      </c>
      <c r="D71" s="45">
        <v>316656.97825095349</v>
      </c>
      <c r="E71" s="45"/>
      <c r="F71" s="45">
        <v>-53.479404087893613</v>
      </c>
      <c r="G71" s="46"/>
      <c r="H71" s="45">
        <v>-843.50130230536706</v>
      </c>
      <c r="I71" s="47"/>
      <c r="J71" s="45">
        <v>-7918.8214523297038</v>
      </c>
      <c r="K71" s="45"/>
      <c r="L71" s="45">
        <v>0</v>
      </c>
      <c r="M71" s="47"/>
      <c r="N71" s="45">
        <v>0</v>
      </c>
      <c r="O71" s="47"/>
      <c r="P71" s="45">
        <f t="shared" si="1"/>
        <v>-8815.802158722965</v>
      </c>
      <c r="Q71"/>
      <c r="R71"/>
      <c r="S71"/>
      <c r="T71" s="44"/>
      <c r="U71" s="44"/>
    </row>
    <row r="72" spans="1:21" ht="15.75" customHeight="1">
      <c r="A72" s="19">
        <f t="shared" si="2"/>
        <v>52</v>
      </c>
      <c r="B72" s="44">
        <v>8570</v>
      </c>
      <c r="C72" s="5" t="s">
        <v>78</v>
      </c>
      <c r="D72" s="45">
        <v>34521.182853303595</v>
      </c>
      <c r="E72" s="45"/>
      <c r="F72" s="45">
        <v>-9.4954813294011728</v>
      </c>
      <c r="G72" s="46"/>
      <c r="H72" s="45">
        <v>-642.07888174299023</v>
      </c>
      <c r="I72" s="45"/>
      <c r="J72" s="45">
        <v>-318.02311582410175</v>
      </c>
      <c r="K72" s="45"/>
      <c r="L72" s="45">
        <v>0</v>
      </c>
      <c r="M72" s="45"/>
      <c r="N72" s="45">
        <v>0</v>
      </c>
      <c r="O72" s="47"/>
      <c r="P72" s="45">
        <f t="shared" si="1"/>
        <v>-969.59747889649316</v>
      </c>
      <c r="Q72"/>
      <c r="R72"/>
      <c r="S72"/>
      <c r="T72" s="44"/>
      <c r="U72" s="44"/>
    </row>
    <row r="73" spans="1:21" ht="15.75" customHeight="1">
      <c r="A73" s="19">
        <f>A72+1</f>
        <v>53</v>
      </c>
      <c r="B73" s="44">
        <v>8590</v>
      </c>
      <c r="C73" s="5" t="s">
        <v>79</v>
      </c>
      <c r="D73" s="45">
        <v>0</v>
      </c>
      <c r="E73" s="45"/>
      <c r="F73" s="45">
        <v>0</v>
      </c>
      <c r="G73" s="46"/>
      <c r="H73" s="45">
        <v>0</v>
      </c>
      <c r="I73" s="45"/>
      <c r="J73" s="45">
        <v>0</v>
      </c>
      <c r="K73" s="45"/>
      <c r="L73" s="45">
        <v>0</v>
      </c>
      <c r="M73" s="45"/>
      <c r="N73" s="45">
        <v>0</v>
      </c>
      <c r="O73" s="45"/>
      <c r="P73" s="45">
        <f t="shared" si="1"/>
        <v>0</v>
      </c>
      <c r="Q73"/>
      <c r="R73"/>
      <c r="S73"/>
      <c r="T73" s="44"/>
      <c r="U73" s="44"/>
    </row>
    <row r="74" spans="1:21" ht="15.75" customHeight="1">
      <c r="A74" s="19">
        <f t="shared" si="2"/>
        <v>54</v>
      </c>
      <c r="B74" s="44">
        <v>8600</v>
      </c>
      <c r="C74" s="5" t="s">
        <v>80</v>
      </c>
      <c r="D74" s="45">
        <v>0</v>
      </c>
      <c r="E74" s="45"/>
      <c r="F74" s="45">
        <v>0</v>
      </c>
      <c r="G74" s="46"/>
      <c r="H74" s="45">
        <v>0</v>
      </c>
      <c r="I74" s="45"/>
      <c r="J74" s="45">
        <v>0</v>
      </c>
      <c r="K74" s="45"/>
      <c r="L74" s="45">
        <v>0</v>
      </c>
      <c r="M74" s="45"/>
      <c r="N74" s="45">
        <v>0</v>
      </c>
      <c r="O74" s="45"/>
      <c r="P74" s="45">
        <f t="shared" si="1"/>
        <v>0</v>
      </c>
      <c r="Q74"/>
      <c r="R74"/>
      <c r="S74"/>
      <c r="T74" s="44"/>
      <c r="U74" s="44"/>
    </row>
    <row r="75" spans="1:21" ht="15.75" customHeight="1">
      <c r="A75" s="19">
        <f t="shared" si="2"/>
        <v>55</v>
      </c>
      <c r="B75" s="44">
        <v>8620</v>
      </c>
      <c r="C75" s="5" t="s">
        <v>81</v>
      </c>
      <c r="D75" s="45">
        <v>0</v>
      </c>
      <c r="E75" s="45"/>
      <c r="F75" s="45">
        <v>0</v>
      </c>
      <c r="G75" s="46"/>
      <c r="H75" s="45">
        <v>0</v>
      </c>
      <c r="I75" s="45"/>
      <c r="J75" s="45">
        <v>0</v>
      </c>
      <c r="K75" s="45"/>
      <c r="L75" s="45">
        <v>0</v>
      </c>
      <c r="M75" s="45"/>
      <c r="N75" s="45">
        <v>0</v>
      </c>
      <c r="O75" s="45"/>
      <c r="P75" s="45">
        <f t="shared" si="1"/>
        <v>0</v>
      </c>
      <c r="Q75"/>
      <c r="R75"/>
      <c r="S75"/>
      <c r="T75" s="44"/>
      <c r="U75" s="44"/>
    </row>
    <row r="76" spans="1:21" ht="15.75" customHeight="1">
      <c r="A76" s="19">
        <f t="shared" si="2"/>
        <v>56</v>
      </c>
      <c r="B76" s="44">
        <v>8630</v>
      </c>
      <c r="C76" s="5" t="s">
        <v>82</v>
      </c>
      <c r="D76" s="45">
        <v>5912.3313289077478</v>
      </c>
      <c r="E76" s="45"/>
      <c r="F76" s="45">
        <v>-2.3669973968333125</v>
      </c>
      <c r="G76" s="46"/>
      <c r="H76" s="45">
        <v>0</v>
      </c>
      <c r="I76" s="47"/>
      <c r="J76" s="45">
        <v>0</v>
      </c>
      <c r="K76" s="45"/>
      <c r="L76" s="45">
        <v>0</v>
      </c>
      <c r="M76" s="47"/>
      <c r="N76" s="45">
        <v>0</v>
      </c>
      <c r="O76" s="47"/>
      <c r="P76" s="45">
        <f t="shared" si="1"/>
        <v>-2.3669973968333125</v>
      </c>
      <c r="Q76"/>
      <c r="R76"/>
      <c r="S76"/>
      <c r="T76" s="44"/>
      <c r="U76" s="44"/>
    </row>
    <row r="77" spans="1:21" ht="15.75" customHeight="1">
      <c r="A77" s="19">
        <f t="shared" si="2"/>
        <v>57</v>
      </c>
      <c r="B77" s="44">
        <v>8640</v>
      </c>
      <c r="C77" s="5" t="s">
        <v>83</v>
      </c>
      <c r="D77" s="45">
        <v>0</v>
      </c>
      <c r="E77" s="45"/>
      <c r="F77" s="45">
        <v>0</v>
      </c>
      <c r="G77" s="46"/>
      <c r="H77" s="45">
        <v>0</v>
      </c>
      <c r="I77" s="47"/>
      <c r="J77" s="45">
        <v>0</v>
      </c>
      <c r="K77" s="45"/>
      <c r="L77" s="45">
        <v>0</v>
      </c>
      <c r="M77" s="47"/>
      <c r="N77" s="45">
        <v>0</v>
      </c>
      <c r="O77" s="47"/>
      <c r="P77" s="45">
        <f t="shared" si="1"/>
        <v>0</v>
      </c>
      <c r="Q77"/>
      <c r="R77"/>
      <c r="S77"/>
      <c r="T77" s="44"/>
      <c r="U77" s="44"/>
    </row>
    <row r="78" spans="1:21" ht="15.75" customHeight="1">
      <c r="A78" s="19">
        <f t="shared" si="2"/>
        <v>58</v>
      </c>
      <c r="B78" s="44">
        <v>8650</v>
      </c>
      <c r="C78" s="5" t="s">
        <v>84</v>
      </c>
      <c r="D78" s="45">
        <v>5807.7109373173216</v>
      </c>
      <c r="E78" s="45"/>
      <c r="F78" s="45">
        <v>-2.2985623438007678</v>
      </c>
      <c r="G78" s="46"/>
      <c r="H78" s="45">
        <v>0</v>
      </c>
      <c r="I78" s="47"/>
      <c r="J78" s="45">
        <v>-3.6969527934450959</v>
      </c>
      <c r="K78" s="45"/>
      <c r="L78" s="45">
        <v>0</v>
      </c>
      <c r="M78" s="47"/>
      <c r="N78" s="45">
        <v>0</v>
      </c>
      <c r="O78" s="47"/>
      <c r="P78" s="45">
        <f t="shared" si="1"/>
        <v>-5.9955151372458637</v>
      </c>
      <c r="Q78"/>
      <c r="R78"/>
      <c r="S78"/>
      <c r="T78" s="44"/>
      <c r="U78" s="44"/>
    </row>
    <row r="79" spans="1:21" ht="15.75" customHeight="1">
      <c r="A79" s="19">
        <f t="shared" si="2"/>
        <v>59</v>
      </c>
      <c r="B79" s="44">
        <v>8670</v>
      </c>
      <c r="C79" s="5" t="s">
        <v>85</v>
      </c>
      <c r="D79" s="45">
        <v>0</v>
      </c>
      <c r="E79" s="45"/>
      <c r="F79" s="45">
        <v>0</v>
      </c>
      <c r="G79" s="46"/>
      <c r="H79" s="45">
        <v>0</v>
      </c>
      <c r="I79" s="47"/>
      <c r="J79" s="45">
        <v>0</v>
      </c>
      <c r="K79" s="45"/>
      <c r="L79" s="45">
        <v>0</v>
      </c>
      <c r="M79" s="47"/>
      <c r="N79" s="45">
        <v>0</v>
      </c>
      <c r="O79" s="47"/>
      <c r="P79" s="45">
        <f t="shared" si="1"/>
        <v>0</v>
      </c>
      <c r="Q79"/>
      <c r="R79"/>
      <c r="S79"/>
      <c r="T79" s="44"/>
      <c r="U79" s="44"/>
    </row>
    <row r="80" spans="1:21" ht="15.75" customHeight="1">
      <c r="A80" s="19">
        <f t="shared" si="2"/>
        <v>60</v>
      </c>
      <c r="B80" s="44">
        <v>8700</v>
      </c>
      <c r="C80" s="5" t="s">
        <v>86</v>
      </c>
      <c r="D80" s="45">
        <v>1183789.4569059813</v>
      </c>
      <c r="E80" s="45"/>
      <c r="F80" s="45">
        <v>-256.28892045192333</v>
      </c>
      <c r="G80" s="46"/>
      <c r="H80" s="45">
        <v>-4125.2729434418688</v>
      </c>
      <c r="I80" s="47"/>
      <c r="J80" s="45">
        <v>-113067.90143270834</v>
      </c>
      <c r="K80" s="45"/>
      <c r="L80" s="45">
        <v>0</v>
      </c>
      <c r="M80" s="47"/>
      <c r="N80" s="45">
        <v>0</v>
      </c>
      <c r="O80" s="47"/>
      <c r="P80" s="45">
        <f t="shared" si="1"/>
        <v>-117449.46329660213</v>
      </c>
      <c r="Q80"/>
      <c r="R80"/>
      <c r="S80"/>
      <c r="T80" s="44"/>
      <c r="U80" s="44"/>
    </row>
    <row r="81" spans="1:21" ht="15.75" customHeight="1">
      <c r="A81" s="19">
        <f t="shared" si="2"/>
        <v>61</v>
      </c>
      <c r="B81" s="44">
        <v>8710</v>
      </c>
      <c r="C81" s="5" t="s">
        <v>87</v>
      </c>
      <c r="D81" s="45">
        <v>1954.0543321693435</v>
      </c>
      <c r="E81" s="45"/>
      <c r="F81" s="45">
        <v>0</v>
      </c>
      <c r="G81" s="46"/>
      <c r="H81" s="45">
        <v>-178.70940770112134</v>
      </c>
      <c r="I81" s="47"/>
      <c r="J81" s="45">
        <v>0</v>
      </c>
      <c r="K81" s="45"/>
      <c r="L81" s="45">
        <v>0</v>
      </c>
      <c r="M81" s="47"/>
      <c r="N81" s="45">
        <v>0</v>
      </c>
      <c r="O81" s="47"/>
      <c r="P81" s="45">
        <f t="shared" si="1"/>
        <v>-178.70940770112134</v>
      </c>
      <c r="Q81"/>
      <c r="R81"/>
      <c r="S81"/>
      <c r="T81" s="44"/>
      <c r="U81" s="44"/>
    </row>
    <row r="82" spans="1:21" ht="15.75" customHeight="1">
      <c r="A82" s="19">
        <f t="shared" si="2"/>
        <v>62</v>
      </c>
      <c r="B82" s="44">
        <v>8711</v>
      </c>
      <c r="C82" s="5" t="s">
        <v>88</v>
      </c>
      <c r="D82" s="45">
        <v>10649.634147097708</v>
      </c>
      <c r="E82" s="45"/>
      <c r="F82" s="45">
        <v>0</v>
      </c>
      <c r="G82" s="46"/>
      <c r="H82" s="45">
        <v>0</v>
      </c>
      <c r="I82" s="47"/>
      <c r="J82" s="45">
        <v>-895.3865907573545</v>
      </c>
      <c r="K82" s="45"/>
      <c r="L82" s="45">
        <v>0</v>
      </c>
      <c r="M82" s="47"/>
      <c r="N82" s="45">
        <v>0</v>
      </c>
      <c r="O82" s="47"/>
      <c r="P82" s="45">
        <f t="shared" si="1"/>
        <v>-895.3865907573545</v>
      </c>
      <c r="Q82"/>
      <c r="R82"/>
      <c r="S82"/>
      <c r="T82" s="44"/>
      <c r="U82" s="44"/>
    </row>
    <row r="83" spans="1:21" ht="15.75" customHeight="1">
      <c r="A83" s="19">
        <f t="shared" si="2"/>
        <v>63</v>
      </c>
      <c r="B83" s="44">
        <v>8720</v>
      </c>
      <c r="C83" s="5" t="s">
        <v>89</v>
      </c>
      <c r="D83" s="45">
        <v>0</v>
      </c>
      <c r="E83" s="45"/>
      <c r="F83" s="45">
        <v>0</v>
      </c>
      <c r="G83" s="46"/>
      <c r="H83" s="45">
        <v>0</v>
      </c>
      <c r="I83" s="47"/>
      <c r="J83" s="45">
        <v>0</v>
      </c>
      <c r="K83" s="45"/>
      <c r="L83" s="45">
        <v>0</v>
      </c>
      <c r="M83" s="47"/>
      <c r="N83" s="45">
        <v>0</v>
      </c>
      <c r="O83" s="47"/>
      <c r="P83" s="45">
        <f t="shared" si="1"/>
        <v>0</v>
      </c>
      <c r="Q83"/>
      <c r="R83"/>
      <c r="S83"/>
      <c r="T83" s="44"/>
      <c r="U83" s="44"/>
    </row>
    <row r="84" spans="1:21" ht="15.75" customHeight="1">
      <c r="A84" s="19">
        <f t="shared" si="2"/>
        <v>64</v>
      </c>
      <c r="B84" s="44">
        <v>8740</v>
      </c>
      <c r="C84" s="5" t="s">
        <v>90</v>
      </c>
      <c r="D84" s="45">
        <v>3723991.9424460223</v>
      </c>
      <c r="E84" s="45"/>
      <c r="F84" s="45">
        <v>-535.39203924312142</v>
      </c>
      <c r="G84" s="46"/>
      <c r="H84" s="45">
        <v>-4836.9078906281939</v>
      </c>
      <c r="I84" s="47"/>
      <c r="J84" s="45">
        <v>-65270.074745270365</v>
      </c>
      <c r="K84" s="45"/>
      <c r="L84" s="45">
        <v>0</v>
      </c>
      <c r="M84" s="47"/>
      <c r="N84" s="45">
        <v>0</v>
      </c>
      <c r="O84" s="47"/>
      <c r="P84" s="45">
        <f t="shared" si="1"/>
        <v>-70642.374675141677</v>
      </c>
      <c r="Q84"/>
      <c r="R84"/>
      <c r="S84"/>
      <c r="T84" s="44"/>
      <c r="U84" s="44"/>
    </row>
    <row r="85" spans="1:21" ht="15.75" customHeight="1">
      <c r="A85" s="19">
        <f t="shared" si="2"/>
        <v>65</v>
      </c>
      <c r="B85" s="44">
        <v>8750</v>
      </c>
      <c r="C85" s="5" t="s">
        <v>91</v>
      </c>
      <c r="D85" s="45">
        <v>398999.7802270184</v>
      </c>
      <c r="E85" s="45"/>
      <c r="F85" s="45">
        <v>-133.86636445291134</v>
      </c>
      <c r="G85" s="46"/>
      <c r="H85" s="45">
        <v>-927.31218448635855</v>
      </c>
      <c r="I85" s="47"/>
      <c r="J85" s="45">
        <v>-4350.2304811700442</v>
      </c>
      <c r="K85" s="45"/>
      <c r="L85" s="45">
        <v>0</v>
      </c>
      <c r="M85" s="47"/>
      <c r="N85" s="45">
        <v>0</v>
      </c>
      <c r="O85" s="47"/>
      <c r="P85" s="45">
        <f t="shared" si="1"/>
        <v>-5411.4090301093138</v>
      </c>
      <c r="Q85"/>
      <c r="R85"/>
      <c r="S85"/>
      <c r="T85" s="44"/>
      <c r="U85" s="44"/>
    </row>
    <row r="86" spans="1:21" ht="15.75" customHeight="1">
      <c r="A86" s="19">
        <f t="shared" si="2"/>
        <v>66</v>
      </c>
      <c r="B86" s="44">
        <v>8760</v>
      </c>
      <c r="C86" s="5" t="s">
        <v>92</v>
      </c>
      <c r="D86" s="45">
        <v>33534.792112589414</v>
      </c>
      <c r="E86" s="45"/>
      <c r="F86" s="45">
        <v>-8.6335920639958204</v>
      </c>
      <c r="G86" s="46"/>
      <c r="H86" s="45">
        <v>0</v>
      </c>
      <c r="I86" s="45"/>
      <c r="J86" s="45">
        <v>-989.69571077743944</v>
      </c>
      <c r="K86" s="45"/>
      <c r="L86" s="45">
        <v>0</v>
      </c>
      <c r="M86" s="45"/>
      <c r="N86" s="45">
        <v>0</v>
      </c>
      <c r="O86" s="47"/>
      <c r="P86" s="45">
        <f t="shared" si="1"/>
        <v>-998.32930284143526</v>
      </c>
      <c r="Q86"/>
      <c r="R86"/>
      <c r="S86"/>
      <c r="T86" s="44"/>
      <c r="U86" s="44"/>
    </row>
    <row r="87" spans="1:21" ht="15.75" customHeight="1">
      <c r="A87" s="19">
        <f t="shared" si="2"/>
        <v>67</v>
      </c>
      <c r="B87" s="44">
        <v>8770</v>
      </c>
      <c r="C87" s="5" t="s">
        <v>93</v>
      </c>
      <c r="D87" s="45">
        <v>124129.98170099156</v>
      </c>
      <c r="E87" s="45"/>
      <c r="F87" s="45">
        <v>-5.9700636988245606</v>
      </c>
      <c r="G87" s="46"/>
      <c r="H87" s="45">
        <v>-522.54640957584979</v>
      </c>
      <c r="I87" s="45"/>
      <c r="J87" s="45">
        <v>-8605.905913297247</v>
      </c>
      <c r="K87" s="47"/>
      <c r="L87" s="45">
        <v>0</v>
      </c>
      <c r="M87" s="45"/>
      <c r="N87" s="45">
        <v>0</v>
      </c>
      <c r="O87" s="47"/>
      <c r="P87" s="45">
        <f t="shared" si="1"/>
        <v>-9134.4223865719214</v>
      </c>
      <c r="Q87"/>
      <c r="R87"/>
      <c r="S87"/>
      <c r="T87" s="44"/>
      <c r="U87" s="44"/>
    </row>
    <row r="88" spans="1:21" ht="15.75" customHeight="1">
      <c r="A88" s="19">
        <f t="shared" si="2"/>
        <v>68</v>
      </c>
      <c r="B88" s="44">
        <v>8780</v>
      </c>
      <c r="C88" s="5" t="s">
        <v>94</v>
      </c>
      <c r="D88" s="45">
        <v>890856.00637317088</v>
      </c>
      <c r="E88" s="45"/>
      <c r="F88" s="45">
        <v>-329.68759456675616</v>
      </c>
      <c r="G88" s="46"/>
      <c r="H88" s="45">
        <v>-891.28453022624853</v>
      </c>
      <c r="I88" s="47"/>
      <c r="J88" s="45">
        <v>-4735.0403277951445</v>
      </c>
      <c r="K88" s="47"/>
      <c r="L88" s="45">
        <v>0</v>
      </c>
      <c r="M88" s="47"/>
      <c r="N88" s="45">
        <v>0</v>
      </c>
      <c r="O88" s="47"/>
      <c r="P88" s="45">
        <f t="shared" si="1"/>
        <v>-5956.0124525881492</v>
      </c>
      <c r="Q88"/>
      <c r="R88"/>
      <c r="S88"/>
      <c r="T88" s="44"/>
    </row>
    <row r="89" spans="1:21" ht="15.75" customHeight="1">
      <c r="A89" s="19">
        <f t="shared" si="2"/>
        <v>69</v>
      </c>
      <c r="B89" s="44">
        <v>8790</v>
      </c>
      <c r="C89" s="5" t="s">
        <v>95</v>
      </c>
      <c r="D89" s="45">
        <v>752.17633517265062</v>
      </c>
      <c r="E89" s="45"/>
      <c r="F89" s="45">
        <v>0</v>
      </c>
      <c r="G89" s="46"/>
      <c r="H89" s="45">
        <v>0</v>
      </c>
      <c r="I89" s="47"/>
      <c r="J89" s="45">
        <v>-63.24053907355551</v>
      </c>
      <c r="K89" s="45"/>
      <c r="L89" s="45">
        <v>0</v>
      </c>
      <c r="M89" s="47"/>
      <c r="N89" s="45">
        <v>0</v>
      </c>
      <c r="O89" s="47"/>
      <c r="P89" s="45">
        <f t="shared" si="1"/>
        <v>-63.24053907355551</v>
      </c>
      <c r="Q89"/>
      <c r="R89"/>
      <c r="S89"/>
      <c r="T89" s="44"/>
    </row>
    <row r="90" spans="1:21" ht="15.75" customHeight="1">
      <c r="A90" s="19">
        <f t="shared" si="2"/>
        <v>70</v>
      </c>
      <c r="B90" s="44">
        <v>8800</v>
      </c>
      <c r="C90" s="5" t="s">
        <v>96</v>
      </c>
      <c r="D90" s="45">
        <v>208474.55496439827</v>
      </c>
      <c r="E90" s="45"/>
      <c r="F90" s="45">
        <v>-80.254218336856411</v>
      </c>
      <c r="G90" s="46"/>
      <c r="H90" s="45">
        <v>-32.226369796735355</v>
      </c>
      <c r="I90" s="47"/>
      <c r="J90" s="45">
        <v>-683.68636261349536</v>
      </c>
      <c r="K90" s="45"/>
      <c r="L90" s="45">
        <v>0</v>
      </c>
      <c r="M90" s="47"/>
      <c r="N90" s="45">
        <v>0</v>
      </c>
      <c r="O90" s="47"/>
      <c r="P90" s="45">
        <f t="shared" si="1"/>
        <v>-796.16695074708718</v>
      </c>
      <c r="Q90"/>
      <c r="R90"/>
      <c r="S90"/>
      <c r="T90" s="44"/>
    </row>
    <row r="91" spans="1:21" ht="15.75" customHeight="1">
      <c r="A91" s="19">
        <f t="shared" si="2"/>
        <v>71</v>
      </c>
      <c r="B91" s="44">
        <v>8810</v>
      </c>
      <c r="C91" s="5" t="s">
        <v>97</v>
      </c>
      <c r="D91" s="45">
        <v>445054.48448687675</v>
      </c>
      <c r="E91" s="45"/>
      <c r="F91" s="45">
        <v>0</v>
      </c>
      <c r="G91" s="46"/>
      <c r="H91" s="45">
        <v>-39131.448680458248</v>
      </c>
      <c r="I91" s="47"/>
      <c r="J91" s="45">
        <v>-1256.0977094929995</v>
      </c>
      <c r="K91" s="45"/>
      <c r="L91" s="45">
        <v>0</v>
      </c>
      <c r="M91" s="47"/>
      <c r="N91" s="45">
        <v>0</v>
      </c>
      <c r="O91" s="47"/>
      <c r="P91" s="45">
        <f t="shared" si="1"/>
        <v>-40387.546389951247</v>
      </c>
      <c r="Q91"/>
      <c r="R91"/>
      <c r="S91"/>
      <c r="T91" s="44"/>
    </row>
    <row r="92" spans="1:21" ht="15.75" customHeight="1">
      <c r="A92" s="19">
        <f t="shared" si="2"/>
        <v>72</v>
      </c>
      <c r="B92" s="44">
        <v>8850</v>
      </c>
      <c r="C92" s="5" t="s">
        <v>98</v>
      </c>
      <c r="D92" s="45">
        <v>1964.0799531830269</v>
      </c>
      <c r="E92" s="45"/>
      <c r="F92" s="45">
        <v>0</v>
      </c>
      <c r="G92" s="46"/>
      <c r="H92" s="45">
        <v>0</v>
      </c>
      <c r="I92" s="47"/>
      <c r="J92" s="45">
        <v>235.64575004645008</v>
      </c>
      <c r="K92" s="45"/>
      <c r="L92" s="45">
        <v>0</v>
      </c>
      <c r="M92" s="47"/>
      <c r="N92" s="45">
        <v>0</v>
      </c>
      <c r="O92" s="47"/>
      <c r="P92" s="45">
        <f t="shared" si="1"/>
        <v>235.64575004645008</v>
      </c>
      <c r="Q92"/>
      <c r="R92"/>
      <c r="S92"/>
      <c r="T92" s="44"/>
    </row>
    <row r="93" spans="1:21" ht="15.75" customHeight="1">
      <c r="A93" s="19">
        <f t="shared" si="2"/>
        <v>73</v>
      </c>
      <c r="B93" s="44">
        <v>8860</v>
      </c>
      <c r="C93" s="5" t="s">
        <v>99</v>
      </c>
      <c r="D93" s="45">
        <v>23371.440168923371</v>
      </c>
      <c r="E93" s="45"/>
      <c r="F93" s="45">
        <v>0</v>
      </c>
      <c r="G93" s="46"/>
      <c r="H93" s="45">
        <v>-2137.4514315953611</v>
      </c>
      <c r="I93" s="47"/>
      <c r="J93" s="45">
        <v>0</v>
      </c>
      <c r="K93" s="45"/>
      <c r="L93" s="45">
        <v>0</v>
      </c>
      <c r="M93" s="47"/>
      <c r="N93" s="45">
        <v>0</v>
      </c>
      <c r="O93" s="47"/>
      <c r="P93" s="45">
        <f t="shared" si="1"/>
        <v>-2137.4514315953611</v>
      </c>
      <c r="Q93"/>
      <c r="R93"/>
      <c r="S93"/>
      <c r="T93" s="44"/>
    </row>
    <row r="94" spans="1:21" ht="15.75" customHeight="1">
      <c r="A94" s="19"/>
      <c r="B94" s="49"/>
      <c r="D94" s="31"/>
      <c r="E94" s="31"/>
      <c r="F94" s="31"/>
      <c r="G94" s="32"/>
      <c r="H94" s="31"/>
      <c r="I94" s="50"/>
      <c r="J94" s="31"/>
      <c r="K94" s="31"/>
      <c r="L94" s="31"/>
      <c r="M94" s="50"/>
      <c r="N94" s="31"/>
      <c r="O94" s="50"/>
      <c r="P94" s="31"/>
      <c r="Q94"/>
      <c r="R94"/>
      <c r="S94"/>
    </row>
    <row r="95" spans="1:21" ht="15.75" customHeight="1">
      <c r="D95" s="32"/>
      <c r="E95" s="32"/>
      <c r="F95" s="32"/>
      <c r="G95" s="32"/>
      <c r="H95" s="37" t="s">
        <v>18</v>
      </c>
      <c r="I95" s="32"/>
      <c r="J95" s="32"/>
      <c r="K95" s="32"/>
      <c r="L95" s="32"/>
      <c r="M95" s="32"/>
      <c r="N95" s="32"/>
      <c r="O95" s="32"/>
      <c r="P95" s="37" t="s">
        <v>53</v>
      </c>
      <c r="Q95"/>
      <c r="R95"/>
      <c r="S95"/>
    </row>
    <row r="96" spans="1:21" ht="15.75" customHeight="1">
      <c r="A96" s="19" t="s">
        <v>19</v>
      </c>
      <c r="B96" s="20" t="s">
        <v>20</v>
      </c>
      <c r="C96" s="30"/>
      <c r="D96" s="37" t="s">
        <v>21</v>
      </c>
      <c r="E96" s="32"/>
      <c r="F96" s="38" t="s">
        <v>8</v>
      </c>
      <c r="G96" s="39"/>
      <c r="H96" s="38" t="s">
        <v>8</v>
      </c>
      <c r="I96" s="40"/>
      <c r="J96" s="38" t="s">
        <v>8</v>
      </c>
      <c r="K96" s="40"/>
      <c r="L96" s="38" t="s">
        <v>8</v>
      </c>
      <c r="M96" s="40"/>
      <c r="N96" s="38" t="s">
        <v>8</v>
      </c>
      <c r="O96" s="40"/>
      <c r="P96" s="37" t="s">
        <v>22</v>
      </c>
      <c r="Q96"/>
      <c r="R96"/>
      <c r="S96"/>
    </row>
    <row r="97" spans="1:21" ht="15.75" customHeight="1">
      <c r="A97" s="26" t="s">
        <v>23</v>
      </c>
      <c r="B97" s="27" t="s">
        <v>24</v>
      </c>
      <c r="C97" s="51"/>
      <c r="D97" s="41" t="s">
        <v>25</v>
      </c>
      <c r="E97" s="42"/>
      <c r="F97" s="41" t="s">
        <v>26</v>
      </c>
      <c r="G97" s="43" t="s">
        <v>27</v>
      </c>
      <c r="H97" s="41" t="s">
        <v>28</v>
      </c>
      <c r="I97" s="43" t="s">
        <v>27</v>
      </c>
      <c r="J97" s="41" t="s">
        <v>29</v>
      </c>
      <c r="K97" s="43" t="s">
        <v>27</v>
      </c>
      <c r="L97" s="41" t="s">
        <v>30</v>
      </c>
      <c r="M97" s="43" t="s">
        <v>27</v>
      </c>
      <c r="N97" s="41" t="s">
        <v>31</v>
      </c>
      <c r="O97" s="43" t="s">
        <v>27</v>
      </c>
      <c r="P97" s="41" t="s">
        <v>32</v>
      </c>
      <c r="Q97"/>
      <c r="R97"/>
      <c r="S97"/>
    </row>
    <row r="98" spans="1:21" ht="15.75" customHeight="1">
      <c r="B98" s="30"/>
      <c r="C98" s="3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/>
      <c r="R98"/>
      <c r="S98"/>
    </row>
    <row r="99" spans="1:21" ht="15.75" customHeight="1">
      <c r="A99" s="19">
        <f>A93+1</f>
        <v>74</v>
      </c>
      <c r="B99" s="44">
        <v>8870</v>
      </c>
      <c r="C99" s="20" t="s">
        <v>100</v>
      </c>
      <c r="D99" s="45">
        <v>46025.738609885331</v>
      </c>
      <c r="E99" s="45"/>
      <c r="F99" s="45">
        <v>-13.392166970757899</v>
      </c>
      <c r="G99" s="46"/>
      <c r="H99" s="45">
        <v>0</v>
      </c>
      <c r="I99" s="45"/>
      <c r="J99" s="45">
        <v>-3474.7984154033793</v>
      </c>
      <c r="K99" s="45"/>
      <c r="L99" s="45">
        <v>0</v>
      </c>
      <c r="M99" s="47"/>
      <c r="N99" s="45">
        <v>0</v>
      </c>
      <c r="O99" s="47"/>
      <c r="P99" s="45">
        <f t="shared" ref="P99:P132" si="3">SUM(F99:O99)</f>
        <v>-3488.1905823741372</v>
      </c>
      <c r="Q99"/>
      <c r="R99"/>
      <c r="S99"/>
      <c r="T99" s="52"/>
    </row>
    <row r="100" spans="1:21" ht="15.75" customHeight="1">
      <c r="A100" s="19">
        <f t="shared" ref="A100:A132" si="4">A99+1</f>
        <v>75</v>
      </c>
      <c r="B100" s="44">
        <v>8890</v>
      </c>
      <c r="C100" s="20" t="s">
        <v>101</v>
      </c>
      <c r="D100" s="45">
        <v>6698.4222182973017</v>
      </c>
      <c r="E100" s="45"/>
      <c r="F100" s="45">
        <v>0</v>
      </c>
      <c r="G100" s="45"/>
      <c r="H100" s="45">
        <v>0</v>
      </c>
      <c r="I100" s="47"/>
      <c r="J100" s="45">
        <v>-563.1815469575613</v>
      </c>
      <c r="K100" s="45"/>
      <c r="L100" s="45">
        <v>0</v>
      </c>
      <c r="M100" s="47"/>
      <c r="N100" s="45">
        <v>0</v>
      </c>
      <c r="O100" s="47"/>
      <c r="P100" s="45">
        <f t="shared" si="3"/>
        <v>-563.1815469575613</v>
      </c>
      <c r="Q100"/>
      <c r="R100"/>
      <c r="S100"/>
      <c r="T100" s="44"/>
    </row>
    <row r="101" spans="1:21" ht="15.75" customHeight="1">
      <c r="A101" s="19">
        <f t="shared" si="4"/>
        <v>76</v>
      </c>
      <c r="B101" s="44">
        <v>8900</v>
      </c>
      <c r="C101" s="20" t="s">
        <v>102</v>
      </c>
      <c r="D101" s="45">
        <v>10625.971851677408</v>
      </c>
      <c r="E101" s="45"/>
      <c r="F101" s="45">
        <v>0</v>
      </c>
      <c r="G101" s="45"/>
      <c r="H101" s="45">
        <v>0</v>
      </c>
      <c r="I101" s="47"/>
      <c r="J101" s="45">
        <v>-893.39714194312978</v>
      </c>
      <c r="K101" s="45"/>
      <c r="L101" s="45">
        <v>0</v>
      </c>
      <c r="M101" s="47"/>
      <c r="N101" s="45">
        <v>0</v>
      </c>
      <c r="O101" s="47"/>
      <c r="P101" s="45">
        <f t="shared" si="3"/>
        <v>-893.39714194312978</v>
      </c>
      <c r="Q101"/>
      <c r="R101"/>
      <c r="S101"/>
      <c r="T101" s="44"/>
    </row>
    <row r="102" spans="1:21" ht="15.75" customHeight="1">
      <c r="A102" s="19">
        <f t="shared" si="4"/>
        <v>77</v>
      </c>
      <c r="B102" s="44">
        <v>8910</v>
      </c>
      <c r="C102" s="20" t="s">
        <v>103</v>
      </c>
      <c r="D102" s="45">
        <v>25851.91570686315</v>
      </c>
      <c r="E102" s="45"/>
      <c r="F102" s="45">
        <v>0</v>
      </c>
      <c r="G102" s="45"/>
      <c r="H102" s="45">
        <v>-47.367251062343712</v>
      </c>
      <c r="I102" s="47"/>
      <c r="J102" s="45">
        <v>-2009.1220170093584</v>
      </c>
      <c r="K102" s="45"/>
      <c r="L102" s="45">
        <v>0</v>
      </c>
      <c r="M102" s="47"/>
      <c r="N102" s="45">
        <v>0</v>
      </c>
      <c r="O102" s="47"/>
      <c r="P102" s="45">
        <f t="shared" si="3"/>
        <v>-2056.4892680717021</v>
      </c>
      <c r="Q102"/>
      <c r="R102"/>
      <c r="S102"/>
      <c r="T102" s="44"/>
    </row>
    <row r="103" spans="1:21" ht="15.75" customHeight="1">
      <c r="A103" s="19">
        <f t="shared" si="4"/>
        <v>78</v>
      </c>
      <c r="B103" s="44">
        <v>8920</v>
      </c>
      <c r="C103" s="20" t="s">
        <v>104</v>
      </c>
      <c r="D103" s="45">
        <v>3575.2200263111527</v>
      </c>
      <c r="E103" s="45"/>
      <c r="F103" s="45">
        <v>-1.1855823574286433</v>
      </c>
      <c r="G103" s="45"/>
      <c r="H103" s="45">
        <v>0</v>
      </c>
      <c r="I103" s="47"/>
      <c r="J103" s="45">
        <v>-51.610490554304306</v>
      </c>
      <c r="K103" s="45"/>
      <c r="L103" s="45">
        <v>0</v>
      </c>
      <c r="M103" s="47"/>
      <c r="N103" s="45">
        <v>0</v>
      </c>
      <c r="O103" s="47"/>
      <c r="P103" s="45">
        <f t="shared" si="3"/>
        <v>-52.796072911732949</v>
      </c>
      <c r="Q103"/>
      <c r="R103"/>
      <c r="S103"/>
      <c r="T103" s="44"/>
    </row>
    <row r="104" spans="1:21" ht="15.75" customHeight="1">
      <c r="A104" s="19">
        <f t="shared" si="4"/>
        <v>79</v>
      </c>
      <c r="B104" s="44">
        <v>8930</v>
      </c>
      <c r="C104" s="20" t="s">
        <v>105</v>
      </c>
      <c r="D104" s="45">
        <v>105360.86137928165</v>
      </c>
      <c r="E104" s="45"/>
      <c r="F104" s="45">
        <v>-42.051864655127247</v>
      </c>
      <c r="G104" s="45"/>
      <c r="H104" s="45">
        <v>0</v>
      </c>
      <c r="I104" s="47"/>
      <c r="J104" s="45">
        <v>-27.149245096386494</v>
      </c>
      <c r="K104" s="45"/>
      <c r="L104" s="45">
        <v>0</v>
      </c>
      <c r="M104" s="47"/>
      <c r="N104" s="45">
        <v>0</v>
      </c>
      <c r="O104" s="47"/>
      <c r="P104" s="45">
        <f t="shared" si="3"/>
        <v>-69.201109751513741</v>
      </c>
      <c r="Q104"/>
      <c r="R104"/>
      <c r="S104"/>
      <c r="T104" s="44"/>
    </row>
    <row r="105" spans="1:21" ht="15.75" customHeight="1">
      <c r="A105" s="19">
        <f t="shared" si="4"/>
        <v>80</v>
      </c>
      <c r="B105" s="44">
        <v>8940</v>
      </c>
      <c r="C105" s="20" t="s">
        <v>106</v>
      </c>
      <c r="D105" s="45">
        <v>72160.107789682326</v>
      </c>
      <c r="E105" s="45"/>
      <c r="F105" s="45">
        <v>0</v>
      </c>
      <c r="G105" s="47"/>
      <c r="H105" s="45">
        <v>0</v>
      </c>
      <c r="I105" s="45"/>
      <c r="J105" s="45">
        <v>-3151.586741040499</v>
      </c>
      <c r="K105" s="45"/>
      <c r="L105" s="45">
        <v>0</v>
      </c>
      <c r="M105" s="45"/>
      <c r="N105" s="45">
        <v>0</v>
      </c>
      <c r="O105" s="47"/>
      <c r="P105" s="45">
        <f t="shared" si="3"/>
        <v>-3151.586741040499</v>
      </c>
      <c r="Q105"/>
      <c r="R105"/>
      <c r="S105"/>
      <c r="T105" s="44"/>
    </row>
    <row r="106" spans="1:21" ht="15.75" customHeight="1">
      <c r="A106" s="19">
        <f t="shared" si="4"/>
        <v>81</v>
      </c>
      <c r="B106" s="44">
        <v>8950</v>
      </c>
      <c r="C106" s="20" t="s">
        <v>107</v>
      </c>
      <c r="D106" s="45">
        <v>0</v>
      </c>
      <c r="E106" s="45"/>
      <c r="F106" s="45">
        <v>0</v>
      </c>
      <c r="G106" s="47"/>
      <c r="H106" s="45">
        <v>0</v>
      </c>
      <c r="I106" s="45"/>
      <c r="J106" s="45">
        <v>0</v>
      </c>
      <c r="K106" s="45"/>
      <c r="L106" s="45">
        <v>0</v>
      </c>
      <c r="M106" s="45"/>
      <c r="N106" s="45">
        <v>0</v>
      </c>
      <c r="O106" s="47"/>
      <c r="P106" s="45">
        <f t="shared" si="3"/>
        <v>0</v>
      </c>
      <c r="Q106"/>
      <c r="R106"/>
      <c r="S106"/>
      <c r="T106" s="44"/>
    </row>
    <row r="107" spans="1:21" ht="15.75" customHeight="1">
      <c r="A107" s="19">
        <f t="shared" si="4"/>
        <v>82</v>
      </c>
      <c r="B107" s="44">
        <v>9010</v>
      </c>
      <c r="C107" s="20" t="s">
        <v>108</v>
      </c>
      <c r="D107" s="45">
        <v>0</v>
      </c>
      <c r="E107" s="45"/>
      <c r="F107" s="45">
        <v>0</v>
      </c>
      <c r="G107" s="47"/>
      <c r="H107" s="45">
        <v>0</v>
      </c>
      <c r="I107" s="45"/>
      <c r="J107" s="45">
        <v>0</v>
      </c>
      <c r="K107" s="45"/>
      <c r="L107" s="45">
        <v>0</v>
      </c>
      <c r="M107" s="45"/>
      <c r="N107" s="45">
        <v>0</v>
      </c>
      <c r="O107" s="47"/>
      <c r="P107" s="45">
        <f t="shared" si="3"/>
        <v>0</v>
      </c>
      <c r="Q107"/>
      <c r="R107"/>
      <c r="S107"/>
      <c r="T107" s="44"/>
    </row>
    <row r="108" spans="1:21" ht="15.75" customHeight="1">
      <c r="A108" s="19">
        <f t="shared" si="4"/>
        <v>83</v>
      </c>
      <c r="B108" s="44">
        <v>9020</v>
      </c>
      <c r="C108" s="20" t="s">
        <v>109</v>
      </c>
      <c r="D108" s="45">
        <v>1202767.575172228</v>
      </c>
      <c r="E108" s="45"/>
      <c r="F108" s="45">
        <v>-106.54750722865538</v>
      </c>
      <c r="G108" s="47"/>
      <c r="H108" s="45">
        <v>0</v>
      </c>
      <c r="I108" s="45"/>
      <c r="J108" s="45">
        <v>-72645.531725649358</v>
      </c>
      <c r="K108" s="45"/>
      <c r="L108" s="45">
        <v>0</v>
      </c>
      <c r="M108" s="45"/>
      <c r="N108" s="45">
        <v>0</v>
      </c>
      <c r="O108" s="47"/>
      <c r="P108" s="45">
        <f t="shared" si="3"/>
        <v>-72752.079232878008</v>
      </c>
      <c r="Q108"/>
      <c r="R108"/>
      <c r="S108"/>
      <c r="T108" s="44"/>
      <c r="U108" s="44"/>
    </row>
    <row r="109" spans="1:21" ht="15.75" customHeight="1">
      <c r="A109" s="19">
        <f t="shared" si="4"/>
        <v>84</v>
      </c>
      <c r="B109" s="44">
        <v>9030</v>
      </c>
      <c r="C109" s="20" t="s">
        <v>110</v>
      </c>
      <c r="D109" s="45">
        <v>379869.58454602241</v>
      </c>
      <c r="E109" s="45"/>
      <c r="F109" s="45">
        <v>-140.58213478815651</v>
      </c>
      <c r="G109" s="47"/>
      <c r="H109" s="45">
        <v>0</v>
      </c>
      <c r="I109" s="45"/>
      <c r="J109" s="45">
        <v>-2705.2674925844813</v>
      </c>
      <c r="K109" s="45"/>
      <c r="L109" s="45">
        <v>0</v>
      </c>
      <c r="M109" s="45"/>
      <c r="N109" s="45">
        <v>0</v>
      </c>
      <c r="O109" s="47"/>
      <c r="P109" s="45">
        <f t="shared" si="3"/>
        <v>-2845.8496273726378</v>
      </c>
      <c r="Q109"/>
      <c r="R109"/>
      <c r="S109"/>
      <c r="T109" s="44"/>
    </row>
    <row r="110" spans="1:21" ht="15.75" customHeight="1">
      <c r="A110" s="19">
        <f t="shared" si="4"/>
        <v>85</v>
      </c>
      <c r="B110" s="44">
        <v>9040</v>
      </c>
      <c r="C110" s="20" t="s">
        <v>111</v>
      </c>
      <c r="D110" s="45">
        <v>564321.71039999998</v>
      </c>
      <c r="E110" s="45"/>
      <c r="F110" s="45">
        <v>0</v>
      </c>
      <c r="G110" s="47"/>
      <c r="H110" s="45">
        <v>0</v>
      </c>
      <c r="I110" s="45"/>
      <c r="J110" s="45">
        <v>0</v>
      </c>
      <c r="K110" s="45"/>
      <c r="L110" s="45">
        <v>-250895.52998466406</v>
      </c>
      <c r="M110" s="45"/>
      <c r="N110" s="45">
        <v>0</v>
      </c>
      <c r="O110" s="47"/>
      <c r="P110" s="45">
        <f t="shared" si="3"/>
        <v>-250895.52998466406</v>
      </c>
      <c r="Q110"/>
      <c r="R110"/>
      <c r="S110"/>
      <c r="T110" s="44"/>
    </row>
    <row r="111" spans="1:21" ht="15.75" customHeight="1">
      <c r="A111" s="19">
        <f t="shared" si="4"/>
        <v>86</v>
      </c>
      <c r="B111" s="44">
        <v>9070</v>
      </c>
      <c r="C111" s="20" t="s">
        <v>112</v>
      </c>
      <c r="D111" s="45">
        <v>0</v>
      </c>
      <c r="E111" s="45"/>
      <c r="F111" s="45">
        <v>0</v>
      </c>
      <c r="G111" s="47"/>
      <c r="H111" s="45">
        <v>0</v>
      </c>
      <c r="I111" s="45"/>
      <c r="J111" s="45">
        <v>0</v>
      </c>
      <c r="K111" s="45"/>
      <c r="L111" s="45">
        <v>0</v>
      </c>
      <c r="M111" s="45"/>
      <c r="N111" s="45">
        <v>0</v>
      </c>
      <c r="O111" s="47"/>
      <c r="P111" s="45">
        <f t="shared" si="3"/>
        <v>0</v>
      </c>
      <c r="Q111"/>
      <c r="R111"/>
      <c r="S111"/>
      <c r="T111" s="44"/>
    </row>
    <row r="112" spans="1:21" ht="15.75" customHeight="1">
      <c r="A112" s="19">
        <f t="shared" si="4"/>
        <v>87</v>
      </c>
      <c r="B112" s="44">
        <v>9080</v>
      </c>
      <c r="C112" s="20" t="s">
        <v>113</v>
      </c>
      <c r="D112" s="45">
        <v>0</v>
      </c>
      <c r="E112" s="45"/>
      <c r="F112" s="45">
        <v>0</v>
      </c>
      <c r="G112" s="47"/>
      <c r="H112" s="45">
        <v>0</v>
      </c>
      <c r="I112" s="45"/>
      <c r="J112" s="45">
        <v>0</v>
      </c>
      <c r="K112" s="45"/>
      <c r="L112" s="45">
        <v>0</v>
      </c>
      <c r="M112" s="45"/>
      <c r="N112" s="45">
        <v>0</v>
      </c>
      <c r="O112" s="47"/>
      <c r="P112" s="45">
        <f t="shared" si="3"/>
        <v>0</v>
      </c>
      <c r="Q112"/>
      <c r="R112"/>
      <c r="S112"/>
      <c r="T112" s="44"/>
    </row>
    <row r="113" spans="1:20" ht="15.75" customHeight="1">
      <c r="A113" s="19">
        <f t="shared" si="4"/>
        <v>88</v>
      </c>
      <c r="B113" s="44">
        <v>9090</v>
      </c>
      <c r="C113" s="20" t="s">
        <v>114</v>
      </c>
      <c r="D113" s="45">
        <v>125152.43264437889</v>
      </c>
      <c r="E113" s="45"/>
      <c r="F113" s="45">
        <v>-40.227740873382686</v>
      </c>
      <c r="G113" s="47"/>
      <c r="H113" s="45">
        <v>0</v>
      </c>
      <c r="I113" s="45"/>
      <c r="J113" s="45">
        <v>-2134.2684544986723</v>
      </c>
      <c r="K113" s="45"/>
      <c r="L113" s="45">
        <v>0</v>
      </c>
      <c r="M113" s="45"/>
      <c r="N113" s="45">
        <v>0</v>
      </c>
      <c r="O113" s="47"/>
      <c r="P113" s="45">
        <f t="shared" si="3"/>
        <v>-2174.4961953720549</v>
      </c>
      <c r="Q113"/>
      <c r="R113"/>
      <c r="S113"/>
      <c r="T113" s="44"/>
    </row>
    <row r="114" spans="1:20" ht="15.75" customHeight="1">
      <c r="A114" s="19">
        <f t="shared" si="4"/>
        <v>89</v>
      </c>
      <c r="B114" s="44">
        <v>9100</v>
      </c>
      <c r="C114" s="20" t="s">
        <v>115</v>
      </c>
      <c r="D114" s="45">
        <v>183.78356405221172</v>
      </c>
      <c r="E114" s="45"/>
      <c r="F114" s="45">
        <v>0</v>
      </c>
      <c r="G114" s="47"/>
      <c r="H114" s="45">
        <v>0</v>
      </c>
      <c r="I114" s="45"/>
      <c r="J114" s="45">
        <v>-5.0928163592825513</v>
      </c>
      <c r="K114" s="45"/>
      <c r="L114" s="45">
        <v>0</v>
      </c>
      <c r="M114" s="45"/>
      <c r="N114" s="45">
        <v>0</v>
      </c>
      <c r="O114" s="47"/>
      <c r="P114" s="45">
        <f t="shared" si="3"/>
        <v>-5.0928163592825513</v>
      </c>
      <c r="Q114"/>
      <c r="R114"/>
      <c r="S114"/>
      <c r="T114" s="44"/>
    </row>
    <row r="115" spans="1:20" ht="15.75" customHeight="1">
      <c r="A115" s="19">
        <f t="shared" si="4"/>
        <v>90</v>
      </c>
      <c r="B115" s="52">
        <v>9110</v>
      </c>
      <c r="C115" s="53" t="s">
        <v>116</v>
      </c>
      <c r="D115" s="45">
        <v>257746.70503193676</v>
      </c>
      <c r="E115" s="45"/>
      <c r="F115" s="45">
        <v>-63.891593357611555</v>
      </c>
      <c r="G115" s="47"/>
      <c r="H115" s="45">
        <v>0</v>
      </c>
      <c r="I115" s="45"/>
      <c r="J115" s="45">
        <v>-5421.7698765377863</v>
      </c>
      <c r="K115" s="45"/>
      <c r="L115" s="45">
        <v>0</v>
      </c>
      <c r="M115" s="45"/>
      <c r="N115" s="45">
        <v>0</v>
      </c>
      <c r="O115" s="47"/>
      <c r="P115" s="45">
        <f t="shared" si="3"/>
        <v>-5485.6614698953981</v>
      </c>
      <c r="Q115"/>
      <c r="R115"/>
      <c r="S115"/>
      <c r="T115" s="44"/>
    </row>
    <row r="116" spans="1:20" ht="15.75" customHeight="1">
      <c r="A116" s="19">
        <f t="shared" si="4"/>
        <v>91</v>
      </c>
      <c r="B116" s="52">
        <v>9120</v>
      </c>
      <c r="C116" s="53" t="s">
        <v>117</v>
      </c>
      <c r="D116" s="45">
        <v>56174.592297134361</v>
      </c>
      <c r="E116" s="45"/>
      <c r="F116" s="45">
        <v>0</v>
      </c>
      <c r="G116" s="47"/>
      <c r="H116" s="45">
        <v>0</v>
      </c>
      <c r="I116" s="45"/>
      <c r="J116" s="45">
        <v>-1556.6510754225887</v>
      </c>
      <c r="K116" s="45"/>
      <c r="L116" s="45">
        <v>0</v>
      </c>
      <c r="M116" s="45"/>
      <c r="N116" s="45">
        <v>0</v>
      </c>
      <c r="O116" s="47"/>
      <c r="P116" s="45">
        <f t="shared" si="3"/>
        <v>-1556.6510754225887</v>
      </c>
      <c r="Q116"/>
      <c r="R116"/>
      <c r="S116"/>
      <c r="T116" s="44"/>
    </row>
    <row r="117" spans="1:20" ht="15.75" customHeight="1">
      <c r="A117" s="19">
        <f t="shared" si="4"/>
        <v>92</v>
      </c>
      <c r="B117" s="52">
        <v>9130</v>
      </c>
      <c r="C117" s="53" t="s">
        <v>118</v>
      </c>
      <c r="D117" s="45">
        <v>23114.350742867809</v>
      </c>
      <c r="E117" s="45"/>
      <c r="F117" s="45">
        <v>0</v>
      </c>
      <c r="G117" s="47"/>
      <c r="H117" s="45">
        <v>0</v>
      </c>
      <c r="I117" s="45"/>
      <c r="J117" s="45">
        <v>-640.52051773263815</v>
      </c>
      <c r="K117" s="45"/>
      <c r="L117" s="45">
        <v>0</v>
      </c>
      <c r="M117" s="45"/>
      <c r="N117" s="45">
        <v>0</v>
      </c>
      <c r="O117" s="47"/>
      <c r="P117" s="45">
        <f t="shared" si="3"/>
        <v>-640.52051773263815</v>
      </c>
      <c r="Q117"/>
      <c r="R117"/>
      <c r="S117"/>
      <c r="T117" s="44"/>
    </row>
    <row r="118" spans="1:20" ht="15.75" customHeight="1">
      <c r="A118" s="19">
        <f t="shared" si="4"/>
        <v>93</v>
      </c>
      <c r="B118" s="52">
        <v>9160</v>
      </c>
      <c r="C118" s="53" t="s">
        <v>119</v>
      </c>
      <c r="D118" s="45">
        <v>0</v>
      </c>
      <c r="E118" s="45"/>
      <c r="F118" s="45">
        <v>0</v>
      </c>
      <c r="G118" s="47"/>
      <c r="H118" s="45">
        <v>0</v>
      </c>
      <c r="I118" s="45"/>
      <c r="J118" s="45">
        <v>0</v>
      </c>
      <c r="K118" s="45"/>
      <c r="L118" s="45">
        <v>0</v>
      </c>
      <c r="M118" s="45"/>
      <c r="N118" s="45">
        <v>0</v>
      </c>
      <c r="O118" s="47"/>
      <c r="P118" s="45">
        <f t="shared" si="3"/>
        <v>0</v>
      </c>
      <c r="Q118"/>
      <c r="R118"/>
      <c r="S118"/>
      <c r="T118" s="44"/>
    </row>
    <row r="119" spans="1:20" ht="15.75" customHeight="1">
      <c r="A119" s="19">
        <f t="shared" si="4"/>
        <v>94</v>
      </c>
      <c r="B119" s="52">
        <v>9200</v>
      </c>
      <c r="C119" s="53" t="s">
        <v>120</v>
      </c>
      <c r="D119" s="45">
        <v>134097.63307528791</v>
      </c>
      <c r="E119" s="45"/>
      <c r="F119" s="45">
        <v>-53.685886455461855</v>
      </c>
      <c r="G119" s="47"/>
      <c r="H119" s="45">
        <v>0</v>
      </c>
      <c r="I119" s="45"/>
      <c r="J119" s="45">
        <v>0</v>
      </c>
      <c r="K119" s="45"/>
      <c r="L119" s="45">
        <v>0</v>
      </c>
      <c r="M119" s="45"/>
      <c r="N119" s="45">
        <v>0</v>
      </c>
      <c r="O119" s="47"/>
      <c r="P119" s="45">
        <f>SUM(F119:O119)</f>
        <v>-53.685886455461855</v>
      </c>
      <c r="Q119"/>
      <c r="R119"/>
      <c r="S119"/>
      <c r="T119" s="44"/>
    </row>
    <row r="120" spans="1:20" ht="15.75" customHeight="1">
      <c r="A120" s="19">
        <f t="shared" si="4"/>
        <v>95</v>
      </c>
      <c r="B120" s="44">
        <v>9210</v>
      </c>
      <c r="C120" s="20" t="s">
        <v>121</v>
      </c>
      <c r="D120" s="45">
        <v>7609.9836462125641</v>
      </c>
      <c r="E120" s="45"/>
      <c r="F120" s="45">
        <v>0</v>
      </c>
      <c r="G120" s="47"/>
      <c r="H120" s="45">
        <v>0</v>
      </c>
      <c r="I120" s="45"/>
      <c r="J120" s="45">
        <v>-761.57125876757254</v>
      </c>
      <c r="K120" s="45"/>
      <c r="L120" s="45">
        <v>0</v>
      </c>
      <c r="M120" s="45"/>
      <c r="N120" s="45">
        <v>0</v>
      </c>
      <c r="O120" s="47"/>
      <c r="P120" s="45">
        <f>SUM(F120:O120)</f>
        <v>-761.57125876757254</v>
      </c>
      <c r="Q120"/>
      <c r="R120"/>
      <c r="S120"/>
      <c r="T120" s="44"/>
    </row>
    <row r="121" spans="1:20" ht="15">
      <c r="A121" s="19">
        <f t="shared" si="4"/>
        <v>96</v>
      </c>
      <c r="B121" s="44">
        <v>9220</v>
      </c>
      <c r="C121" s="20" t="s">
        <v>122</v>
      </c>
      <c r="D121" s="45">
        <v>13070219.117788246</v>
      </c>
      <c r="E121" s="45"/>
      <c r="F121" s="45">
        <v>0</v>
      </c>
      <c r="G121" s="47"/>
      <c r="H121" s="45">
        <v>0</v>
      </c>
      <c r="I121" s="45"/>
      <c r="J121" s="45">
        <v>0</v>
      </c>
      <c r="K121" s="45"/>
      <c r="L121" s="45">
        <v>0</v>
      </c>
      <c r="M121" s="45"/>
      <c r="N121" s="45">
        <v>955058.20888760872</v>
      </c>
      <c r="O121" s="47"/>
      <c r="P121" s="45">
        <f t="shared" si="3"/>
        <v>955058.20888760872</v>
      </c>
      <c r="Q121"/>
      <c r="R121"/>
      <c r="S121" s="54"/>
      <c r="T121" s="55"/>
    </row>
    <row r="122" spans="1:20" ht="15.75" customHeight="1">
      <c r="A122" s="19">
        <f t="shared" si="4"/>
        <v>97</v>
      </c>
      <c r="B122" s="44">
        <v>9230</v>
      </c>
      <c r="C122" s="20" t="s">
        <v>123</v>
      </c>
      <c r="D122" s="45">
        <v>201632.49667933921</v>
      </c>
      <c r="E122" s="45"/>
      <c r="F122" s="45">
        <v>0</v>
      </c>
      <c r="G122" s="47"/>
      <c r="H122" s="45">
        <v>0</v>
      </c>
      <c r="I122" s="45"/>
      <c r="J122" s="45">
        <v>-14708.247625765793</v>
      </c>
      <c r="K122" s="45"/>
      <c r="L122" s="45">
        <v>0</v>
      </c>
      <c r="M122" s="45"/>
      <c r="N122" s="45">
        <v>0</v>
      </c>
      <c r="O122" s="47"/>
      <c r="P122" s="45">
        <f t="shared" si="3"/>
        <v>-14708.247625765793</v>
      </c>
      <c r="Q122"/>
      <c r="R122"/>
      <c r="S122"/>
      <c r="T122" s="44"/>
    </row>
    <row r="123" spans="1:20" ht="15.75" customHeight="1">
      <c r="A123" s="19">
        <f t="shared" si="4"/>
        <v>98</v>
      </c>
      <c r="B123" s="44">
        <v>9240</v>
      </c>
      <c r="C123" s="20" t="s">
        <v>124</v>
      </c>
      <c r="D123" s="45">
        <v>84990.611116541942</v>
      </c>
      <c r="E123" s="45"/>
      <c r="F123" s="45">
        <v>0</v>
      </c>
      <c r="G123" s="47"/>
      <c r="H123" s="45">
        <v>0</v>
      </c>
      <c r="I123" s="45"/>
      <c r="J123" s="45">
        <v>-76833.328160569901</v>
      </c>
      <c r="K123" s="45"/>
      <c r="L123" s="45">
        <v>0</v>
      </c>
      <c r="M123" s="45"/>
      <c r="N123" s="45">
        <v>0</v>
      </c>
      <c r="O123" s="47"/>
      <c r="P123" s="45">
        <f t="shared" si="3"/>
        <v>-76833.328160569901</v>
      </c>
      <c r="Q123"/>
      <c r="R123"/>
      <c r="S123"/>
      <c r="T123" s="44"/>
    </row>
    <row r="124" spans="1:20" ht="15.75" customHeight="1">
      <c r="A124" s="19">
        <f t="shared" si="4"/>
        <v>99</v>
      </c>
      <c r="B124" s="44">
        <v>9250</v>
      </c>
      <c r="C124" s="20" t="s">
        <v>125</v>
      </c>
      <c r="D124" s="45">
        <v>232180.71802061409</v>
      </c>
      <c r="E124" s="45"/>
      <c r="F124" s="45">
        <v>1.161249567468289</v>
      </c>
      <c r="G124" s="47"/>
      <c r="H124" s="45">
        <v>0</v>
      </c>
      <c r="I124" s="45"/>
      <c r="J124" s="45">
        <v>-17712.937264294818</v>
      </c>
      <c r="K124" s="45"/>
      <c r="L124" s="45">
        <v>0</v>
      </c>
      <c r="M124" s="45"/>
      <c r="N124" s="45">
        <v>0</v>
      </c>
      <c r="O124" s="47"/>
      <c r="P124" s="45">
        <f t="shared" si="3"/>
        <v>-17711.776014727351</v>
      </c>
      <c r="Q124"/>
      <c r="R124"/>
      <c r="S124"/>
      <c r="T124" s="44"/>
    </row>
    <row r="125" spans="1:20" ht="15.75" customHeight="1">
      <c r="A125" s="19">
        <f t="shared" si="4"/>
        <v>100</v>
      </c>
      <c r="B125" s="44">
        <v>9260</v>
      </c>
      <c r="C125" s="20" t="s">
        <v>126</v>
      </c>
      <c r="D125" s="45">
        <v>2194043.9592287075</v>
      </c>
      <c r="E125" s="45"/>
      <c r="F125" s="45">
        <v>21815.900563985393</v>
      </c>
      <c r="G125" s="47"/>
      <c r="H125" s="45">
        <v>0</v>
      </c>
      <c r="I125" s="45"/>
      <c r="J125" s="45">
        <v>-28261.184563850293</v>
      </c>
      <c r="K125" s="45"/>
      <c r="L125" s="45">
        <v>0</v>
      </c>
      <c r="M125" s="45"/>
      <c r="N125" s="45">
        <v>0</v>
      </c>
      <c r="O125" s="47"/>
      <c r="P125" s="45">
        <f t="shared" si="3"/>
        <v>-6445.2839998648997</v>
      </c>
      <c r="Q125"/>
      <c r="R125"/>
      <c r="S125"/>
      <c r="T125" s="44"/>
    </row>
    <row r="126" spans="1:20" ht="15.75" customHeight="1">
      <c r="A126" s="19">
        <f t="shared" si="4"/>
        <v>101</v>
      </c>
      <c r="B126" s="44">
        <v>9270</v>
      </c>
      <c r="C126" s="20" t="s">
        <v>127</v>
      </c>
      <c r="D126" s="45">
        <v>386.17244583493357</v>
      </c>
      <c r="E126" s="45"/>
      <c r="F126" s="45">
        <v>0</v>
      </c>
      <c r="G126" s="47"/>
      <c r="H126" s="45">
        <v>0</v>
      </c>
      <c r="I126" s="45"/>
      <c r="J126" s="45">
        <v>-303.57481757636504</v>
      </c>
      <c r="K126" s="45"/>
      <c r="L126" s="45">
        <v>0</v>
      </c>
      <c r="M126" s="45"/>
      <c r="N126" s="45">
        <v>0</v>
      </c>
      <c r="O126" s="47"/>
      <c r="P126" s="45">
        <f t="shared" si="3"/>
        <v>-303.57481757636504</v>
      </c>
      <c r="Q126"/>
      <c r="R126"/>
      <c r="S126"/>
      <c r="T126" s="44"/>
    </row>
    <row r="127" spans="1:20" ht="15.75" customHeight="1">
      <c r="A127" s="19">
        <f t="shared" si="4"/>
        <v>102</v>
      </c>
      <c r="B127" s="44">
        <v>9280</v>
      </c>
      <c r="C127" s="20" t="s">
        <v>128</v>
      </c>
      <c r="D127" s="45">
        <v>11737.380528926924</v>
      </c>
      <c r="E127" s="45"/>
      <c r="F127" s="45">
        <v>0</v>
      </c>
      <c r="G127" s="47"/>
      <c r="H127" s="45">
        <v>0</v>
      </c>
      <c r="I127" s="45"/>
      <c r="J127" s="45">
        <v>-631.4560925947593</v>
      </c>
      <c r="K127" s="45"/>
      <c r="L127" s="45">
        <v>0</v>
      </c>
      <c r="M127" s="45"/>
      <c r="N127" s="45">
        <v>0</v>
      </c>
      <c r="O127" s="47"/>
      <c r="P127" s="45">
        <f t="shared" si="3"/>
        <v>-631.4560925947593</v>
      </c>
      <c r="Q127"/>
      <c r="R127"/>
      <c r="S127"/>
      <c r="T127" s="44"/>
    </row>
    <row r="128" spans="1:20" ht="15.75" customHeight="1">
      <c r="A128" s="19">
        <f t="shared" si="4"/>
        <v>103</v>
      </c>
      <c r="B128" s="44">
        <v>9290</v>
      </c>
      <c r="C128" s="20" t="s">
        <v>129</v>
      </c>
      <c r="D128" s="45">
        <v>0</v>
      </c>
      <c r="E128" s="45"/>
      <c r="F128" s="45">
        <v>0</v>
      </c>
      <c r="G128" s="47"/>
      <c r="H128" s="45">
        <v>0</v>
      </c>
      <c r="I128" s="45"/>
      <c r="J128" s="45">
        <v>0</v>
      </c>
      <c r="K128" s="45"/>
      <c r="L128" s="45">
        <v>0</v>
      </c>
      <c r="M128" s="45"/>
      <c r="N128" s="45">
        <v>0</v>
      </c>
      <c r="O128" s="47"/>
      <c r="P128" s="45">
        <f t="shared" si="3"/>
        <v>0</v>
      </c>
      <c r="Q128"/>
      <c r="R128"/>
      <c r="S128"/>
      <c r="T128" s="44"/>
    </row>
    <row r="129" spans="1:20" ht="15.75" customHeight="1">
      <c r="A129" s="19">
        <f t="shared" si="4"/>
        <v>104</v>
      </c>
      <c r="B129" s="52">
        <v>9301</v>
      </c>
      <c r="C129" s="53" t="s">
        <v>130</v>
      </c>
      <c r="D129" s="46">
        <v>0</v>
      </c>
      <c r="E129" s="45"/>
      <c r="F129" s="45">
        <v>0</v>
      </c>
      <c r="G129" s="47"/>
      <c r="H129" s="45">
        <v>0</v>
      </c>
      <c r="I129" s="45"/>
      <c r="J129" s="45">
        <v>0</v>
      </c>
      <c r="K129" s="45"/>
      <c r="L129" s="45">
        <v>0</v>
      </c>
      <c r="M129" s="45"/>
      <c r="N129" s="45">
        <v>0</v>
      </c>
      <c r="O129" s="47"/>
      <c r="P129" s="45">
        <f t="shared" si="3"/>
        <v>0</v>
      </c>
      <c r="Q129"/>
      <c r="R129"/>
      <c r="S129"/>
      <c r="T129" s="44"/>
    </row>
    <row r="130" spans="1:20" ht="15.75" customHeight="1">
      <c r="A130" s="19">
        <f t="shared" si="4"/>
        <v>105</v>
      </c>
      <c r="B130" s="52">
        <v>9302</v>
      </c>
      <c r="C130" s="53" t="s">
        <v>131</v>
      </c>
      <c r="D130" s="46">
        <v>42277.978065082491</v>
      </c>
      <c r="E130" s="45"/>
      <c r="F130" s="45">
        <v>0</v>
      </c>
      <c r="G130" s="47"/>
      <c r="H130" s="45">
        <v>0</v>
      </c>
      <c r="I130" s="45"/>
      <c r="J130" s="45">
        <v>-11527.494830736421</v>
      </c>
      <c r="K130" s="45"/>
      <c r="L130" s="45">
        <v>0</v>
      </c>
      <c r="M130" s="45"/>
      <c r="N130" s="45">
        <v>0</v>
      </c>
      <c r="O130" s="47"/>
      <c r="P130" s="45">
        <f t="shared" si="3"/>
        <v>-11527.494830736421</v>
      </c>
      <c r="Q130"/>
      <c r="R130"/>
      <c r="S130"/>
      <c r="T130" s="44"/>
    </row>
    <row r="131" spans="1:20" ht="15.75" customHeight="1">
      <c r="A131" s="19">
        <f t="shared" si="4"/>
        <v>106</v>
      </c>
      <c r="B131" s="52">
        <v>9310</v>
      </c>
      <c r="C131" s="53" t="s">
        <v>132</v>
      </c>
      <c r="D131" s="46">
        <v>13647.466015270216</v>
      </c>
      <c r="E131" s="45"/>
      <c r="F131" s="45">
        <v>0</v>
      </c>
      <c r="G131" s="47"/>
      <c r="H131" s="45">
        <v>-1248.1385640400676</v>
      </c>
      <c r="I131" s="45"/>
      <c r="J131" s="45">
        <v>0</v>
      </c>
      <c r="K131" s="45"/>
      <c r="L131" s="45">
        <v>0</v>
      </c>
      <c r="M131" s="45"/>
      <c r="N131" s="45"/>
      <c r="O131" s="47"/>
      <c r="P131" s="45">
        <f t="shared" si="3"/>
        <v>-1248.1385640400676</v>
      </c>
      <c r="Q131"/>
      <c r="R131"/>
      <c r="S131"/>
      <c r="T131" s="44"/>
    </row>
    <row r="132" spans="1:20" ht="15.75" customHeight="1">
      <c r="A132" s="19">
        <f t="shared" si="4"/>
        <v>107</v>
      </c>
      <c r="B132" s="52">
        <v>9320</v>
      </c>
      <c r="C132" s="53" t="s">
        <v>133</v>
      </c>
      <c r="D132" s="56">
        <v>2010.2359013780328</v>
      </c>
      <c r="E132" s="45"/>
      <c r="F132" s="45">
        <v>0</v>
      </c>
      <c r="G132" s="45"/>
      <c r="H132" s="45">
        <v>0</v>
      </c>
      <c r="I132" s="45"/>
      <c r="J132" s="45">
        <v>-551.88419542251995</v>
      </c>
      <c r="K132" s="45"/>
      <c r="L132" s="45">
        <v>0</v>
      </c>
      <c r="M132" s="45"/>
      <c r="N132" s="56">
        <v>0</v>
      </c>
      <c r="O132" s="45"/>
      <c r="P132" s="56">
        <f t="shared" si="3"/>
        <v>-551.88419542251995</v>
      </c>
      <c r="Q132"/>
      <c r="R132"/>
      <c r="S132"/>
      <c r="T132" s="44"/>
    </row>
    <row r="133" spans="1:20" ht="15.75" customHeight="1">
      <c r="A133" s="1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/>
      <c r="R133"/>
      <c r="S133"/>
    </row>
    <row r="134" spans="1:20" ht="15.75" customHeight="1">
      <c r="A134" s="19">
        <f>A132+1</f>
        <v>108</v>
      </c>
      <c r="B134" s="11" t="s">
        <v>22</v>
      </c>
      <c r="D134" s="35">
        <f>SUM(D48:D93)+SUM(D99:D132)</f>
        <v>26647347.168500256</v>
      </c>
      <c r="E134" s="32"/>
      <c r="F134" s="35">
        <f>SUM(F48:F93)+SUM(F99:F132)</f>
        <v>19843.501413554335</v>
      </c>
      <c r="G134" s="32"/>
      <c r="H134" s="35">
        <f>SUM(H48:H93)+SUM(H99:H132)</f>
        <v>-56858.94000000017</v>
      </c>
      <c r="I134" s="32"/>
      <c r="J134" s="35">
        <f>SUM(J48:J93)+SUM(J99:J132)</f>
        <v>-463312.30143502471</v>
      </c>
      <c r="K134" s="32"/>
      <c r="L134" s="35">
        <f>SUM(L48:L93)+SUM(L99:L132)</f>
        <v>-250895.52998466406</v>
      </c>
      <c r="M134" s="32"/>
      <c r="N134" s="35">
        <f>SUM(N48:N93)+SUM(N99:N132)</f>
        <v>955058.20888760872</v>
      </c>
      <c r="O134" s="32"/>
      <c r="P134" s="35">
        <f>SUM(P48:P93)+SUM(P99:P132)</f>
        <v>203839.99655132729</v>
      </c>
      <c r="Q134"/>
      <c r="R134"/>
      <c r="S134"/>
    </row>
    <row r="135" spans="1:20" ht="15.75" customHeight="1">
      <c r="A135" s="19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/>
      <c r="R135"/>
      <c r="S135"/>
    </row>
    <row r="136" spans="1:20" ht="15.75" customHeight="1">
      <c r="A136" s="19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/>
      <c r="R136"/>
      <c r="S136"/>
    </row>
    <row r="137" spans="1:20" ht="15.75" customHeight="1">
      <c r="A137" s="19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/>
      <c r="R137"/>
      <c r="S137"/>
    </row>
    <row r="138" spans="1:20" ht="15.75" customHeight="1">
      <c r="A138" s="19">
        <f>A134+1</f>
        <v>109</v>
      </c>
      <c r="B138" s="57" t="s">
        <v>134</v>
      </c>
      <c r="C138" s="58"/>
      <c r="D138" s="31">
        <v>7022773.9900000002</v>
      </c>
      <c r="E138" s="32"/>
      <c r="F138" s="31">
        <f>SUM(F122:F132,F99:F119,F48:F93)</f>
        <v>19843.501413554328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>
        <f>SUM(F138:O138)</f>
        <v>19843.501413554328</v>
      </c>
      <c r="Q138"/>
      <c r="R138"/>
      <c r="S138"/>
    </row>
    <row r="139" spans="1:20" ht="15.75" customHeight="1">
      <c r="A139" s="19">
        <f>A138+1</f>
        <v>110</v>
      </c>
      <c r="B139" s="11" t="s">
        <v>135</v>
      </c>
      <c r="D139" s="31">
        <v>621710.18000000017</v>
      </c>
      <c r="E139" s="32"/>
      <c r="F139" s="31"/>
      <c r="G139" s="31"/>
      <c r="H139" s="31">
        <f>SUM(H$122:H$132,H$99:H$119,H$48:H$93)</f>
        <v>-56858.94000000017</v>
      </c>
      <c r="I139" s="31"/>
      <c r="J139" s="31"/>
      <c r="K139" s="31"/>
      <c r="L139" s="31"/>
      <c r="M139" s="31"/>
      <c r="N139" s="31"/>
      <c r="O139" s="31"/>
      <c r="P139" s="31">
        <f>SUM(F139:O139)</f>
        <v>-56858.94000000017</v>
      </c>
      <c r="Q139"/>
      <c r="R139"/>
      <c r="S139"/>
    </row>
    <row r="140" spans="1:20" ht="15.75" customHeight="1">
      <c r="A140" s="19">
        <f>A139+1</f>
        <v>111</v>
      </c>
      <c r="B140" s="11" t="s">
        <v>136</v>
      </c>
      <c r="D140" s="31">
        <v>5368419.6790142525</v>
      </c>
      <c r="E140" s="32"/>
      <c r="F140" s="31"/>
      <c r="G140" s="31"/>
      <c r="H140" s="31"/>
      <c r="I140" s="31"/>
      <c r="J140" s="31">
        <f>SUM(J$122:J$132,J$99:J$120,J$48:J$93)</f>
        <v>-463312.30143502465</v>
      </c>
      <c r="K140" s="31"/>
      <c r="L140" s="31"/>
      <c r="M140" s="31"/>
      <c r="N140" s="31"/>
      <c r="O140" s="31"/>
      <c r="P140" s="31">
        <f>SUM(F140:O140)</f>
        <v>-463312.30143502465</v>
      </c>
      <c r="Q140"/>
      <c r="R140"/>
      <c r="S140"/>
    </row>
    <row r="141" spans="1:20" ht="15.75" customHeight="1">
      <c r="A141" s="19">
        <f>A140+1</f>
        <v>112</v>
      </c>
      <c r="B141" s="11" t="s">
        <v>137</v>
      </c>
      <c r="D141" s="31">
        <v>564321.71039999998</v>
      </c>
      <c r="E141" s="32"/>
      <c r="F141" s="31"/>
      <c r="G141" s="31"/>
      <c r="H141" s="31"/>
      <c r="I141" s="31"/>
      <c r="J141" s="31"/>
      <c r="K141" s="31"/>
      <c r="L141" s="31">
        <f>L134</f>
        <v>-250895.52998466406</v>
      </c>
      <c r="M141" s="31"/>
      <c r="N141" s="31"/>
      <c r="O141" s="31"/>
      <c r="P141" s="31">
        <f>SUM(F141:O141)</f>
        <v>-250895.52998466406</v>
      </c>
      <c r="Q141"/>
      <c r="R141"/>
      <c r="S141"/>
    </row>
    <row r="142" spans="1:20" ht="15.75" customHeight="1">
      <c r="A142" s="19">
        <f>A141+1</f>
        <v>113</v>
      </c>
      <c r="B142" s="11" t="s">
        <v>138</v>
      </c>
      <c r="D142" s="34">
        <f>D121</f>
        <v>13070219.117788246</v>
      </c>
      <c r="E142" s="32"/>
      <c r="F142" s="34">
        <f>F144-F138</f>
        <v>-3.7471181713044643E-10</v>
      </c>
      <c r="G142" s="31"/>
      <c r="H142" s="34">
        <f>H144-H139</f>
        <v>-1.2369127944111824E-10</v>
      </c>
      <c r="I142" s="31"/>
      <c r="J142" s="34">
        <f>J144-J140</f>
        <v>6.2124282710137777</v>
      </c>
      <c r="K142" s="31"/>
      <c r="L142" s="34"/>
      <c r="M142" s="31"/>
      <c r="N142" s="34">
        <f>N121</f>
        <v>955058.20888760872</v>
      </c>
      <c r="O142" s="31"/>
      <c r="P142" s="33">
        <f>SUM(F142:O142)</f>
        <v>955064.42131587921</v>
      </c>
      <c r="Q142"/>
      <c r="R142"/>
      <c r="S142"/>
    </row>
    <row r="143" spans="1:20" ht="15.75" customHeight="1">
      <c r="A143" s="19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/>
      <c r="R143"/>
      <c r="S143"/>
    </row>
    <row r="144" spans="1:20" ht="15.75" customHeight="1">
      <c r="A144" s="19">
        <f>A142+1</f>
        <v>114</v>
      </c>
      <c r="B144" s="11" t="s">
        <v>22</v>
      </c>
      <c r="D144" s="35">
        <f>SUM(D138:D142)</f>
        <v>26647444.6772025</v>
      </c>
      <c r="E144" s="32"/>
      <c r="F144" s="35">
        <f>D.2.2!D15</f>
        <v>19843.501413553953</v>
      </c>
      <c r="G144" s="31"/>
      <c r="H144" s="35">
        <f>D.2.2!$D$21</f>
        <v>-56858.940000000293</v>
      </c>
      <c r="I144" s="31"/>
      <c r="J144" s="35">
        <f>D.2.2!$D$28</f>
        <v>-463306.08900675364</v>
      </c>
      <c r="K144" s="31"/>
      <c r="L144" s="35">
        <f>D.2.2!$D$34</f>
        <v>-250895.52998466406</v>
      </c>
      <c r="M144" s="31"/>
      <c r="N144" s="35">
        <f>D.2.2!$D$39</f>
        <v>955058.22627200559</v>
      </c>
      <c r="O144" s="31"/>
      <c r="P144" s="35">
        <f>SUM(P138:P142)</f>
        <v>203841.15130974469</v>
      </c>
      <c r="Q144"/>
      <c r="R144"/>
      <c r="S144"/>
    </row>
    <row r="145" spans="1:21" ht="15.75" customHeight="1">
      <c r="A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/>
      <c r="R145"/>
      <c r="S145"/>
    </row>
    <row r="146" spans="1:21" ht="15.75" customHeight="1">
      <c r="A146" s="19">
        <f>A144+1</f>
        <v>115</v>
      </c>
      <c r="B146" s="11" t="s">
        <v>51</v>
      </c>
      <c r="D146" s="36">
        <f>D40</f>
        <v>0.38900000000000001</v>
      </c>
      <c r="E146" s="32"/>
      <c r="F146" s="35">
        <f>F144*$D$146*-1</f>
        <v>-7719.1220498724879</v>
      </c>
      <c r="G146" s="32"/>
      <c r="H146" s="35">
        <f>H144*$D$146*-1</f>
        <v>22118.127660000115</v>
      </c>
      <c r="I146" s="31"/>
      <c r="J146" s="35">
        <f>J144*$D$146*-1</f>
        <v>180226.06862362716</v>
      </c>
      <c r="K146" s="31"/>
      <c r="L146" s="35">
        <f>L144*$D$146*-1</f>
        <v>97598.361164034315</v>
      </c>
      <c r="M146" s="31"/>
      <c r="N146" s="35">
        <f>N144*$D$146*-1</f>
        <v>-371517.65001981019</v>
      </c>
      <c r="O146" s="31"/>
      <c r="P146" s="35">
        <f>P144*$D$146*-1</f>
        <v>-79294.207859490692</v>
      </c>
      <c r="Q146"/>
      <c r="R146"/>
      <c r="S146"/>
    </row>
    <row r="147" spans="1:21" ht="15.75" customHeight="1">
      <c r="A147" s="19"/>
      <c r="D147" s="32"/>
      <c r="E147" s="32"/>
      <c r="F147" s="32"/>
      <c r="G147" s="32"/>
      <c r="H147" s="31"/>
      <c r="I147" s="31"/>
      <c r="J147" s="31"/>
      <c r="K147" s="31"/>
      <c r="L147" s="31"/>
      <c r="M147" s="31"/>
      <c r="N147" s="31"/>
      <c r="O147" s="31"/>
      <c r="P147" s="31"/>
      <c r="Q147"/>
      <c r="R147"/>
      <c r="S147"/>
    </row>
    <row r="148" spans="1:21" ht="15.75" customHeight="1">
      <c r="A148" s="19">
        <f>A146+1</f>
        <v>116</v>
      </c>
      <c r="B148" s="11" t="s">
        <v>52</v>
      </c>
      <c r="D148" s="32"/>
      <c r="E148" s="32"/>
      <c r="F148" s="35">
        <f>F144+F146</f>
        <v>12124.379363681466</v>
      </c>
      <c r="G148" s="32"/>
      <c r="H148" s="35">
        <f>H144+H146</f>
        <v>-34740.812340000179</v>
      </c>
      <c r="I148" s="32"/>
      <c r="J148" s="35">
        <f>J144+J146</f>
        <v>-283080.02038312645</v>
      </c>
      <c r="K148" s="32"/>
      <c r="L148" s="35">
        <f>L144+L146</f>
        <v>-153297.16882062974</v>
      </c>
      <c r="M148" s="32"/>
      <c r="N148" s="35">
        <f>N144+N146</f>
        <v>583540.5762521954</v>
      </c>
      <c r="O148" s="32"/>
      <c r="P148" s="35">
        <f>P144+P146</f>
        <v>124546.943450254</v>
      </c>
      <c r="Q148"/>
      <c r="R148"/>
      <c r="S148"/>
    </row>
    <row r="149" spans="1:21" ht="15.75" customHeight="1">
      <c r="A149" s="59"/>
      <c r="B149" s="60"/>
      <c r="C149" s="30"/>
      <c r="D149" s="58"/>
      <c r="E149" s="58"/>
      <c r="F149" s="35"/>
      <c r="G149" s="58"/>
      <c r="H149" s="35"/>
      <c r="I149" s="58"/>
      <c r="J149" s="35"/>
      <c r="K149" s="58"/>
      <c r="L149" s="35"/>
      <c r="M149" s="58"/>
      <c r="N149" s="35"/>
      <c r="O149" s="58"/>
      <c r="P149" s="35"/>
      <c r="Q149"/>
      <c r="R149"/>
      <c r="S149"/>
    </row>
    <row r="150" spans="1:21" ht="15.75" customHeight="1">
      <c r="A150" s="30"/>
      <c r="B150" s="30"/>
      <c r="C150" s="30"/>
      <c r="D150" s="58"/>
      <c r="E150" s="58"/>
      <c r="F150" s="58"/>
      <c r="G150" s="58"/>
      <c r="H150" s="61" t="s">
        <v>18</v>
      </c>
      <c r="I150" s="58"/>
      <c r="J150" s="58"/>
      <c r="K150" s="58"/>
      <c r="L150" s="58"/>
      <c r="M150" s="58"/>
      <c r="N150" s="58"/>
      <c r="O150" s="58"/>
      <c r="P150" s="58"/>
      <c r="Q150"/>
      <c r="R150"/>
      <c r="S150"/>
    </row>
    <row r="151" spans="1:21" ht="15.75" customHeight="1">
      <c r="A151" s="59" t="s">
        <v>19</v>
      </c>
      <c r="B151" s="20" t="s">
        <v>20</v>
      </c>
      <c r="C151" s="30"/>
      <c r="D151" s="61" t="s">
        <v>21</v>
      </c>
      <c r="E151" s="58"/>
      <c r="F151" s="24" t="s">
        <v>9</v>
      </c>
      <c r="G151" s="62"/>
      <c r="H151" s="24" t="s">
        <v>9</v>
      </c>
      <c r="I151" s="25"/>
      <c r="J151" s="21" t="s">
        <v>6</v>
      </c>
      <c r="K151" s="22"/>
      <c r="L151" s="24" t="s">
        <v>8</v>
      </c>
      <c r="M151" s="25"/>
      <c r="N151" s="24" t="s">
        <v>8</v>
      </c>
      <c r="O151" s="62"/>
      <c r="P151" s="61" t="s">
        <v>22</v>
      </c>
      <c r="Q151"/>
      <c r="R151"/>
      <c r="S151"/>
    </row>
    <row r="152" spans="1:21" ht="15.75" customHeight="1">
      <c r="A152" s="63" t="s">
        <v>23</v>
      </c>
      <c r="B152" s="27" t="s">
        <v>24</v>
      </c>
      <c r="C152" s="51"/>
      <c r="D152" s="28" t="s">
        <v>25</v>
      </c>
      <c r="E152" s="64"/>
      <c r="F152" s="28" t="s">
        <v>26</v>
      </c>
      <c r="G152" s="29" t="s">
        <v>27</v>
      </c>
      <c r="H152" s="28" t="s">
        <v>28</v>
      </c>
      <c r="I152" s="29"/>
      <c r="J152" s="26" t="s">
        <v>29</v>
      </c>
      <c r="K152" s="15" t="s">
        <v>27</v>
      </c>
      <c r="L152" s="28" t="s">
        <v>30</v>
      </c>
      <c r="M152" s="29" t="s">
        <v>27</v>
      </c>
      <c r="N152" s="28" t="s">
        <v>31</v>
      </c>
      <c r="O152" s="64"/>
      <c r="P152" s="28" t="s">
        <v>32</v>
      </c>
      <c r="Q152"/>
      <c r="R152"/>
      <c r="S152"/>
      <c r="U152" s="35"/>
    </row>
    <row r="153" spans="1:21" ht="15.75" customHeight="1">
      <c r="A153" s="30"/>
      <c r="B153" s="65"/>
      <c r="C153" s="30"/>
      <c r="D153" s="66"/>
      <c r="E153" s="58"/>
      <c r="F153" s="58"/>
      <c r="G153" s="66"/>
      <c r="H153" s="58"/>
      <c r="I153" s="67"/>
      <c r="J153" s="58"/>
      <c r="K153" s="68"/>
      <c r="L153" s="58"/>
      <c r="M153" s="67"/>
      <c r="N153" s="58"/>
      <c r="O153" s="66"/>
      <c r="P153" s="58"/>
      <c r="Q153"/>
      <c r="R153"/>
      <c r="S153"/>
    </row>
    <row r="154" spans="1:21" ht="15.75" customHeight="1">
      <c r="A154" s="30"/>
      <c r="B154" s="65"/>
      <c r="C154" s="30"/>
      <c r="D154" s="66"/>
      <c r="E154" s="58"/>
      <c r="F154" s="58"/>
      <c r="G154" s="66"/>
      <c r="H154" s="58"/>
      <c r="I154" s="67"/>
      <c r="J154" s="58"/>
      <c r="K154" s="68"/>
      <c r="L154" s="58"/>
      <c r="M154" s="67"/>
      <c r="N154" s="58"/>
      <c r="O154" s="66"/>
      <c r="P154" s="58"/>
      <c r="Q154"/>
      <c r="R154"/>
      <c r="S154"/>
    </row>
    <row r="155" spans="1:21" ht="15.75" customHeight="1">
      <c r="A155" s="59">
        <f>A148+1</f>
        <v>117</v>
      </c>
      <c r="B155" s="60" t="s">
        <v>139</v>
      </c>
      <c r="C155" s="30"/>
      <c r="D155" s="69">
        <v>18252729.938099388</v>
      </c>
      <c r="E155" s="58"/>
      <c r="F155" s="70">
        <f>D.2.3!D15</f>
        <v>1191735.9883076735</v>
      </c>
      <c r="G155" s="67"/>
      <c r="H155" s="70"/>
      <c r="I155" s="70"/>
      <c r="J155" s="70"/>
      <c r="K155" s="68"/>
      <c r="L155" s="58"/>
      <c r="M155" s="70"/>
      <c r="N155" s="58"/>
      <c r="O155" s="66"/>
      <c r="P155" s="70">
        <f>SUM(F155:O155)</f>
        <v>1191735.9883076735</v>
      </c>
      <c r="Q155"/>
      <c r="R155"/>
      <c r="S155"/>
    </row>
    <row r="156" spans="1:21" ht="15.75" customHeight="1">
      <c r="A156" s="19">
        <f>A155+1</f>
        <v>118</v>
      </c>
      <c r="B156" s="20" t="s">
        <v>140</v>
      </c>
      <c r="C156" s="30"/>
      <c r="D156" s="70">
        <v>0</v>
      </c>
      <c r="E156" s="58"/>
      <c r="F156" s="70"/>
      <c r="G156" s="70"/>
      <c r="H156" s="70"/>
      <c r="I156" s="67"/>
      <c r="J156" s="58"/>
      <c r="K156" s="71"/>
      <c r="L156" s="58"/>
      <c r="M156" s="67"/>
      <c r="N156" s="58"/>
      <c r="O156" s="66"/>
      <c r="P156" s="70">
        <f>SUM(F156:O156)</f>
        <v>0</v>
      </c>
      <c r="Q156"/>
      <c r="R156"/>
      <c r="S156"/>
    </row>
    <row r="157" spans="1:21" ht="15.75" customHeight="1">
      <c r="A157" s="19">
        <f t="shared" ref="A157:A172" si="5">A156+1</f>
        <v>119</v>
      </c>
      <c r="B157" s="60" t="s">
        <v>141</v>
      </c>
      <c r="C157" s="30"/>
      <c r="D157" s="72">
        <v>48446.399999999994</v>
      </c>
      <c r="E157" s="58"/>
      <c r="F157" s="73"/>
      <c r="G157" s="67"/>
      <c r="H157" s="73"/>
      <c r="I157" s="67"/>
      <c r="J157" s="64"/>
      <c r="K157" s="71"/>
      <c r="L157" s="64"/>
      <c r="M157" s="67"/>
      <c r="N157" s="64"/>
      <c r="O157" s="66"/>
      <c r="P157" s="73">
        <f>SUM(F157:O157)</f>
        <v>0</v>
      </c>
      <c r="Q157"/>
      <c r="R157"/>
      <c r="S157"/>
    </row>
    <row r="158" spans="1:21" ht="15.75" customHeight="1">
      <c r="A158" s="19">
        <f t="shared" si="5"/>
        <v>120</v>
      </c>
      <c r="B158" s="30"/>
      <c r="C158" s="30"/>
      <c r="D158" s="50"/>
      <c r="E158" s="32"/>
      <c r="F158" s="31"/>
      <c r="G158" s="67"/>
      <c r="H158" s="70"/>
      <c r="I158" s="67"/>
      <c r="J158" s="66"/>
      <c r="K158" s="68"/>
      <c r="L158" s="58"/>
      <c r="M158" s="67"/>
      <c r="N158" s="58"/>
      <c r="O158" s="66"/>
      <c r="P158" s="70"/>
      <c r="Q158"/>
      <c r="R158"/>
      <c r="S158"/>
    </row>
    <row r="159" spans="1:21" ht="15.75" customHeight="1">
      <c r="A159" s="19">
        <f t="shared" si="5"/>
        <v>121</v>
      </c>
      <c r="B159" s="60" t="s">
        <v>142</v>
      </c>
      <c r="C159" s="30"/>
      <c r="D159" s="74">
        <f>SUM(D155:D157)</f>
        <v>18301176.338099387</v>
      </c>
      <c r="E159" s="32"/>
      <c r="F159" s="74">
        <f>SUM(F155:F157)</f>
        <v>1191735.9883076735</v>
      </c>
      <c r="G159" s="67"/>
      <c r="H159" s="75"/>
      <c r="I159" s="58"/>
      <c r="J159" s="75"/>
      <c r="K159" s="68"/>
      <c r="L159" s="75"/>
      <c r="M159" s="58"/>
      <c r="N159" s="75"/>
      <c r="O159" s="67"/>
      <c r="P159" s="35">
        <f>SUM(F159:O159)</f>
        <v>1191735.9883076735</v>
      </c>
      <c r="Q159"/>
      <c r="R159"/>
      <c r="S159"/>
    </row>
    <row r="160" spans="1:21" ht="15.75" customHeight="1">
      <c r="A160" s="19">
        <f t="shared" si="5"/>
        <v>122</v>
      </c>
      <c r="B160" s="30"/>
      <c r="C160" s="30"/>
      <c r="D160" s="67"/>
      <c r="E160" s="58"/>
      <c r="F160" s="70"/>
      <c r="G160" s="67"/>
      <c r="H160" s="70"/>
      <c r="I160" s="67"/>
      <c r="J160" s="58"/>
      <c r="K160" s="68"/>
      <c r="L160" s="58"/>
      <c r="M160" s="67"/>
      <c r="N160" s="58"/>
      <c r="O160" s="66"/>
      <c r="P160" s="58"/>
      <c r="Q160"/>
      <c r="R160"/>
      <c r="S160"/>
    </row>
    <row r="161" spans="1:19" ht="15.75" customHeight="1">
      <c r="A161" s="19">
        <f t="shared" si="5"/>
        <v>123</v>
      </c>
      <c r="B161" s="20" t="s">
        <v>51</v>
      </c>
      <c r="C161" s="30"/>
      <c r="D161" s="76">
        <f>D40</f>
        <v>0.38900000000000001</v>
      </c>
      <c r="E161" s="58"/>
      <c r="F161" s="35">
        <f>F159*$D$161</f>
        <v>463585.29945168499</v>
      </c>
      <c r="G161" s="67"/>
      <c r="H161" s="35"/>
      <c r="I161" s="67"/>
      <c r="J161" s="35"/>
      <c r="K161" s="67"/>
      <c r="L161" s="35"/>
      <c r="M161" s="70"/>
      <c r="N161" s="35"/>
      <c r="O161" s="67"/>
      <c r="P161" s="35">
        <f>P159*$D$161</f>
        <v>463585.29945168499</v>
      </c>
      <c r="Q161"/>
      <c r="R161"/>
      <c r="S161"/>
    </row>
    <row r="162" spans="1:19" ht="15.75" customHeight="1">
      <c r="A162" s="19">
        <f t="shared" si="5"/>
        <v>124</v>
      </c>
      <c r="B162" s="65"/>
      <c r="C162" s="30"/>
      <c r="D162" s="77"/>
      <c r="E162" s="58"/>
      <c r="F162" s="70"/>
      <c r="G162" s="67"/>
      <c r="H162" s="70"/>
      <c r="I162" s="67"/>
      <c r="J162" s="58"/>
      <c r="K162" s="68"/>
      <c r="L162" s="58"/>
      <c r="M162" s="67"/>
      <c r="N162" s="58"/>
      <c r="O162" s="66"/>
      <c r="P162" s="58"/>
      <c r="Q162"/>
      <c r="R162"/>
      <c r="S162"/>
    </row>
    <row r="163" spans="1:19" ht="15.75" customHeight="1">
      <c r="A163" s="19">
        <f t="shared" si="5"/>
        <v>125</v>
      </c>
      <c r="B163" s="20" t="s">
        <v>52</v>
      </c>
      <c r="C163" s="30"/>
      <c r="D163" s="67"/>
      <c r="E163" s="58"/>
      <c r="F163" s="35">
        <f>F159-F161</f>
        <v>728150.68885598844</v>
      </c>
      <c r="G163" s="67"/>
      <c r="H163" s="35"/>
      <c r="I163" s="67"/>
      <c r="J163" s="35"/>
      <c r="K163" s="67"/>
      <c r="L163" s="35"/>
      <c r="M163" s="67"/>
      <c r="N163" s="35"/>
      <c r="O163" s="67"/>
      <c r="P163" s="35">
        <f>P159-P161</f>
        <v>728150.68885598844</v>
      </c>
      <c r="Q163"/>
      <c r="R163"/>
      <c r="S163"/>
    </row>
    <row r="164" spans="1:19" ht="15.75" customHeight="1">
      <c r="A164" s="19">
        <f t="shared" si="5"/>
        <v>126</v>
      </c>
      <c r="B164" s="65"/>
      <c r="C164" s="30"/>
      <c r="D164" s="67"/>
      <c r="E164" s="58"/>
      <c r="F164" s="70"/>
      <c r="G164" s="67"/>
      <c r="H164" s="70"/>
      <c r="I164" s="67"/>
      <c r="J164" s="58"/>
      <c r="K164" s="68"/>
      <c r="L164" s="58"/>
      <c r="M164" s="67"/>
      <c r="N164" s="58"/>
      <c r="O164" s="66"/>
      <c r="P164" s="58"/>
      <c r="Q164"/>
      <c r="R164"/>
      <c r="S164"/>
    </row>
    <row r="165" spans="1:19" ht="15.75" customHeight="1">
      <c r="A165" s="19">
        <f t="shared" si="5"/>
        <v>127</v>
      </c>
      <c r="B165" s="30"/>
      <c r="C165" s="30"/>
      <c r="D165" s="58"/>
      <c r="E165" s="58"/>
      <c r="F165" s="70"/>
      <c r="G165" s="67"/>
      <c r="H165" s="70"/>
      <c r="I165" s="70"/>
      <c r="J165" s="58"/>
      <c r="K165" s="68"/>
      <c r="L165" s="58"/>
      <c r="M165" s="70"/>
      <c r="N165" s="66"/>
      <c r="O165" s="66"/>
      <c r="P165" s="58"/>
      <c r="Q165"/>
      <c r="R165"/>
      <c r="S165"/>
    </row>
    <row r="166" spans="1:19" ht="15.75" customHeight="1">
      <c r="A166" s="19">
        <f t="shared" si="5"/>
        <v>128</v>
      </c>
      <c r="B166" s="65"/>
      <c r="C166" s="30"/>
      <c r="D166" s="70"/>
      <c r="E166" s="58"/>
      <c r="F166" s="70"/>
      <c r="G166" s="70"/>
      <c r="H166" s="67"/>
      <c r="I166" s="58"/>
      <c r="J166" s="58"/>
      <c r="K166" s="58"/>
      <c r="L166" s="58"/>
      <c r="M166" s="58"/>
      <c r="N166" s="58"/>
      <c r="O166" s="58"/>
      <c r="P166" s="58"/>
      <c r="Q166"/>
      <c r="R166"/>
      <c r="S166"/>
    </row>
    <row r="167" spans="1:19" ht="15.75" customHeight="1">
      <c r="A167" s="19">
        <f t="shared" si="5"/>
        <v>129</v>
      </c>
      <c r="B167" s="30"/>
      <c r="C167" s="30"/>
      <c r="D167" s="70"/>
      <c r="E167" s="58"/>
      <c r="F167" s="70"/>
      <c r="G167" s="70"/>
      <c r="H167" s="67"/>
      <c r="I167" s="58"/>
      <c r="J167" s="58"/>
      <c r="K167" s="58"/>
      <c r="L167" s="58"/>
      <c r="M167" s="58"/>
      <c r="N167" s="58"/>
      <c r="O167" s="58"/>
      <c r="P167" s="58"/>
      <c r="Q167"/>
      <c r="R167"/>
      <c r="S167"/>
    </row>
    <row r="168" spans="1:19" ht="15.75" customHeight="1">
      <c r="A168" s="19">
        <f t="shared" si="5"/>
        <v>130</v>
      </c>
      <c r="B168" s="20" t="s">
        <v>143</v>
      </c>
      <c r="C168" s="30"/>
      <c r="D168" s="74">
        <v>6437544.724313166</v>
      </c>
      <c r="E168" s="32"/>
      <c r="F168" s="35"/>
      <c r="G168" s="31"/>
      <c r="H168" s="74">
        <f>D.2.3!D20</f>
        <v>-337324.5716198897</v>
      </c>
      <c r="I168" s="58"/>
      <c r="J168" s="78"/>
      <c r="K168" s="58"/>
      <c r="L168" s="78"/>
      <c r="M168" s="58"/>
      <c r="N168" s="78"/>
      <c r="O168" s="58"/>
      <c r="P168" s="35">
        <f>SUM(F168:O168)</f>
        <v>-337324.5716198897</v>
      </c>
      <c r="Q168"/>
      <c r="R168"/>
      <c r="S168"/>
    </row>
    <row r="169" spans="1:19" ht="15.75" customHeight="1">
      <c r="A169" s="19">
        <f t="shared" si="5"/>
        <v>131</v>
      </c>
      <c r="B169" s="30"/>
      <c r="C169" s="30"/>
      <c r="D169" s="70"/>
      <c r="E169" s="58"/>
      <c r="F169" s="70"/>
      <c r="G169" s="70"/>
      <c r="H169" s="67"/>
      <c r="I169" s="58"/>
      <c r="J169" s="58"/>
      <c r="K169" s="58"/>
      <c r="L169" s="58"/>
      <c r="M169" s="58"/>
      <c r="N169" s="58"/>
      <c r="O169" s="58"/>
      <c r="P169" s="58"/>
      <c r="Q169"/>
      <c r="R169"/>
      <c r="S169"/>
    </row>
    <row r="170" spans="1:19" ht="15.75" customHeight="1">
      <c r="A170" s="19">
        <f t="shared" si="5"/>
        <v>132</v>
      </c>
      <c r="B170" s="20" t="s">
        <v>51</v>
      </c>
      <c r="C170" s="30"/>
      <c r="D170" s="76">
        <f>D40</f>
        <v>0.38900000000000001</v>
      </c>
      <c r="E170" s="58"/>
      <c r="F170" s="35"/>
      <c r="G170" s="70"/>
      <c r="H170" s="35">
        <f>H168*$D$170</f>
        <v>-131219.25836013709</v>
      </c>
      <c r="I170" s="58"/>
      <c r="J170" s="35"/>
      <c r="K170" s="70"/>
      <c r="L170" s="35"/>
      <c r="M170" s="58"/>
      <c r="N170" s="35"/>
      <c r="O170" s="70"/>
      <c r="P170" s="35">
        <f>P168*$D$170</f>
        <v>-131219.25836013709</v>
      </c>
      <c r="Q170"/>
      <c r="R170"/>
      <c r="S170"/>
    </row>
    <row r="171" spans="1:19" ht="15.75" customHeight="1">
      <c r="A171" s="19">
        <f t="shared" si="5"/>
        <v>133</v>
      </c>
      <c r="B171" s="65"/>
      <c r="C171" s="30"/>
      <c r="D171" s="77"/>
      <c r="E171" s="58"/>
      <c r="F171" s="70"/>
      <c r="G171" s="70"/>
      <c r="H171" s="70"/>
      <c r="I171" s="58"/>
      <c r="J171" s="70"/>
      <c r="K171" s="70"/>
      <c r="L171" s="70"/>
      <c r="M171" s="58"/>
      <c r="N171" s="70"/>
      <c r="O171" s="70"/>
      <c r="P171" s="70"/>
      <c r="Q171"/>
      <c r="R171"/>
      <c r="S171"/>
    </row>
    <row r="172" spans="1:19" ht="15.75" customHeight="1">
      <c r="A172" s="19">
        <f t="shared" si="5"/>
        <v>134</v>
      </c>
      <c r="B172" s="20" t="s">
        <v>52</v>
      </c>
      <c r="C172" s="30"/>
      <c r="D172" s="79"/>
      <c r="F172" s="80"/>
      <c r="G172" s="79"/>
      <c r="H172" s="80">
        <f>H168-H170</f>
        <v>-206105.31325975261</v>
      </c>
      <c r="I172" s="81"/>
      <c r="J172" s="80"/>
      <c r="K172" s="79"/>
      <c r="L172" s="80"/>
      <c r="M172" s="81"/>
      <c r="N172" s="80"/>
      <c r="O172" s="79"/>
      <c r="P172" s="80">
        <f>P168-P170</f>
        <v>-206105.31325975261</v>
      </c>
      <c r="Q172"/>
      <c r="R172"/>
      <c r="S172"/>
    </row>
    <row r="173" spans="1:19" ht="15.75" customHeight="1">
      <c r="A173" s="59"/>
      <c r="B173" s="65"/>
      <c r="C173" s="30"/>
      <c r="D173" s="82"/>
      <c r="F173" s="82"/>
      <c r="G173" s="79"/>
      <c r="H173" s="82"/>
      <c r="I173" s="81"/>
      <c r="K173" s="81"/>
      <c r="M173" s="81"/>
      <c r="O173" s="81"/>
      <c r="Q173"/>
      <c r="R173"/>
      <c r="S173"/>
    </row>
    <row r="174" spans="1:19" ht="15.75" customHeight="1">
      <c r="A174" s="59"/>
      <c r="B174" s="30"/>
      <c r="C174" s="30"/>
      <c r="D174" s="79"/>
      <c r="F174" s="82"/>
      <c r="G174" s="82"/>
      <c r="H174" s="82"/>
      <c r="I174" s="81"/>
      <c r="K174" s="81"/>
      <c r="M174" s="81"/>
      <c r="O174" s="81"/>
      <c r="Q174"/>
      <c r="R174"/>
      <c r="S174"/>
    </row>
    <row r="175" spans="1:19" ht="15.75" customHeight="1">
      <c r="A175" s="19"/>
      <c r="D175" s="82"/>
      <c r="F175" s="82"/>
      <c r="G175" s="79"/>
      <c r="H175" s="82"/>
      <c r="I175" s="81"/>
      <c r="K175" s="81"/>
      <c r="M175" s="81"/>
      <c r="Q175"/>
      <c r="R175"/>
      <c r="S175"/>
    </row>
    <row r="176" spans="1:19" ht="15.75" customHeight="1">
      <c r="A176" s="19"/>
      <c r="D176" s="79"/>
      <c r="F176" s="82"/>
      <c r="G176" s="79"/>
      <c r="H176" s="82"/>
      <c r="Q176"/>
      <c r="R176"/>
      <c r="S176"/>
    </row>
    <row r="177" spans="1:19" ht="15.75" customHeight="1">
      <c r="A177" s="19"/>
      <c r="B177" s="5" t="s">
        <v>144</v>
      </c>
      <c r="D177" s="79"/>
      <c r="G177" s="81"/>
      <c r="I177" s="79"/>
      <c r="K177" s="83"/>
      <c r="M177" s="79"/>
      <c r="O177" s="81"/>
      <c r="Q177"/>
      <c r="R177"/>
      <c r="S177"/>
    </row>
    <row r="178" spans="1:19" ht="15.75" customHeight="1">
      <c r="A178"/>
      <c r="B178"/>
      <c r="C178" t="s">
        <v>145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</sheetData>
  <printOptions horizontalCentered="1"/>
  <pageMargins left="0.64" right="0.5" top="1" bottom="0.5" header="0.25" footer="0.5"/>
  <pageSetup scale="54" fitToHeight="0" orientation="portrait" verticalDpi="300" r:id="rId1"/>
  <headerFooter alignWithMargins="0">
    <oddHeader xml:space="preserve">&amp;RCASE NO. 2015-00343
FR_16(8)(d)
ATTACHMENT 1
</oddHeader>
    <oddFooter>&amp;RSchedule &amp;A
Page &amp;P of &amp;N</oddFooter>
  </headerFooter>
  <rowBreaks count="5" manualBreakCount="5">
    <brk id="42" max="16" man="1"/>
    <brk id="93" max="16" man="1"/>
    <brk id="148" max="16" man="1"/>
    <brk id="185" max="25" man="1"/>
    <brk id="239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view="pageBreakPreview" zoomScale="60" zoomScaleNormal="90" workbookViewId="0">
      <pane ySplit="11" topLeftCell="A12" activePane="bottomLeft" state="frozen"/>
      <selection activeCell="C23" sqref="C23"/>
      <selection pane="bottomLeft" activeCell="A12" sqref="A12"/>
    </sheetView>
  </sheetViews>
  <sheetFormatPr defaultColWidth="7.109375" defaultRowHeight="15.75" customHeight="1"/>
  <cols>
    <col min="1" max="1" width="3.77734375" style="5" customWidth="1"/>
    <col min="2" max="2" width="89.44140625" style="5" customWidth="1"/>
    <col min="3" max="3" width="11.88671875" style="5" customWidth="1"/>
    <col min="4" max="4" width="13.5546875" style="5" customWidth="1"/>
    <col min="5" max="11" width="7.109375" style="5"/>
    <col min="12" max="12" width="7.88671875" style="5" customWidth="1"/>
    <col min="13" max="13" width="8.5546875" style="5" customWidth="1"/>
    <col min="14" max="16384" width="7.109375" style="5"/>
  </cols>
  <sheetData>
    <row r="1" spans="1:6" ht="15.75" customHeight="1">
      <c r="A1" s="111" t="s">
        <v>220</v>
      </c>
      <c r="B1" s="111"/>
      <c r="C1" s="111"/>
      <c r="D1" s="111"/>
      <c r="E1" s="4"/>
      <c r="F1"/>
    </row>
    <row r="2" spans="1:6" ht="15.75" customHeight="1">
      <c r="A2" s="111" t="s">
        <v>221</v>
      </c>
      <c r="B2" s="111"/>
      <c r="C2" s="111"/>
      <c r="D2" s="111"/>
      <c r="E2" s="4"/>
      <c r="F2"/>
    </row>
    <row r="3" spans="1:6" ht="15.75" customHeight="1">
      <c r="A3" s="111" t="s">
        <v>7</v>
      </c>
      <c r="B3" s="111"/>
      <c r="C3" s="111"/>
      <c r="D3" s="111"/>
      <c r="E3" s="4"/>
      <c r="F3"/>
    </row>
    <row r="4" spans="1:6" ht="15.75" customHeight="1">
      <c r="A4" s="111" t="s">
        <v>223</v>
      </c>
      <c r="B4" s="111"/>
      <c r="C4" s="111"/>
      <c r="D4" s="111"/>
      <c r="E4" s="4"/>
      <c r="F4"/>
    </row>
    <row r="5" spans="1:6" ht="15.75" customHeight="1">
      <c r="B5" s="84"/>
      <c r="C5" s="4"/>
      <c r="D5" s="4"/>
      <c r="E5" s="4"/>
      <c r="F5"/>
    </row>
    <row r="6" spans="1:6" ht="15.75" customHeight="1">
      <c r="D6" s="10"/>
      <c r="F6"/>
    </row>
    <row r="7" spans="1:6" ht="15.75" customHeight="1">
      <c r="B7" s="11" t="s">
        <v>146</v>
      </c>
      <c r="D7" s="13" t="s">
        <v>147</v>
      </c>
      <c r="F7"/>
    </row>
    <row r="8" spans="1:6" ht="15.75" customHeight="1">
      <c r="B8" s="11" t="s">
        <v>148</v>
      </c>
      <c r="D8" s="85" t="s">
        <v>149</v>
      </c>
      <c r="F8"/>
    </row>
    <row r="9" spans="1:6" ht="15.75" customHeight="1">
      <c r="A9" s="17"/>
      <c r="B9" s="11" t="s">
        <v>16</v>
      </c>
      <c r="C9" s="17"/>
      <c r="D9" s="85" t="str">
        <f>D.1!P9</f>
        <v>Witness:  Waller, Smith</v>
      </c>
      <c r="E9" s="10"/>
      <c r="F9"/>
    </row>
    <row r="10" spans="1:6" ht="15.75" customHeight="1">
      <c r="A10" s="5" t="s">
        <v>150</v>
      </c>
      <c r="B10" s="22"/>
      <c r="C10" s="10"/>
      <c r="D10" s="86"/>
      <c r="E10" s="10"/>
      <c r="F10"/>
    </row>
    <row r="11" spans="1:6" ht="15.75" customHeight="1">
      <c r="A11" s="17" t="s">
        <v>151</v>
      </c>
      <c r="B11" s="87" t="s">
        <v>152</v>
      </c>
      <c r="C11" s="16"/>
      <c r="D11" s="26" t="s">
        <v>153</v>
      </c>
      <c r="E11" s="10"/>
      <c r="F11"/>
    </row>
    <row r="12" spans="1:6" ht="15.75" customHeight="1">
      <c r="A12" s="88">
        <v>1</v>
      </c>
      <c r="B12" s="89" t="s">
        <v>154</v>
      </c>
      <c r="F12"/>
    </row>
    <row r="13" spans="1:6" ht="15.75" customHeight="1">
      <c r="A13" s="88">
        <f>A12+1</f>
        <v>2</v>
      </c>
      <c r="B13" s="57" t="s">
        <v>155</v>
      </c>
      <c r="C13" s="57" t="s">
        <v>156</v>
      </c>
      <c r="D13" s="90">
        <v>95823029.825353429</v>
      </c>
      <c r="F13"/>
    </row>
    <row r="14" spans="1:6" ht="15.75" customHeight="1">
      <c r="A14" s="88">
        <f t="shared" ref="A14:A72" si="0">A13+1</f>
        <v>3</v>
      </c>
      <c r="B14" s="57" t="s">
        <v>157</v>
      </c>
      <c r="C14" s="57" t="s">
        <v>21</v>
      </c>
      <c r="D14" s="91">
        <v>98207124.629063994</v>
      </c>
      <c r="F14"/>
    </row>
    <row r="15" spans="1:6" ht="15.75" customHeight="1">
      <c r="A15" s="88">
        <f t="shared" si="0"/>
        <v>4</v>
      </c>
      <c r="B15" s="58" t="s">
        <v>158</v>
      </c>
      <c r="C15" s="57" t="s">
        <v>159</v>
      </c>
      <c r="D15" s="90">
        <f>D13-D14</f>
        <v>-2384094.803710565</v>
      </c>
      <c r="F15"/>
    </row>
    <row r="16" spans="1:6" ht="15.75" customHeight="1">
      <c r="A16" s="88">
        <f t="shared" si="0"/>
        <v>5</v>
      </c>
      <c r="B16" s="58"/>
      <c r="C16" s="58"/>
      <c r="D16" s="92">
        <f>D15/D14</f>
        <v>-2.427618986621875E-2</v>
      </c>
      <c r="F16"/>
    </row>
    <row r="17" spans="1:6" ht="15.75" customHeight="1">
      <c r="A17" s="88">
        <f t="shared" si="0"/>
        <v>6</v>
      </c>
      <c r="B17" s="58"/>
      <c r="C17" s="58"/>
      <c r="D17" s="92"/>
      <c r="F17"/>
    </row>
    <row r="18" spans="1:6" ht="15.75" customHeight="1">
      <c r="A18" s="88">
        <f t="shared" si="0"/>
        <v>7</v>
      </c>
      <c r="B18" s="57" t="s">
        <v>160</v>
      </c>
      <c r="C18" s="57" t="s">
        <v>156</v>
      </c>
      <c r="D18" s="90">
        <v>39862445.220677249</v>
      </c>
      <c r="F18"/>
    </row>
    <row r="19" spans="1:6" ht="15.75" customHeight="1">
      <c r="A19" s="88">
        <f t="shared" si="0"/>
        <v>8</v>
      </c>
      <c r="B19" s="57" t="s">
        <v>157</v>
      </c>
      <c r="C19" s="57" t="s">
        <v>21</v>
      </c>
      <c r="D19" s="91">
        <v>40950740.394301347</v>
      </c>
      <c r="F19"/>
    </row>
    <row r="20" spans="1:6" ht="15.75" customHeight="1">
      <c r="A20" s="88">
        <f t="shared" si="0"/>
        <v>9</v>
      </c>
      <c r="B20" s="58" t="s">
        <v>158</v>
      </c>
      <c r="C20" s="57" t="s">
        <v>159</v>
      </c>
      <c r="D20" s="90">
        <f>D18-D19</f>
        <v>-1088295.1736240983</v>
      </c>
      <c r="F20"/>
    </row>
    <row r="21" spans="1:6" ht="15.75" customHeight="1">
      <c r="A21" s="88">
        <f t="shared" si="0"/>
        <v>10</v>
      </c>
      <c r="B21" s="58"/>
      <c r="C21" s="58"/>
      <c r="D21" s="92">
        <f>D20/D19</f>
        <v>-2.6575714215304982E-2</v>
      </c>
      <c r="F21"/>
    </row>
    <row r="22" spans="1:6" ht="15.75" customHeight="1">
      <c r="A22" s="88">
        <f t="shared" si="0"/>
        <v>11</v>
      </c>
      <c r="B22" s="58"/>
      <c r="C22" s="58"/>
      <c r="D22" s="92"/>
      <c r="F22"/>
    </row>
    <row r="23" spans="1:6" ht="15.75" customHeight="1">
      <c r="A23" s="88">
        <f t="shared" si="0"/>
        <v>12</v>
      </c>
      <c r="B23" s="57" t="s">
        <v>161</v>
      </c>
      <c r="C23" s="57" t="s">
        <v>156</v>
      </c>
      <c r="D23" s="90">
        <v>4880527.2397751613</v>
      </c>
      <c r="F23"/>
    </row>
    <row r="24" spans="1:6" ht="15.75" customHeight="1">
      <c r="A24" s="88">
        <f t="shared" si="0"/>
        <v>13</v>
      </c>
      <c r="B24" s="57" t="s">
        <v>162</v>
      </c>
      <c r="C24" s="57" t="s">
        <v>21</v>
      </c>
      <c r="D24" s="91">
        <v>5451325.746213723</v>
      </c>
      <c r="F24"/>
    </row>
    <row r="25" spans="1:6" ht="15.75" customHeight="1">
      <c r="A25" s="88">
        <f t="shared" si="0"/>
        <v>14</v>
      </c>
      <c r="B25" s="58" t="s">
        <v>163</v>
      </c>
      <c r="C25" s="57" t="s">
        <v>159</v>
      </c>
      <c r="D25" s="90">
        <f>D23-D24</f>
        <v>-570798.50643856172</v>
      </c>
      <c r="F25"/>
    </row>
    <row r="26" spans="1:6" ht="15.75" customHeight="1">
      <c r="A26" s="88">
        <f t="shared" si="0"/>
        <v>15</v>
      </c>
      <c r="B26" s="58"/>
      <c r="C26" s="58"/>
      <c r="D26" s="92">
        <f>D25/D24</f>
        <v>-0.10470819998878547</v>
      </c>
      <c r="F26"/>
    </row>
    <row r="27" spans="1:6" ht="15.75" customHeight="1">
      <c r="A27" s="88">
        <f t="shared" si="0"/>
        <v>16</v>
      </c>
      <c r="B27" s="58"/>
      <c r="C27" s="58"/>
      <c r="D27" s="92"/>
      <c r="F27"/>
    </row>
    <row r="28" spans="1:6" ht="15.75" customHeight="1">
      <c r="A28" s="88">
        <f t="shared" si="0"/>
        <v>17</v>
      </c>
      <c r="B28" s="57" t="s">
        <v>164</v>
      </c>
      <c r="C28" s="57" t="s">
        <v>156</v>
      </c>
      <c r="D28" s="90">
        <v>7189609.0439688396</v>
      </c>
      <c r="F28"/>
    </row>
    <row r="29" spans="1:6" ht="15.75" customHeight="1">
      <c r="A29" s="88">
        <f t="shared" si="0"/>
        <v>18</v>
      </c>
      <c r="B29" s="57" t="s">
        <v>165</v>
      </c>
      <c r="C29" s="57" t="s">
        <v>21</v>
      </c>
      <c r="D29" s="91">
        <v>7553488.8796820827</v>
      </c>
      <c r="F29"/>
    </row>
    <row r="30" spans="1:6" ht="15.75" customHeight="1">
      <c r="A30" s="88">
        <f t="shared" si="0"/>
        <v>19</v>
      </c>
      <c r="B30" s="58" t="s">
        <v>166</v>
      </c>
      <c r="C30" s="57" t="s">
        <v>159</v>
      </c>
      <c r="D30" s="90">
        <f>D28-D29</f>
        <v>-363879.83571324311</v>
      </c>
      <c r="F30"/>
    </row>
    <row r="31" spans="1:6" ht="15.75" customHeight="1">
      <c r="A31" s="88">
        <f t="shared" si="0"/>
        <v>20</v>
      </c>
      <c r="B31" s="58"/>
      <c r="C31" s="58"/>
      <c r="D31" s="92">
        <f>D30/D29</f>
        <v>-4.8173743485878856E-2</v>
      </c>
      <c r="F31"/>
    </row>
    <row r="32" spans="1:6" ht="15.75" customHeight="1">
      <c r="A32" s="88">
        <f t="shared" si="0"/>
        <v>21</v>
      </c>
      <c r="B32" s="58"/>
      <c r="C32" s="58"/>
      <c r="D32" s="92"/>
      <c r="F32"/>
    </row>
    <row r="33" spans="1:6" ht="15.75" customHeight="1">
      <c r="A33" s="88">
        <f t="shared" si="0"/>
        <v>22</v>
      </c>
      <c r="B33" s="58" t="s">
        <v>167</v>
      </c>
      <c r="C33" s="57" t="s">
        <v>156</v>
      </c>
      <c r="D33" s="90">
        <v>0</v>
      </c>
      <c r="F33"/>
    </row>
    <row r="34" spans="1:6" ht="15.75" customHeight="1">
      <c r="A34" s="88">
        <f t="shared" si="0"/>
        <v>23</v>
      </c>
      <c r="B34" s="58"/>
      <c r="C34" s="57" t="s">
        <v>21</v>
      </c>
      <c r="D34" s="91">
        <v>0</v>
      </c>
      <c r="F34"/>
    </row>
    <row r="35" spans="1:6" ht="15.75" customHeight="1">
      <c r="A35" s="88">
        <f t="shared" si="0"/>
        <v>24</v>
      </c>
      <c r="B35" s="58"/>
      <c r="C35" s="57" t="s">
        <v>159</v>
      </c>
      <c r="D35" s="90">
        <f>D33-D34</f>
        <v>0</v>
      </c>
      <c r="F35"/>
    </row>
    <row r="36" spans="1:6" ht="15.75" customHeight="1">
      <c r="A36" s="88">
        <f t="shared" si="0"/>
        <v>25</v>
      </c>
      <c r="B36" s="58"/>
      <c r="C36" s="58"/>
      <c r="D36" s="93">
        <f>IF(D34=0,0,D35/D34)</f>
        <v>0</v>
      </c>
      <c r="F36"/>
    </row>
    <row r="37" spans="1:6" ht="15.75" customHeight="1">
      <c r="A37" s="88">
        <f t="shared" si="0"/>
        <v>26</v>
      </c>
      <c r="B37" s="94" t="s">
        <v>168</v>
      </c>
      <c r="C37" s="58"/>
      <c r="D37" s="58"/>
      <c r="F37"/>
    </row>
    <row r="38" spans="1:6" ht="15.75" customHeight="1">
      <c r="A38" s="88">
        <f t="shared" si="0"/>
        <v>27</v>
      </c>
      <c r="B38" s="58" t="s">
        <v>169</v>
      </c>
      <c r="C38" s="57" t="s">
        <v>156</v>
      </c>
      <c r="D38" s="90">
        <v>1140887.1789956738</v>
      </c>
      <c r="F38"/>
    </row>
    <row r="39" spans="1:6" ht="15.75" customHeight="1">
      <c r="A39" s="88">
        <f t="shared" si="0"/>
        <v>28</v>
      </c>
      <c r="B39" s="58" t="s">
        <v>170</v>
      </c>
      <c r="C39" s="57" t="s">
        <v>21</v>
      </c>
      <c r="D39" s="91">
        <v>1230383.6535251739</v>
      </c>
      <c r="F39"/>
    </row>
    <row r="40" spans="1:6" ht="15.75" customHeight="1">
      <c r="A40" s="88">
        <f t="shared" si="0"/>
        <v>29</v>
      </c>
      <c r="B40" s="58"/>
      <c r="C40" s="57" t="s">
        <v>159</v>
      </c>
      <c r="D40" s="90">
        <f>D38-D39</f>
        <v>-89496.474529500119</v>
      </c>
      <c r="F40"/>
    </row>
    <row r="41" spans="1:6" ht="15.75" customHeight="1">
      <c r="A41" s="88">
        <f t="shared" si="0"/>
        <v>30</v>
      </c>
      <c r="B41" s="58"/>
      <c r="C41" s="58"/>
      <c r="D41" s="92">
        <f>D40/D39</f>
        <v>-7.2738673236663734E-2</v>
      </c>
      <c r="F41"/>
    </row>
    <row r="42" spans="1:6" ht="15.75" customHeight="1">
      <c r="A42" s="88">
        <f t="shared" si="0"/>
        <v>31</v>
      </c>
      <c r="B42" s="58"/>
      <c r="C42" s="58"/>
      <c r="D42" s="92"/>
      <c r="F42"/>
    </row>
    <row r="43" spans="1:6" ht="15.75" customHeight="1">
      <c r="A43" s="88">
        <f t="shared" si="0"/>
        <v>32</v>
      </c>
      <c r="B43" s="57" t="s">
        <v>171</v>
      </c>
      <c r="C43" s="57" t="s">
        <v>156</v>
      </c>
      <c r="D43" s="90">
        <v>795825</v>
      </c>
      <c r="F43"/>
    </row>
    <row r="44" spans="1:6" ht="15.75" customHeight="1">
      <c r="A44" s="88">
        <f t="shared" si="0"/>
        <v>33</v>
      </c>
      <c r="B44" s="57" t="s">
        <v>172</v>
      </c>
      <c r="C44" s="57" t="s">
        <v>21</v>
      </c>
      <c r="D44" s="91">
        <v>796529.01</v>
      </c>
      <c r="F44"/>
    </row>
    <row r="45" spans="1:6" ht="15.75" customHeight="1">
      <c r="A45" s="88">
        <f t="shared" si="0"/>
        <v>34</v>
      </c>
      <c r="B45" s="58"/>
      <c r="C45" s="57" t="s">
        <v>159</v>
      </c>
      <c r="D45" s="90">
        <f>D43-D44</f>
        <v>-704.01000000000931</v>
      </c>
      <c r="F45"/>
    </row>
    <row r="46" spans="1:6" ht="15.75" customHeight="1">
      <c r="A46" s="88">
        <f t="shared" si="0"/>
        <v>35</v>
      </c>
      <c r="B46" s="58"/>
      <c r="C46" s="58"/>
      <c r="D46" s="92">
        <f>D45/D44</f>
        <v>-8.8384728134385121E-4</v>
      </c>
      <c r="F46"/>
    </row>
    <row r="47" spans="1:6" ht="15.75" customHeight="1">
      <c r="A47" s="88">
        <f t="shared" si="0"/>
        <v>36</v>
      </c>
      <c r="B47" s="58"/>
      <c r="C47" s="58"/>
      <c r="D47" s="92"/>
      <c r="F47"/>
    </row>
    <row r="48" spans="1:6" ht="15.75" customHeight="1">
      <c r="A48" s="88">
        <f t="shared" si="0"/>
        <v>37</v>
      </c>
      <c r="B48" s="57" t="s">
        <v>173</v>
      </c>
      <c r="C48" s="57" t="s">
        <v>156</v>
      </c>
      <c r="D48" s="90">
        <v>14493603.90615</v>
      </c>
      <c r="F48"/>
    </row>
    <row r="49" spans="1:11" ht="15.75" customHeight="1">
      <c r="A49" s="88">
        <f t="shared" si="0"/>
        <v>38</v>
      </c>
      <c r="B49" s="57" t="s">
        <v>174</v>
      </c>
      <c r="C49" s="57" t="s">
        <v>21</v>
      </c>
      <c r="D49" s="91">
        <v>14819845.18675</v>
      </c>
      <c r="F49"/>
    </row>
    <row r="50" spans="1:11" ht="15.75" customHeight="1">
      <c r="A50" s="88">
        <f t="shared" si="0"/>
        <v>39</v>
      </c>
      <c r="B50" s="58" t="s">
        <v>175</v>
      </c>
      <c r="C50" s="57" t="s">
        <v>159</v>
      </c>
      <c r="D50" s="90">
        <f>D48-D49</f>
        <v>-326241.28060000017</v>
      </c>
      <c r="F50"/>
    </row>
    <row r="51" spans="1:11" ht="15.75" customHeight="1">
      <c r="A51" s="88">
        <f t="shared" si="0"/>
        <v>40</v>
      </c>
      <c r="B51" s="58"/>
      <c r="C51" s="58"/>
      <c r="D51" s="92">
        <f>D50/D49</f>
        <v>-2.2013811648429579E-2</v>
      </c>
      <c r="F51"/>
    </row>
    <row r="52" spans="1:11" ht="15.75" customHeight="1">
      <c r="A52" s="88">
        <f t="shared" si="0"/>
        <v>41</v>
      </c>
      <c r="B52" s="58"/>
      <c r="C52" s="58"/>
      <c r="D52" s="92"/>
      <c r="F52"/>
    </row>
    <row r="53" spans="1:11" ht="15.75" customHeight="1">
      <c r="A53" s="88">
        <f t="shared" si="0"/>
        <v>42</v>
      </c>
      <c r="B53" s="58" t="s">
        <v>176</v>
      </c>
      <c r="C53" s="57" t="s">
        <v>156</v>
      </c>
      <c r="D53" s="90">
        <v>2618728.0574999996</v>
      </c>
      <c r="F53"/>
    </row>
    <row r="54" spans="1:11" ht="15.75" customHeight="1">
      <c r="A54" s="88">
        <f t="shared" si="0"/>
        <v>43</v>
      </c>
      <c r="B54" s="32" t="s">
        <v>177</v>
      </c>
      <c r="C54" s="57" t="s">
        <v>21</v>
      </c>
      <c r="D54" s="91">
        <v>1366066.4424999999</v>
      </c>
      <c r="F54"/>
    </row>
    <row r="55" spans="1:11" ht="15.75" customHeight="1">
      <c r="A55" s="88">
        <f t="shared" si="0"/>
        <v>44</v>
      </c>
      <c r="B55" s="58"/>
      <c r="C55" s="57" t="s">
        <v>159</v>
      </c>
      <c r="D55" s="90">
        <f>D53-D54</f>
        <v>1252661.6149999998</v>
      </c>
      <c r="F55"/>
    </row>
    <row r="56" spans="1:11" ht="15.75" customHeight="1">
      <c r="A56" s="88">
        <f t="shared" si="0"/>
        <v>45</v>
      </c>
      <c r="B56" s="58"/>
      <c r="C56" s="58"/>
      <c r="D56" s="93">
        <f>IF(D54=0,0,D55/D54)</f>
        <v>0.91698439843638857</v>
      </c>
      <c r="F56"/>
    </row>
    <row r="57" spans="1:11" ht="15.75" customHeight="1">
      <c r="A57" s="88">
        <f t="shared" si="0"/>
        <v>46</v>
      </c>
      <c r="B57" s="94" t="s">
        <v>178</v>
      </c>
      <c r="C57" s="58"/>
      <c r="D57" s="58"/>
      <c r="F57"/>
    </row>
    <row r="58" spans="1:11" ht="15.75" customHeight="1">
      <c r="A58" s="88">
        <f t="shared" si="0"/>
        <v>47</v>
      </c>
      <c r="B58" s="57" t="s">
        <v>179</v>
      </c>
      <c r="C58" s="57" t="s">
        <v>156</v>
      </c>
      <c r="D58" s="90">
        <v>79378176.690454662</v>
      </c>
      <c r="F58"/>
    </row>
    <row r="59" spans="1:11" ht="15.75" customHeight="1">
      <c r="A59" s="88">
        <f t="shared" si="0"/>
        <v>48</v>
      </c>
      <c r="B59" s="57" t="s">
        <v>180</v>
      </c>
      <c r="C59" s="57" t="s">
        <v>21</v>
      </c>
      <c r="D59" s="91">
        <v>77033020.869385153</v>
      </c>
      <c r="F59"/>
    </row>
    <row r="60" spans="1:11" ht="15.75" customHeight="1">
      <c r="A60" s="88">
        <f t="shared" si="0"/>
        <v>49</v>
      </c>
      <c r="B60" s="5" t="s">
        <v>181</v>
      </c>
      <c r="C60" s="11" t="s">
        <v>159</v>
      </c>
      <c r="D60" s="95">
        <f>D58-D59</f>
        <v>2345155.8210695088</v>
      </c>
      <c r="F60"/>
      <c r="G60" s="82"/>
      <c r="H60" s="82"/>
      <c r="I60" s="82"/>
      <c r="J60" s="82"/>
      <c r="K60" s="82"/>
    </row>
    <row r="61" spans="1:11" ht="15.75" customHeight="1">
      <c r="A61" s="88">
        <f t="shared" si="0"/>
        <v>50</v>
      </c>
      <c r="B61" s="5" t="s">
        <v>182</v>
      </c>
      <c r="D61" s="96">
        <f>D60/D59</f>
        <v>3.0443513633534945E-2</v>
      </c>
      <c r="F61"/>
      <c r="G61" s="82"/>
      <c r="H61" s="82"/>
      <c r="I61" s="82"/>
      <c r="J61" s="82"/>
      <c r="K61" s="82"/>
    </row>
    <row r="62" spans="1:11" ht="15.75" customHeight="1">
      <c r="A62" s="88">
        <f t="shared" si="0"/>
        <v>51</v>
      </c>
      <c r="B62" s="5" t="s">
        <v>183</v>
      </c>
      <c r="D62" s="96"/>
      <c r="F62"/>
      <c r="G62" s="82"/>
      <c r="H62" s="82"/>
      <c r="I62" s="82"/>
      <c r="J62" s="82"/>
      <c r="K62" s="82"/>
    </row>
    <row r="63" spans="1:11" ht="15.75" customHeight="1">
      <c r="A63" s="88">
        <f t="shared" si="0"/>
        <v>52</v>
      </c>
      <c r="D63" s="96"/>
      <c r="F63"/>
      <c r="G63" s="82"/>
      <c r="H63" s="82"/>
      <c r="I63" s="82"/>
      <c r="J63" s="82"/>
      <c r="K63" s="82"/>
    </row>
    <row r="64" spans="1:11" ht="15.75" customHeight="1">
      <c r="A64" s="88">
        <f t="shared" si="0"/>
        <v>53</v>
      </c>
      <c r="D64" s="96"/>
      <c r="F64"/>
      <c r="G64" s="82"/>
      <c r="H64" s="82"/>
      <c r="I64" s="82"/>
      <c r="J64" s="82"/>
      <c r="K64" s="82"/>
    </row>
    <row r="65" spans="1:15" ht="15.75" customHeight="1">
      <c r="A65" s="88">
        <f t="shared" si="0"/>
        <v>54</v>
      </c>
      <c r="B65" t="s">
        <v>184</v>
      </c>
      <c r="F65"/>
    </row>
    <row r="66" spans="1:15" ht="15.75" customHeight="1">
      <c r="A66" s="88">
        <f t="shared" si="0"/>
        <v>55</v>
      </c>
      <c r="B66" s="97" t="s">
        <v>185</v>
      </c>
      <c r="C66"/>
      <c r="D66">
        <f>D14+D19+D24+D29+D34+D44+D49+D54+D39</f>
        <v>170375503.94203633</v>
      </c>
      <c r="E66"/>
      <c r="F66"/>
    </row>
    <row r="67" spans="1:15" ht="15.75" customHeight="1">
      <c r="A67" s="88">
        <f t="shared" si="0"/>
        <v>56</v>
      </c>
      <c r="B67" s="97" t="s">
        <v>186</v>
      </c>
      <c r="C67"/>
      <c r="D67" s="98">
        <f>D59</f>
        <v>77033020.869385153</v>
      </c>
      <c r="E67"/>
      <c r="F67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5.75" customHeight="1">
      <c r="A68" s="88">
        <f t="shared" si="0"/>
        <v>57</v>
      </c>
      <c r="B68" s="97" t="s">
        <v>187</v>
      </c>
      <c r="C68"/>
      <c r="D68">
        <f>D66-D67</f>
        <v>93342483.072651178</v>
      </c>
      <c r="E68"/>
      <c r="F68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5.75" customHeight="1">
      <c r="A69" s="88">
        <f t="shared" si="0"/>
        <v>58</v>
      </c>
      <c r="B69" s="97"/>
      <c r="C69"/>
      <c r="D69"/>
      <c r="E69"/>
      <c r="F69"/>
      <c r="K69" s="99"/>
    </row>
    <row r="70" spans="1:15" ht="15.75" customHeight="1">
      <c r="A70" s="88">
        <f t="shared" si="0"/>
        <v>59</v>
      </c>
      <c r="B70" s="97" t="s">
        <v>188</v>
      </c>
      <c r="C70"/>
      <c r="D70">
        <f>D13+D18+D23+D28+D33+D43+D48+D53+D38</f>
        <v>166804655.47242033</v>
      </c>
      <c r="E70"/>
      <c r="F70"/>
    </row>
    <row r="71" spans="1:15" ht="15.75" customHeight="1">
      <c r="A71" s="88">
        <f t="shared" si="0"/>
        <v>60</v>
      </c>
      <c r="B71" s="97" t="s">
        <v>189</v>
      </c>
      <c r="C71"/>
      <c r="D71" s="98">
        <f>D58</f>
        <v>79378176.690454662</v>
      </c>
      <c r="E71"/>
      <c r="F71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5.75" customHeight="1">
      <c r="A72" s="88">
        <f t="shared" si="0"/>
        <v>61</v>
      </c>
      <c r="B72" s="97" t="s">
        <v>190</v>
      </c>
      <c r="C72"/>
      <c r="D72">
        <f>D70-D71</f>
        <v>87426478.781965673</v>
      </c>
      <c r="E72"/>
      <c r="F7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5.75" customHeight="1">
      <c r="B73"/>
      <c r="C73"/>
      <c r="D73"/>
      <c r="E73"/>
      <c r="F73"/>
      <c r="K73" s="9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82"/>
      <c r="H77" s="82"/>
      <c r="I77" s="82"/>
      <c r="J77" s="82"/>
      <c r="K77" s="82"/>
      <c r="L77" s="82"/>
      <c r="M77" s="82"/>
      <c r="N77" s="82"/>
      <c r="O77" s="82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81"/>
    </row>
    <row r="110" spans="2:6" ht="15.75" customHeight="1">
      <c r="B110" s="81"/>
    </row>
    <row r="112" spans="2:6" ht="15.75" customHeight="1">
      <c r="B112" s="81"/>
    </row>
  </sheetData>
  <mergeCells count="4">
    <mergeCell ref="A1:D1"/>
    <mergeCell ref="A2:D2"/>
    <mergeCell ref="A3:D3"/>
    <mergeCell ref="A4:D4"/>
  </mergeCells>
  <printOptions horizontalCentered="1"/>
  <pageMargins left="0.71" right="0.43" top="0.75" bottom="0.67" header="0.25" footer="0.26"/>
  <pageSetup scale="61" orientation="portrait" verticalDpi="300" r:id="rId1"/>
  <headerFooter alignWithMargins="0">
    <oddHeader xml:space="preserve">&amp;RCASE NO. 2015-00343
FR_16(8)(d)
ATTACHMENT 1
</oddHeader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C23" sqref="C23"/>
      <selection pane="bottomLeft" activeCell="A11" sqref="A11"/>
    </sheetView>
  </sheetViews>
  <sheetFormatPr defaultColWidth="7.109375" defaultRowHeight="15.75" customHeight="1"/>
  <cols>
    <col min="1" max="1" width="3.6640625" style="5" customWidth="1"/>
    <col min="2" max="2" width="94.109375" style="5" customWidth="1"/>
    <col min="3" max="3" width="11.6640625" style="5" customWidth="1"/>
    <col min="4" max="4" width="12.44140625" style="5" customWidth="1"/>
    <col min="5" max="11" width="7.109375" style="5"/>
    <col min="12" max="12" width="7.88671875" style="5" customWidth="1"/>
    <col min="13" max="13" width="8.5546875" style="5" customWidth="1"/>
    <col min="14" max="16384" width="7.109375" style="5"/>
  </cols>
  <sheetData>
    <row r="1" spans="1:5" ht="15.75" customHeight="1">
      <c r="A1" s="111" t="s">
        <v>220</v>
      </c>
      <c r="B1" s="111"/>
      <c r="C1" s="111"/>
      <c r="D1" s="111"/>
      <c r="E1" s="4"/>
    </row>
    <row r="2" spans="1:5" ht="15.75" customHeight="1">
      <c r="A2" s="111" t="s">
        <v>221</v>
      </c>
      <c r="B2" s="111"/>
      <c r="C2" s="111"/>
      <c r="D2" s="111"/>
      <c r="E2" s="4"/>
    </row>
    <row r="3" spans="1:5" ht="15.75" customHeight="1">
      <c r="A3" s="111" t="s">
        <v>7</v>
      </c>
      <c r="B3" s="111"/>
      <c r="C3" s="111"/>
      <c r="D3" s="111"/>
      <c r="E3" s="4"/>
    </row>
    <row r="4" spans="1:5" ht="15.75" customHeight="1">
      <c r="A4" s="111" t="s">
        <v>223</v>
      </c>
      <c r="B4" s="111"/>
      <c r="C4" s="111"/>
      <c r="D4" s="111"/>
      <c r="E4" s="4"/>
    </row>
    <row r="6" spans="1:5" ht="15.75" customHeight="1">
      <c r="B6" s="11" t="s">
        <v>12</v>
      </c>
      <c r="D6" s="13" t="s">
        <v>191</v>
      </c>
    </row>
    <row r="7" spans="1:5" ht="15.75" customHeight="1">
      <c r="B7" s="11" t="s">
        <v>148</v>
      </c>
      <c r="D7" s="85" t="s">
        <v>192</v>
      </c>
    </row>
    <row r="8" spans="1:5" ht="15.75" customHeight="1">
      <c r="A8" s="17"/>
      <c r="B8" s="11" t="s">
        <v>193</v>
      </c>
      <c r="C8" s="17"/>
      <c r="D8" s="85" t="str">
        <f>D.1!P9</f>
        <v>Witness:  Waller, Smith</v>
      </c>
      <c r="E8"/>
    </row>
    <row r="9" spans="1:5" ht="15.75" customHeight="1">
      <c r="A9" s="5" t="s">
        <v>150</v>
      </c>
      <c r="B9" s="22"/>
      <c r="C9" s="10"/>
      <c r="D9" s="22"/>
      <c r="E9"/>
    </row>
    <row r="10" spans="1:5" ht="15.75" customHeight="1">
      <c r="A10" s="17" t="s">
        <v>151</v>
      </c>
      <c r="B10" s="27" t="s">
        <v>152</v>
      </c>
      <c r="C10" s="16"/>
      <c r="D10" s="26" t="s">
        <v>153</v>
      </c>
      <c r="E10"/>
    </row>
    <row r="11" spans="1:5" ht="15.75" customHeight="1">
      <c r="E11"/>
    </row>
    <row r="12" spans="1:5" ht="15.75" customHeight="1">
      <c r="A12" s="88">
        <v>1</v>
      </c>
      <c r="B12" s="89" t="s">
        <v>26</v>
      </c>
      <c r="E12"/>
    </row>
    <row r="13" spans="1:5" ht="15.75" customHeight="1">
      <c r="A13" s="88">
        <v>2</v>
      </c>
      <c r="B13" s="100" t="s">
        <v>194</v>
      </c>
      <c r="C13" s="11" t="s">
        <v>156</v>
      </c>
      <c r="D13" s="69">
        <v>7042617.4914135542</v>
      </c>
    </row>
    <row r="14" spans="1:5" ht="15.75" customHeight="1">
      <c r="A14" s="88">
        <v>3</v>
      </c>
      <c r="B14" s="100" t="s">
        <v>195</v>
      </c>
      <c r="C14" s="11" t="s">
        <v>21</v>
      </c>
      <c r="D14" s="101">
        <v>7022773.9900000002</v>
      </c>
    </row>
    <row r="15" spans="1:5" ht="15.75" customHeight="1">
      <c r="A15" s="88">
        <v>4</v>
      </c>
      <c r="B15" s="100" t="s">
        <v>196</v>
      </c>
      <c r="C15" s="11" t="s">
        <v>159</v>
      </c>
      <c r="D15" s="102">
        <f>D13-D14</f>
        <v>19843.501413553953</v>
      </c>
    </row>
    <row r="16" spans="1:5" ht="15.75" customHeight="1">
      <c r="A16" s="88">
        <v>5</v>
      </c>
      <c r="B16" s="100" t="s">
        <v>197</v>
      </c>
      <c r="D16" s="92">
        <f>D15/D14</f>
        <v>2.8255930550819212E-3</v>
      </c>
    </row>
    <row r="17" spans="1:5" ht="15.75" customHeight="1">
      <c r="A17" s="88">
        <v>6</v>
      </c>
      <c r="B17" s="103"/>
      <c r="D17" s="58"/>
    </row>
    <row r="18" spans="1:5" ht="15.75" customHeight="1">
      <c r="A18" s="88">
        <v>7</v>
      </c>
      <c r="B18" s="94" t="s">
        <v>28</v>
      </c>
      <c r="D18" s="58"/>
    </row>
    <row r="19" spans="1:5" ht="15.75" customHeight="1">
      <c r="A19" s="88">
        <v>8</v>
      </c>
      <c r="B19" s="103" t="s">
        <v>198</v>
      </c>
      <c r="C19" s="11" t="s">
        <v>156</v>
      </c>
      <c r="D19" s="69">
        <v>564851.23999999987</v>
      </c>
    </row>
    <row r="20" spans="1:5" ht="15.75" customHeight="1">
      <c r="A20" s="88">
        <v>9</v>
      </c>
      <c r="B20" s="103" t="s">
        <v>199</v>
      </c>
      <c r="C20" s="11" t="s">
        <v>21</v>
      </c>
      <c r="D20" s="101">
        <v>621710.18000000017</v>
      </c>
    </row>
    <row r="21" spans="1:5" ht="15.75" customHeight="1">
      <c r="A21" s="88">
        <v>10</v>
      </c>
      <c r="B21" s="103" t="s">
        <v>200</v>
      </c>
      <c r="C21" s="11" t="s">
        <v>159</v>
      </c>
      <c r="D21" s="90">
        <f>D19-D20</f>
        <v>-56858.940000000293</v>
      </c>
    </row>
    <row r="22" spans="1:5" ht="15.75" customHeight="1">
      <c r="A22" s="88">
        <v>11</v>
      </c>
      <c r="B22" s="103" t="s">
        <v>201</v>
      </c>
      <c r="D22" s="92">
        <f>D21/D20</f>
        <v>-9.1455700468022386E-2</v>
      </c>
    </row>
    <row r="23" spans="1:5" ht="15.75" customHeight="1">
      <c r="A23" s="88">
        <v>12</v>
      </c>
      <c r="B23" s="103" t="s">
        <v>202</v>
      </c>
      <c r="D23" s="58"/>
    </row>
    <row r="24" spans="1:5" ht="15.75" customHeight="1">
      <c r="A24" s="88">
        <v>13</v>
      </c>
      <c r="B24" s="103"/>
      <c r="D24" s="58"/>
    </row>
    <row r="25" spans="1:5" ht="15.75" customHeight="1">
      <c r="A25" s="88">
        <v>14</v>
      </c>
      <c r="B25" s="94" t="s">
        <v>29</v>
      </c>
      <c r="D25" s="58"/>
    </row>
    <row r="26" spans="1:5" ht="15.75" customHeight="1">
      <c r="A26" s="88">
        <v>15</v>
      </c>
      <c r="B26" s="103" t="s">
        <v>203</v>
      </c>
      <c r="C26" s="11" t="s">
        <v>156</v>
      </c>
      <c r="D26" s="102">
        <v>4905113.5900074989</v>
      </c>
    </row>
    <row r="27" spans="1:5" ht="15.75" customHeight="1">
      <c r="A27" s="88">
        <v>16</v>
      </c>
      <c r="B27" s="103" t="s">
        <v>204</v>
      </c>
      <c r="C27" s="11" t="s">
        <v>21</v>
      </c>
      <c r="D27" s="104">
        <v>5368419.6790142525</v>
      </c>
    </row>
    <row r="28" spans="1:5" ht="15.75" customHeight="1">
      <c r="A28" s="88">
        <v>17</v>
      </c>
      <c r="B28" s="103" t="s">
        <v>205</v>
      </c>
      <c r="C28" s="11" t="s">
        <v>159</v>
      </c>
      <c r="D28" s="90">
        <f>D26-D27</f>
        <v>-463306.08900675364</v>
      </c>
    </row>
    <row r="29" spans="1:5" ht="15.75" customHeight="1">
      <c r="A29" s="88">
        <v>18</v>
      </c>
      <c r="B29" s="103"/>
      <c r="D29" s="92">
        <f>D28/D27</f>
        <v>-8.6302136701023671E-2</v>
      </c>
    </row>
    <row r="30" spans="1:5" ht="15.75" customHeight="1">
      <c r="A30" s="88">
        <v>19</v>
      </c>
      <c r="B30" s="103"/>
      <c r="D30" s="58"/>
    </row>
    <row r="31" spans="1:5" ht="15.75" customHeight="1">
      <c r="A31" s="88">
        <v>20</v>
      </c>
      <c r="B31" s="94" t="s">
        <v>30</v>
      </c>
      <c r="D31" s="58"/>
    </row>
    <row r="32" spans="1:5" ht="15.75" customHeight="1">
      <c r="A32" s="88">
        <v>21</v>
      </c>
      <c r="B32" s="103" t="s">
        <v>206</v>
      </c>
      <c r="C32" s="11" t="s">
        <v>156</v>
      </c>
      <c r="D32" s="70">
        <v>313426.18041533593</v>
      </c>
      <c r="E32" s="82"/>
    </row>
    <row r="33" spans="1:11" ht="15.75" customHeight="1">
      <c r="A33" s="88">
        <v>22</v>
      </c>
      <c r="B33" s="103" t="s">
        <v>207</v>
      </c>
      <c r="C33" s="11" t="s">
        <v>21</v>
      </c>
      <c r="D33" s="91">
        <v>564321.71039999998</v>
      </c>
      <c r="E33" s="82"/>
    </row>
    <row r="34" spans="1:11" ht="15.75" customHeight="1">
      <c r="A34" s="88">
        <v>23</v>
      </c>
      <c r="B34" s="103" t="s">
        <v>208</v>
      </c>
      <c r="C34" s="11" t="s">
        <v>159</v>
      </c>
      <c r="D34" s="105">
        <f>D32-D33</f>
        <v>-250895.52998466406</v>
      </c>
    </row>
    <row r="35" spans="1:11" ht="15.75" customHeight="1">
      <c r="A35" s="88">
        <v>24</v>
      </c>
      <c r="B35" s="60"/>
      <c r="D35" s="92">
        <f>D34/D32</f>
        <v>-0.80049321231618387</v>
      </c>
      <c r="E35" s="82"/>
    </row>
    <row r="36" spans="1:11" ht="15.75" customHeight="1">
      <c r="A36" s="88">
        <v>25</v>
      </c>
      <c r="B36" s="89" t="s">
        <v>31</v>
      </c>
      <c r="C36" s="82"/>
      <c r="D36" s="70"/>
      <c r="E36" s="82"/>
      <c r="F36" s="82"/>
      <c r="G36" s="82"/>
      <c r="H36" s="82"/>
      <c r="I36" s="82"/>
      <c r="J36" s="82"/>
      <c r="K36" s="82"/>
    </row>
    <row r="37" spans="1:11" ht="15.75" customHeight="1">
      <c r="A37" s="88">
        <v>26</v>
      </c>
      <c r="B37" s="103" t="s">
        <v>209</v>
      </c>
      <c r="C37" s="11" t="s">
        <v>156</v>
      </c>
      <c r="D37" s="69">
        <v>14025277.326204844</v>
      </c>
    </row>
    <row r="38" spans="1:11" ht="15.75" customHeight="1">
      <c r="A38" s="88">
        <v>27</v>
      </c>
      <c r="B38" s="32" t="s">
        <v>210</v>
      </c>
      <c r="C38" s="11" t="s">
        <v>21</v>
      </c>
      <c r="D38" s="101">
        <v>13070219.099932838</v>
      </c>
    </row>
    <row r="39" spans="1:11" ht="15.75" customHeight="1">
      <c r="A39" s="88">
        <v>28</v>
      </c>
      <c r="B39" s="60" t="s">
        <v>211</v>
      </c>
      <c r="C39" s="11" t="s">
        <v>159</v>
      </c>
      <c r="D39" s="90">
        <f>D37-D38</f>
        <v>955058.22627200559</v>
      </c>
      <c r="E39" s="82"/>
      <c r="F39" s="82"/>
      <c r="G39" s="82"/>
      <c r="H39" s="82"/>
      <c r="I39" s="82"/>
      <c r="J39" s="82"/>
      <c r="K39" s="82"/>
    </row>
    <row r="40" spans="1:11" ht="15.75" customHeight="1">
      <c r="A40" s="88">
        <v>29</v>
      </c>
      <c r="B40" s="11"/>
      <c r="D40" s="92">
        <f>D39/D38</f>
        <v>7.3071324892856102E-2</v>
      </c>
      <c r="E40" s="82"/>
      <c r="F40" s="82"/>
      <c r="G40" s="82"/>
      <c r="H40" s="82"/>
      <c r="I40" s="82"/>
      <c r="J40" s="82"/>
      <c r="K40" s="82"/>
    </row>
    <row r="41" spans="1:11" ht="15.75" customHeight="1">
      <c r="A41" s="88">
        <v>30</v>
      </c>
      <c r="B41" s="11"/>
      <c r="D41" s="96"/>
      <c r="E41" s="82"/>
      <c r="F41" s="82"/>
      <c r="G41" s="82"/>
      <c r="H41" s="82"/>
      <c r="I41" s="82"/>
      <c r="J41" s="82"/>
      <c r="K41" s="82"/>
    </row>
    <row r="42" spans="1:11" ht="15.75" customHeight="1">
      <c r="A42" s="88">
        <v>31</v>
      </c>
      <c r="B42" s="106" t="s">
        <v>212</v>
      </c>
      <c r="C42" t="s">
        <v>156</v>
      </c>
      <c r="D42" s="107">
        <f>D13+D19+D26+D32+D37</f>
        <v>26851285.828041233</v>
      </c>
      <c r="E42"/>
    </row>
    <row r="43" spans="1:11" ht="15.75" customHeight="1">
      <c r="A43" s="88">
        <v>32</v>
      </c>
      <c r="B43"/>
      <c r="C43" t="s">
        <v>21</v>
      </c>
      <c r="D43" s="108">
        <f>D14+D20+D27+D33+D38</f>
        <v>26647444.659347091</v>
      </c>
      <c r="E43"/>
    </row>
    <row r="44" spans="1:11" ht="15.75" customHeight="1">
      <c r="A44" s="88">
        <v>33</v>
      </c>
      <c r="B44"/>
      <c r="C44" t="s">
        <v>159</v>
      </c>
      <c r="D44" s="95">
        <f>D42-D43</f>
        <v>203841.16869414225</v>
      </c>
      <c r="E44"/>
    </row>
    <row r="45" spans="1:11" ht="15.75" customHeight="1">
      <c r="A45" s="88">
        <v>34</v>
      </c>
      <c r="B45"/>
      <c r="C45"/>
      <c r="D45" s="96">
        <f>D44/D43</f>
        <v>7.6495578206460836E-3</v>
      </c>
      <c r="E45"/>
      <c r="K45" s="82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2:15" ht="15.75" customHeight="1">
      <c r="B61"/>
      <c r="C61"/>
      <c r="D61"/>
      <c r="E61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2:15" ht="15.75" customHeight="1">
      <c r="B62"/>
      <c r="C62"/>
      <c r="D62"/>
      <c r="E6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2:15" ht="15.75" customHeight="1">
      <c r="B63"/>
      <c r="C63"/>
      <c r="D63"/>
      <c r="E63"/>
      <c r="K63" s="9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82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81"/>
    </row>
    <row r="74" spans="2:11" ht="15.75" customHeight="1">
      <c r="B74"/>
      <c r="C74"/>
      <c r="D74"/>
      <c r="E74"/>
      <c r="G74" s="81"/>
    </row>
    <row r="75" spans="2:11" ht="15.75" customHeight="1">
      <c r="B75"/>
      <c r="C75"/>
      <c r="D75"/>
      <c r="E75"/>
      <c r="G75" s="81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2:15" ht="15.75" customHeight="1">
      <c r="B88"/>
      <c r="C88"/>
      <c r="D88"/>
      <c r="E88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2:15" ht="15.75" customHeight="1">
      <c r="B89"/>
      <c r="C89"/>
      <c r="D89"/>
      <c r="E89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2:15" ht="15.75" customHeight="1">
      <c r="B90"/>
      <c r="C90"/>
      <c r="D90"/>
      <c r="E90"/>
      <c r="K90" s="9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2:15" ht="15.75" customHeight="1">
      <c r="B93"/>
      <c r="C93"/>
      <c r="D93"/>
      <c r="E93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2:15" ht="15.75" customHeight="1">
      <c r="B94"/>
      <c r="C94"/>
      <c r="D94"/>
      <c r="E94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2:15" ht="15.75" customHeight="1">
      <c r="B95"/>
      <c r="C95"/>
      <c r="D95"/>
      <c r="E95"/>
      <c r="K95" s="9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2:15" ht="15.75" customHeight="1">
      <c r="B98"/>
      <c r="C98"/>
      <c r="D98"/>
      <c r="E98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2:15" ht="15.75" customHeight="1">
      <c r="B99"/>
      <c r="C99"/>
      <c r="D99"/>
      <c r="E99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2:15" ht="15.75" customHeight="1">
      <c r="B100"/>
      <c r="C100"/>
      <c r="D100"/>
      <c r="E100"/>
      <c r="K100" s="9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2:15" ht="15.75" customHeight="1">
      <c r="B103"/>
      <c r="C103"/>
      <c r="D103"/>
      <c r="E103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2:15" ht="15.75" customHeight="1">
      <c r="B104"/>
      <c r="C104"/>
      <c r="D104"/>
      <c r="E104"/>
      <c r="K104" s="9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2:15" ht="15.75" customHeight="1">
      <c r="B107"/>
      <c r="C107"/>
      <c r="D107"/>
      <c r="E107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2:15" ht="15.75" customHeight="1">
      <c r="B108"/>
      <c r="C108"/>
      <c r="D108"/>
      <c r="E108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2:15" ht="15.75" customHeight="1">
      <c r="B109"/>
      <c r="C109"/>
      <c r="D109"/>
      <c r="E109"/>
      <c r="K109" s="9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82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2:15" ht="15.75" customHeight="1">
      <c r="B117"/>
      <c r="C117"/>
      <c r="D117"/>
      <c r="E117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2:15" ht="15.75" customHeight="1">
      <c r="B118"/>
      <c r="C118"/>
      <c r="D118"/>
      <c r="E118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2:15" ht="15.75" customHeight="1">
      <c r="B119"/>
      <c r="C119"/>
      <c r="D119"/>
      <c r="E119"/>
      <c r="K119" s="9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rintOptions horizontalCentered="1"/>
  <pageMargins left="0.67" right="0.57999999999999996" top="0.75" bottom="1.28" header="0.25" footer="0.78"/>
  <pageSetup scale="63" orientation="portrait" verticalDpi="300" r:id="rId1"/>
  <headerFooter alignWithMargins="0">
    <oddHeader xml:space="preserve">&amp;RCASE NO. 2015-00343
FR_16(8)(d)
ATTACHMENT 1
</oddHeader>
    <oddFooter>&amp;RSchedule &amp;A
Page 1 of 1</oddFooter>
  </headerFooter>
  <rowBreaks count="1" manualBreakCount="1">
    <brk id="68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="60" zoomScaleNormal="90" workbookViewId="0">
      <selection sqref="A1:D1"/>
    </sheetView>
  </sheetViews>
  <sheetFormatPr defaultColWidth="7.109375" defaultRowHeight="15"/>
  <cols>
    <col min="1" max="1" width="3.77734375" style="5" customWidth="1"/>
    <col min="2" max="2" width="70.6640625" style="5" customWidth="1"/>
    <col min="3" max="3" width="13.33203125" style="5" customWidth="1"/>
    <col min="4" max="4" width="12.6640625" style="5" customWidth="1"/>
    <col min="5" max="10" width="7.109375" style="5"/>
    <col min="11" max="11" width="7.88671875" style="5" customWidth="1"/>
    <col min="12" max="12" width="8.5546875" style="5" customWidth="1"/>
    <col min="13" max="16384" width="7.109375" style="5"/>
  </cols>
  <sheetData>
    <row r="1" spans="1:10">
      <c r="A1" s="111" t="s">
        <v>220</v>
      </c>
      <c r="B1" s="111"/>
      <c r="C1" s="111"/>
      <c r="D1" s="111"/>
    </row>
    <row r="2" spans="1:10">
      <c r="A2" s="111" t="s">
        <v>221</v>
      </c>
      <c r="B2" s="111"/>
      <c r="C2" s="111"/>
      <c r="D2" s="111"/>
    </row>
    <row r="3" spans="1:10">
      <c r="A3" s="111" t="s">
        <v>7</v>
      </c>
      <c r="B3" s="111"/>
      <c r="C3" s="111"/>
      <c r="D3" s="111"/>
    </row>
    <row r="4" spans="1:10">
      <c r="A4" s="111" t="s">
        <v>223</v>
      </c>
      <c r="B4" s="111"/>
      <c r="C4" s="111"/>
      <c r="D4" s="111"/>
    </row>
    <row r="5" spans="1:10">
      <c r="D5" s="10"/>
      <c r="F5" s="81"/>
    </row>
    <row r="6" spans="1:10">
      <c r="B6" s="11" t="s">
        <v>12</v>
      </c>
      <c r="D6" s="13" t="s">
        <v>213</v>
      </c>
      <c r="F6" s="81"/>
    </row>
    <row r="7" spans="1:10">
      <c r="B7" s="11" t="s">
        <v>214</v>
      </c>
      <c r="D7" s="85" t="s">
        <v>215</v>
      </c>
      <c r="F7" s="81"/>
    </row>
    <row r="8" spans="1:10">
      <c r="A8" s="17"/>
      <c r="B8" s="11" t="s">
        <v>16</v>
      </c>
      <c r="C8" s="17"/>
      <c r="D8" s="109" t="str">
        <f>D.1!P9</f>
        <v>Witness:  Waller, Smith</v>
      </c>
    </row>
    <row r="9" spans="1:10">
      <c r="A9" s="5" t="s">
        <v>150</v>
      </c>
      <c r="B9" s="22"/>
      <c r="C9" s="10"/>
      <c r="D9" s="22"/>
    </row>
    <row r="10" spans="1:10">
      <c r="A10" s="17" t="s">
        <v>151</v>
      </c>
      <c r="B10" s="27" t="s">
        <v>152</v>
      </c>
      <c r="C10" s="16"/>
      <c r="D10" s="26" t="s">
        <v>153</v>
      </c>
    </row>
    <row r="12" spans="1:10" ht="15.75">
      <c r="A12" s="88">
        <v>1</v>
      </c>
      <c r="B12" s="89" t="s">
        <v>154</v>
      </c>
      <c r="D12" s="58"/>
    </row>
    <row r="13" spans="1:10">
      <c r="A13" s="88">
        <v>2</v>
      </c>
      <c r="B13" s="58" t="s">
        <v>216</v>
      </c>
      <c r="C13" s="11" t="s">
        <v>156</v>
      </c>
      <c r="D13" s="90">
        <v>19396019.526407063</v>
      </c>
      <c r="J13" s="82"/>
    </row>
    <row r="14" spans="1:10">
      <c r="A14" s="88">
        <v>3</v>
      </c>
      <c r="B14" s="58" t="s">
        <v>217</v>
      </c>
      <c r="C14" s="11" t="s">
        <v>21</v>
      </c>
      <c r="D14" s="91">
        <v>18204283.53809939</v>
      </c>
    </row>
    <row r="15" spans="1:10">
      <c r="A15" s="88">
        <v>4</v>
      </c>
      <c r="C15" s="11" t="s">
        <v>159</v>
      </c>
      <c r="D15" s="90">
        <f>D13-D14</f>
        <v>1191735.9883076735</v>
      </c>
    </row>
    <row r="16" spans="1:10">
      <c r="A16" s="88">
        <v>5</v>
      </c>
      <c r="D16" s="92">
        <f>D15/D14</f>
        <v>6.5464591661270957E-2</v>
      </c>
    </row>
    <row r="17" spans="1:10" ht="15.75">
      <c r="A17" s="88">
        <v>6</v>
      </c>
      <c r="B17" s="89" t="s">
        <v>168</v>
      </c>
      <c r="D17" s="92"/>
    </row>
    <row r="18" spans="1:10">
      <c r="A18" s="88">
        <v>7</v>
      </c>
      <c r="B18" s="57" t="s">
        <v>218</v>
      </c>
      <c r="C18" s="11" t="s">
        <v>156</v>
      </c>
      <c r="D18" s="90">
        <v>6100220.1526932763</v>
      </c>
      <c r="J18" s="82"/>
    </row>
    <row r="19" spans="1:10">
      <c r="A19" s="88">
        <v>8</v>
      </c>
      <c r="B19" s="57" t="s">
        <v>219</v>
      </c>
      <c r="C19" s="11" t="s">
        <v>21</v>
      </c>
      <c r="D19" s="91">
        <v>6437544.724313166</v>
      </c>
    </row>
    <row r="20" spans="1:10" ht="16.5" customHeight="1">
      <c r="A20" s="88">
        <v>9</v>
      </c>
      <c r="B20" s="58"/>
      <c r="C20" s="11" t="s">
        <v>159</v>
      </c>
      <c r="D20" s="90">
        <f>D18-D19</f>
        <v>-337324.5716198897</v>
      </c>
    </row>
    <row r="21" spans="1:10">
      <c r="A21" s="88">
        <v>10</v>
      </c>
      <c r="B21" s="58"/>
      <c r="D21" s="96">
        <f>D20/D19</f>
        <v>-5.2399569411283507E-2</v>
      </c>
    </row>
    <row r="22" spans="1:10">
      <c r="D22" s="95"/>
      <c r="J22" s="82"/>
    </row>
    <row r="23" spans="1:10">
      <c r="B23" s="11"/>
      <c r="C23" s="11"/>
      <c r="D23" s="95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ageMargins left="0.95" right="0.5" top="0.92" bottom="0.5" header="0.25" footer="0.5"/>
  <pageSetup scale="75" orientation="portrait" verticalDpi="300" r:id="rId1"/>
  <headerFooter alignWithMargins="0">
    <oddHeader xml:space="preserve">&amp;R&amp;10CASE NO. 2015-00343
FR_16(8)(d)
ATTACHMENT 1
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Cover D</vt:lpstr>
      <vt:lpstr>D.1</vt:lpstr>
      <vt:lpstr>D.2.1</vt:lpstr>
      <vt:lpstr>D.2.2</vt:lpstr>
      <vt:lpstr>D.2.3</vt:lpstr>
      <vt:lpstr>'Cover D'!Print_Area</vt:lpstr>
      <vt:lpstr>D.1!Print_Area</vt:lpstr>
      <vt:lpstr>D.2.1!Print_Area</vt:lpstr>
      <vt:lpstr>D.2.2!Print_Area</vt:lpstr>
      <vt:lpstr>D.2.3!Print_Area</vt:lpstr>
      <vt:lpstr>D.1!Print_Titles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2015-11-19T03:30:58Z</cp:lastPrinted>
  <dcterms:created xsi:type="dcterms:W3CDTF">2015-11-18T17:09:15Z</dcterms:created>
  <dcterms:modified xsi:type="dcterms:W3CDTF">2015-11-19T03:31:01Z</dcterms:modified>
</cp:coreProperties>
</file>