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730" windowHeight="11760" tabRatio="908"/>
  </bookViews>
  <sheets>
    <sheet name="Cover B" sheetId="1" r:id="rId1"/>
    <sheet name="B.1 B" sheetId="2" r:id="rId2"/>
    <sheet name="B.1 F " sheetId="3" r:id="rId3"/>
    <sheet name="B.2 B" sheetId="4" r:id="rId4"/>
    <sheet name="B.2 F" sheetId="5" r:id="rId5"/>
    <sheet name="B.3 B" sheetId="6" r:id="rId6"/>
    <sheet name="B.3 F" sheetId="7" r:id="rId7"/>
    <sheet name="B.3.1 F" sheetId="8" r:id="rId8"/>
    <sheet name="B.4 B" sheetId="9" r:id="rId9"/>
    <sheet name="B.4 F" sheetId="10" r:id="rId10"/>
    <sheet name="B.4.1 B" sheetId="11" r:id="rId11"/>
    <sheet name="B.4.1 F" sheetId="12" r:id="rId12"/>
    <sheet name="B.4.2 B" sheetId="13" r:id="rId13"/>
    <sheet name="B.4.2 F" sheetId="14" r:id="rId14"/>
    <sheet name="B.5 B" sheetId="15" r:id="rId15"/>
    <sheet name="B.5 F" sheetId="16" r:id="rId16"/>
    <sheet name="B.6 B" sheetId="17" r:id="rId17"/>
    <sheet name="B.6 F" sheetId="18" r:id="rId18"/>
    <sheet name="WP B.4.1F" sheetId="19" r:id="rId19"/>
    <sheet name="WP B.4.1B" sheetId="20" r:id="rId20"/>
    <sheet name="WP B.5 B" sheetId="21" r:id="rId21"/>
    <sheet name="WP B.5 F" sheetId="22" r:id="rId22"/>
    <sheet name="WP B.6 B" sheetId="23" r:id="rId23"/>
    <sheet name="WP B.6 F" sheetId="24" r:id="rId24"/>
  </sheets>
  <definedNames>
    <definedName name="_Div012">#REF!</definedName>
    <definedName name="_Div02">#REF!</definedName>
    <definedName name="_Div091">#REF!</definedName>
    <definedName name="Case_No._2006_00464">#REF!</definedName>
    <definedName name="csDesignMode">1</definedName>
    <definedName name="Div012Cap">#REF!</definedName>
    <definedName name="Div02Cap">#REF!</definedName>
    <definedName name="Div091Cap">#REF!</definedName>
    <definedName name="Div09cap">#REF!</definedName>
    <definedName name="kytax">#REF!</definedName>
    <definedName name="ltdrate">#REF!</definedName>
    <definedName name="_xlnm.Print_Area" localSheetId="1">'B.1 B'!$A$1:$F$31</definedName>
    <definedName name="_xlnm.Print_Area" localSheetId="2">'B.1 F '!$A$1:$F$31</definedName>
    <definedName name="_xlnm.Print_Area" localSheetId="3">'B.2 B'!$A$1:$O$233</definedName>
    <definedName name="_xlnm.Print_Area" localSheetId="4">'B.2 F'!$A$1:$O$233</definedName>
    <definedName name="_xlnm.Print_Area" localSheetId="5">'B.3 B'!$A$1:$O$230</definedName>
    <definedName name="_xlnm.Print_Area" localSheetId="6">'B.3 F'!$A$1:$O$230</definedName>
    <definedName name="_xlnm.Print_Area" localSheetId="7">'B.3.1 F'!$A$1:$I$228</definedName>
    <definedName name="_xlnm.Print_Area" localSheetId="8">'B.4 B'!$A$1:$E$24</definedName>
    <definedName name="_xlnm.Print_Area" localSheetId="9">'B.4 F'!$A$1:$E$24</definedName>
    <definedName name="_xlnm.Print_Area" localSheetId="10">'B.4.1 B'!$A$1:$K$37</definedName>
    <definedName name="_xlnm.Print_Area" localSheetId="11">'B.4.1 F'!$A$1:$K$37</definedName>
    <definedName name="_xlnm.Print_Area" localSheetId="12">'B.4.2 B'!$A$1:$H$34</definedName>
    <definedName name="_xlnm.Print_Area" localSheetId="13">'B.4.2 F'!$A$1:$H$33</definedName>
    <definedName name="_xlnm.Print_Area" localSheetId="14">'B.5 B'!$A$1:$L$51</definedName>
    <definedName name="_xlnm.Print_Area" localSheetId="15">'B.5 F'!$A$1:$M$95</definedName>
    <definedName name="_xlnm.Print_Area" localSheetId="16">'B.6 B'!$A$1:$L$25</definedName>
    <definedName name="_xlnm.Print_Area" localSheetId="17">'B.6 F'!$A$1:$L$25</definedName>
    <definedName name="_xlnm.Print_Area" localSheetId="0">'Cover B'!$A$1:$C$26</definedName>
    <definedName name="_xlnm.Print_Area" localSheetId="19">'WP B.4.1B'!$A$1:$P$53</definedName>
    <definedName name="_xlnm.Print_Area" localSheetId="18">'WP B.4.1F'!$A$1:$P$53</definedName>
    <definedName name="_xlnm.Print_Area" localSheetId="20">'WP B.5 B'!$A$1:$Q$49</definedName>
    <definedName name="_xlnm.Print_Area" localSheetId="21">'WP B.5 F'!$A$1:$Q$49</definedName>
    <definedName name="_xlnm.Print_Area" localSheetId="22">'WP B.6 B'!$A$1:$Q$23</definedName>
    <definedName name="_xlnm.Print_Area" localSheetId="23">'WP B.6 F'!$A$1:$Q$23</definedName>
    <definedName name="_xlnm.Print_Titles" localSheetId="1">'B.1 B'!$1:$8</definedName>
    <definedName name="_xlnm.Print_Titles" localSheetId="3">'B.2 B'!$1:$13</definedName>
    <definedName name="_xlnm.Print_Titles" localSheetId="4">'B.2 F'!$1:$13</definedName>
    <definedName name="_xlnm.Print_Titles" localSheetId="5">'B.3 B'!$1:$12</definedName>
    <definedName name="_xlnm.Print_Titles" localSheetId="6">'B.3 F'!$1:$12</definedName>
    <definedName name="_xlnm.Print_Titles" localSheetId="7">'B.3.1 F'!$1:$12</definedName>
    <definedName name="_xlnm.Print_Titles" localSheetId="14">'B.5 B'!$1:$11</definedName>
    <definedName name="_xlnm.Print_Titles" localSheetId="15">'B.5 F'!$1:$11</definedName>
    <definedName name="_xlnm.Print_Titles" localSheetId="16">'B.6 B'!$1:$11</definedName>
    <definedName name="_xlnm.Print_Titles" localSheetId="17">'B.6 F'!$1:$11</definedName>
    <definedName name="_xlnm.Print_Titles" localSheetId="20">'WP B.5 B'!$1:$11</definedName>
    <definedName name="_xlnm.Print_Titles" localSheetId="21">'WP B.5 F'!$1:$11</definedName>
    <definedName name="_xlnm.Print_Titles" localSheetId="22">'WP B.6 B'!$1:$11</definedName>
    <definedName name="_xlnm.Print_Titles" localSheetId="23">'WP B.6 F'!$1:$11</definedName>
    <definedName name="ROR">#REF!</definedName>
    <definedName name="stdrate">#REF!</definedName>
  </definedNames>
  <calcPr calcId="145621"/>
</workbook>
</file>

<file path=xl/calcChain.xml><?xml version="1.0" encoding="utf-8"?>
<calcChain xmlns="http://schemas.openxmlformats.org/spreadsheetml/2006/main">
  <c r="Q22" i="24" l="1"/>
  <c r="I22" i="18" s="1"/>
  <c r="Q19" i="24"/>
  <c r="I19" i="18" s="1"/>
  <c r="Q16" i="24"/>
  <c r="Q13" i="24"/>
  <c r="K11" i="24"/>
  <c r="A8" i="24"/>
  <c r="A6" i="24"/>
  <c r="Q22" i="23"/>
  <c r="Q19" i="23"/>
  <c r="I19" i="17" s="1"/>
  <c r="Q16" i="23"/>
  <c r="Q13" i="23"/>
  <c r="K11" i="23"/>
  <c r="J11" i="23"/>
  <c r="A8" i="23"/>
  <c r="A6" i="23"/>
  <c r="Q43" i="22"/>
  <c r="Q41" i="22"/>
  <c r="Q39" i="22"/>
  <c r="P36" i="22"/>
  <c r="O36" i="22"/>
  <c r="N36" i="22"/>
  <c r="M36" i="22"/>
  <c r="L36" i="22"/>
  <c r="K36" i="22"/>
  <c r="J36" i="22"/>
  <c r="I36" i="22"/>
  <c r="H36" i="22"/>
  <c r="G36" i="22"/>
  <c r="F36" i="22"/>
  <c r="E36" i="22"/>
  <c r="Q36" i="22" s="1"/>
  <c r="D36" i="22"/>
  <c r="Q34" i="22"/>
  <c r="I34" i="16" s="1"/>
  <c r="Q32" i="22"/>
  <c r="Q30" i="22"/>
  <c r="P28" i="22"/>
  <c r="O28" i="22"/>
  <c r="N28" i="22"/>
  <c r="M28" i="22"/>
  <c r="L28" i="22"/>
  <c r="K28" i="22"/>
  <c r="J28" i="22"/>
  <c r="I28" i="22"/>
  <c r="H28" i="22"/>
  <c r="G28" i="22"/>
  <c r="F28" i="22"/>
  <c r="E28" i="22"/>
  <c r="Q28" i="22" s="1"/>
  <c r="D28" i="22"/>
  <c r="Q26" i="22"/>
  <c r="Q24" i="22"/>
  <c r="I24" i="16" s="1"/>
  <c r="Q22" i="22"/>
  <c r="A21" i="22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  <c r="P19" i="22"/>
  <c r="O19" i="22"/>
  <c r="N19" i="22"/>
  <c r="M19" i="22"/>
  <c r="L19" i="22"/>
  <c r="K19" i="22"/>
  <c r="J19" i="22"/>
  <c r="I19" i="22"/>
  <c r="H19" i="22"/>
  <c r="G19" i="22"/>
  <c r="F19" i="22"/>
  <c r="E19" i="22"/>
  <c r="D19" i="22"/>
  <c r="Q17" i="22"/>
  <c r="A17" i="22"/>
  <c r="A18" i="22" s="1"/>
  <c r="A19" i="22" s="1"/>
  <c r="A20" i="22" s="1"/>
  <c r="Q15" i="22"/>
  <c r="A14" i="22"/>
  <c r="A15" i="22" s="1"/>
  <c r="A16" i="22" s="1"/>
  <c r="Q13" i="22"/>
  <c r="J11" i="22"/>
  <c r="A8" i="22"/>
  <c r="A6" i="22"/>
  <c r="J47" i="21"/>
  <c r="J49" i="21" s="1"/>
  <c r="I47" i="21"/>
  <c r="H47" i="21"/>
  <c r="G47" i="21"/>
  <c r="G49" i="21" s="1"/>
  <c r="F47" i="21"/>
  <c r="F49" i="21" s="1"/>
  <c r="E47" i="21"/>
  <c r="D47" i="21"/>
  <c r="M45" i="21"/>
  <c r="K45" i="21"/>
  <c r="L45" i="21" s="1"/>
  <c r="L47" i="21" s="1"/>
  <c r="Q43" i="21"/>
  <c r="Q41" i="21"/>
  <c r="Q39" i="21"/>
  <c r="P36" i="21"/>
  <c r="O36" i="21"/>
  <c r="N36" i="21"/>
  <c r="M36" i="21"/>
  <c r="L36" i="21"/>
  <c r="K36" i="21"/>
  <c r="J36" i="21"/>
  <c r="I36" i="21"/>
  <c r="H36" i="21"/>
  <c r="G36" i="21"/>
  <c r="F36" i="21"/>
  <c r="E36" i="21"/>
  <c r="E49" i="21" s="1"/>
  <c r="D36" i="21"/>
  <c r="Q34" i="21"/>
  <c r="Q32" i="21"/>
  <c r="Q30" i="21"/>
  <c r="P28" i="21"/>
  <c r="O28" i="21"/>
  <c r="N28" i="21"/>
  <c r="M28" i="21"/>
  <c r="L28" i="21"/>
  <c r="K28" i="21"/>
  <c r="J28" i="21"/>
  <c r="I28" i="21"/>
  <c r="H28" i="21"/>
  <c r="G28" i="21"/>
  <c r="F28" i="21"/>
  <c r="E28" i="21"/>
  <c r="Q28" i="21" s="1"/>
  <c r="D28" i="21"/>
  <c r="Q26" i="21"/>
  <c r="I26" i="15" s="1"/>
  <c r="Q24" i="21"/>
  <c r="Q22" i="21"/>
  <c r="A21" i="2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P19" i="21"/>
  <c r="O19" i="21"/>
  <c r="N19" i="21"/>
  <c r="M19" i="21"/>
  <c r="L19" i="21"/>
  <c r="K19" i="21"/>
  <c r="J19" i="21"/>
  <c r="I19" i="21"/>
  <c r="H19" i="21"/>
  <c r="G19" i="21"/>
  <c r="F19" i="21"/>
  <c r="E19" i="21"/>
  <c r="D19" i="21"/>
  <c r="Q17" i="21"/>
  <c r="A17" i="21"/>
  <c r="A18" i="21" s="1"/>
  <c r="A19" i="21" s="1"/>
  <c r="A20" i="21" s="1"/>
  <c r="Q15" i="21"/>
  <c r="A14" i="21"/>
  <c r="A15" i="21" s="1"/>
  <c r="A16" i="21" s="1"/>
  <c r="Q13" i="21"/>
  <c r="I13" i="15" s="1"/>
  <c r="N11" i="21"/>
  <c r="A8" i="21"/>
  <c r="A6" i="21"/>
  <c r="P50" i="20"/>
  <c r="P48" i="20"/>
  <c r="P46" i="20"/>
  <c r="P44" i="20"/>
  <c r="P40" i="20"/>
  <c r="P38" i="20"/>
  <c r="P36" i="20"/>
  <c r="P34" i="20"/>
  <c r="O30" i="20"/>
  <c r="N30" i="20"/>
  <c r="M30" i="20"/>
  <c r="L30" i="20"/>
  <c r="K30" i="20"/>
  <c r="J30" i="20"/>
  <c r="I30" i="20"/>
  <c r="H30" i="20"/>
  <c r="G30" i="20"/>
  <c r="F30" i="20"/>
  <c r="E30" i="20"/>
  <c r="D30" i="20"/>
  <c r="P30" i="20" s="1"/>
  <c r="C30" i="20"/>
  <c r="O25" i="20"/>
  <c r="C19" i="11" s="1"/>
  <c r="N25" i="20"/>
  <c r="M25" i="20"/>
  <c r="L25" i="20"/>
  <c r="K25" i="20"/>
  <c r="J25" i="20"/>
  <c r="I25" i="20"/>
  <c r="H25" i="20"/>
  <c r="G25" i="20"/>
  <c r="F25" i="20"/>
  <c r="E25" i="20"/>
  <c r="D25" i="20"/>
  <c r="C25" i="20"/>
  <c r="P25" i="20" s="1"/>
  <c r="H19" i="11" s="1"/>
  <c r="O20" i="20"/>
  <c r="N20" i="20"/>
  <c r="M20" i="20"/>
  <c r="L20" i="20"/>
  <c r="K20" i="20"/>
  <c r="J20" i="20"/>
  <c r="I20" i="20"/>
  <c r="H20" i="20"/>
  <c r="G20" i="20"/>
  <c r="F20" i="20"/>
  <c r="E20" i="20"/>
  <c r="D20" i="20"/>
  <c r="C20" i="20"/>
  <c r="O15" i="20"/>
  <c r="C17" i="11" s="1"/>
  <c r="N15" i="20"/>
  <c r="M15" i="20"/>
  <c r="L15" i="20"/>
  <c r="K15" i="20"/>
  <c r="J15" i="20"/>
  <c r="I15" i="20"/>
  <c r="H15" i="20"/>
  <c r="G15" i="20"/>
  <c r="F15" i="20"/>
  <c r="E15" i="20"/>
  <c r="D15" i="20"/>
  <c r="C15" i="20"/>
  <c r="O11" i="21"/>
  <c r="N11" i="23"/>
  <c r="M11" i="23"/>
  <c r="K11" i="21"/>
  <c r="J11" i="21"/>
  <c r="G11" i="21"/>
  <c r="F11" i="23"/>
  <c r="C8" i="20"/>
  <c r="P50" i="19"/>
  <c r="H34" i="12" s="1"/>
  <c r="P48" i="19"/>
  <c r="P46" i="19"/>
  <c r="P44" i="19"/>
  <c r="H31" i="12" s="1"/>
  <c r="P40" i="19"/>
  <c r="H27" i="12" s="1"/>
  <c r="P38" i="19"/>
  <c r="P36" i="19"/>
  <c r="P34" i="19"/>
  <c r="O30" i="19"/>
  <c r="N30" i="19"/>
  <c r="M30" i="19"/>
  <c r="L30" i="19"/>
  <c r="K30" i="19"/>
  <c r="J30" i="19"/>
  <c r="I30" i="19"/>
  <c r="H30" i="19"/>
  <c r="G30" i="19"/>
  <c r="F30" i="19"/>
  <c r="E30" i="19"/>
  <c r="D30" i="19"/>
  <c r="P30" i="19" s="1"/>
  <c r="C30" i="19"/>
  <c r="O25" i="19"/>
  <c r="N25" i="19"/>
  <c r="M25" i="19"/>
  <c r="L25" i="19"/>
  <c r="K25" i="19"/>
  <c r="J25" i="19"/>
  <c r="I25" i="19"/>
  <c r="H25" i="19"/>
  <c r="G25" i="19"/>
  <c r="F25" i="19"/>
  <c r="E25" i="19"/>
  <c r="D25" i="19"/>
  <c r="C25" i="19"/>
  <c r="O20" i="19"/>
  <c r="N20" i="19"/>
  <c r="M20" i="19"/>
  <c r="L20" i="19"/>
  <c r="K20" i="19"/>
  <c r="J20" i="19"/>
  <c r="I20" i="19"/>
  <c r="H20" i="19"/>
  <c r="G20" i="19"/>
  <c r="F20" i="19"/>
  <c r="E20" i="19"/>
  <c r="D20" i="19"/>
  <c r="P20" i="19" s="1"/>
  <c r="H18" i="12" s="1"/>
  <c r="C20" i="19"/>
  <c r="O15" i="19"/>
  <c r="N15" i="19"/>
  <c r="M15" i="19"/>
  <c r="L15" i="19"/>
  <c r="K15" i="19"/>
  <c r="J15" i="19"/>
  <c r="I15" i="19"/>
  <c r="H15" i="19"/>
  <c r="G15" i="19"/>
  <c r="F15" i="19"/>
  <c r="E15" i="19"/>
  <c r="D15" i="19"/>
  <c r="C15" i="19"/>
  <c r="P15" i="19" s="1"/>
  <c r="O11" i="22"/>
  <c r="N11" i="24"/>
  <c r="M11" i="24"/>
  <c r="L11" i="22"/>
  <c r="K11" i="22"/>
  <c r="J11" i="24"/>
  <c r="I11" i="24"/>
  <c r="G11" i="22"/>
  <c r="F11" i="24"/>
  <c r="C8" i="19"/>
  <c r="D11" i="22" s="1"/>
  <c r="K22" i="18"/>
  <c r="J22" i="18"/>
  <c r="D22" i="18"/>
  <c r="A20" i="18"/>
  <c r="A21" i="18" s="1"/>
  <c r="A22" i="18" s="1"/>
  <c r="A23" i="18" s="1"/>
  <c r="A24" i="18" s="1"/>
  <c r="K19" i="18"/>
  <c r="D19" i="18"/>
  <c r="I16" i="18"/>
  <c r="K16" i="18"/>
  <c r="J16" i="18"/>
  <c r="D16" i="18"/>
  <c r="A15" i="18"/>
  <c r="A16" i="18" s="1"/>
  <c r="A17" i="18" s="1"/>
  <c r="A18" i="18" s="1"/>
  <c r="A19" i="18" s="1"/>
  <c r="A14" i="18"/>
  <c r="K13" i="18"/>
  <c r="J13" i="18"/>
  <c r="I13" i="18"/>
  <c r="F13" i="18"/>
  <c r="D13" i="18"/>
  <c r="G13" i="18" s="1"/>
  <c r="A4" i="18"/>
  <c r="J22" i="17"/>
  <c r="I22" i="17"/>
  <c r="D22" i="17"/>
  <c r="A21" i="17"/>
  <c r="A22" i="17" s="1"/>
  <c r="A23" i="17" s="1"/>
  <c r="A24" i="17" s="1"/>
  <c r="K19" i="17"/>
  <c r="J19" i="17"/>
  <c r="D19" i="17"/>
  <c r="I16" i="17"/>
  <c r="K16" i="17"/>
  <c r="J16" i="17"/>
  <c r="D16" i="17"/>
  <c r="A14" i="17"/>
  <c r="A15" i="17" s="1"/>
  <c r="A16" i="17" s="1"/>
  <c r="A17" i="17" s="1"/>
  <c r="A18" i="17" s="1"/>
  <c r="A19" i="17" s="1"/>
  <c r="A20" i="17" s="1"/>
  <c r="J13" i="17"/>
  <c r="I13" i="17"/>
  <c r="F13" i="17"/>
  <c r="K13" i="17" s="1"/>
  <c r="L13" i="17" s="1"/>
  <c r="D13" i="17"/>
  <c r="L8" i="17"/>
  <c r="A4" i="17"/>
  <c r="I82" i="16"/>
  <c r="D70" i="16"/>
  <c r="I66" i="16"/>
  <c r="I68" i="16" s="1"/>
  <c r="I70" i="16" s="1"/>
  <c r="L51" i="16"/>
  <c r="I44" i="16"/>
  <c r="E44" i="16"/>
  <c r="J44" i="16" s="1"/>
  <c r="D44" i="16"/>
  <c r="I42" i="16"/>
  <c r="E42" i="16"/>
  <c r="J42" i="16" s="1"/>
  <c r="D42" i="16"/>
  <c r="E40" i="16"/>
  <c r="J40" i="16" s="1"/>
  <c r="J38" i="16"/>
  <c r="I38" i="16"/>
  <c r="F44" i="16"/>
  <c r="K44" i="16" s="1"/>
  <c r="L44" i="16" s="1"/>
  <c r="D38" i="16"/>
  <c r="I36" i="16"/>
  <c r="F34" i="16"/>
  <c r="K34" i="16" s="1"/>
  <c r="D34" i="16"/>
  <c r="I32" i="16"/>
  <c r="D32" i="16"/>
  <c r="K30" i="16"/>
  <c r="I30" i="16"/>
  <c r="E34" i="16"/>
  <c r="D30" i="16"/>
  <c r="D36" i="16" s="1"/>
  <c r="I26" i="16"/>
  <c r="D26" i="16"/>
  <c r="D24" i="16"/>
  <c r="K22" i="16"/>
  <c r="I22" i="16"/>
  <c r="F26" i="16"/>
  <c r="K26" i="16" s="1"/>
  <c r="E26" i="16"/>
  <c r="J26" i="16" s="1"/>
  <c r="D22" i="16"/>
  <c r="I17" i="16"/>
  <c r="F17" i="16"/>
  <c r="E17" i="16"/>
  <c r="J17" i="16" s="1"/>
  <c r="D17" i="16"/>
  <c r="K15" i="16"/>
  <c r="I15" i="16"/>
  <c r="F15" i="16"/>
  <c r="E15" i="16"/>
  <c r="J15" i="16" s="1"/>
  <c r="D15" i="16"/>
  <c r="G15" i="16" s="1"/>
  <c r="K13" i="16"/>
  <c r="J13" i="16"/>
  <c r="I13" i="16"/>
  <c r="D13" i="16"/>
  <c r="D19" i="16" s="1"/>
  <c r="A4" i="16"/>
  <c r="I45" i="15"/>
  <c r="E45" i="15"/>
  <c r="J45" i="15" s="1"/>
  <c r="D45" i="15"/>
  <c r="J43" i="15"/>
  <c r="I43" i="15"/>
  <c r="E43" i="15"/>
  <c r="D43" i="15"/>
  <c r="K41" i="15"/>
  <c r="F41" i="15"/>
  <c r="E41" i="15"/>
  <c r="J41" i="15" s="1"/>
  <c r="K39" i="15"/>
  <c r="J39" i="15"/>
  <c r="I39" i="15"/>
  <c r="F43" i="15"/>
  <c r="K43" i="15" s="1"/>
  <c r="D39" i="15"/>
  <c r="G39" i="15" s="1"/>
  <c r="I34" i="15"/>
  <c r="D34" i="15"/>
  <c r="I32" i="15"/>
  <c r="D32" i="15"/>
  <c r="I30" i="15"/>
  <c r="F34" i="15"/>
  <c r="K34" i="15" s="1"/>
  <c r="D30" i="15"/>
  <c r="D26" i="15"/>
  <c r="I24" i="15"/>
  <c r="D24" i="15"/>
  <c r="I22" i="15"/>
  <c r="F26" i="15"/>
  <c r="K26" i="15" s="1"/>
  <c r="D22" i="15"/>
  <c r="K17" i="15"/>
  <c r="J17" i="15"/>
  <c r="L17" i="15" s="1"/>
  <c r="L19" i="15" s="1"/>
  <c r="I17" i="15"/>
  <c r="F17" i="15"/>
  <c r="E17" i="15"/>
  <c r="G17" i="15" s="1"/>
  <c r="D17" i="15"/>
  <c r="K15" i="15"/>
  <c r="J15" i="15"/>
  <c r="L15" i="15" s="1"/>
  <c r="I15" i="15"/>
  <c r="F15" i="15"/>
  <c r="E15" i="15"/>
  <c r="G15" i="15" s="1"/>
  <c r="D15" i="15"/>
  <c r="L13" i="15"/>
  <c r="G13" i="15"/>
  <c r="D13" i="15"/>
  <c r="D19" i="15" s="1"/>
  <c r="L8" i="15"/>
  <c r="A4" i="15"/>
  <c r="H30" i="14"/>
  <c r="H28" i="14"/>
  <c r="H26" i="14"/>
  <c r="H24" i="14"/>
  <c r="H22" i="14"/>
  <c r="H20" i="14"/>
  <c r="H18" i="14"/>
  <c r="H16" i="14"/>
  <c r="A16" i="14"/>
  <c r="A18" i="14" s="1"/>
  <c r="A20" i="14" s="1"/>
  <c r="A22" i="14" s="1"/>
  <c r="A24" i="14" s="1"/>
  <c r="A26" i="14" s="1"/>
  <c r="A28" i="14" s="1"/>
  <c r="A30" i="14" s="1"/>
  <c r="A32" i="14" s="1"/>
  <c r="A9" i="14"/>
  <c r="A7" i="14"/>
  <c r="A4" i="14"/>
  <c r="H30" i="13"/>
  <c r="H28" i="13"/>
  <c r="H26" i="13"/>
  <c r="H24" i="13"/>
  <c r="H22" i="13"/>
  <c r="H20" i="13"/>
  <c r="H18" i="13"/>
  <c r="H16" i="13"/>
  <c r="A16" i="13"/>
  <c r="A18" i="13" s="1"/>
  <c r="A20" i="13" s="1"/>
  <c r="A22" i="13" s="1"/>
  <c r="A24" i="13" s="1"/>
  <c r="A26" i="13" s="1"/>
  <c r="A28" i="13" s="1"/>
  <c r="A30" i="13" s="1"/>
  <c r="A32" i="13" s="1"/>
  <c r="H9" i="13"/>
  <c r="A9" i="13"/>
  <c r="A7" i="13"/>
  <c r="A4" i="13"/>
  <c r="C35" i="12"/>
  <c r="C34" i="12"/>
  <c r="H33" i="12"/>
  <c r="C33" i="12"/>
  <c r="H32" i="12"/>
  <c r="D32" i="12"/>
  <c r="C32" i="12"/>
  <c r="I31" i="12"/>
  <c r="F31" i="12"/>
  <c r="E31" i="12"/>
  <c r="D31" i="12"/>
  <c r="C31" i="12"/>
  <c r="C27" i="12"/>
  <c r="H26" i="12"/>
  <c r="C26" i="12"/>
  <c r="H25" i="12"/>
  <c r="D25" i="12"/>
  <c r="C25" i="12"/>
  <c r="I24" i="12"/>
  <c r="H24" i="12"/>
  <c r="E24" i="12"/>
  <c r="D24" i="12"/>
  <c r="C24" i="12"/>
  <c r="F24" i="12" s="1"/>
  <c r="H20" i="12"/>
  <c r="E34" i="12"/>
  <c r="D34" i="12"/>
  <c r="F34" i="12" s="1"/>
  <c r="C20" i="12"/>
  <c r="E33" i="12"/>
  <c r="C19" i="12"/>
  <c r="I18" i="12"/>
  <c r="I32" i="12" s="1"/>
  <c r="C18" i="12"/>
  <c r="K17" i="12"/>
  <c r="J17" i="12"/>
  <c r="I17" i="12"/>
  <c r="H17" i="12"/>
  <c r="F17" i="12"/>
  <c r="C17" i="12"/>
  <c r="C12" i="12"/>
  <c r="H12" i="12" s="1"/>
  <c r="K9" i="12"/>
  <c r="A9" i="12"/>
  <c r="A7" i="12"/>
  <c r="A4" i="12"/>
  <c r="H35" i="11"/>
  <c r="H34" i="11"/>
  <c r="C34" i="11"/>
  <c r="H33" i="11"/>
  <c r="C33" i="11"/>
  <c r="H32" i="11"/>
  <c r="D32" i="11"/>
  <c r="C32" i="11"/>
  <c r="I31" i="11"/>
  <c r="H31" i="11"/>
  <c r="E31" i="11"/>
  <c r="D31" i="11"/>
  <c r="F31" i="11" s="1"/>
  <c r="C31" i="11"/>
  <c r="C35" i="11" s="1"/>
  <c r="H28" i="11"/>
  <c r="H27" i="11"/>
  <c r="C27" i="11"/>
  <c r="H26" i="11"/>
  <c r="C26" i="11"/>
  <c r="H25" i="11"/>
  <c r="E25" i="11"/>
  <c r="F25" i="11" s="1"/>
  <c r="D25" i="11"/>
  <c r="C25" i="11"/>
  <c r="K24" i="11"/>
  <c r="H24" i="11"/>
  <c r="F24" i="11"/>
  <c r="E24" i="11"/>
  <c r="D24" i="11"/>
  <c r="C24" i="11"/>
  <c r="C28" i="11" s="1"/>
  <c r="H20" i="11"/>
  <c r="J20" i="11"/>
  <c r="C20" i="11"/>
  <c r="I18" i="11"/>
  <c r="E32" i="11"/>
  <c r="C18" i="11"/>
  <c r="F18" i="11" s="1"/>
  <c r="J17" i="11"/>
  <c r="J24" i="11" s="1"/>
  <c r="I17" i="11"/>
  <c r="I24" i="11" s="1"/>
  <c r="F17" i="11"/>
  <c r="C12" i="11"/>
  <c r="H12" i="11" s="1"/>
  <c r="K9" i="11"/>
  <c r="A9" i="11"/>
  <c r="A7" i="11"/>
  <c r="A4" i="11"/>
  <c r="A8" i="10"/>
  <c r="A6" i="10"/>
  <c r="A4" i="10"/>
  <c r="E8" i="9"/>
  <c r="A8" i="9"/>
  <c r="A6" i="9"/>
  <c r="A4" i="9"/>
  <c r="D226" i="8"/>
  <c r="F219" i="8"/>
  <c r="F218" i="8"/>
  <c r="F215" i="8"/>
  <c r="F214" i="8"/>
  <c r="F217" i="8"/>
  <c r="D199" i="8"/>
  <c r="H179" i="8"/>
  <c r="H174" i="8"/>
  <c r="G191" i="8"/>
  <c r="D166" i="8"/>
  <c r="F163" i="8"/>
  <c r="G162" i="8"/>
  <c r="F162" i="8"/>
  <c r="F161" i="8"/>
  <c r="F160" i="8"/>
  <c r="F159" i="8"/>
  <c r="F158" i="8"/>
  <c r="F157" i="8"/>
  <c r="F156" i="8"/>
  <c r="F155" i="8"/>
  <c r="G154" i="8"/>
  <c r="F154" i="8"/>
  <c r="F153" i="8"/>
  <c r="F152" i="8"/>
  <c r="F151" i="8"/>
  <c r="F150" i="8"/>
  <c r="F149" i="8"/>
  <c r="F148" i="8"/>
  <c r="D145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D120" i="8"/>
  <c r="D168" i="8" s="1"/>
  <c r="F118" i="8"/>
  <c r="G148" i="8"/>
  <c r="F117" i="8"/>
  <c r="D108" i="8"/>
  <c r="H106" i="8"/>
  <c r="G106" i="8"/>
  <c r="F106" i="8"/>
  <c r="H105" i="8"/>
  <c r="G105" i="8"/>
  <c r="F105" i="8"/>
  <c r="H104" i="8"/>
  <c r="G104" i="8"/>
  <c r="F104" i="8"/>
  <c r="H103" i="8"/>
  <c r="G103" i="8"/>
  <c r="F103" i="8"/>
  <c r="H102" i="8"/>
  <c r="G102" i="8"/>
  <c r="F102" i="8"/>
  <c r="H101" i="8"/>
  <c r="G101" i="8"/>
  <c r="F101" i="8"/>
  <c r="H100" i="8"/>
  <c r="G100" i="8"/>
  <c r="F100" i="8"/>
  <c r="H99" i="8"/>
  <c r="G99" i="8"/>
  <c r="F99" i="8"/>
  <c r="H98" i="8"/>
  <c r="G98" i="8"/>
  <c r="F98" i="8"/>
  <c r="H97" i="8"/>
  <c r="G97" i="8"/>
  <c r="F97" i="8"/>
  <c r="H96" i="8"/>
  <c r="G96" i="8"/>
  <c r="F96" i="8"/>
  <c r="H95" i="8"/>
  <c r="G95" i="8"/>
  <c r="F95" i="8"/>
  <c r="H94" i="8"/>
  <c r="G94" i="8"/>
  <c r="F94" i="8"/>
  <c r="H93" i="8"/>
  <c r="G93" i="8"/>
  <c r="F93" i="8"/>
  <c r="H92" i="8"/>
  <c r="G92" i="8"/>
  <c r="F92" i="8"/>
  <c r="H91" i="8"/>
  <c r="G91" i="8"/>
  <c r="F91" i="8"/>
  <c r="H90" i="8"/>
  <c r="G90" i="8"/>
  <c r="F90" i="8"/>
  <c r="H89" i="8"/>
  <c r="G89" i="8"/>
  <c r="F89" i="8"/>
  <c r="H88" i="8"/>
  <c r="G88" i="8"/>
  <c r="F88" i="8"/>
  <c r="H87" i="8"/>
  <c r="G87" i="8"/>
  <c r="F87" i="8"/>
  <c r="H86" i="8"/>
  <c r="G86" i="8"/>
  <c r="F86" i="8"/>
  <c r="D83" i="8"/>
  <c r="G81" i="8"/>
  <c r="F81" i="8"/>
  <c r="H81" i="8" s="1"/>
  <c r="G80" i="8"/>
  <c r="F80" i="8"/>
  <c r="H80" i="8" s="1"/>
  <c r="G79" i="8"/>
  <c r="F79" i="8"/>
  <c r="H79" i="8" s="1"/>
  <c r="G78" i="8"/>
  <c r="F78" i="8"/>
  <c r="H78" i="8" s="1"/>
  <c r="G77" i="8"/>
  <c r="F77" i="8"/>
  <c r="H77" i="8" s="1"/>
  <c r="G76" i="8"/>
  <c r="F76" i="8"/>
  <c r="G75" i="8"/>
  <c r="F75" i="8"/>
  <c r="H75" i="8" s="1"/>
  <c r="G74" i="8"/>
  <c r="F74" i="8"/>
  <c r="G73" i="8"/>
  <c r="F73" i="8"/>
  <c r="H73" i="8" s="1"/>
  <c r="G72" i="8"/>
  <c r="F72" i="8"/>
  <c r="G71" i="8"/>
  <c r="F71" i="8"/>
  <c r="H71" i="8" s="1"/>
  <c r="G70" i="8"/>
  <c r="F70" i="8"/>
  <c r="G69" i="8"/>
  <c r="F69" i="8"/>
  <c r="H69" i="8" s="1"/>
  <c r="G68" i="8"/>
  <c r="F68" i="8"/>
  <c r="G67" i="8"/>
  <c r="F67" i="8"/>
  <c r="H67" i="8" s="1"/>
  <c r="G66" i="8"/>
  <c r="F66" i="8"/>
  <c r="G65" i="8"/>
  <c r="F65" i="8"/>
  <c r="H65" i="8" s="1"/>
  <c r="G64" i="8"/>
  <c r="F64" i="8"/>
  <c r="G63" i="8"/>
  <c r="F63" i="8"/>
  <c r="H63" i="8" s="1"/>
  <c r="G62" i="8"/>
  <c r="F62" i="8"/>
  <c r="H59" i="8"/>
  <c r="D59" i="8"/>
  <c r="H57" i="8"/>
  <c r="G57" i="8"/>
  <c r="F57" i="8"/>
  <c r="H56" i="8"/>
  <c r="G56" i="8"/>
  <c r="F56" i="8"/>
  <c r="H55" i="8"/>
  <c r="G55" i="8"/>
  <c r="F55" i="8"/>
  <c r="H54" i="8"/>
  <c r="G54" i="8"/>
  <c r="F54" i="8"/>
  <c r="H53" i="8"/>
  <c r="G53" i="8"/>
  <c r="F53" i="8"/>
  <c r="H52" i="8"/>
  <c r="G52" i="8"/>
  <c r="F52" i="8"/>
  <c r="H51" i="8"/>
  <c r="G51" i="8"/>
  <c r="F51" i="8"/>
  <c r="H50" i="8"/>
  <c r="G50" i="8"/>
  <c r="F50" i="8"/>
  <c r="D47" i="8"/>
  <c r="G45" i="8"/>
  <c r="F45" i="8"/>
  <c r="H44" i="8"/>
  <c r="G44" i="8"/>
  <c r="F44" i="8"/>
  <c r="H43" i="8"/>
  <c r="G43" i="8"/>
  <c r="F43" i="8"/>
  <c r="H42" i="8"/>
  <c r="G42" i="8"/>
  <c r="F42" i="8"/>
  <c r="H41" i="8"/>
  <c r="G41" i="8"/>
  <c r="F41" i="8"/>
  <c r="H40" i="8"/>
  <c r="G40" i="8"/>
  <c r="F40" i="8"/>
  <c r="H39" i="8"/>
  <c r="G39" i="8"/>
  <c r="F39" i="8"/>
  <c r="H38" i="8"/>
  <c r="G38" i="8"/>
  <c r="F38" i="8"/>
  <c r="H37" i="8"/>
  <c r="G37" i="8"/>
  <c r="F37" i="8"/>
  <c r="H36" i="8"/>
  <c r="G36" i="8"/>
  <c r="F36" i="8"/>
  <c r="H35" i="8"/>
  <c r="G35" i="8"/>
  <c r="F35" i="8"/>
  <c r="H34" i="8"/>
  <c r="G34" i="8"/>
  <c r="F34" i="8"/>
  <c r="H33" i="8"/>
  <c r="G33" i="8"/>
  <c r="F33" i="8"/>
  <c r="H32" i="8"/>
  <c r="G32" i="8"/>
  <c r="F32" i="8"/>
  <c r="H31" i="8"/>
  <c r="G31" i="8"/>
  <c r="F31" i="8"/>
  <c r="H30" i="8"/>
  <c r="G30" i="8"/>
  <c r="F30" i="8"/>
  <c r="H29" i="8"/>
  <c r="G29" i="8"/>
  <c r="F29" i="8"/>
  <c r="D26" i="8"/>
  <c r="G24" i="8"/>
  <c r="F24" i="8"/>
  <c r="G23" i="8"/>
  <c r="F23" i="8"/>
  <c r="G22" i="8"/>
  <c r="F22" i="8"/>
  <c r="D19" i="8"/>
  <c r="H17" i="8"/>
  <c r="G17" i="8"/>
  <c r="F17" i="8"/>
  <c r="A17" i="8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H16" i="8"/>
  <c r="H19" i="8" s="1"/>
  <c r="G16" i="8"/>
  <c r="A16" i="8"/>
  <c r="D12" i="8"/>
  <c r="H8" i="8"/>
  <c r="A8" i="8"/>
  <c r="A6" i="8"/>
  <c r="K228" i="7"/>
  <c r="E228" i="7"/>
  <c r="D228" i="7"/>
  <c r="F226" i="7"/>
  <c r="L225" i="7"/>
  <c r="F225" i="7"/>
  <c r="L224" i="7"/>
  <c r="F224" i="7"/>
  <c r="L223" i="7"/>
  <c r="F223" i="7"/>
  <c r="F222" i="7"/>
  <c r="F221" i="7"/>
  <c r="F220" i="7"/>
  <c r="H219" i="7"/>
  <c r="M219" i="7" s="1"/>
  <c r="F219" i="7"/>
  <c r="F218" i="7"/>
  <c r="F217" i="7"/>
  <c r="F216" i="7"/>
  <c r="H215" i="7"/>
  <c r="M215" i="7" s="1"/>
  <c r="F215" i="7"/>
  <c r="L214" i="7"/>
  <c r="H214" i="7"/>
  <c r="M214" i="7" s="1"/>
  <c r="N214" i="7" s="1"/>
  <c r="F214" i="7"/>
  <c r="H213" i="7"/>
  <c r="M213" i="7" s="1"/>
  <c r="F213" i="7"/>
  <c r="F212" i="7"/>
  <c r="F211" i="7"/>
  <c r="L210" i="7"/>
  <c r="F210" i="7"/>
  <c r="F209" i="7"/>
  <c r="F208" i="7"/>
  <c r="L207" i="7"/>
  <c r="F207" i="7"/>
  <c r="H217" i="7"/>
  <c r="M217" i="7" s="1"/>
  <c r="G212" i="7"/>
  <c r="L212" i="7" s="1"/>
  <c r="F206" i="7"/>
  <c r="K201" i="7"/>
  <c r="F201" i="7"/>
  <c r="E201" i="7"/>
  <c r="D201" i="7"/>
  <c r="F199" i="7"/>
  <c r="F198" i="7"/>
  <c r="F197" i="7"/>
  <c r="F196" i="7"/>
  <c r="F195" i="7"/>
  <c r="F194" i="7"/>
  <c r="F193" i="7"/>
  <c r="F192" i="7"/>
  <c r="F191" i="7"/>
  <c r="F190" i="7"/>
  <c r="F189" i="7"/>
  <c r="F188" i="7"/>
  <c r="F187" i="7"/>
  <c r="F186" i="7"/>
  <c r="F185" i="7"/>
  <c r="F184" i="7"/>
  <c r="F183" i="7"/>
  <c r="F182" i="7"/>
  <c r="L181" i="7"/>
  <c r="F181" i="7"/>
  <c r="F180" i="7"/>
  <c r="F179" i="7"/>
  <c r="F178" i="7"/>
  <c r="F177" i="7"/>
  <c r="L176" i="7"/>
  <c r="F176" i="7"/>
  <c r="F175" i="7"/>
  <c r="D170" i="7"/>
  <c r="K168" i="7"/>
  <c r="E168" i="7"/>
  <c r="D168" i="7"/>
  <c r="G166" i="7"/>
  <c r="L165" i="7"/>
  <c r="G165" i="7"/>
  <c r="F165" i="7"/>
  <c r="L164" i="7"/>
  <c r="G164" i="7"/>
  <c r="F164" i="7"/>
  <c r="L163" i="7"/>
  <c r="G163" i="7"/>
  <c r="F163" i="7"/>
  <c r="L162" i="7"/>
  <c r="G162" i="7"/>
  <c r="F162" i="7"/>
  <c r="L161" i="7"/>
  <c r="G161" i="7"/>
  <c r="F161" i="7"/>
  <c r="L160" i="7"/>
  <c r="G160" i="7"/>
  <c r="F160" i="7"/>
  <c r="L159" i="7"/>
  <c r="G159" i="7"/>
  <c r="F159" i="7"/>
  <c r="L158" i="7"/>
  <c r="G158" i="7"/>
  <c r="F158" i="7"/>
  <c r="L157" i="7"/>
  <c r="G157" i="7"/>
  <c r="F157" i="7"/>
  <c r="L156" i="7"/>
  <c r="G156" i="7"/>
  <c r="F156" i="7"/>
  <c r="L155" i="7"/>
  <c r="G155" i="7"/>
  <c r="F155" i="7"/>
  <c r="L154" i="7"/>
  <c r="G154" i="7"/>
  <c r="F154" i="7"/>
  <c r="L153" i="7"/>
  <c r="G153" i="7"/>
  <c r="F153" i="7"/>
  <c r="L152" i="7"/>
  <c r="G152" i="7"/>
  <c r="F152" i="7"/>
  <c r="L151" i="7"/>
  <c r="G151" i="7"/>
  <c r="F151" i="7"/>
  <c r="L150" i="7"/>
  <c r="G150" i="7"/>
  <c r="F150" i="7"/>
  <c r="K147" i="7"/>
  <c r="F147" i="7"/>
  <c r="E147" i="7"/>
  <c r="E170" i="7" s="1"/>
  <c r="D147" i="7"/>
  <c r="G145" i="7"/>
  <c r="L145" i="7" s="1"/>
  <c r="F145" i="7"/>
  <c r="G144" i="7"/>
  <c r="L144" i="7" s="1"/>
  <c r="F144" i="7"/>
  <c r="H143" i="7"/>
  <c r="G143" i="7"/>
  <c r="L143" i="7" s="1"/>
  <c r="F143" i="7"/>
  <c r="G142" i="7"/>
  <c r="L142" i="7" s="1"/>
  <c r="F142" i="7"/>
  <c r="G141" i="7"/>
  <c r="L141" i="7" s="1"/>
  <c r="F141" i="7"/>
  <c r="G140" i="7"/>
  <c r="L140" i="7" s="1"/>
  <c r="F140" i="7"/>
  <c r="H139" i="7"/>
  <c r="G139" i="7"/>
  <c r="L139" i="7" s="1"/>
  <c r="F139" i="7"/>
  <c r="G138" i="7"/>
  <c r="L138" i="7" s="1"/>
  <c r="F138" i="7"/>
  <c r="G137" i="7"/>
  <c r="L137" i="7" s="1"/>
  <c r="F137" i="7"/>
  <c r="G136" i="7"/>
  <c r="L136" i="7" s="1"/>
  <c r="F136" i="7"/>
  <c r="H135" i="7"/>
  <c r="G135" i="7"/>
  <c r="L135" i="7" s="1"/>
  <c r="F135" i="7"/>
  <c r="G134" i="7"/>
  <c r="L134" i="7" s="1"/>
  <c r="F134" i="7"/>
  <c r="G133" i="7"/>
  <c r="L133" i="7" s="1"/>
  <c r="F133" i="7"/>
  <c r="G132" i="7"/>
  <c r="L132" i="7" s="1"/>
  <c r="F132" i="7"/>
  <c r="L131" i="7"/>
  <c r="G131" i="7"/>
  <c r="F131" i="7"/>
  <c r="L130" i="7"/>
  <c r="H130" i="7"/>
  <c r="G130" i="7"/>
  <c r="F130" i="7"/>
  <c r="L129" i="7"/>
  <c r="G129" i="7"/>
  <c r="F129" i="7"/>
  <c r="L128" i="7"/>
  <c r="G128" i="7"/>
  <c r="F128" i="7"/>
  <c r="L127" i="7"/>
  <c r="G127" i="7"/>
  <c r="F127" i="7"/>
  <c r="L126" i="7"/>
  <c r="G126" i="7"/>
  <c r="F126" i="7"/>
  <c r="L125" i="7"/>
  <c r="G125" i="7"/>
  <c r="F125" i="7"/>
  <c r="K122" i="7"/>
  <c r="K170" i="7" s="1"/>
  <c r="E122" i="7"/>
  <c r="D122" i="7"/>
  <c r="L120" i="7"/>
  <c r="G120" i="7"/>
  <c r="F120" i="7"/>
  <c r="L119" i="7"/>
  <c r="G119" i="7"/>
  <c r="F119" i="7"/>
  <c r="K110" i="7"/>
  <c r="K112" i="7" s="1"/>
  <c r="E110" i="7"/>
  <c r="D110" i="7"/>
  <c r="D112" i="7" s="1"/>
  <c r="M108" i="7"/>
  <c r="N108" i="7" s="1"/>
  <c r="L108" i="7"/>
  <c r="I108" i="7"/>
  <c r="H108" i="7"/>
  <c r="G108" i="7"/>
  <c r="F108" i="7"/>
  <c r="M107" i="7"/>
  <c r="N107" i="7" s="1"/>
  <c r="L107" i="7"/>
  <c r="I107" i="7"/>
  <c r="H107" i="7"/>
  <c r="G107" i="7"/>
  <c r="F107" i="7"/>
  <c r="N106" i="7"/>
  <c r="M106" i="7"/>
  <c r="L106" i="7"/>
  <c r="H106" i="7"/>
  <c r="G106" i="7"/>
  <c r="F106" i="7"/>
  <c r="I106" i="7" s="1"/>
  <c r="M105" i="7"/>
  <c r="L105" i="7"/>
  <c r="N105" i="7" s="1"/>
  <c r="H105" i="7"/>
  <c r="G105" i="7"/>
  <c r="F105" i="7"/>
  <c r="N104" i="7"/>
  <c r="M104" i="7"/>
  <c r="L104" i="7"/>
  <c r="H104" i="7"/>
  <c r="G104" i="7"/>
  <c r="F104" i="7"/>
  <c r="I104" i="7" s="1"/>
  <c r="M103" i="7"/>
  <c r="L103" i="7"/>
  <c r="N103" i="7" s="1"/>
  <c r="H103" i="7"/>
  <c r="G103" i="7"/>
  <c r="F103" i="7"/>
  <c r="N102" i="7"/>
  <c r="M102" i="7"/>
  <c r="L102" i="7"/>
  <c r="H102" i="7"/>
  <c r="G102" i="7"/>
  <c r="F102" i="7"/>
  <c r="I102" i="7" s="1"/>
  <c r="M101" i="7"/>
  <c r="L101" i="7"/>
  <c r="N101" i="7" s="1"/>
  <c r="H101" i="7"/>
  <c r="G101" i="7"/>
  <c r="F101" i="7"/>
  <c r="N100" i="7"/>
  <c r="M100" i="7"/>
  <c r="L100" i="7"/>
  <c r="H100" i="7"/>
  <c r="G100" i="7"/>
  <c r="F100" i="7"/>
  <c r="I100" i="7" s="1"/>
  <c r="M99" i="7"/>
  <c r="L99" i="7"/>
  <c r="N99" i="7" s="1"/>
  <c r="H99" i="7"/>
  <c r="G99" i="7"/>
  <c r="F99" i="7"/>
  <c r="N98" i="7"/>
  <c r="M98" i="7"/>
  <c r="L98" i="7"/>
  <c r="H98" i="7"/>
  <c r="G98" i="7"/>
  <c r="F98" i="7"/>
  <c r="I98" i="7" s="1"/>
  <c r="M97" i="7"/>
  <c r="L97" i="7"/>
  <c r="N97" i="7" s="1"/>
  <c r="H97" i="7"/>
  <c r="G97" i="7"/>
  <c r="F97" i="7"/>
  <c r="N96" i="7"/>
  <c r="M96" i="7"/>
  <c r="L96" i="7"/>
  <c r="H96" i="7"/>
  <c r="G96" i="7"/>
  <c r="F96" i="7"/>
  <c r="I96" i="7" s="1"/>
  <c r="M95" i="7"/>
  <c r="L95" i="7"/>
  <c r="N95" i="7" s="1"/>
  <c r="H95" i="7"/>
  <c r="G95" i="7"/>
  <c r="F95" i="7"/>
  <c r="N94" i="7"/>
  <c r="M94" i="7"/>
  <c r="L94" i="7"/>
  <c r="H94" i="7"/>
  <c r="G94" i="7"/>
  <c r="F94" i="7"/>
  <c r="I94" i="7" s="1"/>
  <c r="M93" i="7"/>
  <c r="L93" i="7"/>
  <c r="N93" i="7" s="1"/>
  <c r="H93" i="7"/>
  <c r="G93" i="7"/>
  <c r="F93" i="7"/>
  <c r="N92" i="7"/>
  <c r="M92" i="7"/>
  <c r="L92" i="7"/>
  <c r="H92" i="7"/>
  <c r="G92" i="7"/>
  <c r="F92" i="7"/>
  <c r="I92" i="7" s="1"/>
  <c r="M91" i="7"/>
  <c r="L91" i="7"/>
  <c r="N91" i="7" s="1"/>
  <c r="H91" i="7"/>
  <c r="G91" i="7"/>
  <c r="F91" i="7"/>
  <c r="N90" i="7"/>
  <c r="M90" i="7"/>
  <c r="L90" i="7"/>
  <c r="H90" i="7"/>
  <c r="G90" i="7"/>
  <c r="F90" i="7"/>
  <c r="I90" i="7" s="1"/>
  <c r="M89" i="7"/>
  <c r="L89" i="7"/>
  <c r="N89" i="7" s="1"/>
  <c r="H89" i="7"/>
  <c r="G89" i="7"/>
  <c r="F89" i="7"/>
  <c r="N88" i="7"/>
  <c r="M88" i="7"/>
  <c r="L88" i="7"/>
  <c r="H88" i="7"/>
  <c r="G88" i="7"/>
  <c r="F88" i="7"/>
  <c r="I88" i="7" s="1"/>
  <c r="M87" i="7"/>
  <c r="L87" i="7"/>
  <c r="N87" i="7" s="1"/>
  <c r="H87" i="7"/>
  <c r="G87" i="7"/>
  <c r="F87" i="7"/>
  <c r="N86" i="7"/>
  <c r="M86" i="7"/>
  <c r="L86" i="7"/>
  <c r="H86" i="7"/>
  <c r="G86" i="7"/>
  <c r="F86" i="7"/>
  <c r="K83" i="7"/>
  <c r="E83" i="7"/>
  <c r="D83" i="7"/>
  <c r="N81" i="7"/>
  <c r="M81" i="7"/>
  <c r="L81" i="7"/>
  <c r="H81" i="7"/>
  <c r="G81" i="7"/>
  <c r="F81" i="7"/>
  <c r="M80" i="7"/>
  <c r="L80" i="7"/>
  <c r="N80" i="7" s="1"/>
  <c r="H80" i="7"/>
  <c r="G80" i="7"/>
  <c r="F80" i="7"/>
  <c r="I80" i="7" s="1"/>
  <c r="N79" i="7"/>
  <c r="M79" i="7"/>
  <c r="L79" i="7"/>
  <c r="H79" i="7"/>
  <c r="G79" i="7"/>
  <c r="F79" i="7"/>
  <c r="M78" i="7"/>
  <c r="L78" i="7"/>
  <c r="N78" i="7" s="1"/>
  <c r="H78" i="7"/>
  <c r="G78" i="7"/>
  <c r="F78" i="7"/>
  <c r="I78" i="7" s="1"/>
  <c r="N77" i="7"/>
  <c r="M77" i="7"/>
  <c r="L77" i="7"/>
  <c r="H77" i="7"/>
  <c r="G77" i="7"/>
  <c r="F77" i="7"/>
  <c r="M76" i="7"/>
  <c r="L76" i="7"/>
  <c r="N76" i="7" s="1"/>
  <c r="H76" i="7"/>
  <c r="G76" i="7"/>
  <c r="F76" i="7"/>
  <c r="I76" i="7" s="1"/>
  <c r="N75" i="7"/>
  <c r="M75" i="7"/>
  <c r="L75" i="7"/>
  <c r="H75" i="7"/>
  <c r="G75" i="7"/>
  <c r="F75" i="7"/>
  <c r="M74" i="7"/>
  <c r="L74" i="7"/>
  <c r="N74" i="7" s="1"/>
  <c r="H74" i="7"/>
  <c r="G74" i="7"/>
  <c r="F74" i="7"/>
  <c r="I74" i="7" s="1"/>
  <c r="N73" i="7"/>
  <c r="M73" i="7"/>
  <c r="L73" i="7"/>
  <c r="H73" i="7"/>
  <c r="G73" i="7"/>
  <c r="F73" i="7"/>
  <c r="M72" i="7"/>
  <c r="L72" i="7"/>
  <c r="N72" i="7" s="1"/>
  <c r="H72" i="7"/>
  <c r="G72" i="7"/>
  <c r="F72" i="7"/>
  <c r="I72" i="7" s="1"/>
  <c r="N71" i="7"/>
  <c r="M71" i="7"/>
  <c r="L71" i="7"/>
  <c r="H71" i="7"/>
  <c r="G71" i="7"/>
  <c r="F71" i="7"/>
  <c r="M70" i="7"/>
  <c r="L70" i="7"/>
  <c r="N70" i="7" s="1"/>
  <c r="H70" i="7"/>
  <c r="G70" i="7"/>
  <c r="F70" i="7"/>
  <c r="I70" i="7" s="1"/>
  <c r="N69" i="7"/>
  <c r="M69" i="7"/>
  <c r="L69" i="7"/>
  <c r="H69" i="7"/>
  <c r="G69" i="7"/>
  <c r="F69" i="7"/>
  <c r="M68" i="7"/>
  <c r="L68" i="7"/>
  <c r="N68" i="7" s="1"/>
  <c r="H68" i="7"/>
  <c r="G68" i="7"/>
  <c r="F68" i="7"/>
  <c r="I68" i="7" s="1"/>
  <c r="N67" i="7"/>
  <c r="M67" i="7"/>
  <c r="L67" i="7"/>
  <c r="H67" i="7"/>
  <c r="G67" i="7"/>
  <c r="F67" i="7"/>
  <c r="M66" i="7"/>
  <c r="L66" i="7"/>
  <c r="N66" i="7" s="1"/>
  <c r="H66" i="7"/>
  <c r="G66" i="7"/>
  <c r="F66" i="7"/>
  <c r="I66" i="7" s="1"/>
  <c r="N65" i="7"/>
  <c r="M65" i="7"/>
  <c r="L65" i="7"/>
  <c r="H65" i="7"/>
  <c r="G65" i="7"/>
  <c r="F65" i="7"/>
  <c r="M64" i="7"/>
  <c r="L64" i="7"/>
  <c r="N64" i="7" s="1"/>
  <c r="H64" i="7"/>
  <c r="G64" i="7"/>
  <c r="F64" i="7"/>
  <c r="I64" i="7" s="1"/>
  <c r="N63" i="7"/>
  <c r="M63" i="7"/>
  <c r="L63" i="7"/>
  <c r="H63" i="7"/>
  <c r="G63" i="7"/>
  <c r="F63" i="7"/>
  <c r="M62" i="7"/>
  <c r="L62" i="7"/>
  <c r="N62" i="7" s="1"/>
  <c r="N83" i="7" s="1"/>
  <c r="H62" i="7"/>
  <c r="G62" i="7"/>
  <c r="F62" i="7"/>
  <c r="K59" i="7"/>
  <c r="E59" i="7"/>
  <c r="D59" i="7"/>
  <c r="N57" i="7"/>
  <c r="M57" i="7"/>
  <c r="L57" i="7"/>
  <c r="H57" i="7"/>
  <c r="G57" i="7"/>
  <c r="F57" i="7"/>
  <c r="I57" i="7" s="1"/>
  <c r="M56" i="7"/>
  <c r="L56" i="7"/>
  <c r="N56" i="7" s="1"/>
  <c r="H56" i="7"/>
  <c r="G56" i="7"/>
  <c r="F56" i="7"/>
  <c r="N55" i="7"/>
  <c r="M55" i="7"/>
  <c r="L55" i="7"/>
  <c r="H55" i="7"/>
  <c r="G55" i="7"/>
  <c r="F55" i="7"/>
  <c r="I55" i="7" s="1"/>
  <c r="M54" i="7"/>
  <c r="L54" i="7"/>
  <c r="N54" i="7" s="1"/>
  <c r="H54" i="7"/>
  <c r="G54" i="7"/>
  <c r="F54" i="7"/>
  <c r="N53" i="7"/>
  <c r="M53" i="7"/>
  <c r="L53" i="7"/>
  <c r="H53" i="7"/>
  <c r="G53" i="7"/>
  <c r="F53" i="7"/>
  <c r="I53" i="7" s="1"/>
  <c r="M52" i="7"/>
  <c r="L52" i="7"/>
  <c r="N52" i="7" s="1"/>
  <c r="H52" i="7"/>
  <c r="G52" i="7"/>
  <c r="F52" i="7"/>
  <c r="N51" i="7"/>
  <c r="M51" i="7"/>
  <c r="L51" i="7"/>
  <c r="H51" i="7"/>
  <c r="G51" i="7"/>
  <c r="F51" i="7"/>
  <c r="I51" i="7" s="1"/>
  <c r="M50" i="7"/>
  <c r="L50" i="7"/>
  <c r="N50" i="7" s="1"/>
  <c r="H50" i="7"/>
  <c r="G50" i="7"/>
  <c r="F50" i="7"/>
  <c r="K47" i="7"/>
  <c r="E47" i="7"/>
  <c r="D47" i="7"/>
  <c r="M45" i="7"/>
  <c r="L45" i="7"/>
  <c r="N45" i="7" s="1"/>
  <c r="H45" i="7"/>
  <c r="G45" i="7"/>
  <c r="F45" i="7"/>
  <c r="I45" i="7" s="1"/>
  <c r="N44" i="7"/>
  <c r="M44" i="7"/>
  <c r="L44" i="7"/>
  <c r="H44" i="7"/>
  <c r="G44" i="7"/>
  <c r="F44" i="7"/>
  <c r="M43" i="7"/>
  <c r="L43" i="7"/>
  <c r="N43" i="7" s="1"/>
  <c r="H43" i="7"/>
  <c r="G43" i="7"/>
  <c r="F43" i="7"/>
  <c r="I43" i="7" s="1"/>
  <c r="N42" i="7"/>
  <c r="M42" i="7"/>
  <c r="L42" i="7"/>
  <c r="H42" i="7"/>
  <c r="G42" i="7"/>
  <c r="F42" i="7"/>
  <c r="M41" i="7"/>
  <c r="L41" i="7"/>
  <c r="N41" i="7" s="1"/>
  <c r="H41" i="7"/>
  <c r="G41" i="7"/>
  <c r="F41" i="7"/>
  <c r="I41" i="7" s="1"/>
  <c r="N40" i="7"/>
  <c r="M40" i="7"/>
  <c r="L40" i="7"/>
  <c r="H40" i="7"/>
  <c r="G40" i="7"/>
  <c r="F40" i="7"/>
  <c r="M39" i="7"/>
  <c r="L39" i="7"/>
  <c r="N39" i="7" s="1"/>
  <c r="H39" i="7"/>
  <c r="G39" i="7"/>
  <c r="F39" i="7"/>
  <c r="I39" i="7" s="1"/>
  <c r="N38" i="7"/>
  <c r="M38" i="7"/>
  <c r="L38" i="7"/>
  <c r="H38" i="7"/>
  <c r="G38" i="7"/>
  <c r="F38" i="7"/>
  <c r="M37" i="7"/>
  <c r="L37" i="7"/>
  <c r="N37" i="7" s="1"/>
  <c r="H37" i="7"/>
  <c r="G37" i="7"/>
  <c r="F37" i="7"/>
  <c r="I37" i="7" s="1"/>
  <c r="N36" i="7"/>
  <c r="M36" i="7"/>
  <c r="L36" i="7"/>
  <c r="H36" i="7"/>
  <c r="G36" i="7"/>
  <c r="F36" i="7"/>
  <c r="M35" i="7"/>
  <c r="L35" i="7"/>
  <c r="N35" i="7" s="1"/>
  <c r="H35" i="7"/>
  <c r="G35" i="7"/>
  <c r="F35" i="7"/>
  <c r="I35" i="7" s="1"/>
  <c r="N34" i="7"/>
  <c r="N47" i="7" s="1"/>
  <c r="M34" i="7"/>
  <c r="L34" i="7"/>
  <c r="H34" i="7"/>
  <c r="G34" i="7"/>
  <c r="F34" i="7"/>
  <c r="M33" i="7"/>
  <c r="L33" i="7"/>
  <c r="N33" i="7" s="1"/>
  <c r="H33" i="7"/>
  <c r="G33" i="7"/>
  <c r="F33" i="7"/>
  <c r="I33" i="7" s="1"/>
  <c r="N32" i="7"/>
  <c r="M32" i="7"/>
  <c r="L32" i="7"/>
  <c r="H32" i="7"/>
  <c r="G32" i="7"/>
  <c r="F32" i="7"/>
  <c r="M31" i="7"/>
  <c r="L31" i="7"/>
  <c r="N31" i="7" s="1"/>
  <c r="H31" i="7"/>
  <c r="G31" i="7"/>
  <c r="F31" i="7"/>
  <c r="I31" i="7" s="1"/>
  <c r="N30" i="7"/>
  <c r="M30" i="7"/>
  <c r="L30" i="7"/>
  <c r="H30" i="7"/>
  <c r="G30" i="7"/>
  <c r="F30" i="7"/>
  <c r="M29" i="7"/>
  <c r="L29" i="7"/>
  <c r="N29" i="7" s="1"/>
  <c r="H29" i="7"/>
  <c r="G29" i="7"/>
  <c r="F29" i="7"/>
  <c r="K26" i="7"/>
  <c r="E26" i="7"/>
  <c r="D26" i="7"/>
  <c r="N24" i="7"/>
  <c r="M24" i="7"/>
  <c r="L24" i="7"/>
  <c r="H24" i="7"/>
  <c r="G24" i="7"/>
  <c r="F24" i="7"/>
  <c r="I24" i="7" s="1"/>
  <c r="M23" i="7"/>
  <c r="L23" i="7"/>
  <c r="N23" i="7" s="1"/>
  <c r="H23" i="7"/>
  <c r="G23" i="7"/>
  <c r="F23" i="7"/>
  <c r="N22" i="7"/>
  <c r="M22" i="7"/>
  <c r="L22" i="7"/>
  <c r="H22" i="7"/>
  <c r="G22" i="7"/>
  <c r="F22" i="7"/>
  <c r="K19" i="7"/>
  <c r="E19" i="7"/>
  <c r="D19" i="7"/>
  <c r="N17" i="7"/>
  <c r="M17" i="7"/>
  <c r="L17" i="7"/>
  <c r="H17" i="7"/>
  <c r="G17" i="7"/>
  <c r="F17" i="7"/>
  <c r="M16" i="7"/>
  <c r="L16" i="7"/>
  <c r="N16" i="7" s="1"/>
  <c r="H16" i="7"/>
  <c r="F16" i="7"/>
  <c r="A16" i="7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N8" i="7"/>
  <c r="A8" i="7"/>
  <c r="A6" i="7"/>
  <c r="A4" i="7"/>
  <c r="K228" i="6"/>
  <c r="E228" i="6"/>
  <c r="D228" i="6"/>
  <c r="L226" i="6"/>
  <c r="F226" i="6"/>
  <c r="L225" i="6"/>
  <c r="F225" i="6"/>
  <c r="M224" i="6"/>
  <c r="L224" i="6"/>
  <c r="F224" i="6"/>
  <c r="L223" i="6"/>
  <c r="H223" i="6"/>
  <c r="F223" i="6"/>
  <c r="F222" i="6"/>
  <c r="F221" i="6"/>
  <c r="F220" i="6"/>
  <c r="F219" i="6"/>
  <c r="F218" i="6"/>
  <c r="F217" i="6"/>
  <c r="F216" i="6"/>
  <c r="F215" i="6"/>
  <c r="L214" i="6"/>
  <c r="F214" i="6"/>
  <c r="H213" i="6"/>
  <c r="M213" i="6" s="1"/>
  <c r="F213" i="6"/>
  <c r="M212" i="6"/>
  <c r="H212" i="6"/>
  <c r="F212" i="6"/>
  <c r="H211" i="6"/>
  <c r="M211" i="6" s="1"/>
  <c r="F211" i="6"/>
  <c r="L210" i="6"/>
  <c r="F210" i="6"/>
  <c r="G209" i="6"/>
  <c r="L209" i="6" s="1"/>
  <c r="F209" i="6"/>
  <c r="F208" i="6"/>
  <c r="M207" i="6"/>
  <c r="L207" i="6"/>
  <c r="H224" i="6"/>
  <c r="F207" i="6"/>
  <c r="I207" i="6" s="1"/>
  <c r="L206" i="6"/>
  <c r="I206" i="6"/>
  <c r="H222" i="6"/>
  <c r="M222" i="6" s="1"/>
  <c r="G226" i="6"/>
  <c r="F206" i="6"/>
  <c r="K201" i="6"/>
  <c r="E201" i="6"/>
  <c r="D201" i="6"/>
  <c r="F199" i="6"/>
  <c r="G197" i="6"/>
  <c r="F197" i="6"/>
  <c r="F196" i="6"/>
  <c r="G195" i="6"/>
  <c r="F195" i="6"/>
  <c r="F194" i="6"/>
  <c r="G193" i="6"/>
  <c r="F193" i="6"/>
  <c r="F192" i="6"/>
  <c r="G191" i="6"/>
  <c r="F191" i="6"/>
  <c r="F190" i="6"/>
  <c r="G189" i="6"/>
  <c r="F189" i="6"/>
  <c r="F188" i="6"/>
  <c r="G187" i="6"/>
  <c r="F187" i="6"/>
  <c r="F186" i="6"/>
  <c r="G185" i="6"/>
  <c r="F185" i="6"/>
  <c r="F184" i="6"/>
  <c r="G183" i="6"/>
  <c r="F183" i="6"/>
  <c r="F182" i="6"/>
  <c r="F181" i="6"/>
  <c r="I181" i="6" s="1"/>
  <c r="F180" i="6"/>
  <c r="F179" i="6"/>
  <c r="F178" i="6"/>
  <c r="F177" i="6"/>
  <c r="H181" i="6"/>
  <c r="M181" i="6" s="1"/>
  <c r="F176" i="6"/>
  <c r="I175" i="6"/>
  <c r="G199" i="6"/>
  <c r="F175" i="6"/>
  <c r="K168" i="6"/>
  <c r="F168" i="6"/>
  <c r="E168" i="6"/>
  <c r="D168" i="6"/>
  <c r="G166" i="6"/>
  <c r="L166" i="6" s="1"/>
  <c r="G165" i="6"/>
  <c r="L165" i="6" s="1"/>
  <c r="F165" i="6"/>
  <c r="G164" i="6"/>
  <c r="L164" i="6" s="1"/>
  <c r="F164" i="6"/>
  <c r="G163" i="6"/>
  <c r="L163" i="6" s="1"/>
  <c r="F163" i="6"/>
  <c r="H162" i="6"/>
  <c r="M162" i="6" s="1"/>
  <c r="N162" i="6" s="1"/>
  <c r="G162" i="6"/>
  <c r="L162" i="6" s="1"/>
  <c r="F162" i="6"/>
  <c r="G161" i="6"/>
  <c r="L161" i="6" s="1"/>
  <c r="F161" i="6"/>
  <c r="G160" i="6"/>
  <c r="L160" i="6" s="1"/>
  <c r="F160" i="6"/>
  <c r="G159" i="6"/>
  <c r="L159" i="6" s="1"/>
  <c r="F159" i="6"/>
  <c r="G158" i="6"/>
  <c r="L158" i="6" s="1"/>
  <c r="F158" i="6"/>
  <c r="G157" i="6"/>
  <c r="L157" i="6" s="1"/>
  <c r="F157" i="6"/>
  <c r="G156" i="6"/>
  <c r="L156" i="6" s="1"/>
  <c r="F156" i="6"/>
  <c r="G155" i="6"/>
  <c r="L155" i="6" s="1"/>
  <c r="F155" i="6"/>
  <c r="G154" i="6"/>
  <c r="L154" i="6" s="1"/>
  <c r="F154" i="6"/>
  <c r="G153" i="6"/>
  <c r="L153" i="6" s="1"/>
  <c r="F153" i="6"/>
  <c r="G152" i="6"/>
  <c r="L152" i="6" s="1"/>
  <c r="F152" i="6"/>
  <c r="G151" i="6"/>
  <c r="L151" i="6" s="1"/>
  <c r="F151" i="6"/>
  <c r="G150" i="6"/>
  <c r="L150" i="6" s="1"/>
  <c r="F150" i="6"/>
  <c r="K147" i="6"/>
  <c r="E147" i="6"/>
  <c r="D147" i="6"/>
  <c r="L145" i="6"/>
  <c r="G145" i="6"/>
  <c r="F145" i="6"/>
  <c r="L144" i="6"/>
  <c r="G144" i="6"/>
  <c r="F144" i="6"/>
  <c r="L143" i="6"/>
  <c r="G143" i="6"/>
  <c r="F143" i="6"/>
  <c r="L142" i="6"/>
  <c r="G142" i="6"/>
  <c r="F142" i="6"/>
  <c r="L141" i="6"/>
  <c r="G141" i="6"/>
  <c r="F141" i="6"/>
  <c r="L140" i="6"/>
  <c r="G140" i="6"/>
  <c r="F140" i="6"/>
  <c r="L139" i="6"/>
  <c r="G139" i="6"/>
  <c r="F139" i="6"/>
  <c r="L138" i="6"/>
  <c r="G138" i="6"/>
  <c r="F138" i="6"/>
  <c r="L137" i="6"/>
  <c r="G137" i="6"/>
  <c r="F137" i="6"/>
  <c r="L136" i="6"/>
  <c r="G136" i="6"/>
  <c r="F136" i="6"/>
  <c r="L135" i="6"/>
  <c r="G135" i="6"/>
  <c r="F135" i="6"/>
  <c r="L134" i="6"/>
  <c r="G134" i="6"/>
  <c r="F134" i="6"/>
  <c r="L133" i="6"/>
  <c r="G133" i="6"/>
  <c r="F133" i="6"/>
  <c r="L132" i="6"/>
  <c r="G132" i="6"/>
  <c r="F132" i="6"/>
  <c r="L131" i="6"/>
  <c r="G131" i="6"/>
  <c r="F131" i="6"/>
  <c r="L130" i="6"/>
  <c r="G130" i="6"/>
  <c r="F130" i="6"/>
  <c r="L129" i="6"/>
  <c r="G129" i="6"/>
  <c r="F129" i="6"/>
  <c r="L128" i="6"/>
  <c r="G128" i="6"/>
  <c r="F128" i="6"/>
  <c r="L127" i="6"/>
  <c r="G127" i="6"/>
  <c r="F127" i="6"/>
  <c r="L126" i="6"/>
  <c r="G126" i="6"/>
  <c r="F126" i="6"/>
  <c r="L125" i="6"/>
  <c r="G125" i="6"/>
  <c r="F125" i="6"/>
  <c r="K122" i="6"/>
  <c r="K170" i="6" s="1"/>
  <c r="E122" i="6"/>
  <c r="E170" i="6" s="1"/>
  <c r="E230" i="6" s="1"/>
  <c r="D122" i="6"/>
  <c r="D170" i="6" s="1"/>
  <c r="G120" i="6"/>
  <c r="L120" i="6" s="1"/>
  <c r="F120" i="6"/>
  <c r="G119" i="6"/>
  <c r="L119" i="6" s="1"/>
  <c r="F119" i="6"/>
  <c r="F122" i="6" s="1"/>
  <c r="K110" i="6"/>
  <c r="E110" i="6"/>
  <c r="E112" i="6" s="1"/>
  <c r="D110" i="6"/>
  <c r="M108" i="6"/>
  <c r="L108" i="6"/>
  <c r="N108" i="6" s="1"/>
  <c r="H108" i="6"/>
  <c r="G108" i="6"/>
  <c r="F108" i="6"/>
  <c r="I108" i="6" s="1"/>
  <c r="N107" i="6"/>
  <c r="M107" i="6"/>
  <c r="L107" i="6"/>
  <c r="H107" i="6"/>
  <c r="G107" i="6"/>
  <c r="F107" i="6"/>
  <c r="M106" i="6"/>
  <c r="L106" i="6"/>
  <c r="N106" i="6" s="1"/>
  <c r="H106" i="6"/>
  <c r="G106" i="6"/>
  <c r="F106" i="6"/>
  <c r="I106" i="6" s="1"/>
  <c r="N105" i="6"/>
  <c r="M105" i="6"/>
  <c r="L105" i="6"/>
  <c r="H105" i="6"/>
  <c r="G105" i="6"/>
  <c r="F105" i="6"/>
  <c r="M104" i="6"/>
  <c r="L104" i="6"/>
  <c r="N104" i="6" s="1"/>
  <c r="H104" i="6"/>
  <c r="G104" i="6"/>
  <c r="F104" i="6"/>
  <c r="I104" i="6" s="1"/>
  <c r="N103" i="6"/>
  <c r="M103" i="6"/>
  <c r="L103" i="6"/>
  <c r="H103" i="6"/>
  <c r="G103" i="6"/>
  <c r="F103" i="6"/>
  <c r="M102" i="6"/>
  <c r="L102" i="6"/>
  <c r="N102" i="6" s="1"/>
  <c r="H102" i="6"/>
  <c r="G102" i="6"/>
  <c r="F102" i="6"/>
  <c r="I102" i="6" s="1"/>
  <c r="N101" i="6"/>
  <c r="M101" i="6"/>
  <c r="L101" i="6"/>
  <c r="H101" i="6"/>
  <c r="G101" i="6"/>
  <c r="F101" i="6"/>
  <c r="M100" i="6"/>
  <c r="L100" i="6"/>
  <c r="N100" i="6" s="1"/>
  <c r="H100" i="6"/>
  <c r="G100" i="6"/>
  <c r="F100" i="6"/>
  <c r="I100" i="6" s="1"/>
  <c r="N99" i="6"/>
  <c r="M99" i="6"/>
  <c r="L99" i="6"/>
  <c r="H99" i="6"/>
  <c r="G99" i="6"/>
  <c r="F99" i="6"/>
  <c r="M98" i="6"/>
  <c r="L98" i="6"/>
  <c r="N98" i="6" s="1"/>
  <c r="H98" i="6"/>
  <c r="G98" i="6"/>
  <c r="F98" i="6"/>
  <c r="I98" i="6" s="1"/>
  <c r="N97" i="6"/>
  <c r="M97" i="6"/>
  <c r="L97" i="6"/>
  <c r="H97" i="6"/>
  <c r="G97" i="6"/>
  <c r="F97" i="6"/>
  <c r="M96" i="6"/>
  <c r="L96" i="6"/>
  <c r="N96" i="6" s="1"/>
  <c r="H96" i="6"/>
  <c r="G96" i="6"/>
  <c r="F96" i="6"/>
  <c r="I96" i="6" s="1"/>
  <c r="N95" i="6"/>
  <c r="M95" i="6"/>
  <c r="L95" i="6"/>
  <c r="H95" i="6"/>
  <c r="G95" i="6"/>
  <c r="F95" i="6"/>
  <c r="M94" i="6"/>
  <c r="L94" i="6"/>
  <c r="N94" i="6" s="1"/>
  <c r="H94" i="6"/>
  <c r="G94" i="6"/>
  <c r="F94" i="6"/>
  <c r="I94" i="6" s="1"/>
  <c r="N93" i="6"/>
  <c r="M93" i="6"/>
  <c r="L93" i="6"/>
  <c r="H93" i="6"/>
  <c r="G93" i="6"/>
  <c r="F93" i="6"/>
  <c r="M92" i="6"/>
  <c r="L92" i="6"/>
  <c r="N92" i="6" s="1"/>
  <c r="H92" i="6"/>
  <c r="G92" i="6"/>
  <c r="F92" i="6"/>
  <c r="I92" i="6" s="1"/>
  <c r="N91" i="6"/>
  <c r="M91" i="6"/>
  <c r="L91" i="6"/>
  <c r="H91" i="6"/>
  <c r="G91" i="6"/>
  <c r="F91" i="6"/>
  <c r="M90" i="6"/>
  <c r="L90" i="6"/>
  <c r="N90" i="6" s="1"/>
  <c r="H90" i="6"/>
  <c r="G90" i="6"/>
  <c r="F90" i="6"/>
  <c r="I90" i="6" s="1"/>
  <c r="N89" i="6"/>
  <c r="M89" i="6"/>
  <c r="L89" i="6"/>
  <c r="H89" i="6"/>
  <c r="G89" i="6"/>
  <c r="F89" i="6"/>
  <c r="M88" i="6"/>
  <c r="L88" i="6"/>
  <c r="N88" i="6" s="1"/>
  <c r="H88" i="6"/>
  <c r="G88" i="6"/>
  <c r="F88" i="6"/>
  <c r="I88" i="6" s="1"/>
  <c r="N87" i="6"/>
  <c r="M87" i="6"/>
  <c r="L87" i="6"/>
  <c r="H87" i="6"/>
  <c r="G87" i="6"/>
  <c r="F87" i="6"/>
  <c r="M86" i="6"/>
  <c r="L86" i="6"/>
  <c r="N86" i="6" s="1"/>
  <c r="H86" i="6"/>
  <c r="G86" i="6"/>
  <c r="F86" i="6"/>
  <c r="K83" i="6"/>
  <c r="E83" i="6"/>
  <c r="D83" i="6"/>
  <c r="M81" i="6"/>
  <c r="N81" i="6" s="1"/>
  <c r="L81" i="6"/>
  <c r="H81" i="6"/>
  <c r="G81" i="6"/>
  <c r="F81" i="6"/>
  <c r="M80" i="6"/>
  <c r="L80" i="6"/>
  <c r="N80" i="6" s="1"/>
  <c r="H80" i="6"/>
  <c r="G80" i="6"/>
  <c r="F80" i="6"/>
  <c r="M79" i="6"/>
  <c r="N79" i="6" s="1"/>
  <c r="L79" i="6"/>
  <c r="H79" i="6"/>
  <c r="G79" i="6"/>
  <c r="F79" i="6"/>
  <c r="I79" i="6" s="1"/>
  <c r="M78" i="6"/>
  <c r="L78" i="6"/>
  <c r="H78" i="6"/>
  <c r="G78" i="6"/>
  <c r="F78" i="6"/>
  <c r="I78" i="6" s="1"/>
  <c r="M77" i="6"/>
  <c r="N77" i="6" s="1"/>
  <c r="L77" i="6"/>
  <c r="H77" i="6"/>
  <c r="G77" i="6"/>
  <c r="F77" i="6"/>
  <c r="M76" i="6"/>
  <c r="L76" i="6"/>
  <c r="N76" i="6" s="1"/>
  <c r="H76" i="6"/>
  <c r="G76" i="6"/>
  <c r="F76" i="6"/>
  <c r="M75" i="6"/>
  <c r="N75" i="6" s="1"/>
  <c r="L75" i="6"/>
  <c r="H75" i="6"/>
  <c r="G75" i="6"/>
  <c r="F75" i="6"/>
  <c r="I75" i="6" s="1"/>
  <c r="M74" i="6"/>
  <c r="L74" i="6"/>
  <c r="H74" i="6"/>
  <c r="G74" i="6"/>
  <c r="F74" i="6"/>
  <c r="I74" i="6" s="1"/>
  <c r="M73" i="6"/>
  <c r="N73" i="6" s="1"/>
  <c r="L73" i="6"/>
  <c r="H73" i="6"/>
  <c r="G73" i="6"/>
  <c r="F73" i="6"/>
  <c r="M72" i="6"/>
  <c r="L72" i="6"/>
  <c r="N72" i="6" s="1"/>
  <c r="H72" i="6"/>
  <c r="G72" i="6"/>
  <c r="F72" i="6"/>
  <c r="M71" i="6"/>
  <c r="N71" i="6" s="1"/>
  <c r="L71" i="6"/>
  <c r="H71" i="6"/>
  <c r="G71" i="6"/>
  <c r="F71" i="6"/>
  <c r="I71" i="6" s="1"/>
  <c r="M70" i="6"/>
  <c r="L70" i="6"/>
  <c r="H70" i="6"/>
  <c r="G70" i="6"/>
  <c r="F70" i="6"/>
  <c r="I70" i="6" s="1"/>
  <c r="M69" i="6"/>
  <c r="N69" i="6" s="1"/>
  <c r="L69" i="6"/>
  <c r="H69" i="6"/>
  <c r="G69" i="6"/>
  <c r="F69" i="6"/>
  <c r="M68" i="6"/>
  <c r="L68" i="6"/>
  <c r="N68" i="6" s="1"/>
  <c r="H68" i="6"/>
  <c r="G68" i="6"/>
  <c r="F68" i="6"/>
  <c r="M67" i="6"/>
  <c r="N67" i="6" s="1"/>
  <c r="L67" i="6"/>
  <c r="H67" i="6"/>
  <c r="G67" i="6"/>
  <c r="F67" i="6"/>
  <c r="I67" i="6" s="1"/>
  <c r="M66" i="6"/>
  <c r="L66" i="6"/>
  <c r="H66" i="6"/>
  <c r="G66" i="6"/>
  <c r="F66" i="6"/>
  <c r="I66" i="6" s="1"/>
  <c r="M65" i="6"/>
  <c r="N65" i="6" s="1"/>
  <c r="L65" i="6"/>
  <c r="H65" i="6"/>
  <c r="G65" i="6"/>
  <c r="F65" i="6"/>
  <c r="M64" i="6"/>
  <c r="L64" i="6"/>
  <c r="N64" i="6" s="1"/>
  <c r="H64" i="6"/>
  <c r="G64" i="6"/>
  <c r="F64" i="6"/>
  <c r="M63" i="6"/>
  <c r="N63" i="6" s="1"/>
  <c r="L63" i="6"/>
  <c r="H63" i="6"/>
  <c r="G63" i="6"/>
  <c r="F63" i="6"/>
  <c r="I63" i="6" s="1"/>
  <c r="M62" i="6"/>
  <c r="L62" i="6"/>
  <c r="H62" i="6"/>
  <c r="G62" i="6"/>
  <c r="F62" i="6"/>
  <c r="K59" i="6"/>
  <c r="F59" i="6"/>
  <c r="E59" i="6"/>
  <c r="D59" i="6"/>
  <c r="M57" i="6"/>
  <c r="L57" i="6"/>
  <c r="N57" i="6" s="1"/>
  <c r="I57" i="6"/>
  <c r="H57" i="6"/>
  <c r="G57" i="6"/>
  <c r="F57" i="6"/>
  <c r="M56" i="6"/>
  <c r="L56" i="6"/>
  <c r="N56" i="6" s="1"/>
  <c r="I56" i="6"/>
  <c r="H56" i="6"/>
  <c r="G56" i="6"/>
  <c r="F56" i="6"/>
  <c r="M55" i="6"/>
  <c r="L55" i="6"/>
  <c r="N55" i="6" s="1"/>
  <c r="I55" i="6"/>
  <c r="H55" i="6"/>
  <c r="G55" i="6"/>
  <c r="F55" i="6"/>
  <c r="M54" i="6"/>
  <c r="L54" i="6"/>
  <c r="N54" i="6" s="1"/>
  <c r="I54" i="6"/>
  <c r="H54" i="6"/>
  <c r="G54" i="6"/>
  <c r="F54" i="6"/>
  <c r="M53" i="6"/>
  <c r="L53" i="6"/>
  <c r="N53" i="6" s="1"/>
  <c r="I53" i="6"/>
  <c r="H53" i="6"/>
  <c r="G53" i="6"/>
  <c r="F53" i="6"/>
  <c r="M52" i="6"/>
  <c r="L52" i="6"/>
  <c r="N52" i="6" s="1"/>
  <c r="I52" i="6"/>
  <c r="H52" i="6"/>
  <c r="G52" i="6"/>
  <c r="F52" i="6"/>
  <c r="M51" i="6"/>
  <c r="L51" i="6"/>
  <c r="N51" i="6" s="1"/>
  <c r="I51" i="6"/>
  <c r="H51" i="6"/>
  <c r="G51" i="6"/>
  <c r="F51" i="6"/>
  <c r="M50" i="6"/>
  <c r="L50" i="6"/>
  <c r="N50" i="6" s="1"/>
  <c r="I50" i="6"/>
  <c r="H50" i="6"/>
  <c r="G50" i="6"/>
  <c r="F50" i="6"/>
  <c r="K47" i="6"/>
  <c r="E47" i="6"/>
  <c r="D47" i="6"/>
  <c r="N45" i="6"/>
  <c r="M45" i="6"/>
  <c r="L45" i="6"/>
  <c r="H45" i="6"/>
  <c r="G45" i="6"/>
  <c r="F45" i="6"/>
  <c r="M44" i="6"/>
  <c r="L44" i="6"/>
  <c r="N44" i="6" s="1"/>
  <c r="H44" i="6"/>
  <c r="G44" i="6"/>
  <c r="F44" i="6"/>
  <c r="N43" i="6"/>
  <c r="M43" i="6"/>
  <c r="L43" i="6"/>
  <c r="H43" i="6"/>
  <c r="G43" i="6"/>
  <c r="F43" i="6"/>
  <c r="M42" i="6"/>
  <c r="L42" i="6"/>
  <c r="N42" i="6" s="1"/>
  <c r="H42" i="6"/>
  <c r="G42" i="6"/>
  <c r="F42" i="6"/>
  <c r="N41" i="6"/>
  <c r="M41" i="6"/>
  <c r="L41" i="6"/>
  <c r="H41" i="6"/>
  <c r="G41" i="6"/>
  <c r="F41" i="6"/>
  <c r="M40" i="6"/>
  <c r="L40" i="6"/>
  <c r="N40" i="6" s="1"/>
  <c r="H40" i="6"/>
  <c r="G40" i="6"/>
  <c r="F40" i="6"/>
  <c r="N39" i="6"/>
  <c r="M39" i="6"/>
  <c r="L39" i="6"/>
  <c r="H39" i="6"/>
  <c r="G39" i="6"/>
  <c r="F39" i="6"/>
  <c r="M38" i="6"/>
  <c r="L38" i="6"/>
  <c r="N38" i="6" s="1"/>
  <c r="H38" i="6"/>
  <c r="G38" i="6"/>
  <c r="F38" i="6"/>
  <c r="N37" i="6"/>
  <c r="M37" i="6"/>
  <c r="L37" i="6"/>
  <c r="H37" i="6"/>
  <c r="G37" i="6"/>
  <c r="F37" i="6"/>
  <c r="M36" i="6"/>
  <c r="L36" i="6"/>
  <c r="N36" i="6" s="1"/>
  <c r="H36" i="6"/>
  <c r="G36" i="6"/>
  <c r="F36" i="6"/>
  <c r="N35" i="6"/>
  <c r="M35" i="6"/>
  <c r="L35" i="6"/>
  <c r="H35" i="6"/>
  <c r="G35" i="6"/>
  <c r="F35" i="6"/>
  <c r="M34" i="6"/>
  <c r="L34" i="6"/>
  <c r="N34" i="6" s="1"/>
  <c r="H34" i="6"/>
  <c r="G34" i="6"/>
  <c r="F34" i="6"/>
  <c r="N33" i="6"/>
  <c r="M33" i="6"/>
  <c r="L33" i="6"/>
  <c r="H33" i="6"/>
  <c r="G33" i="6"/>
  <c r="F33" i="6"/>
  <c r="M32" i="6"/>
  <c r="L32" i="6"/>
  <c r="N32" i="6" s="1"/>
  <c r="H32" i="6"/>
  <c r="G32" i="6"/>
  <c r="F32" i="6"/>
  <c r="N31" i="6"/>
  <c r="M31" i="6"/>
  <c r="L31" i="6"/>
  <c r="H31" i="6"/>
  <c r="G31" i="6"/>
  <c r="F31" i="6"/>
  <c r="M30" i="6"/>
  <c r="L30" i="6"/>
  <c r="N30" i="6" s="1"/>
  <c r="H30" i="6"/>
  <c r="G30" i="6"/>
  <c r="F30" i="6"/>
  <c r="N29" i="6"/>
  <c r="N47" i="6" s="1"/>
  <c r="M29" i="6"/>
  <c r="L29" i="6"/>
  <c r="H29" i="6"/>
  <c r="G29" i="6"/>
  <c r="F29" i="6"/>
  <c r="N26" i="6"/>
  <c r="K26" i="6"/>
  <c r="E26" i="6"/>
  <c r="D26" i="6"/>
  <c r="M24" i="6"/>
  <c r="L24" i="6"/>
  <c r="N24" i="6" s="1"/>
  <c r="H24" i="6"/>
  <c r="G24" i="6"/>
  <c r="F24" i="6"/>
  <c r="I24" i="6" s="1"/>
  <c r="N23" i="6"/>
  <c r="M23" i="6"/>
  <c r="L23" i="6"/>
  <c r="H23" i="6"/>
  <c r="G23" i="6"/>
  <c r="F23" i="6"/>
  <c r="M22" i="6"/>
  <c r="L22" i="6"/>
  <c r="N22" i="6" s="1"/>
  <c r="H22" i="6"/>
  <c r="G22" i="6"/>
  <c r="F22" i="6"/>
  <c r="K19" i="6"/>
  <c r="E19" i="6"/>
  <c r="D19" i="6"/>
  <c r="A19" i="6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M17" i="6"/>
  <c r="N17" i="6" s="1"/>
  <c r="L17" i="6"/>
  <c r="H17" i="6"/>
  <c r="G17" i="6"/>
  <c r="F17" i="6"/>
  <c r="M16" i="6"/>
  <c r="L16" i="6"/>
  <c r="N16" i="6" s="1"/>
  <c r="N19" i="6" s="1"/>
  <c r="H16" i="6"/>
  <c r="F16" i="6"/>
  <c r="A16" i="6"/>
  <c r="A17" i="6" s="1"/>
  <c r="A18" i="6" s="1"/>
  <c r="N8" i="6"/>
  <c r="A8" i="6"/>
  <c r="A6" i="6"/>
  <c r="A4" i="6"/>
  <c r="K232" i="5"/>
  <c r="D232" i="5"/>
  <c r="F228" i="5"/>
  <c r="K226" i="5"/>
  <c r="E226" i="5"/>
  <c r="D226" i="5"/>
  <c r="L224" i="5"/>
  <c r="F224" i="5"/>
  <c r="L223" i="5"/>
  <c r="F223" i="5"/>
  <c r="L222" i="5"/>
  <c r="F222" i="5"/>
  <c r="F221" i="5"/>
  <c r="F220" i="5"/>
  <c r="F219" i="5"/>
  <c r="F218" i="5"/>
  <c r="F217" i="5"/>
  <c r="F216" i="5"/>
  <c r="F215" i="5"/>
  <c r="F214" i="5"/>
  <c r="L213" i="5"/>
  <c r="F213" i="5"/>
  <c r="F212" i="5"/>
  <c r="H211" i="5"/>
  <c r="M211" i="5" s="1"/>
  <c r="F211" i="5"/>
  <c r="H210" i="5"/>
  <c r="M210" i="5" s="1"/>
  <c r="F210" i="5"/>
  <c r="L209" i="5"/>
  <c r="F209" i="5"/>
  <c r="H208" i="5"/>
  <c r="M208" i="5" s="1"/>
  <c r="F208" i="5"/>
  <c r="F207" i="5"/>
  <c r="L206" i="5"/>
  <c r="H213" i="5"/>
  <c r="F206" i="5"/>
  <c r="I205" i="5"/>
  <c r="F205" i="5"/>
  <c r="F200" i="5"/>
  <c r="K198" i="5"/>
  <c r="E198" i="5"/>
  <c r="D198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L179" i="5"/>
  <c r="F179" i="5"/>
  <c r="F178" i="5"/>
  <c r="F177" i="5"/>
  <c r="F176" i="5"/>
  <c r="F175" i="5"/>
  <c r="L174" i="5"/>
  <c r="M174" i="5"/>
  <c r="F174" i="5"/>
  <c r="G200" i="5"/>
  <c r="L200" i="5" s="1"/>
  <c r="F173" i="5"/>
  <c r="L168" i="5"/>
  <c r="H168" i="5"/>
  <c r="M168" i="5" s="1"/>
  <c r="N168" i="5" s="1"/>
  <c r="G168" i="5"/>
  <c r="F168" i="5"/>
  <c r="K164" i="5"/>
  <c r="F164" i="5"/>
  <c r="E164" i="5"/>
  <c r="D164" i="5"/>
  <c r="D166" i="5" s="1"/>
  <c r="G162" i="5"/>
  <c r="F162" i="5"/>
  <c r="G161" i="5"/>
  <c r="F161" i="5"/>
  <c r="G160" i="5"/>
  <c r="L160" i="5" s="1"/>
  <c r="F160" i="5"/>
  <c r="G159" i="5"/>
  <c r="F159" i="5"/>
  <c r="G158" i="5"/>
  <c r="F158" i="5"/>
  <c r="G157" i="5"/>
  <c r="L157" i="5" s="1"/>
  <c r="F157" i="5"/>
  <c r="G156" i="5"/>
  <c r="L156" i="5" s="1"/>
  <c r="F156" i="5"/>
  <c r="G155" i="5"/>
  <c r="F155" i="5"/>
  <c r="G154" i="5"/>
  <c r="L154" i="5" s="1"/>
  <c r="F154" i="5"/>
  <c r="G153" i="5"/>
  <c r="L153" i="5" s="1"/>
  <c r="F153" i="5"/>
  <c r="G152" i="5"/>
  <c r="L152" i="5" s="1"/>
  <c r="F152" i="5"/>
  <c r="G151" i="5"/>
  <c r="F151" i="5"/>
  <c r="G150" i="5"/>
  <c r="L150" i="5" s="1"/>
  <c r="F150" i="5"/>
  <c r="G149" i="5"/>
  <c r="L149" i="5" s="1"/>
  <c r="F149" i="5"/>
  <c r="G148" i="5"/>
  <c r="L148" i="5" s="1"/>
  <c r="F148" i="5"/>
  <c r="G147" i="5"/>
  <c r="F147" i="5"/>
  <c r="K144" i="5"/>
  <c r="K166" i="5" s="1"/>
  <c r="F144" i="5"/>
  <c r="E144" i="5"/>
  <c r="D144" i="5"/>
  <c r="G142" i="5"/>
  <c r="L142" i="5" s="1"/>
  <c r="F142" i="5"/>
  <c r="G141" i="5"/>
  <c r="F141" i="5"/>
  <c r="M140" i="5"/>
  <c r="H140" i="5"/>
  <c r="I140" i="5" s="1"/>
  <c r="G140" i="5"/>
  <c r="L140" i="5" s="1"/>
  <c r="F140" i="5"/>
  <c r="H139" i="5"/>
  <c r="M139" i="5" s="1"/>
  <c r="G139" i="5"/>
  <c r="F139" i="5"/>
  <c r="G138" i="5"/>
  <c r="L138" i="5" s="1"/>
  <c r="F138" i="5"/>
  <c r="G137" i="5"/>
  <c r="F137" i="5"/>
  <c r="H136" i="5"/>
  <c r="I136" i="5" s="1"/>
  <c r="G136" i="5"/>
  <c r="L136" i="5" s="1"/>
  <c r="F136" i="5"/>
  <c r="H135" i="5"/>
  <c r="M135" i="5" s="1"/>
  <c r="G135" i="5"/>
  <c r="F135" i="5"/>
  <c r="G134" i="5"/>
  <c r="L134" i="5" s="1"/>
  <c r="F134" i="5"/>
  <c r="H133" i="5"/>
  <c r="M133" i="5" s="1"/>
  <c r="G133" i="5"/>
  <c r="F133" i="5"/>
  <c r="H132" i="5"/>
  <c r="M132" i="5" s="1"/>
  <c r="G132" i="5"/>
  <c r="F132" i="5"/>
  <c r="H131" i="5"/>
  <c r="M131" i="5" s="1"/>
  <c r="G131" i="5"/>
  <c r="F131" i="5"/>
  <c r="H130" i="5"/>
  <c r="M130" i="5" s="1"/>
  <c r="G130" i="5"/>
  <c r="L130" i="5" s="1"/>
  <c r="F130" i="5"/>
  <c r="G129" i="5"/>
  <c r="F129" i="5"/>
  <c r="H128" i="5"/>
  <c r="M128" i="5" s="1"/>
  <c r="G128" i="5"/>
  <c r="F128" i="5"/>
  <c r="H127" i="5"/>
  <c r="M127" i="5" s="1"/>
  <c r="G127" i="5"/>
  <c r="F127" i="5"/>
  <c r="G126" i="5"/>
  <c r="L126" i="5" s="1"/>
  <c r="F126" i="5"/>
  <c r="H125" i="5"/>
  <c r="M125" i="5" s="1"/>
  <c r="G125" i="5"/>
  <c r="F125" i="5"/>
  <c r="H124" i="5"/>
  <c r="M124" i="5" s="1"/>
  <c r="G124" i="5"/>
  <c r="F124" i="5"/>
  <c r="H123" i="5"/>
  <c r="M123" i="5" s="1"/>
  <c r="G123" i="5"/>
  <c r="F123" i="5"/>
  <c r="H122" i="5"/>
  <c r="M122" i="5" s="1"/>
  <c r="G122" i="5"/>
  <c r="L122" i="5" s="1"/>
  <c r="F122" i="5"/>
  <c r="K119" i="5"/>
  <c r="F119" i="5"/>
  <c r="F166" i="5" s="1"/>
  <c r="E119" i="5"/>
  <c r="E166" i="5" s="1"/>
  <c r="D119" i="5"/>
  <c r="L117" i="5"/>
  <c r="G117" i="5"/>
  <c r="F117" i="5"/>
  <c r="M116" i="5"/>
  <c r="H162" i="5"/>
  <c r="M162" i="5" s="1"/>
  <c r="G116" i="5"/>
  <c r="L116" i="5" s="1"/>
  <c r="N116" i="5" s="1"/>
  <c r="F116" i="5"/>
  <c r="M111" i="5"/>
  <c r="L111" i="5"/>
  <c r="N111" i="5" s="1"/>
  <c r="I111" i="5"/>
  <c r="H111" i="5"/>
  <c r="G111" i="5"/>
  <c r="F111" i="5"/>
  <c r="K107" i="5"/>
  <c r="E107" i="5"/>
  <c r="D107" i="5"/>
  <c r="M105" i="5"/>
  <c r="L105" i="5"/>
  <c r="N105" i="5" s="1"/>
  <c r="H105" i="5"/>
  <c r="G105" i="5"/>
  <c r="F105" i="5"/>
  <c r="N104" i="5"/>
  <c r="M104" i="5"/>
  <c r="L104" i="5"/>
  <c r="H104" i="5"/>
  <c r="G104" i="5"/>
  <c r="F104" i="5"/>
  <c r="M103" i="5"/>
  <c r="L103" i="5"/>
  <c r="N103" i="5" s="1"/>
  <c r="H103" i="5"/>
  <c r="G103" i="5"/>
  <c r="F103" i="5"/>
  <c r="N102" i="5"/>
  <c r="M102" i="5"/>
  <c r="L102" i="5"/>
  <c r="H102" i="5"/>
  <c r="G102" i="5"/>
  <c r="F102" i="5"/>
  <c r="M101" i="5"/>
  <c r="L101" i="5"/>
  <c r="N101" i="5" s="1"/>
  <c r="H101" i="5"/>
  <c r="G101" i="5"/>
  <c r="F101" i="5"/>
  <c r="N100" i="5"/>
  <c r="M100" i="5"/>
  <c r="L100" i="5"/>
  <c r="H100" i="5"/>
  <c r="G100" i="5"/>
  <c r="F100" i="5"/>
  <c r="M99" i="5"/>
  <c r="L99" i="5"/>
  <c r="N99" i="5" s="1"/>
  <c r="H99" i="5"/>
  <c r="G99" i="5"/>
  <c r="F99" i="5"/>
  <c r="N98" i="5"/>
  <c r="M98" i="5"/>
  <c r="L98" i="5"/>
  <c r="H98" i="5"/>
  <c r="G98" i="5"/>
  <c r="F98" i="5"/>
  <c r="M97" i="5"/>
  <c r="L97" i="5"/>
  <c r="N97" i="5" s="1"/>
  <c r="H97" i="5"/>
  <c r="G97" i="5"/>
  <c r="F97" i="5"/>
  <c r="N96" i="5"/>
  <c r="M96" i="5"/>
  <c r="L96" i="5"/>
  <c r="H96" i="5"/>
  <c r="G96" i="5"/>
  <c r="F96" i="5"/>
  <c r="M95" i="5"/>
  <c r="L95" i="5"/>
  <c r="N95" i="5" s="1"/>
  <c r="H95" i="5"/>
  <c r="G95" i="5"/>
  <c r="F95" i="5"/>
  <c r="N94" i="5"/>
  <c r="M94" i="5"/>
  <c r="L94" i="5"/>
  <c r="H94" i="5"/>
  <c r="G94" i="5"/>
  <c r="F94" i="5"/>
  <c r="M93" i="5"/>
  <c r="L93" i="5"/>
  <c r="N93" i="5" s="1"/>
  <c r="H93" i="5"/>
  <c r="G93" i="5"/>
  <c r="F93" i="5"/>
  <c r="N92" i="5"/>
  <c r="M92" i="5"/>
  <c r="L92" i="5"/>
  <c r="H92" i="5"/>
  <c r="G92" i="5"/>
  <c r="F92" i="5"/>
  <c r="M91" i="5"/>
  <c r="L91" i="5"/>
  <c r="N91" i="5" s="1"/>
  <c r="H91" i="5"/>
  <c r="G91" i="5"/>
  <c r="F91" i="5"/>
  <c r="N90" i="5"/>
  <c r="M90" i="5"/>
  <c r="L90" i="5"/>
  <c r="H90" i="5"/>
  <c r="G90" i="5"/>
  <c r="F90" i="5"/>
  <c r="M89" i="5"/>
  <c r="L89" i="5"/>
  <c r="N89" i="5" s="1"/>
  <c r="H89" i="5"/>
  <c r="G89" i="5"/>
  <c r="F89" i="5"/>
  <c r="N88" i="5"/>
  <c r="M88" i="5"/>
  <c r="L88" i="5"/>
  <c r="H88" i="5"/>
  <c r="G88" i="5"/>
  <c r="F88" i="5"/>
  <c r="M87" i="5"/>
  <c r="L87" i="5"/>
  <c r="N87" i="5" s="1"/>
  <c r="H87" i="5"/>
  <c r="G87" i="5"/>
  <c r="F87" i="5"/>
  <c r="M86" i="5"/>
  <c r="L86" i="5"/>
  <c r="N86" i="5" s="1"/>
  <c r="N107" i="5" s="1"/>
  <c r="H86" i="5"/>
  <c r="G86" i="5"/>
  <c r="F86" i="5"/>
  <c r="K83" i="5"/>
  <c r="F83" i="5"/>
  <c r="E83" i="5"/>
  <c r="D83" i="5"/>
  <c r="N81" i="5"/>
  <c r="M81" i="5"/>
  <c r="L81" i="5"/>
  <c r="H81" i="5"/>
  <c r="I81" i="5" s="1"/>
  <c r="G81" i="5"/>
  <c r="F81" i="5"/>
  <c r="N80" i="5"/>
  <c r="M80" i="5"/>
  <c r="L80" i="5"/>
  <c r="H80" i="5"/>
  <c r="I80" i="5" s="1"/>
  <c r="G80" i="5"/>
  <c r="F80" i="5"/>
  <c r="N79" i="5"/>
  <c r="M79" i="5"/>
  <c r="L79" i="5"/>
  <c r="H79" i="5"/>
  <c r="I79" i="5" s="1"/>
  <c r="G79" i="5"/>
  <c r="F79" i="5"/>
  <c r="N78" i="5"/>
  <c r="M78" i="5"/>
  <c r="L78" i="5"/>
  <c r="H78" i="5"/>
  <c r="I78" i="5" s="1"/>
  <c r="G78" i="5"/>
  <c r="F78" i="5"/>
  <c r="N77" i="5"/>
  <c r="M77" i="5"/>
  <c r="L77" i="5"/>
  <c r="H77" i="5"/>
  <c r="I77" i="5" s="1"/>
  <c r="G77" i="5"/>
  <c r="F77" i="5"/>
  <c r="N76" i="5"/>
  <c r="M76" i="5"/>
  <c r="L76" i="5"/>
  <c r="H76" i="5"/>
  <c r="I76" i="5" s="1"/>
  <c r="G76" i="5"/>
  <c r="F76" i="5"/>
  <c r="N75" i="5"/>
  <c r="M75" i="5"/>
  <c r="L75" i="5"/>
  <c r="H75" i="5"/>
  <c r="I75" i="5" s="1"/>
  <c r="G75" i="5"/>
  <c r="F75" i="5"/>
  <c r="N74" i="5"/>
  <c r="M74" i="5"/>
  <c r="L74" i="5"/>
  <c r="H74" i="5"/>
  <c r="I74" i="5" s="1"/>
  <c r="G74" i="5"/>
  <c r="F74" i="5"/>
  <c r="N73" i="5"/>
  <c r="M73" i="5"/>
  <c r="L73" i="5"/>
  <c r="H73" i="5"/>
  <c r="I73" i="5" s="1"/>
  <c r="G73" i="5"/>
  <c r="F73" i="5"/>
  <c r="N72" i="5"/>
  <c r="M72" i="5"/>
  <c r="L72" i="5"/>
  <c r="H72" i="5"/>
  <c r="I72" i="5" s="1"/>
  <c r="G72" i="5"/>
  <c r="F72" i="5"/>
  <c r="N71" i="5"/>
  <c r="M71" i="5"/>
  <c r="L71" i="5"/>
  <c r="H71" i="5"/>
  <c r="I71" i="5" s="1"/>
  <c r="G71" i="5"/>
  <c r="F71" i="5"/>
  <c r="N70" i="5"/>
  <c r="M70" i="5"/>
  <c r="L70" i="5"/>
  <c r="H70" i="5"/>
  <c r="I70" i="5" s="1"/>
  <c r="G70" i="5"/>
  <c r="F70" i="5"/>
  <c r="N69" i="5"/>
  <c r="M69" i="5"/>
  <c r="L69" i="5"/>
  <c r="H69" i="5"/>
  <c r="I69" i="5" s="1"/>
  <c r="G69" i="5"/>
  <c r="F69" i="5"/>
  <c r="N68" i="5"/>
  <c r="M68" i="5"/>
  <c r="L68" i="5"/>
  <c r="H68" i="5"/>
  <c r="I68" i="5" s="1"/>
  <c r="G68" i="5"/>
  <c r="F68" i="5"/>
  <c r="N67" i="5"/>
  <c r="M67" i="5"/>
  <c r="L67" i="5"/>
  <c r="H67" i="5"/>
  <c r="I67" i="5" s="1"/>
  <c r="G67" i="5"/>
  <c r="F67" i="5"/>
  <c r="N66" i="5"/>
  <c r="M66" i="5"/>
  <c r="L66" i="5"/>
  <c r="H66" i="5"/>
  <c r="I66" i="5" s="1"/>
  <c r="G66" i="5"/>
  <c r="F66" i="5"/>
  <c r="N65" i="5"/>
  <c r="M65" i="5"/>
  <c r="L65" i="5"/>
  <c r="H65" i="5"/>
  <c r="I65" i="5" s="1"/>
  <c r="G65" i="5"/>
  <c r="F65" i="5"/>
  <c r="N64" i="5"/>
  <c r="M64" i="5"/>
  <c r="L64" i="5"/>
  <c r="H64" i="5"/>
  <c r="I64" i="5" s="1"/>
  <c r="G64" i="5"/>
  <c r="F64" i="5"/>
  <c r="N63" i="5"/>
  <c r="M63" i="5"/>
  <c r="L63" i="5"/>
  <c r="H63" i="5"/>
  <c r="I63" i="5" s="1"/>
  <c r="G63" i="5"/>
  <c r="F63" i="5"/>
  <c r="N62" i="5"/>
  <c r="N83" i="5" s="1"/>
  <c r="M62" i="5"/>
  <c r="L62" i="5"/>
  <c r="H62" i="5"/>
  <c r="I62" i="5" s="1"/>
  <c r="I83" i="5" s="1"/>
  <c r="G62" i="5"/>
  <c r="F62" i="5"/>
  <c r="K59" i="5"/>
  <c r="E59" i="5"/>
  <c r="D59" i="5"/>
  <c r="M57" i="5"/>
  <c r="L57" i="5"/>
  <c r="N57" i="5" s="1"/>
  <c r="I57" i="5"/>
  <c r="H57" i="5"/>
  <c r="G57" i="5"/>
  <c r="F57" i="5"/>
  <c r="M56" i="5"/>
  <c r="L56" i="5"/>
  <c r="H56" i="5"/>
  <c r="G56" i="5"/>
  <c r="I56" i="5" s="1"/>
  <c r="F56" i="5"/>
  <c r="M55" i="5"/>
  <c r="L55" i="5"/>
  <c r="N55" i="5" s="1"/>
  <c r="H55" i="5"/>
  <c r="G55" i="5"/>
  <c r="F55" i="5"/>
  <c r="I55" i="5" s="1"/>
  <c r="M54" i="5"/>
  <c r="L54" i="5"/>
  <c r="N54" i="5" s="1"/>
  <c r="I54" i="5"/>
  <c r="H54" i="5"/>
  <c r="G54" i="5"/>
  <c r="F54" i="5"/>
  <c r="M53" i="5"/>
  <c r="L53" i="5"/>
  <c r="N53" i="5" s="1"/>
  <c r="I53" i="5"/>
  <c r="H53" i="5"/>
  <c r="G53" i="5"/>
  <c r="F53" i="5"/>
  <c r="M52" i="5"/>
  <c r="L52" i="5"/>
  <c r="H52" i="5"/>
  <c r="G52" i="5"/>
  <c r="I52" i="5" s="1"/>
  <c r="F52" i="5"/>
  <c r="M51" i="5"/>
  <c r="L51" i="5"/>
  <c r="N51" i="5" s="1"/>
  <c r="H51" i="5"/>
  <c r="G51" i="5"/>
  <c r="F51" i="5"/>
  <c r="I51" i="5" s="1"/>
  <c r="M50" i="5"/>
  <c r="L50" i="5"/>
  <c r="N50" i="5" s="1"/>
  <c r="I50" i="5"/>
  <c r="I59" i="5" s="1"/>
  <c r="H50" i="5"/>
  <c r="G50" i="5"/>
  <c r="F50" i="5"/>
  <c r="F59" i="5" s="1"/>
  <c r="K47" i="5"/>
  <c r="F47" i="5"/>
  <c r="E47" i="5"/>
  <c r="D47" i="5"/>
  <c r="N45" i="5"/>
  <c r="M45" i="5"/>
  <c r="L45" i="5"/>
  <c r="H45" i="5"/>
  <c r="I45" i="5" s="1"/>
  <c r="G45" i="5"/>
  <c r="F45" i="5"/>
  <c r="N44" i="5"/>
  <c r="M44" i="5"/>
  <c r="L44" i="5"/>
  <c r="H44" i="5"/>
  <c r="I44" i="5" s="1"/>
  <c r="G44" i="5"/>
  <c r="F44" i="5"/>
  <c r="N43" i="5"/>
  <c r="M43" i="5"/>
  <c r="L43" i="5"/>
  <c r="H43" i="5"/>
  <c r="I43" i="5" s="1"/>
  <c r="G43" i="5"/>
  <c r="F43" i="5"/>
  <c r="N42" i="5"/>
  <c r="M42" i="5"/>
  <c r="L42" i="5"/>
  <c r="H42" i="5"/>
  <c r="I42" i="5" s="1"/>
  <c r="G42" i="5"/>
  <c r="F42" i="5"/>
  <c r="N41" i="5"/>
  <c r="M41" i="5"/>
  <c r="L41" i="5"/>
  <c r="H41" i="5"/>
  <c r="I41" i="5" s="1"/>
  <c r="G41" i="5"/>
  <c r="F41" i="5"/>
  <c r="N40" i="5"/>
  <c r="M40" i="5"/>
  <c r="L40" i="5"/>
  <c r="H40" i="5"/>
  <c r="I40" i="5" s="1"/>
  <c r="G40" i="5"/>
  <c r="F40" i="5"/>
  <c r="N39" i="5"/>
  <c r="M39" i="5"/>
  <c r="L39" i="5"/>
  <c r="H39" i="5"/>
  <c r="I39" i="5" s="1"/>
  <c r="G39" i="5"/>
  <c r="F39" i="5"/>
  <c r="N38" i="5"/>
  <c r="M38" i="5"/>
  <c r="L38" i="5"/>
  <c r="H38" i="5"/>
  <c r="I38" i="5" s="1"/>
  <c r="G38" i="5"/>
  <c r="F38" i="5"/>
  <c r="N37" i="5"/>
  <c r="M37" i="5"/>
  <c r="L37" i="5"/>
  <c r="H37" i="5"/>
  <c r="I37" i="5" s="1"/>
  <c r="G37" i="5"/>
  <c r="F37" i="5"/>
  <c r="N36" i="5"/>
  <c r="M36" i="5"/>
  <c r="L36" i="5"/>
  <c r="H36" i="5"/>
  <c r="I36" i="5" s="1"/>
  <c r="G36" i="5"/>
  <c r="F36" i="5"/>
  <c r="N35" i="5"/>
  <c r="M35" i="5"/>
  <c r="L35" i="5"/>
  <c r="H35" i="5"/>
  <c r="I35" i="5" s="1"/>
  <c r="G35" i="5"/>
  <c r="F35" i="5"/>
  <c r="N34" i="5"/>
  <c r="M34" i="5"/>
  <c r="L34" i="5"/>
  <c r="H34" i="5"/>
  <c r="I34" i="5" s="1"/>
  <c r="G34" i="5"/>
  <c r="F34" i="5"/>
  <c r="N33" i="5"/>
  <c r="M33" i="5"/>
  <c r="L33" i="5"/>
  <c r="H33" i="5"/>
  <c r="I33" i="5" s="1"/>
  <c r="G33" i="5"/>
  <c r="F33" i="5"/>
  <c r="N32" i="5"/>
  <c r="M32" i="5"/>
  <c r="L32" i="5"/>
  <c r="H32" i="5"/>
  <c r="I32" i="5" s="1"/>
  <c r="G32" i="5"/>
  <c r="F32" i="5"/>
  <c r="N31" i="5"/>
  <c r="M31" i="5"/>
  <c r="L31" i="5"/>
  <c r="H31" i="5"/>
  <c r="I31" i="5" s="1"/>
  <c r="G31" i="5"/>
  <c r="F31" i="5"/>
  <c r="N30" i="5"/>
  <c r="M30" i="5"/>
  <c r="L30" i="5"/>
  <c r="H30" i="5"/>
  <c r="I30" i="5" s="1"/>
  <c r="G30" i="5"/>
  <c r="F30" i="5"/>
  <c r="N29" i="5"/>
  <c r="M29" i="5"/>
  <c r="L29" i="5"/>
  <c r="H29" i="5"/>
  <c r="I29" i="5" s="1"/>
  <c r="I47" i="5" s="1"/>
  <c r="G29" i="5"/>
  <c r="F29" i="5"/>
  <c r="K26" i="5"/>
  <c r="E26" i="5"/>
  <c r="D26" i="5"/>
  <c r="M24" i="5"/>
  <c r="L24" i="5"/>
  <c r="N24" i="5" s="1"/>
  <c r="I24" i="5"/>
  <c r="H24" i="5"/>
  <c r="G24" i="5"/>
  <c r="F24" i="5"/>
  <c r="M23" i="5"/>
  <c r="L23" i="5"/>
  <c r="H23" i="5"/>
  <c r="G23" i="5"/>
  <c r="I23" i="5" s="1"/>
  <c r="F23" i="5"/>
  <c r="M22" i="5"/>
  <c r="L22" i="5"/>
  <c r="H22" i="5"/>
  <c r="G22" i="5"/>
  <c r="F22" i="5"/>
  <c r="K19" i="5"/>
  <c r="E19" i="5"/>
  <c r="E109" i="5" s="1"/>
  <c r="D19" i="5"/>
  <c r="D109" i="5" s="1"/>
  <c r="M17" i="5"/>
  <c r="N17" i="5" s="1"/>
  <c r="L17" i="5"/>
  <c r="I17" i="5"/>
  <c r="H17" i="5"/>
  <c r="G17" i="5"/>
  <c r="F17" i="5"/>
  <c r="A17" i="5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M16" i="5"/>
  <c r="N16" i="5" s="1"/>
  <c r="N19" i="5" s="1"/>
  <c r="L16" i="5"/>
  <c r="I16" i="5"/>
  <c r="H16" i="5"/>
  <c r="F16" i="5"/>
  <c r="F19" i="5" s="1"/>
  <c r="A16" i="5"/>
  <c r="N8" i="5"/>
  <c r="A8" i="5"/>
  <c r="A6" i="5"/>
  <c r="A4" i="5"/>
  <c r="K232" i="4"/>
  <c r="D232" i="4"/>
  <c r="E230" i="4"/>
  <c r="H228" i="4"/>
  <c r="M228" i="4" s="1"/>
  <c r="F228" i="4"/>
  <c r="K226" i="4"/>
  <c r="E226" i="4"/>
  <c r="D226" i="4"/>
  <c r="L224" i="4"/>
  <c r="F224" i="4"/>
  <c r="L223" i="4"/>
  <c r="F223" i="4"/>
  <c r="L222" i="4"/>
  <c r="F222" i="4"/>
  <c r="F221" i="4"/>
  <c r="F220" i="4"/>
  <c r="F219" i="4"/>
  <c r="F218" i="4"/>
  <c r="F217" i="4"/>
  <c r="F216" i="4"/>
  <c r="F215" i="4"/>
  <c r="H214" i="4"/>
  <c r="M214" i="4" s="1"/>
  <c r="F214" i="4"/>
  <c r="L213" i="4"/>
  <c r="F213" i="4"/>
  <c r="F212" i="4"/>
  <c r="F211" i="4"/>
  <c r="F210" i="4"/>
  <c r="L209" i="4"/>
  <c r="F209" i="4"/>
  <c r="H208" i="4"/>
  <c r="M208" i="4" s="1"/>
  <c r="F208" i="4"/>
  <c r="F207" i="4"/>
  <c r="L206" i="4"/>
  <c r="F206" i="4"/>
  <c r="H218" i="4"/>
  <c r="M218" i="4" s="1"/>
  <c r="G221" i="4"/>
  <c r="L221" i="4" s="1"/>
  <c r="F205" i="4"/>
  <c r="F200" i="4"/>
  <c r="K198" i="4"/>
  <c r="E198" i="4"/>
  <c r="D198" i="4"/>
  <c r="F196" i="4"/>
  <c r="F195" i="4"/>
  <c r="F194" i="4"/>
  <c r="F193" i="4"/>
  <c r="F192" i="4"/>
  <c r="F191" i="4"/>
  <c r="F190" i="4"/>
  <c r="F189" i="4"/>
  <c r="F188" i="4"/>
  <c r="F187" i="4"/>
  <c r="F186" i="4"/>
  <c r="F185" i="4"/>
  <c r="F184" i="4"/>
  <c r="F183" i="4"/>
  <c r="F182" i="4"/>
  <c r="F181" i="4"/>
  <c r="F180" i="4"/>
  <c r="L179" i="4"/>
  <c r="H179" i="4"/>
  <c r="M179" i="4" s="1"/>
  <c r="F179" i="4"/>
  <c r="F178" i="4"/>
  <c r="F177" i="4"/>
  <c r="F176" i="4"/>
  <c r="F175" i="4"/>
  <c r="M174" i="4"/>
  <c r="N174" i="4" s="1"/>
  <c r="L174" i="4"/>
  <c r="I174" i="4"/>
  <c r="F174" i="4"/>
  <c r="H175" i="4"/>
  <c r="L173" i="4"/>
  <c r="F173" i="4"/>
  <c r="G168" i="4"/>
  <c r="L168" i="4" s="1"/>
  <c r="F168" i="4"/>
  <c r="K164" i="4"/>
  <c r="F164" i="4"/>
  <c r="E164" i="4"/>
  <c r="D164" i="4"/>
  <c r="G162" i="4"/>
  <c r="L162" i="4" s="1"/>
  <c r="F162" i="4"/>
  <c r="G161" i="4"/>
  <c r="L161" i="4" s="1"/>
  <c r="F161" i="4"/>
  <c r="G160" i="4"/>
  <c r="L160" i="4" s="1"/>
  <c r="F160" i="4"/>
  <c r="G159" i="4"/>
  <c r="F159" i="4"/>
  <c r="G158" i="4"/>
  <c r="L158" i="4" s="1"/>
  <c r="F158" i="4"/>
  <c r="G157" i="4"/>
  <c r="L157" i="4" s="1"/>
  <c r="F157" i="4"/>
  <c r="G156" i="4"/>
  <c r="L156" i="4" s="1"/>
  <c r="F156" i="4"/>
  <c r="G155" i="4"/>
  <c r="F155" i="4"/>
  <c r="G154" i="4"/>
  <c r="L154" i="4" s="1"/>
  <c r="F154" i="4"/>
  <c r="G153" i="4"/>
  <c r="L153" i="4" s="1"/>
  <c r="F153" i="4"/>
  <c r="G152" i="4"/>
  <c r="L152" i="4" s="1"/>
  <c r="F152" i="4"/>
  <c r="G151" i="4"/>
  <c r="F151" i="4"/>
  <c r="G150" i="4"/>
  <c r="L150" i="4" s="1"/>
  <c r="F150" i="4"/>
  <c r="G149" i="4"/>
  <c r="L149" i="4" s="1"/>
  <c r="F149" i="4"/>
  <c r="G148" i="4"/>
  <c r="L148" i="4" s="1"/>
  <c r="F148" i="4"/>
  <c r="G147" i="4"/>
  <c r="F147" i="4"/>
  <c r="K144" i="4"/>
  <c r="E144" i="4"/>
  <c r="D144" i="4"/>
  <c r="G142" i="4"/>
  <c r="L142" i="4" s="1"/>
  <c r="F142" i="4"/>
  <c r="L141" i="4"/>
  <c r="G141" i="4"/>
  <c r="F141" i="4"/>
  <c r="G140" i="4"/>
  <c r="L140" i="4" s="1"/>
  <c r="F140" i="4"/>
  <c r="L139" i="4"/>
  <c r="G139" i="4"/>
  <c r="F139" i="4"/>
  <c r="G138" i="4"/>
  <c r="L138" i="4" s="1"/>
  <c r="F138" i="4"/>
  <c r="L137" i="4"/>
  <c r="G137" i="4"/>
  <c r="F137" i="4"/>
  <c r="G136" i="4"/>
  <c r="L136" i="4" s="1"/>
  <c r="F136" i="4"/>
  <c r="L135" i="4"/>
  <c r="G135" i="4"/>
  <c r="F135" i="4"/>
  <c r="G134" i="4"/>
  <c r="L134" i="4" s="1"/>
  <c r="F134" i="4"/>
  <c r="L133" i="4"/>
  <c r="G133" i="4"/>
  <c r="F133" i="4"/>
  <c r="G132" i="4"/>
  <c r="L132" i="4" s="1"/>
  <c r="F132" i="4"/>
  <c r="L131" i="4"/>
  <c r="G131" i="4"/>
  <c r="F131" i="4"/>
  <c r="G130" i="4"/>
  <c r="L130" i="4" s="1"/>
  <c r="F130" i="4"/>
  <c r="L129" i="4"/>
  <c r="G129" i="4"/>
  <c r="F129" i="4"/>
  <c r="G128" i="4"/>
  <c r="L128" i="4" s="1"/>
  <c r="F128" i="4"/>
  <c r="L127" i="4"/>
  <c r="G127" i="4"/>
  <c r="F127" i="4"/>
  <c r="G126" i="4"/>
  <c r="L126" i="4" s="1"/>
  <c r="F126" i="4"/>
  <c r="L125" i="4"/>
  <c r="G125" i="4"/>
  <c r="F125" i="4"/>
  <c r="G124" i="4"/>
  <c r="L124" i="4" s="1"/>
  <c r="F124" i="4"/>
  <c r="L123" i="4"/>
  <c r="G123" i="4"/>
  <c r="F123" i="4"/>
  <c r="G122" i="4"/>
  <c r="L122" i="4" s="1"/>
  <c r="F122" i="4"/>
  <c r="K119" i="4"/>
  <c r="K166" i="4" s="1"/>
  <c r="F119" i="4"/>
  <c r="E119" i="4"/>
  <c r="E166" i="4" s="1"/>
  <c r="D119" i="4"/>
  <c r="D166" i="4" s="1"/>
  <c r="G117" i="4"/>
  <c r="L117" i="4" s="1"/>
  <c r="F117" i="4"/>
  <c r="H162" i="4"/>
  <c r="M162" i="4" s="1"/>
  <c r="G116" i="4"/>
  <c r="F116" i="4"/>
  <c r="M111" i="4"/>
  <c r="N111" i="4" s="1"/>
  <c r="L111" i="4"/>
  <c r="H111" i="4"/>
  <c r="G111" i="4"/>
  <c r="I111" i="4" s="1"/>
  <c r="F111" i="4"/>
  <c r="K107" i="4"/>
  <c r="F107" i="4"/>
  <c r="E107" i="4"/>
  <c r="D107" i="4"/>
  <c r="M105" i="4"/>
  <c r="L105" i="4"/>
  <c r="N105" i="4" s="1"/>
  <c r="I105" i="4"/>
  <c r="H105" i="4"/>
  <c r="G105" i="4"/>
  <c r="F105" i="4"/>
  <c r="M104" i="4"/>
  <c r="L104" i="4"/>
  <c r="N104" i="4" s="1"/>
  <c r="I104" i="4"/>
  <c r="H104" i="4"/>
  <c r="G104" i="4"/>
  <c r="F104" i="4"/>
  <c r="M103" i="4"/>
  <c r="L103" i="4"/>
  <c r="N103" i="4" s="1"/>
  <c r="I103" i="4"/>
  <c r="H103" i="4"/>
  <c r="G103" i="4"/>
  <c r="F103" i="4"/>
  <c r="M102" i="4"/>
  <c r="L102" i="4"/>
  <c r="N102" i="4" s="1"/>
  <c r="I102" i="4"/>
  <c r="H102" i="4"/>
  <c r="G102" i="4"/>
  <c r="F102" i="4"/>
  <c r="M101" i="4"/>
  <c r="L101" i="4"/>
  <c r="N101" i="4" s="1"/>
  <c r="I101" i="4"/>
  <c r="H101" i="4"/>
  <c r="G101" i="4"/>
  <c r="F101" i="4"/>
  <c r="M100" i="4"/>
  <c r="L100" i="4"/>
  <c r="N100" i="4" s="1"/>
  <c r="I100" i="4"/>
  <c r="H100" i="4"/>
  <c r="G100" i="4"/>
  <c r="F100" i="4"/>
  <c r="M99" i="4"/>
  <c r="L99" i="4"/>
  <c r="N99" i="4" s="1"/>
  <c r="I99" i="4"/>
  <c r="H99" i="4"/>
  <c r="G99" i="4"/>
  <c r="F99" i="4"/>
  <c r="M98" i="4"/>
  <c r="L98" i="4"/>
  <c r="N98" i="4" s="1"/>
  <c r="I98" i="4"/>
  <c r="H98" i="4"/>
  <c r="G98" i="4"/>
  <c r="F98" i="4"/>
  <c r="M97" i="4"/>
  <c r="L97" i="4"/>
  <c r="N97" i="4" s="1"/>
  <c r="I97" i="4"/>
  <c r="H97" i="4"/>
  <c r="G97" i="4"/>
  <c r="F97" i="4"/>
  <c r="M96" i="4"/>
  <c r="L96" i="4"/>
  <c r="N96" i="4" s="1"/>
  <c r="I96" i="4"/>
  <c r="H96" i="4"/>
  <c r="G96" i="4"/>
  <c r="F96" i="4"/>
  <c r="M95" i="4"/>
  <c r="L95" i="4"/>
  <c r="N95" i="4" s="1"/>
  <c r="I95" i="4"/>
  <c r="H95" i="4"/>
  <c r="G95" i="4"/>
  <c r="F95" i="4"/>
  <c r="M94" i="4"/>
  <c r="L94" i="4"/>
  <c r="N94" i="4" s="1"/>
  <c r="I94" i="4"/>
  <c r="H94" i="4"/>
  <c r="G94" i="4"/>
  <c r="F94" i="4"/>
  <c r="M93" i="4"/>
  <c r="L93" i="4"/>
  <c r="N93" i="4" s="1"/>
  <c r="I93" i="4"/>
  <c r="H93" i="4"/>
  <c r="G93" i="4"/>
  <c r="F93" i="4"/>
  <c r="M92" i="4"/>
  <c r="L92" i="4"/>
  <c r="N92" i="4" s="1"/>
  <c r="I92" i="4"/>
  <c r="H92" i="4"/>
  <c r="G92" i="4"/>
  <c r="F92" i="4"/>
  <c r="M91" i="4"/>
  <c r="L91" i="4"/>
  <c r="N91" i="4" s="1"/>
  <c r="I91" i="4"/>
  <c r="H91" i="4"/>
  <c r="G91" i="4"/>
  <c r="F91" i="4"/>
  <c r="M90" i="4"/>
  <c r="L90" i="4"/>
  <c r="N90" i="4" s="1"/>
  <c r="I90" i="4"/>
  <c r="H90" i="4"/>
  <c r="G90" i="4"/>
  <c r="F90" i="4"/>
  <c r="M89" i="4"/>
  <c r="L89" i="4"/>
  <c r="N89" i="4" s="1"/>
  <c r="I89" i="4"/>
  <c r="H89" i="4"/>
  <c r="G89" i="4"/>
  <c r="F89" i="4"/>
  <c r="M88" i="4"/>
  <c r="L88" i="4"/>
  <c r="N88" i="4" s="1"/>
  <c r="I88" i="4"/>
  <c r="H88" i="4"/>
  <c r="G88" i="4"/>
  <c r="F88" i="4"/>
  <c r="M87" i="4"/>
  <c r="L87" i="4"/>
  <c r="N87" i="4" s="1"/>
  <c r="I87" i="4"/>
  <c r="H87" i="4"/>
  <c r="G87" i="4"/>
  <c r="F87" i="4"/>
  <c r="M86" i="4"/>
  <c r="L86" i="4"/>
  <c r="N86" i="4" s="1"/>
  <c r="I86" i="4"/>
  <c r="I107" i="4" s="1"/>
  <c r="H86" i="4"/>
  <c r="G86" i="4"/>
  <c r="F86" i="4"/>
  <c r="K83" i="4"/>
  <c r="E83" i="4"/>
  <c r="D83" i="4"/>
  <c r="N81" i="4"/>
  <c r="M81" i="4"/>
  <c r="L81" i="4"/>
  <c r="H81" i="4"/>
  <c r="I81" i="4" s="1"/>
  <c r="G81" i="4"/>
  <c r="F81" i="4"/>
  <c r="N80" i="4"/>
  <c r="M80" i="4"/>
  <c r="L80" i="4"/>
  <c r="H80" i="4"/>
  <c r="I80" i="4" s="1"/>
  <c r="G80" i="4"/>
  <c r="F80" i="4"/>
  <c r="N79" i="4"/>
  <c r="M79" i="4"/>
  <c r="L79" i="4"/>
  <c r="H79" i="4"/>
  <c r="I79" i="4" s="1"/>
  <c r="G79" i="4"/>
  <c r="F79" i="4"/>
  <c r="N78" i="4"/>
  <c r="M78" i="4"/>
  <c r="L78" i="4"/>
  <c r="H78" i="4"/>
  <c r="I78" i="4" s="1"/>
  <c r="G78" i="4"/>
  <c r="F78" i="4"/>
  <c r="N77" i="4"/>
  <c r="M77" i="4"/>
  <c r="L77" i="4"/>
  <c r="H77" i="4"/>
  <c r="I77" i="4" s="1"/>
  <c r="G77" i="4"/>
  <c r="F77" i="4"/>
  <c r="N76" i="4"/>
  <c r="M76" i="4"/>
  <c r="L76" i="4"/>
  <c r="H76" i="4"/>
  <c r="I76" i="4" s="1"/>
  <c r="G76" i="4"/>
  <c r="F76" i="4"/>
  <c r="N75" i="4"/>
  <c r="M75" i="4"/>
  <c r="L75" i="4"/>
  <c r="H75" i="4"/>
  <c r="I75" i="4" s="1"/>
  <c r="G75" i="4"/>
  <c r="F75" i="4"/>
  <c r="N74" i="4"/>
  <c r="M74" i="4"/>
  <c r="L74" i="4"/>
  <c r="H74" i="4"/>
  <c r="I74" i="4" s="1"/>
  <c r="G74" i="4"/>
  <c r="F74" i="4"/>
  <c r="N73" i="4"/>
  <c r="M73" i="4"/>
  <c r="L73" i="4"/>
  <c r="H73" i="4"/>
  <c r="I73" i="4" s="1"/>
  <c r="G73" i="4"/>
  <c r="F73" i="4"/>
  <c r="N72" i="4"/>
  <c r="M72" i="4"/>
  <c r="L72" i="4"/>
  <c r="H72" i="4"/>
  <c r="I72" i="4" s="1"/>
  <c r="G72" i="4"/>
  <c r="F72" i="4"/>
  <c r="N71" i="4"/>
  <c r="M71" i="4"/>
  <c r="L71" i="4"/>
  <c r="H71" i="4"/>
  <c r="I71" i="4" s="1"/>
  <c r="G71" i="4"/>
  <c r="F71" i="4"/>
  <c r="N70" i="4"/>
  <c r="M70" i="4"/>
  <c r="L70" i="4"/>
  <c r="H70" i="4"/>
  <c r="I70" i="4" s="1"/>
  <c r="G70" i="4"/>
  <c r="F70" i="4"/>
  <c r="N69" i="4"/>
  <c r="M69" i="4"/>
  <c r="L69" i="4"/>
  <c r="H69" i="4"/>
  <c r="I69" i="4" s="1"/>
  <c r="G69" i="4"/>
  <c r="F69" i="4"/>
  <c r="N68" i="4"/>
  <c r="M68" i="4"/>
  <c r="L68" i="4"/>
  <c r="H68" i="4"/>
  <c r="I68" i="4" s="1"/>
  <c r="G68" i="4"/>
  <c r="F68" i="4"/>
  <c r="N67" i="4"/>
  <c r="M67" i="4"/>
  <c r="L67" i="4"/>
  <c r="H67" i="4"/>
  <c r="I67" i="4" s="1"/>
  <c r="G67" i="4"/>
  <c r="F67" i="4"/>
  <c r="N66" i="4"/>
  <c r="M66" i="4"/>
  <c r="L66" i="4"/>
  <c r="H66" i="4"/>
  <c r="I66" i="4" s="1"/>
  <c r="G66" i="4"/>
  <c r="F66" i="4"/>
  <c r="N65" i="4"/>
  <c r="M65" i="4"/>
  <c r="L65" i="4"/>
  <c r="H65" i="4"/>
  <c r="I65" i="4" s="1"/>
  <c r="G65" i="4"/>
  <c r="F65" i="4"/>
  <c r="N64" i="4"/>
  <c r="M64" i="4"/>
  <c r="L64" i="4"/>
  <c r="H64" i="4"/>
  <c r="I64" i="4" s="1"/>
  <c r="G64" i="4"/>
  <c r="F64" i="4"/>
  <c r="N63" i="4"/>
  <c r="M63" i="4"/>
  <c r="L63" i="4"/>
  <c r="H63" i="4"/>
  <c r="I63" i="4" s="1"/>
  <c r="G63" i="4"/>
  <c r="F63" i="4"/>
  <c r="N62" i="4"/>
  <c r="N83" i="4" s="1"/>
  <c r="M62" i="4"/>
  <c r="L62" i="4"/>
  <c r="H62" i="4"/>
  <c r="I62" i="4" s="1"/>
  <c r="I83" i="4" s="1"/>
  <c r="G62" i="4"/>
  <c r="F62" i="4"/>
  <c r="F83" i="4" s="1"/>
  <c r="K59" i="4"/>
  <c r="E59" i="4"/>
  <c r="D59" i="4"/>
  <c r="M57" i="4"/>
  <c r="L57" i="4"/>
  <c r="N57" i="4" s="1"/>
  <c r="H57" i="4"/>
  <c r="G57" i="4"/>
  <c r="F57" i="4"/>
  <c r="M56" i="4"/>
  <c r="L56" i="4"/>
  <c r="N56" i="4" s="1"/>
  <c r="H56" i="4"/>
  <c r="G56" i="4"/>
  <c r="F56" i="4"/>
  <c r="I56" i="4" s="1"/>
  <c r="M55" i="4"/>
  <c r="L55" i="4"/>
  <c r="N55" i="4" s="1"/>
  <c r="H55" i="4"/>
  <c r="G55" i="4"/>
  <c r="F55" i="4"/>
  <c r="I55" i="4" s="1"/>
  <c r="M54" i="4"/>
  <c r="L54" i="4"/>
  <c r="H54" i="4"/>
  <c r="G54" i="4"/>
  <c r="F54" i="4"/>
  <c r="I54" i="4" s="1"/>
  <c r="M53" i="4"/>
  <c r="L53" i="4"/>
  <c r="N53" i="4" s="1"/>
  <c r="H53" i="4"/>
  <c r="G53" i="4"/>
  <c r="F53" i="4"/>
  <c r="M52" i="4"/>
  <c r="L52" i="4"/>
  <c r="N52" i="4" s="1"/>
  <c r="H52" i="4"/>
  <c r="G52" i="4"/>
  <c r="F52" i="4"/>
  <c r="I52" i="4" s="1"/>
  <c r="M51" i="4"/>
  <c r="L51" i="4"/>
  <c r="N51" i="4" s="1"/>
  <c r="H51" i="4"/>
  <c r="G51" i="4"/>
  <c r="F51" i="4"/>
  <c r="I51" i="4" s="1"/>
  <c r="M50" i="4"/>
  <c r="L50" i="4"/>
  <c r="H50" i="4"/>
  <c r="G50" i="4"/>
  <c r="F50" i="4"/>
  <c r="K47" i="4"/>
  <c r="F47" i="4"/>
  <c r="E47" i="4"/>
  <c r="D47" i="4"/>
  <c r="N45" i="4"/>
  <c r="M45" i="4"/>
  <c r="L45" i="4"/>
  <c r="H45" i="4"/>
  <c r="I45" i="4" s="1"/>
  <c r="G45" i="4"/>
  <c r="F45" i="4"/>
  <c r="N44" i="4"/>
  <c r="M44" i="4"/>
  <c r="L44" i="4"/>
  <c r="H44" i="4"/>
  <c r="I44" i="4" s="1"/>
  <c r="G44" i="4"/>
  <c r="F44" i="4"/>
  <c r="N43" i="4"/>
  <c r="M43" i="4"/>
  <c r="L43" i="4"/>
  <c r="H43" i="4"/>
  <c r="I43" i="4" s="1"/>
  <c r="G43" i="4"/>
  <c r="F43" i="4"/>
  <c r="N42" i="4"/>
  <c r="M42" i="4"/>
  <c r="L42" i="4"/>
  <c r="H42" i="4"/>
  <c r="I42" i="4" s="1"/>
  <c r="G42" i="4"/>
  <c r="F42" i="4"/>
  <c r="N41" i="4"/>
  <c r="M41" i="4"/>
  <c r="L41" i="4"/>
  <c r="H41" i="4"/>
  <c r="I41" i="4" s="1"/>
  <c r="G41" i="4"/>
  <c r="F41" i="4"/>
  <c r="N40" i="4"/>
  <c r="M40" i="4"/>
  <c r="L40" i="4"/>
  <c r="H40" i="4"/>
  <c r="I40" i="4" s="1"/>
  <c r="G40" i="4"/>
  <c r="F40" i="4"/>
  <c r="N39" i="4"/>
  <c r="M39" i="4"/>
  <c r="L39" i="4"/>
  <c r="H39" i="4"/>
  <c r="I39" i="4" s="1"/>
  <c r="G39" i="4"/>
  <c r="F39" i="4"/>
  <c r="N38" i="4"/>
  <c r="M38" i="4"/>
  <c r="L38" i="4"/>
  <c r="H38" i="4"/>
  <c r="I38" i="4" s="1"/>
  <c r="G38" i="4"/>
  <c r="F38" i="4"/>
  <c r="N37" i="4"/>
  <c r="M37" i="4"/>
  <c r="L37" i="4"/>
  <c r="H37" i="4"/>
  <c r="I37" i="4" s="1"/>
  <c r="G37" i="4"/>
  <c r="F37" i="4"/>
  <c r="N36" i="4"/>
  <c r="M36" i="4"/>
  <c r="L36" i="4"/>
  <c r="H36" i="4"/>
  <c r="I36" i="4" s="1"/>
  <c r="G36" i="4"/>
  <c r="F36" i="4"/>
  <c r="N35" i="4"/>
  <c r="M35" i="4"/>
  <c r="L35" i="4"/>
  <c r="H35" i="4"/>
  <c r="I35" i="4" s="1"/>
  <c r="G35" i="4"/>
  <c r="F35" i="4"/>
  <c r="N34" i="4"/>
  <c r="M34" i="4"/>
  <c r="L34" i="4"/>
  <c r="H34" i="4"/>
  <c r="I34" i="4" s="1"/>
  <c r="G34" i="4"/>
  <c r="F34" i="4"/>
  <c r="N33" i="4"/>
  <c r="M33" i="4"/>
  <c r="L33" i="4"/>
  <c r="H33" i="4"/>
  <c r="I33" i="4" s="1"/>
  <c r="G33" i="4"/>
  <c r="F33" i="4"/>
  <c r="N32" i="4"/>
  <c r="M32" i="4"/>
  <c r="L32" i="4"/>
  <c r="H32" i="4"/>
  <c r="I32" i="4" s="1"/>
  <c r="G32" i="4"/>
  <c r="F32" i="4"/>
  <c r="N31" i="4"/>
  <c r="M31" i="4"/>
  <c r="L31" i="4"/>
  <c r="H31" i="4"/>
  <c r="I31" i="4" s="1"/>
  <c r="G31" i="4"/>
  <c r="F31" i="4"/>
  <c r="N30" i="4"/>
  <c r="M30" i="4"/>
  <c r="L30" i="4"/>
  <c r="H30" i="4"/>
  <c r="I30" i="4" s="1"/>
  <c r="G30" i="4"/>
  <c r="F30" i="4"/>
  <c r="N29" i="4"/>
  <c r="N47" i="4" s="1"/>
  <c r="M29" i="4"/>
  <c r="L29" i="4"/>
  <c r="H29" i="4"/>
  <c r="I29" i="4" s="1"/>
  <c r="G29" i="4"/>
  <c r="F29" i="4"/>
  <c r="K26" i="4"/>
  <c r="E26" i="4"/>
  <c r="D26" i="4"/>
  <c r="M24" i="4"/>
  <c r="L24" i="4"/>
  <c r="N24" i="4" s="1"/>
  <c r="H24" i="4"/>
  <c r="G24" i="4"/>
  <c r="F24" i="4"/>
  <c r="I24" i="4" s="1"/>
  <c r="M23" i="4"/>
  <c r="L23" i="4"/>
  <c r="N23" i="4" s="1"/>
  <c r="H23" i="4"/>
  <c r="G23" i="4"/>
  <c r="F23" i="4"/>
  <c r="I23" i="4" s="1"/>
  <c r="M22" i="4"/>
  <c r="L22" i="4"/>
  <c r="H22" i="4"/>
  <c r="G22" i="4"/>
  <c r="F22" i="4"/>
  <c r="K19" i="4"/>
  <c r="F19" i="4"/>
  <c r="E19" i="4"/>
  <c r="E109" i="4" s="1"/>
  <c r="D19" i="4"/>
  <c r="N17" i="4"/>
  <c r="M17" i="4"/>
  <c r="L17" i="4"/>
  <c r="H17" i="4"/>
  <c r="I17" i="4" s="1"/>
  <c r="G17" i="4"/>
  <c r="F17" i="4"/>
  <c r="A17" i="4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N16" i="4"/>
  <c r="N19" i="4" s="1"/>
  <c r="M16" i="4"/>
  <c r="L16" i="4"/>
  <c r="H16" i="4"/>
  <c r="I16" i="4" s="1"/>
  <c r="F16" i="4"/>
  <c r="A16" i="4"/>
  <c r="N8" i="4"/>
  <c r="A8" i="4"/>
  <c r="A6" i="4"/>
  <c r="A4" i="4"/>
  <c r="A16" i="3"/>
  <c r="A17" i="3" s="1"/>
  <c r="A19" i="3" s="1"/>
  <c r="A21" i="3" s="1"/>
  <c r="A22" i="3" s="1"/>
  <c r="A23" i="3" s="1"/>
  <c r="A24" i="3" s="1"/>
  <c r="A25" i="3" s="1"/>
  <c r="A27" i="3" s="1"/>
  <c r="F8" i="3"/>
  <c r="A16" i="2"/>
  <c r="A17" i="2" s="1"/>
  <c r="A19" i="2" s="1"/>
  <c r="A21" i="2" s="1"/>
  <c r="A22" i="2" s="1"/>
  <c r="A23" i="2" s="1"/>
  <c r="A24" i="2" s="1"/>
  <c r="A25" i="2" s="1"/>
  <c r="A27" i="2" s="1"/>
  <c r="G216" i="4" l="1"/>
  <c r="L216" i="4" s="1"/>
  <c r="H160" i="4"/>
  <c r="I160" i="4" s="1"/>
  <c r="N162" i="4"/>
  <c r="G212" i="4"/>
  <c r="L212" i="4" s="1"/>
  <c r="G214" i="4"/>
  <c r="L214" i="4" s="1"/>
  <c r="G215" i="4"/>
  <c r="L215" i="4" s="1"/>
  <c r="G217" i="4"/>
  <c r="L217" i="4" s="1"/>
  <c r="G220" i="4"/>
  <c r="L220" i="4" s="1"/>
  <c r="M136" i="5"/>
  <c r="I168" i="5"/>
  <c r="L173" i="5"/>
  <c r="G187" i="5"/>
  <c r="L187" i="5" s="1"/>
  <c r="G195" i="5"/>
  <c r="L195" i="5" s="1"/>
  <c r="G208" i="7"/>
  <c r="L208" i="7" s="1"/>
  <c r="I212" i="7"/>
  <c r="G176" i="8"/>
  <c r="G180" i="8"/>
  <c r="G188" i="8"/>
  <c r="G196" i="8"/>
  <c r="G221" i="8"/>
  <c r="H221" i="8" s="1"/>
  <c r="H205" i="8"/>
  <c r="E32" i="12"/>
  <c r="F18" i="12"/>
  <c r="F21" i="12" s="1"/>
  <c r="H117" i="4"/>
  <c r="H148" i="4"/>
  <c r="I148" i="4" s="1"/>
  <c r="G210" i="4"/>
  <c r="L210" i="4" s="1"/>
  <c r="H126" i="5"/>
  <c r="H134" i="5"/>
  <c r="H141" i="5"/>
  <c r="M141" i="5" s="1"/>
  <c r="H142" i="5"/>
  <c r="I180" i="5"/>
  <c r="H145" i="7"/>
  <c r="I145" i="7" s="1"/>
  <c r="H141" i="7"/>
  <c r="H137" i="7"/>
  <c r="I137" i="7" s="1"/>
  <c r="H133" i="7"/>
  <c r="H126" i="7"/>
  <c r="I126" i="7" s="1"/>
  <c r="M119" i="7"/>
  <c r="H142" i="7"/>
  <c r="I142" i="7" s="1"/>
  <c r="H138" i="7"/>
  <c r="H134" i="7"/>
  <c r="I134" i="7" s="1"/>
  <c r="H128" i="7"/>
  <c r="H132" i="7"/>
  <c r="I132" i="7" s="1"/>
  <c r="H140" i="7"/>
  <c r="H223" i="7"/>
  <c r="M223" i="7" s="1"/>
  <c r="H225" i="7"/>
  <c r="M225" i="7" s="1"/>
  <c r="N225" i="7" s="1"/>
  <c r="H210" i="7"/>
  <c r="M210" i="7" s="1"/>
  <c r="N210" i="7" s="1"/>
  <c r="M207" i="7"/>
  <c r="G177" i="8"/>
  <c r="G183" i="8"/>
  <c r="I20" i="11"/>
  <c r="I27" i="11" s="1"/>
  <c r="K27" i="11" s="1"/>
  <c r="F20" i="11"/>
  <c r="F20" i="12"/>
  <c r="L16" i="17"/>
  <c r="K22" i="17"/>
  <c r="L22" i="17" s="1"/>
  <c r="G22" i="17"/>
  <c r="H11" i="22"/>
  <c r="H11" i="24"/>
  <c r="P11" i="22"/>
  <c r="P11" i="24"/>
  <c r="D11" i="24"/>
  <c r="H152" i="4"/>
  <c r="G218" i="4"/>
  <c r="L218" i="4" s="1"/>
  <c r="N218" i="4" s="1"/>
  <c r="G219" i="4"/>
  <c r="L219" i="4" s="1"/>
  <c r="G193" i="5"/>
  <c r="L193" i="5" s="1"/>
  <c r="G192" i="5"/>
  <c r="L192" i="5" s="1"/>
  <c r="G191" i="5"/>
  <c r="L191" i="5" s="1"/>
  <c r="G189" i="5"/>
  <c r="L189" i="5" s="1"/>
  <c r="G185" i="5"/>
  <c r="L185" i="5" s="1"/>
  <c r="G184" i="5"/>
  <c r="L184" i="5" s="1"/>
  <c r="G183" i="5"/>
  <c r="L183" i="5" s="1"/>
  <c r="G181" i="5"/>
  <c r="L181" i="5" s="1"/>
  <c r="G177" i="5"/>
  <c r="L177" i="5" s="1"/>
  <c r="G175" i="5"/>
  <c r="H179" i="5"/>
  <c r="M179" i="5" s="1"/>
  <c r="I174" i="5"/>
  <c r="G178" i="5"/>
  <c r="L178" i="5" s="1"/>
  <c r="G180" i="5"/>
  <c r="L180" i="5" s="1"/>
  <c r="G182" i="5"/>
  <c r="L182" i="5" s="1"/>
  <c r="G186" i="5"/>
  <c r="L186" i="5" s="1"/>
  <c r="G188" i="5"/>
  <c r="L188" i="5" s="1"/>
  <c r="N188" i="5" s="1"/>
  <c r="G190" i="5"/>
  <c r="L190" i="5" s="1"/>
  <c r="G194" i="5"/>
  <c r="L194" i="5" s="1"/>
  <c r="N194" i="5" s="1"/>
  <c r="G196" i="5"/>
  <c r="L196" i="5" s="1"/>
  <c r="N196" i="5" s="1"/>
  <c r="G222" i="7"/>
  <c r="L222" i="7" s="1"/>
  <c r="N222" i="7" s="1"/>
  <c r="G209" i="7"/>
  <c r="L209" i="7" s="1"/>
  <c r="G226" i="7"/>
  <c r="L226" i="7" s="1"/>
  <c r="L206" i="7"/>
  <c r="N207" i="7"/>
  <c r="G194" i="8"/>
  <c r="G190" i="8"/>
  <c r="G186" i="8"/>
  <c r="G182" i="8"/>
  <c r="G175" i="8"/>
  <c r="G193" i="8"/>
  <c r="G189" i="8"/>
  <c r="G185" i="8"/>
  <c r="G181" i="8"/>
  <c r="G178" i="8"/>
  <c r="G184" i="8"/>
  <c r="G192" i="8"/>
  <c r="G44" i="16"/>
  <c r="E11" i="24"/>
  <c r="E11" i="22"/>
  <c r="M11" i="22"/>
  <c r="H156" i="4"/>
  <c r="M173" i="4"/>
  <c r="N173" i="4" s="1"/>
  <c r="N179" i="4"/>
  <c r="I122" i="5"/>
  <c r="H129" i="5"/>
  <c r="M129" i="5" s="1"/>
  <c r="I130" i="5"/>
  <c r="H137" i="5"/>
  <c r="M137" i="5" s="1"/>
  <c r="H138" i="5"/>
  <c r="H192" i="5"/>
  <c r="M192" i="5" s="1"/>
  <c r="N192" i="5" s="1"/>
  <c r="H191" i="5"/>
  <c r="M191" i="5" s="1"/>
  <c r="H184" i="5"/>
  <c r="M184" i="5" s="1"/>
  <c r="N184" i="5" s="1"/>
  <c r="H183" i="5"/>
  <c r="M183" i="5" s="1"/>
  <c r="H196" i="5"/>
  <c r="M196" i="5" s="1"/>
  <c r="H195" i="5"/>
  <c r="M195" i="5" s="1"/>
  <c r="H194" i="5"/>
  <c r="M194" i="5" s="1"/>
  <c r="H190" i="5"/>
  <c r="M190" i="5" s="1"/>
  <c r="H188" i="5"/>
  <c r="M188" i="5" s="1"/>
  <c r="H187" i="5"/>
  <c r="M187" i="5" s="1"/>
  <c r="H186" i="5"/>
  <c r="M186" i="5" s="1"/>
  <c r="H182" i="5"/>
  <c r="M182" i="5" s="1"/>
  <c r="H180" i="5"/>
  <c r="M180" i="5" s="1"/>
  <c r="G176" i="5"/>
  <c r="L176" i="5" s="1"/>
  <c r="N176" i="5" s="1"/>
  <c r="H212" i="5"/>
  <c r="M212" i="5" s="1"/>
  <c r="H207" i="5"/>
  <c r="M207" i="5" s="1"/>
  <c r="M205" i="5"/>
  <c r="H136" i="7"/>
  <c r="H144" i="7"/>
  <c r="I144" i="7" s="1"/>
  <c r="H209" i="7"/>
  <c r="M209" i="7" s="1"/>
  <c r="H226" i="7"/>
  <c r="M226" i="7" s="1"/>
  <c r="H222" i="7"/>
  <c r="M222" i="7" s="1"/>
  <c r="H220" i="7"/>
  <c r="M220" i="7" s="1"/>
  <c r="H218" i="7"/>
  <c r="M218" i="7" s="1"/>
  <c r="H216" i="7"/>
  <c r="M216" i="7" s="1"/>
  <c r="H212" i="7"/>
  <c r="M212" i="7" s="1"/>
  <c r="N212" i="7" s="1"/>
  <c r="H211" i="7"/>
  <c r="M211" i="7" s="1"/>
  <c r="G211" i="7"/>
  <c r="L211" i="7" s="1"/>
  <c r="G213" i="7"/>
  <c r="L213" i="7" s="1"/>
  <c r="N213" i="7" s="1"/>
  <c r="I214" i="7"/>
  <c r="H221" i="7"/>
  <c r="M221" i="7" s="1"/>
  <c r="G158" i="8"/>
  <c r="G150" i="8"/>
  <c r="H150" i="8" s="1"/>
  <c r="G118" i="8"/>
  <c r="G160" i="8"/>
  <c r="G152" i="8"/>
  <c r="G156" i="8"/>
  <c r="G187" i="8"/>
  <c r="G195" i="8"/>
  <c r="D34" i="11"/>
  <c r="D33" i="12"/>
  <c r="F33" i="12" s="1"/>
  <c r="F19" i="12"/>
  <c r="J22" i="15"/>
  <c r="G22" i="15"/>
  <c r="E26" i="15"/>
  <c r="E24" i="15"/>
  <c r="J24" i="15" s="1"/>
  <c r="G38" i="16"/>
  <c r="L16" i="18"/>
  <c r="J19" i="18"/>
  <c r="G19" i="18"/>
  <c r="M11" i="21"/>
  <c r="L11" i="24"/>
  <c r="G182" i="6"/>
  <c r="I182" i="6" s="1"/>
  <c r="G184" i="6"/>
  <c r="G186" i="6"/>
  <c r="I186" i="6" s="1"/>
  <c r="G188" i="6"/>
  <c r="G190" i="6"/>
  <c r="I190" i="6" s="1"/>
  <c r="G192" i="6"/>
  <c r="G194" i="6"/>
  <c r="I194" i="6" s="1"/>
  <c r="G196" i="6"/>
  <c r="G215" i="6"/>
  <c r="G216" i="6"/>
  <c r="G217" i="6"/>
  <c r="G218" i="6"/>
  <c r="G219" i="6"/>
  <c r="G220" i="6"/>
  <c r="G221" i="6"/>
  <c r="I224" i="6"/>
  <c r="N119" i="7"/>
  <c r="I209" i="7"/>
  <c r="N223" i="7"/>
  <c r="F216" i="8"/>
  <c r="F220" i="8"/>
  <c r="G26" i="16"/>
  <c r="G30" i="16"/>
  <c r="F32" i="16"/>
  <c r="K32" i="16" s="1"/>
  <c r="F11" i="21"/>
  <c r="N11" i="22"/>
  <c r="G11" i="24"/>
  <c r="O11" i="24"/>
  <c r="L19" i="18"/>
  <c r="N174" i="5"/>
  <c r="I176" i="6"/>
  <c r="G208" i="6"/>
  <c r="L208" i="6" s="1"/>
  <c r="H210" i="6"/>
  <c r="M210" i="6" s="1"/>
  <c r="N210" i="6" s="1"/>
  <c r="G211" i="6"/>
  <c r="L211" i="6" s="1"/>
  <c r="N211" i="6" s="1"/>
  <c r="G212" i="6"/>
  <c r="L212" i="6" s="1"/>
  <c r="G213" i="6"/>
  <c r="L213" i="6" s="1"/>
  <c r="N213" i="6" s="1"/>
  <c r="H214" i="6"/>
  <c r="M214" i="6" s="1"/>
  <c r="N214" i="6" s="1"/>
  <c r="H215" i="6"/>
  <c r="M215" i="6" s="1"/>
  <c r="H216" i="6"/>
  <c r="M216" i="6" s="1"/>
  <c r="H217" i="6"/>
  <c r="M217" i="6" s="1"/>
  <c r="H218" i="6"/>
  <c r="M218" i="6" s="1"/>
  <c r="H219" i="6"/>
  <c r="M219" i="6" s="1"/>
  <c r="H220" i="6"/>
  <c r="M220" i="6" s="1"/>
  <c r="H221" i="6"/>
  <c r="M221" i="6" s="1"/>
  <c r="I207" i="7"/>
  <c r="F213" i="8"/>
  <c r="L43" i="15"/>
  <c r="F45" i="15"/>
  <c r="K45" i="15" s="1"/>
  <c r="F24" i="16"/>
  <c r="K24" i="16" s="1"/>
  <c r="L26" i="16"/>
  <c r="F11" i="22"/>
  <c r="G11" i="23"/>
  <c r="O11" i="23"/>
  <c r="I47" i="4"/>
  <c r="I19" i="4"/>
  <c r="L8" i="18"/>
  <c r="L8" i="16"/>
  <c r="E8" i="10"/>
  <c r="H9" i="14"/>
  <c r="F109" i="4"/>
  <c r="F59" i="4"/>
  <c r="I50" i="4"/>
  <c r="I124" i="4"/>
  <c r="L151" i="4"/>
  <c r="N156" i="4"/>
  <c r="N107" i="4"/>
  <c r="F144" i="4"/>
  <c r="F166" i="4" s="1"/>
  <c r="I156" i="4"/>
  <c r="M156" i="4"/>
  <c r="H176" i="4"/>
  <c r="M175" i="4"/>
  <c r="I189" i="5"/>
  <c r="M213" i="5"/>
  <c r="N213" i="5" s="1"/>
  <c r="I213" i="5"/>
  <c r="A7" i="23"/>
  <c r="A7" i="21"/>
  <c r="A8" i="13"/>
  <c r="A8" i="11"/>
  <c r="A7" i="9"/>
  <c r="A7" i="6"/>
  <c r="A7" i="4"/>
  <c r="A7" i="24"/>
  <c r="A8" i="14"/>
  <c r="A7" i="22"/>
  <c r="A8" i="12"/>
  <c r="A7" i="10"/>
  <c r="A7" i="8"/>
  <c r="A7" i="7"/>
  <c r="A7" i="5"/>
  <c r="N22" i="4"/>
  <c r="N26" i="4" s="1"/>
  <c r="N50" i="4"/>
  <c r="N59" i="4" s="1"/>
  <c r="N109" i="4" s="1"/>
  <c r="I53" i="4"/>
  <c r="N54" i="4"/>
  <c r="I57" i="4"/>
  <c r="M117" i="4"/>
  <c r="I117" i="4"/>
  <c r="L147" i="4"/>
  <c r="M148" i="4"/>
  <c r="N148" i="4" s="1"/>
  <c r="I173" i="4"/>
  <c r="F198" i="4"/>
  <c r="N47" i="5"/>
  <c r="F107" i="5"/>
  <c r="I86" i="5"/>
  <c r="H199" i="7"/>
  <c r="M199" i="7" s="1"/>
  <c r="H198" i="7"/>
  <c r="M198" i="7" s="1"/>
  <c r="H197" i="7"/>
  <c r="M197" i="7" s="1"/>
  <c r="H196" i="7"/>
  <c r="M196" i="7" s="1"/>
  <c r="H195" i="7"/>
  <c r="M195" i="7" s="1"/>
  <c r="H194" i="7"/>
  <c r="M194" i="7" s="1"/>
  <c r="H193" i="7"/>
  <c r="M193" i="7" s="1"/>
  <c r="H192" i="7"/>
  <c r="M192" i="7" s="1"/>
  <c r="H191" i="7"/>
  <c r="M191" i="7" s="1"/>
  <c r="H190" i="7"/>
  <c r="M190" i="7" s="1"/>
  <c r="H189" i="7"/>
  <c r="M189" i="7" s="1"/>
  <c r="H188" i="7"/>
  <c r="M188" i="7" s="1"/>
  <c r="H187" i="7"/>
  <c r="M187" i="7" s="1"/>
  <c r="H186" i="7"/>
  <c r="M186" i="7" s="1"/>
  <c r="H185" i="7"/>
  <c r="M185" i="7" s="1"/>
  <c r="H184" i="7"/>
  <c r="M184" i="7" s="1"/>
  <c r="H183" i="7"/>
  <c r="M183" i="7" s="1"/>
  <c r="H182" i="7"/>
  <c r="M182" i="7" s="1"/>
  <c r="H180" i="7"/>
  <c r="M180" i="7" s="1"/>
  <c r="M175" i="7"/>
  <c r="H178" i="7"/>
  <c r="M178" i="7" s="1"/>
  <c r="H179" i="7"/>
  <c r="M179" i="7" s="1"/>
  <c r="H177" i="7"/>
  <c r="M177" i="7" s="1"/>
  <c r="F26" i="4"/>
  <c r="I22" i="4"/>
  <c r="I26" i="4" s="1"/>
  <c r="M152" i="4"/>
  <c r="N152" i="4" s="1"/>
  <c r="I152" i="4"/>
  <c r="L158" i="5"/>
  <c r="N140" i="4"/>
  <c r="L155" i="4"/>
  <c r="N214" i="4"/>
  <c r="M126" i="5"/>
  <c r="N126" i="5" s="1"/>
  <c r="I126" i="5"/>
  <c r="I209" i="5"/>
  <c r="L116" i="4"/>
  <c r="I116" i="4"/>
  <c r="N117" i="4"/>
  <c r="I136" i="4"/>
  <c r="L159" i="4"/>
  <c r="M160" i="4"/>
  <c r="N160" i="4" s="1"/>
  <c r="I22" i="5"/>
  <c r="I26" i="5" s="1"/>
  <c r="F26" i="5"/>
  <c r="F109" i="5" s="1"/>
  <c r="L129" i="5"/>
  <c r="N129" i="5" s="1"/>
  <c r="I129" i="5"/>
  <c r="D230" i="5"/>
  <c r="H224" i="5"/>
  <c r="H222" i="5"/>
  <c r="M222" i="5" s="1"/>
  <c r="N222" i="5" s="1"/>
  <c r="H209" i="5"/>
  <c r="M209" i="5" s="1"/>
  <c r="N209" i="5" s="1"/>
  <c r="M206" i="5"/>
  <c r="N206" i="5" s="1"/>
  <c r="H223" i="5"/>
  <c r="F26" i="6"/>
  <c r="I22" i="6"/>
  <c r="H151" i="4"/>
  <c r="M151" i="4" s="1"/>
  <c r="H159" i="4"/>
  <c r="M159" i="4" s="1"/>
  <c r="H168" i="4"/>
  <c r="M168" i="4" s="1"/>
  <c r="N168" i="4" s="1"/>
  <c r="H212" i="4"/>
  <c r="M212" i="4" s="1"/>
  <c r="H211" i="4"/>
  <c r="M211" i="4" s="1"/>
  <c r="H210" i="4"/>
  <c r="M210" i="4" s="1"/>
  <c r="N210" i="4" s="1"/>
  <c r="H221" i="4"/>
  <c r="M221" i="4" s="1"/>
  <c r="N221" i="4" s="1"/>
  <c r="H219" i="4"/>
  <c r="M219" i="4" s="1"/>
  <c r="N219" i="4" s="1"/>
  <c r="H217" i="4"/>
  <c r="M217" i="4" s="1"/>
  <c r="N217" i="4" s="1"/>
  <c r="H215" i="4"/>
  <c r="M215" i="4" s="1"/>
  <c r="N215" i="4" s="1"/>
  <c r="L137" i="5"/>
  <c r="N137" i="5" s="1"/>
  <c r="I137" i="5"/>
  <c r="L161" i="5"/>
  <c r="H145" i="6"/>
  <c r="H144" i="6"/>
  <c r="H143" i="6"/>
  <c r="M143" i="6" s="1"/>
  <c r="H142" i="6"/>
  <c r="H141" i="6"/>
  <c r="H140" i="6"/>
  <c r="H139" i="6"/>
  <c r="M139" i="6" s="1"/>
  <c r="H138" i="6"/>
  <c r="H137" i="6"/>
  <c r="H136" i="6"/>
  <c r="H135" i="6"/>
  <c r="M135" i="6" s="1"/>
  <c r="H134" i="6"/>
  <c r="H133" i="6"/>
  <c r="H132" i="6"/>
  <c r="H131" i="6"/>
  <c r="M131" i="6" s="1"/>
  <c r="H130" i="6"/>
  <c r="H129" i="6"/>
  <c r="H128" i="6"/>
  <c r="H127" i="6"/>
  <c r="M127" i="6" s="1"/>
  <c r="H126" i="6"/>
  <c r="H125" i="6"/>
  <c r="H163" i="6"/>
  <c r="M163" i="6" s="1"/>
  <c r="N163" i="6" s="1"/>
  <c r="H159" i="6"/>
  <c r="M159" i="6" s="1"/>
  <c r="N159" i="6" s="1"/>
  <c r="H155" i="6"/>
  <c r="M155" i="6" s="1"/>
  <c r="N155" i="6" s="1"/>
  <c r="H151" i="6"/>
  <c r="M151" i="6" s="1"/>
  <c r="N151" i="6" s="1"/>
  <c r="H120" i="6"/>
  <c r="M120" i="6" s="1"/>
  <c r="N120" i="6" s="1"/>
  <c r="M119" i="6"/>
  <c r="N119" i="6" s="1"/>
  <c r="H166" i="6"/>
  <c r="H165" i="6"/>
  <c r="M165" i="6" s="1"/>
  <c r="N165" i="6" s="1"/>
  <c r="H161" i="6"/>
  <c r="M161" i="6" s="1"/>
  <c r="N161" i="6" s="1"/>
  <c r="H157" i="6"/>
  <c r="M157" i="6" s="1"/>
  <c r="H153" i="6"/>
  <c r="M153" i="6" s="1"/>
  <c r="H164" i="6"/>
  <c r="M164" i="6" s="1"/>
  <c r="N164" i="6" s="1"/>
  <c r="H156" i="6"/>
  <c r="M156" i="6" s="1"/>
  <c r="N156" i="6" s="1"/>
  <c r="H158" i="6"/>
  <c r="M158" i="6" s="1"/>
  <c r="N158" i="6" s="1"/>
  <c r="H154" i="6"/>
  <c r="M154" i="6" s="1"/>
  <c r="N154" i="6" s="1"/>
  <c r="H150" i="6"/>
  <c r="M150" i="6" s="1"/>
  <c r="N150" i="6" s="1"/>
  <c r="H150" i="4"/>
  <c r="M150" i="4" s="1"/>
  <c r="N150" i="4" s="1"/>
  <c r="H154" i="4"/>
  <c r="M154" i="4" s="1"/>
  <c r="N154" i="4" s="1"/>
  <c r="H158" i="4"/>
  <c r="M158" i="4" s="1"/>
  <c r="N158" i="4" s="1"/>
  <c r="G175" i="4"/>
  <c r="I205" i="4"/>
  <c r="H224" i="4"/>
  <c r="M224" i="4" s="1"/>
  <c r="N224" i="4" s="1"/>
  <c r="H209" i="4"/>
  <c r="M206" i="4"/>
  <c r="N206" i="4" s="1"/>
  <c r="H223" i="4"/>
  <c r="H213" i="4"/>
  <c r="M213" i="4" s="1"/>
  <c r="N213" i="4" s="1"/>
  <c r="I206" i="4"/>
  <c r="N212" i="4"/>
  <c r="H216" i="4"/>
  <c r="M216" i="4" s="1"/>
  <c r="N216" i="4" s="1"/>
  <c r="H220" i="4"/>
  <c r="M220" i="4" s="1"/>
  <c r="K109" i="5"/>
  <c r="I87" i="5"/>
  <c r="L125" i="5"/>
  <c r="N125" i="5" s="1"/>
  <c r="I125" i="5"/>
  <c r="L133" i="5"/>
  <c r="N133" i="5" s="1"/>
  <c r="I133" i="5"/>
  <c r="L175" i="5"/>
  <c r="N186" i="5"/>
  <c r="F83" i="6"/>
  <c r="I62" i="6"/>
  <c r="N110" i="6"/>
  <c r="H152" i="6"/>
  <c r="M152" i="6" s="1"/>
  <c r="N152" i="6" s="1"/>
  <c r="H160" i="6"/>
  <c r="M160" i="6" s="1"/>
  <c r="N160" i="6" s="1"/>
  <c r="H142" i="4"/>
  <c r="M142" i="4" s="1"/>
  <c r="N142" i="4" s="1"/>
  <c r="H141" i="4"/>
  <c r="H140" i="4"/>
  <c r="M140" i="4" s="1"/>
  <c r="H139" i="4"/>
  <c r="H138" i="4"/>
  <c r="M138" i="4" s="1"/>
  <c r="N138" i="4" s="1"/>
  <c r="H137" i="4"/>
  <c r="H136" i="4"/>
  <c r="M136" i="4" s="1"/>
  <c r="N136" i="4" s="1"/>
  <c r="H135" i="4"/>
  <c r="H134" i="4"/>
  <c r="M134" i="4" s="1"/>
  <c r="N134" i="4" s="1"/>
  <c r="H133" i="4"/>
  <c r="H132" i="4"/>
  <c r="M132" i="4" s="1"/>
  <c r="N132" i="4" s="1"/>
  <c r="H131" i="4"/>
  <c r="H130" i="4"/>
  <c r="M130" i="4" s="1"/>
  <c r="N130" i="4" s="1"/>
  <c r="H129" i="4"/>
  <c r="H128" i="4"/>
  <c r="M128" i="4" s="1"/>
  <c r="N128" i="4" s="1"/>
  <c r="H127" i="4"/>
  <c r="H126" i="4"/>
  <c r="M126" i="4" s="1"/>
  <c r="N126" i="4" s="1"/>
  <c r="H125" i="4"/>
  <c r="H124" i="4"/>
  <c r="M124" i="4" s="1"/>
  <c r="N124" i="4" s="1"/>
  <c r="H123" i="4"/>
  <c r="H122" i="4"/>
  <c r="M122" i="4" s="1"/>
  <c r="N122" i="4" s="1"/>
  <c r="H147" i="4"/>
  <c r="M147" i="4" s="1"/>
  <c r="H155" i="4"/>
  <c r="M155" i="4" s="1"/>
  <c r="I221" i="4"/>
  <c r="I19" i="5"/>
  <c r="L123" i="5"/>
  <c r="N123" i="5" s="1"/>
  <c r="I123" i="5"/>
  <c r="L131" i="5"/>
  <c r="N131" i="5" s="1"/>
  <c r="I131" i="5"/>
  <c r="L141" i="5"/>
  <c r="N141" i="5" s="1"/>
  <c r="I141" i="5"/>
  <c r="K230" i="5"/>
  <c r="I223" i="6"/>
  <c r="M223" i="6"/>
  <c r="N223" i="6" s="1"/>
  <c r="D109" i="4"/>
  <c r="D230" i="4" s="1"/>
  <c r="K109" i="4"/>
  <c r="K230" i="4" s="1"/>
  <c r="M116" i="4"/>
  <c r="H149" i="4"/>
  <c r="I150" i="4"/>
  <c r="H153" i="4"/>
  <c r="H157" i="4"/>
  <c r="I158" i="4"/>
  <c r="H161" i="4"/>
  <c r="I162" i="4"/>
  <c r="I168" i="4"/>
  <c r="I179" i="4"/>
  <c r="M205" i="4"/>
  <c r="H207" i="4"/>
  <c r="M207" i="4" s="1"/>
  <c r="I219" i="4"/>
  <c r="H222" i="4"/>
  <c r="F226" i="4"/>
  <c r="F232" i="4"/>
  <c r="I228" i="4"/>
  <c r="N22" i="5"/>
  <c r="L127" i="5"/>
  <c r="N127" i="5" s="1"/>
  <c r="I127" i="5"/>
  <c r="L135" i="5"/>
  <c r="N135" i="5" s="1"/>
  <c r="I135" i="5"/>
  <c r="L139" i="5"/>
  <c r="N139" i="5" s="1"/>
  <c r="I139" i="5"/>
  <c r="L147" i="5"/>
  <c r="L159" i="5"/>
  <c r="L162" i="5"/>
  <c r="N162" i="5" s="1"/>
  <c r="I162" i="5"/>
  <c r="I181" i="5"/>
  <c r="I59" i="6"/>
  <c r="F110" i="6"/>
  <c r="F112" i="6" s="1"/>
  <c r="I86" i="6"/>
  <c r="N157" i="6"/>
  <c r="N136" i="5"/>
  <c r="N140" i="5"/>
  <c r="L151" i="5"/>
  <c r="F198" i="5"/>
  <c r="I173" i="5"/>
  <c r="I184" i="5"/>
  <c r="I192" i="5"/>
  <c r="G220" i="5"/>
  <c r="L220" i="5" s="1"/>
  <c r="G218" i="5"/>
  <c r="L218" i="5" s="1"/>
  <c r="G216" i="5"/>
  <c r="L216" i="5" s="1"/>
  <c r="N216" i="5" s="1"/>
  <c r="G214" i="5"/>
  <c r="L214" i="5" s="1"/>
  <c r="G221" i="5"/>
  <c r="G219" i="5"/>
  <c r="G217" i="5"/>
  <c r="L217" i="5" s="1"/>
  <c r="G215" i="5"/>
  <c r="G208" i="5"/>
  <c r="L208" i="5" s="1"/>
  <c r="N208" i="5" s="1"/>
  <c r="G207" i="5"/>
  <c r="L207" i="5" s="1"/>
  <c r="N207" i="5" s="1"/>
  <c r="L205" i="5"/>
  <c r="N205" i="5" s="1"/>
  <c r="G228" i="5"/>
  <c r="G212" i="5"/>
  <c r="G210" i="5"/>
  <c r="I208" i="5"/>
  <c r="I222" i="5"/>
  <c r="E230" i="5"/>
  <c r="I23" i="6"/>
  <c r="I64" i="6"/>
  <c r="I68" i="6"/>
  <c r="I72" i="6"/>
  <c r="I76" i="6"/>
  <c r="I80" i="6"/>
  <c r="N127" i="6"/>
  <c r="N131" i="6"/>
  <c r="N135" i="6"/>
  <c r="N139" i="6"/>
  <c r="N143" i="6"/>
  <c r="I162" i="6"/>
  <c r="N212" i="6"/>
  <c r="I214" i="6"/>
  <c r="I86" i="7"/>
  <c r="F110" i="7"/>
  <c r="M128" i="7"/>
  <c r="N128" i="7" s="1"/>
  <c r="I128" i="7"/>
  <c r="E230" i="7"/>
  <c r="N151" i="7"/>
  <c r="G228" i="4"/>
  <c r="L228" i="4" s="1"/>
  <c r="N228" i="4" s="1"/>
  <c r="G208" i="4"/>
  <c r="L208" i="4" s="1"/>
  <c r="N208" i="4" s="1"/>
  <c r="G207" i="4"/>
  <c r="L205" i="4"/>
  <c r="G211" i="4"/>
  <c r="L211" i="4" s="1"/>
  <c r="I214" i="4"/>
  <c r="I218" i="4"/>
  <c r="N23" i="5"/>
  <c r="N52" i="5"/>
  <c r="N59" i="5" s="1"/>
  <c r="N56" i="5"/>
  <c r="I88" i="5"/>
  <c r="I90" i="5"/>
  <c r="I92" i="5"/>
  <c r="I94" i="5"/>
  <c r="I96" i="5"/>
  <c r="I98" i="5"/>
  <c r="I100" i="5"/>
  <c r="I102" i="5"/>
  <c r="I104" i="5"/>
  <c r="I116" i="5"/>
  <c r="N122" i="5"/>
  <c r="L124" i="5"/>
  <c r="N124" i="5" s="1"/>
  <c r="I124" i="5"/>
  <c r="L128" i="5"/>
  <c r="N128" i="5" s="1"/>
  <c r="I128" i="5"/>
  <c r="N130" i="5"/>
  <c r="L132" i="5"/>
  <c r="N132" i="5" s="1"/>
  <c r="I132" i="5"/>
  <c r="L155" i="5"/>
  <c r="N179" i="5"/>
  <c r="I186" i="5"/>
  <c r="N187" i="5"/>
  <c r="N195" i="5"/>
  <c r="F232" i="5"/>
  <c r="I206" i="5"/>
  <c r="G211" i="5"/>
  <c r="I17" i="6"/>
  <c r="N153" i="6"/>
  <c r="F201" i="6"/>
  <c r="F26" i="7"/>
  <c r="I22" i="7"/>
  <c r="I26" i="7" s="1"/>
  <c r="F47" i="7"/>
  <c r="I29" i="7"/>
  <c r="I89" i="5"/>
  <c r="I91" i="5"/>
  <c r="I93" i="5"/>
  <c r="I95" i="5"/>
  <c r="I97" i="5"/>
  <c r="I99" i="5"/>
  <c r="I101" i="5"/>
  <c r="I103" i="5"/>
  <c r="I105" i="5"/>
  <c r="H200" i="5"/>
  <c r="H178" i="5"/>
  <c r="M178" i="5" s="1"/>
  <c r="N178" i="5" s="1"/>
  <c r="H177" i="5"/>
  <c r="H176" i="5"/>
  <c r="M176" i="5" s="1"/>
  <c r="H175" i="5"/>
  <c r="M175" i="5" s="1"/>
  <c r="M173" i="5"/>
  <c r="N173" i="5" s="1"/>
  <c r="H181" i="5"/>
  <c r="M181" i="5" s="1"/>
  <c r="N181" i="5" s="1"/>
  <c r="I183" i="5"/>
  <c r="H185" i="5"/>
  <c r="M185" i="5" s="1"/>
  <c r="I187" i="5"/>
  <c r="H189" i="5"/>
  <c r="M189" i="5" s="1"/>
  <c r="N189" i="5" s="1"/>
  <c r="I191" i="5"/>
  <c r="H193" i="5"/>
  <c r="M193" i="5" s="1"/>
  <c r="I195" i="5"/>
  <c r="F226" i="5"/>
  <c r="N59" i="6"/>
  <c r="N62" i="6"/>
  <c r="I65" i="6"/>
  <c r="N66" i="6"/>
  <c r="I69" i="6"/>
  <c r="N70" i="6"/>
  <c r="I73" i="6"/>
  <c r="N74" i="6"/>
  <c r="I77" i="6"/>
  <c r="N78" i="6"/>
  <c r="I81" i="6"/>
  <c r="I87" i="6"/>
  <c r="I89" i="6"/>
  <c r="I91" i="6"/>
  <c r="I93" i="6"/>
  <c r="I95" i="6"/>
  <c r="I97" i="6"/>
  <c r="I99" i="6"/>
  <c r="I101" i="6"/>
  <c r="I103" i="6"/>
  <c r="I105" i="6"/>
  <c r="I107" i="6"/>
  <c r="F147" i="6"/>
  <c r="F170" i="6" s="1"/>
  <c r="I127" i="6"/>
  <c r="I131" i="6"/>
  <c r="I135" i="6"/>
  <c r="I139" i="6"/>
  <c r="I143" i="6"/>
  <c r="I152" i="6"/>
  <c r="I211" i="6"/>
  <c r="I213" i="6"/>
  <c r="E112" i="7"/>
  <c r="H181" i="7"/>
  <c r="M176" i="7"/>
  <c r="N176" i="7" s="1"/>
  <c r="I176" i="7"/>
  <c r="I30" i="6"/>
  <c r="I32" i="6"/>
  <c r="I34" i="6"/>
  <c r="I36" i="6"/>
  <c r="I38" i="6"/>
  <c r="I40" i="6"/>
  <c r="I42" i="6"/>
  <c r="I44" i="6"/>
  <c r="I151" i="6"/>
  <c r="I159" i="6"/>
  <c r="F228" i="6"/>
  <c r="N206" i="6"/>
  <c r="N207" i="6"/>
  <c r="I212" i="6"/>
  <c r="N26" i="7"/>
  <c r="F83" i="7"/>
  <c r="I62" i="7"/>
  <c r="N110" i="7"/>
  <c r="K230" i="7"/>
  <c r="H28" i="12"/>
  <c r="K24" i="12"/>
  <c r="H117" i="5"/>
  <c r="M117" i="5" s="1"/>
  <c r="N117" i="5" s="1"/>
  <c r="N119" i="5" s="1"/>
  <c r="H147" i="5"/>
  <c r="M147" i="5" s="1"/>
  <c r="H148" i="5"/>
  <c r="H149" i="5"/>
  <c r="M149" i="5" s="1"/>
  <c r="N149" i="5" s="1"/>
  <c r="H150" i="5"/>
  <c r="M150" i="5" s="1"/>
  <c r="N150" i="5" s="1"/>
  <c r="H151" i="5"/>
  <c r="M151" i="5" s="1"/>
  <c r="H152" i="5"/>
  <c r="H153" i="5"/>
  <c r="H154" i="5"/>
  <c r="H155" i="5"/>
  <c r="M155" i="5" s="1"/>
  <c r="H156" i="5"/>
  <c r="H157" i="5"/>
  <c r="M157" i="5" s="1"/>
  <c r="N157" i="5" s="1"/>
  <c r="H158" i="5"/>
  <c r="M158" i="5" s="1"/>
  <c r="H159" i="5"/>
  <c r="M159" i="5" s="1"/>
  <c r="H160" i="5"/>
  <c r="H161" i="5"/>
  <c r="M161" i="5" s="1"/>
  <c r="H221" i="5"/>
  <c r="M221" i="5" s="1"/>
  <c r="H220" i="5"/>
  <c r="M220" i="5" s="1"/>
  <c r="H219" i="5"/>
  <c r="M219" i="5" s="1"/>
  <c r="H218" i="5"/>
  <c r="M218" i="5" s="1"/>
  <c r="H217" i="5"/>
  <c r="M217" i="5" s="1"/>
  <c r="H216" i="5"/>
  <c r="M216" i="5" s="1"/>
  <c r="H215" i="5"/>
  <c r="M215" i="5" s="1"/>
  <c r="H214" i="5"/>
  <c r="M214" i="5" s="1"/>
  <c r="H228" i="5"/>
  <c r="M228" i="5" s="1"/>
  <c r="F19" i="6"/>
  <c r="I16" i="6"/>
  <c r="F47" i="6"/>
  <c r="I29" i="6"/>
  <c r="I31" i="6"/>
  <c r="I33" i="6"/>
  <c r="I35" i="6"/>
  <c r="I37" i="6"/>
  <c r="I39" i="6"/>
  <c r="I41" i="6"/>
  <c r="I43" i="6"/>
  <c r="I45" i="6"/>
  <c r="D112" i="6"/>
  <c r="K112" i="6"/>
  <c r="K230" i="6" s="1"/>
  <c r="I153" i="6"/>
  <c r="I157" i="6"/>
  <c r="I165" i="6"/>
  <c r="H199" i="6"/>
  <c r="M199" i="6" s="1"/>
  <c r="H180" i="6"/>
  <c r="M180" i="6" s="1"/>
  <c r="H179" i="6"/>
  <c r="M179" i="6" s="1"/>
  <c r="H178" i="6"/>
  <c r="M178" i="6" s="1"/>
  <c r="H177" i="6"/>
  <c r="M177" i="6" s="1"/>
  <c r="M175" i="6"/>
  <c r="H197" i="6"/>
  <c r="M197" i="6" s="1"/>
  <c r="H196" i="6"/>
  <c r="M196" i="6" s="1"/>
  <c r="H195" i="6"/>
  <c r="M195" i="6" s="1"/>
  <c r="H194" i="6"/>
  <c r="M194" i="6" s="1"/>
  <c r="H193" i="6"/>
  <c r="M193" i="6" s="1"/>
  <c r="H192" i="6"/>
  <c r="M192" i="6" s="1"/>
  <c r="H191" i="6"/>
  <c r="M191" i="6" s="1"/>
  <c r="H190" i="6"/>
  <c r="M190" i="6" s="1"/>
  <c r="H189" i="6"/>
  <c r="M189" i="6" s="1"/>
  <c r="H188" i="6"/>
  <c r="M188" i="6" s="1"/>
  <c r="H187" i="6"/>
  <c r="M187" i="6" s="1"/>
  <c r="H186" i="6"/>
  <c r="M186" i="6" s="1"/>
  <c r="H185" i="6"/>
  <c r="M185" i="6" s="1"/>
  <c r="H184" i="6"/>
  <c r="M184" i="6" s="1"/>
  <c r="H183" i="6"/>
  <c r="M183" i="6" s="1"/>
  <c r="H182" i="6"/>
  <c r="M182" i="6" s="1"/>
  <c r="I184" i="6"/>
  <c r="I188" i="6"/>
  <c r="I192" i="6"/>
  <c r="I196" i="6"/>
  <c r="N19" i="7"/>
  <c r="N59" i="7"/>
  <c r="M132" i="7"/>
  <c r="N132" i="7" s="1"/>
  <c r="M133" i="7"/>
  <c r="N133" i="7" s="1"/>
  <c r="I133" i="7"/>
  <c r="M134" i="7"/>
  <c r="N134" i="7" s="1"/>
  <c r="M135" i="7"/>
  <c r="N135" i="7" s="1"/>
  <c r="I135" i="7"/>
  <c r="M136" i="7"/>
  <c r="N136" i="7" s="1"/>
  <c r="I136" i="7"/>
  <c r="M137" i="7"/>
  <c r="N137" i="7" s="1"/>
  <c r="M138" i="7"/>
  <c r="N138" i="7" s="1"/>
  <c r="I138" i="7"/>
  <c r="M139" i="7"/>
  <c r="N139" i="7" s="1"/>
  <c r="I139" i="7"/>
  <c r="M140" i="7"/>
  <c r="N140" i="7" s="1"/>
  <c r="I140" i="7"/>
  <c r="M141" i="7"/>
  <c r="N141" i="7" s="1"/>
  <c r="I141" i="7"/>
  <c r="M142" i="7"/>
  <c r="N142" i="7" s="1"/>
  <c r="M143" i="7"/>
  <c r="N143" i="7" s="1"/>
  <c r="I143" i="7"/>
  <c r="M144" i="7"/>
  <c r="N144" i="7" s="1"/>
  <c r="M145" i="7"/>
  <c r="N145" i="7" s="1"/>
  <c r="I119" i="6"/>
  <c r="L175" i="6"/>
  <c r="M176" i="6"/>
  <c r="G177" i="6"/>
  <c r="G178" i="6"/>
  <c r="G179" i="6"/>
  <c r="I179" i="6" s="1"/>
  <c r="G180" i="6"/>
  <c r="M206" i="6"/>
  <c r="H208" i="6"/>
  <c r="M208" i="6" s="1"/>
  <c r="N208" i="6" s="1"/>
  <c r="H209" i="6"/>
  <c r="M209" i="6" s="1"/>
  <c r="N209" i="6" s="1"/>
  <c r="G222" i="6"/>
  <c r="N224" i="6"/>
  <c r="H225" i="6"/>
  <c r="M225" i="6" s="1"/>
  <c r="N225" i="6" s="1"/>
  <c r="H226" i="6"/>
  <c r="M226" i="6" s="1"/>
  <c r="N226" i="6" s="1"/>
  <c r="D230" i="6"/>
  <c r="F19" i="7"/>
  <c r="I23" i="7"/>
  <c r="F59" i="7"/>
  <c r="I50" i="7"/>
  <c r="I59" i="7" s="1"/>
  <c r="I52" i="7"/>
  <c r="I54" i="7"/>
  <c r="I56" i="7"/>
  <c r="I87" i="7"/>
  <c r="I89" i="7"/>
  <c r="I91" i="7"/>
  <c r="I93" i="7"/>
  <c r="I95" i="7"/>
  <c r="I97" i="7"/>
  <c r="I99" i="7"/>
  <c r="I101" i="7"/>
  <c r="I103" i="7"/>
  <c r="I105" i="7"/>
  <c r="M126" i="7"/>
  <c r="N126" i="7" s="1"/>
  <c r="M130" i="7"/>
  <c r="N130" i="7" s="1"/>
  <c r="I130" i="7"/>
  <c r="I155" i="7"/>
  <c r="F228" i="7"/>
  <c r="I206" i="7"/>
  <c r="I226" i="7"/>
  <c r="D230" i="7"/>
  <c r="D11" i="21"/>
  <c r="D11" i="23"/>
  <c r="H11" i="21"/>
  <c r="H11" i="23"/>
  <c r="L11" i="21"/>
  <c r="L11" i="23"/>
  <c r="P11" i="21"/>
  <c r="P11" i="23"/>
  <c r="I17" i="7"/>
  <c r="I30" i="7"/>
  <c r="I32" i="7"/>
  <c r="I34" i="7"/>
  <c r="I36" i="7"/>
  <c r="I38" i="7"/>
  <c r="I40" i="7"/>
  <c r="I42" i="7"/>
  <c r="I44" i="7"/>
  <c r="I63" i="7"/>
  <c r="I65" i="7"/>
  <c r="I67" i="7"/>
  <c r="I69" i="7"/>
  <c r="I71" i="7"/>
  <c r="I73" i="7"/>
  <c r="I75" i="7"/>
  <c r="I77" i="7"/>
  <c r="I79" i="7"/>
  <c r="I81" i="7"/>
  <c r="F168" i="7"/>
  <c r="L166" i="7"/>
  <c r="N166" i="7" s="1"/>
  <c r="I175" i="7"/>
  <c r="N209" i="7"/>
  <c r="H165" i="7"/>
  <c r="M165" i="7" s="1"/>
  <c r="N165" i="7" s="1"/>
  <c r="H164" i="7"/>
  <c r="M164" i="7" s="1"/>
  <c r="N164" i="7" s="1"/>
  <c r="H163" i="7"/>
  <c r="M163" i="7" s="1"/>
  <c r="N163" i="7" s="1"/>
  <c r="H162" i="7"/>
  <c r="M162" i="7" s="1"/>
  <c r="N162" i="7" s="1"/>
  <c r="H161" i="7"/>
  <c r="M161" i="7" s="1"/>
  <c r="N161" i="7" s="1"/>
  <c r="H160" i="7"/>
  <c r="M160" i="7" s="1"/>
  <c r="N160" i="7" s="1"/>
  <c r="H159" i="7"/>
  <c r="M159" i="7" s="1"/>
  <c r="N159" i="7" s="1"/>
  <c r="H158" i="7"/>
  <c r="M158" i="7" s="1"/>
  <c r="N158" i="7" s="1"/>
  <c r="H157" i="7"/>
  <c r="M157" i="7" s="1"/>
  <c r="N157" i="7" s="1"/>
  <c r="H156" i="7"/>
  <c r="M156" i="7" s="1"/>
  <c r="N156" i="7" s="1"/>
  <c r="H155" i="7"/>
  <c r="M155" i="7" s="1"/>
  <c r="N155" i="7" s="1"/>
  <c r="H154" i="7"/>
  <c r="M154" i="7" s="1"/>
  <c r="N154" i="7" s="1"/>
  <c r="H153" i="7"/>
  <c r="M153" i="7" s="1"/>
  <c r="N153" i="7" s="1"/>
  <c r="H152" i="7"/>
  <c r="M152" i="7" s="1"/>
  <c r="N152" i="7" s="1"/>
  <c r="H151" i="7"/>
  <c r="M151" i="7" s="1"/>
  <c r="H150" i="7"/>
  <c r="M150" i="7" s="1"/>
  <c r="N150" i="7" s="1"/>
  <c r="H120" i="7"/>
  <c r="M120" i="7" s="1"/>
  <c r="N120" i="7" s="1"/>
  <c r="H125" i="7"/>
  <c r="H129" i="7"/>
  <c r="G180" i="7"/>
  <c r="G179" i="7"/>
  <c r="G178" i="7"/>
  <c r="G177" i="7"/>
  <c r="L175" i="7"/>
  <c r="N175" i="7" s="1"/>
  <c r="G199" i="7"/>
  <c r="G198" i="7"/>
  <c r="G197" i="7"/>
  <c r="G196" i="7"/>
  <c r="G195" i="7"/>
  <c r="G194" i="7"/>
  <c r="G193" i="7"/>
  <c r="G192" i="7"/>
  <c r="G191" i="7"/>
  <c r="G190" i="7"/>
  <c r="G189" i="7"/>
  <c r="G188" i="7"/>
  <c r="G187" i="7"/>
  <c r="G186" i="7"/>
  <c r="G185" i="7"/>
  <c r="G184" i="7"/>
  <c r="G183" i="7"/>
  <c r="G182" i="7"/>
  <c r="I222" i="7"/>
  <c r="H23" i="8"/>
  <c r="I16" i="7"/>
  <c r="F122" i="7"/>
  <c r="I119" i="7"/>
  <c r="H127" i="7"/>
  <c r="H131" i="7"/>
  <c r="H166" i="7"/>
  <c r="M166" i="7" s="1"/>
  <c r="I211" i="7"/>
  <c r="I225" i="7"/>
  <c r="H22" i="8"/>
  <c r="H24" i="8"/>
  <c r="H47" i="8"/>
  <c r="H108" i="8"/>
  <c r="H218" i="8"/>
  <c r="I25" i="11"/>
  <c r="I32" i="11"/>
  <c r="I28" i="16"/>
  <c r="M206" i="7"/>
  <c r="N206" i="7" s="1"/>
  <c r="H208" i="7"/>
  <c r="M208" i="7" s="1"/>
  <c r="H224" i="7"/>
  <c r="M224" i="7" s="1"/>
  <c r="N224" i="7" s="1"/>
  <c r="H45" i="8"/>
  <c r="D110" i="8"/>
  <c r="I34" i="11"/>
  <c r="K34" i="11" s="1"/>
  <c r="J27" i="11"/>
  <c r="J34" i="11"/>
  <c r="C28" i="12"/>
  <c r="D28" i="16"/>
  <c r="G22" i="16"/>
  <c r="G215" i="7"/>
  <c r="G216" i="7"/>
  <c r="G217" i="7"/>
  <c r="G218" i="7"/>
  <c r="G219" i="7"/>
  <c r="G220" i="7"/>
  <c r="G221" i="7"/>
  <c r="H62" i="8"/>
  <c r="H64" i="8"/>
  <c r="H66" i="8"/>
  <c r="H68" i="8"/>
  <c r="H70" i="8"/>
  <c r="H72" i="8"/>
  <c r="H74" i="8"/>
  <c r="H76" i="8"/>
  <c r="G143" i="8"/>
  <c r="H143" i="8" s="1"/>
  <c r="G142" i="8"/>
  <c r="H142" i="8" s="1"/>
  <c r="G141" i="8"/>
  <c r="H141" i="8" s="1"/>
  <c r="G140" i="8"/>
  <c r="H140" i="8" s="1"/>
  <c r="G139" i="8"/>
  <c r="H139" i="8" s="1"/>
  <c r="G138" i="8"/>
  <c r="H138" i="8" s="1"/>
  <c r="G137" i="8"/>
  <c r="H137" i="8" s="1"/>
  <c r="G136" i="8"/>
  <c r="H136" i="8" s="1"/>
  <c r="G135" i="8"/>
  <c r="H135" i="8" s="1"/>
  <c r="G134" i="8"/>
  <c r="H134" i="8" s="1"/>
  <c r="G133" i="8"/>
  <c r="H133" i="8" s="1"/>
  <c r="G132" i="8"/>
  <c r="H132" i="8" s="1"/>
  <c r="G131" i="8"/>
  <c r="H131" i="8" s="1"/>
  <c r="G130" i="8"/>
  <c r="H130" i="8" s="1"/>
  <c r="G129" i="8"/>
  <c r="H129" i="8" s="1"/>
  <c r="G128" i="8"/>
  <c r="H128" i="8" s="1"/>
  <c r="G127" i="8"/>
  <c r="H127" i="8" s="1"/>
  <c r="G126" i="8"/>
  <c r="H126" i="8" s="1"/>
  <c r="G125" i="8"/>
  <c r="H125" i="8" s="1"/>
  <c r="G124" i="8"/>
  <c r="H124" i="8" s="1"/>
  <c r="G123" i="8"/>
  <c r="H123" i="8" s="1"/>
  <c r="G149" i="8"/>
  <c r="H149" i="8" s="1"/>
  <c r="G151" i="8"/>
  <c r="G153" i="8"/>
  <c r="H153" i="8" s="1"/>
  <c r="G155" i="8"/>
  <c r="H155" i="8" s="1"/>
  <c r="G157" i="8"/>
  <c r="H157" i="8" s="1"/>
  <c r="G159" i="8"/>
  <c r="G161" i="8"/>
  <c r="H161" i="8" s="1"/>
  <c r="G163" i="8"/>
  <c r="H163" i="8" s="1"/>
  <c r="G211" i="8"/>
  <c r="G210" i="8"/>
  <c r="G209" i="8"/>
  <c r="G220" i="8"/>
  <c r="G219" i="8"/>
  <c r="H219" i="8" s="1"/>
  <c r="G218" i="8"/>
  <c r="G217" i="8"/>
  <c r="H217" i="8" s="1"/>
  <c r="G216" i="8"/>
  <c r="H216" i="8" s="1"/>
  <c r="G215" i="8"/>
  <c r="H215" i="8" s="1"/>
  <c r="G214" i="8"/>
  <c r="H214" i="8" s="1"/>
  <c r="G213" i="8"/>
  <c r="H213" i="8" s="1"/>
  <c r="G207" i="8"/>
  <c r="G206" i="8"/>
  <c r="D228" i="8"/>
  <c r="E26" i="11"/>
  <c r="E33" i="11"/>
  <c r="J19" i="11"/>
  <c r="E34" i="15"/>
  <c r="J34" i="15" s="1"/>
  <c r="L34" i="15" s="1"/>
  <c r="J30" i="15"/>
  <c r="E32" i="15"/>
  <c r="H118" i="8"/>
  <c r="H148" i="8"/>
  <c r="H152" i="8"/>
  <c r="H154" i="8"/>
  <c r="H156" i="8"/>
  <c r="H158" i="8"/>
  <c r="H160" i="8"/>
  <c r="H162" i="8"/>
  <c r="F196" i="8"/>
  <c r="H196" i="8" s="1"/>
  <c r="F195" i="8"/>
  <c r="F194" i="8"/>
  <c r="H194" i="8" s="1"/>
  <c r="F193" i="8"/>
  <c r="F192" i="8"/>
  <c r="H192" i="8" s="1"/>
  <c r="F191" i="8"/>
  <c r="H191" i="8" s="1"/>
  <c r="F190" i="8"/>
  <c r="H190" i="8" s="1"/>
  <c r="F189" i="8"/>
  <c r="H189" i="8" s="1"/>
  <c r="F188" i="8"/>
  <c r="H188" i="8" s="1"/>
  <c r="F187" i="8"/>
  <c r="H187" i="8" s="1"/>
  <c r="F186" i="8"/>
  <c r="H186" i="8" s="1"/>
  <c r="F185" i="8"/>
  <c r="F184" i="8"/>
  <c r="H184" i="8" s="1"/>
  <c r="F183" i="8"/>
  <c r="H183" i="8" s="1"/>
  <c r="F182" i="8"/>
  <c r="H182" i="8" s="1"/>
  <c r="F181" i="8"/>
  <c r="H181" i="8" s="1"/>
  <c r="F180" i="8"/>
  <c r="H180" i="8" s="1"/>
  <c r="H173" i="8"/>
  <c r="F175" i="8"/>
  <c r="H175" i="8" s="1"/>
  <c r="F177" i="8"/>
  <c r="F207" i="8"/>
  <c r="H207" i="8" s="1"/>
  <c r="F206" i="8"/>
  <c r="F211" i="8"/>
  <c r="F210" i="8"/>
  <c r="H210" i="8" s="1"/>
  <c r="F209" i="8"/>
  <c r="H209" i="8" s="1"/>
  <c r="H204" i="8"/>
  <c r="I19" i="11"/>
  <c r="D26" i="11"/>
  <c r="F19" i="11"/>
  <c r="F21" i="11" s="1"/>
  <c r="F32" i="11"/>
  <c r="D33" i="11"/>
  <c r="F33" i="11" s="1"/>
  <c r="C21" i="12"/>
  <c r="C37" i="12" s="1"/>
  <c r="G19" i="15"/>
  <c r="L15" i="16"/>
  <c r="G17" i="16"/>
  <c r="K17" i="16"/>
  <c r="L17" i="16" s="1"/>
  <c r="N45" i="21"/>
  <c r="M47" i="21"/>
  <c r="M49" i="21" s="1"/>
  <c r="H117" i="8"/>
  <c r="H151" i="8"/>
  <c r="H159" i="8"/>
  <c r="F176" i="8"/>
  <c r="H176" i="8" s="1"/>
  <c r="F178" i="8"/>
  <c r="G223" i="8"/>
  <c r="H223" i="8" s="1"/>
  <c r="G208" i="8"/>
  <c r="H208" i="8" s="1"/>
  <c r="G212" i="8"/>
  <c r="H212" i="8" s="1"/>
  <c r="G222" i="8"/>
  <c r="H222" i="8" s="1"/>
  <c r="E27" i="11"/>
  <c r="E34" i="11"/>
  <c r="F34" i="11" s="1"/>
  <c r="F35" i="11" s="1"/>
  <c r="C37" i="11"/>
  <c r="K31" i="11"/>
  <c r="F32" i="12"/>
  <c r="D32" i="14"/>
  <c r="H32" i="14" s="1"/>
  <c r="E14" i="10" s="1"/>
  <c r="L39" i="15"/>
  <c r="H35" i="12"/>
  <c r="E11" i="23"/>
  <c r="E11" i="21"/>
  <c r="I11" i="23"/>
  <c r="I11" i="21"/>
  <c r="P15" i="20"/>
  <c r="H17" i="11" s="1"/>
  <c r="C21" i="11"/>
  <c r="Q36" i="21"/>
  <c r="L19" i="17"/>
  <c r="J18" i="11"/>
  <c r="D27" i="11"/>
  <c r="J31" i="11"/>
  <c r="J31" i="12"/>
  <c r="K31" i="12" s="1"/>
  <c r="J24" i="12"/>
  <c r="D28" i="15"/>
  <c r="I36" i="15"/>
  <c r="G43" i="15"/>
  <c r="I19" i="16"/>
  <c r="L13" i="16"/>
  <c r="G22" i="18"/>
  <c r="D24" i="18"/>
  <c r="D36" i="15"/>
  <c r="G30" i="15"/>
  <c r="G16" i="17"/>
  <c r="D24" i="17"/>
  <c r="I24" i="17"/>
  <c r="P20" i="20"/>
  <c r="H18" i="11" s="1"/>
  <c r="I49" i="21"/>
  <c r="J18" i="12"/>
  <c r="J19" i="12"/>
  <c r="J20" i="12"/>
  <c r="E25" i="12"/>
  <c r="F25" i="12" s="1"/>
  <c r="E26" i="12"/>
  <c r="E27" i="12"/>
  <c r="G45" i="15"/>
  <c r="G13" i="16"/>
  <c r="G19" i="16" s="1"/>
  <c r="G13" i="17"/>
  <c r="G16" i="18"/>
  <c r="L49" i="21"/>
  <c r="D49" i="21"/>
  <c r="H49" i="21"/>
  <c r="I19" i="12"/>
  <c r="I20" i="12"/>
  <c r="I25" i="12"/>
  <c r="D26" i="12"/>
  <c r="F26" i="12" s="1"/>
  <c r="D27" i="12"/>
  <c r="F27" i="12" s="1"/>
  <c r="D32" i="13"/>
  <c r="H32" i="13" s="1"/>
  <c r="E14" i="9" s="1"/>
  <c r="I28" i="15"/>
  <c r="L45" i="15"/>
  <c r="J34" i="16"/>
  <c r="L34" i="16" s="1"/>
  <c r="G34" i="16"/>
  <c r="L13" i="18"/>
  <c r="I19" i="15"/>
  <c r="I11" i="22"/>
  <c r="I24" i="18"/>
  <c r="L22" i="18"/>
  <c r="L24" i="18" s="1"/>
  <c r="F23" i="3" s="1"/>
  <c r="K22" i="15"/>
  <c r="F24" i="15"/>
  <c r="K24" i="15" s="1"/>
  <c r="L24" i="15" s="1"/>
  <c r="K30" i="15"/>
  <c r="F32" i="15"/>
  <c r="K32" i="15" s="1"/>
  <c r="J22" i="16"/>
  <c r="L22" i="16" s="1"/>
  <c r="E24" i="16"/>
  <c r="J24" i="16" s="1"/>
  <c r="L24" i="16" s="1"/>
  <c r="G19" i="17"/>
  <c r="P25" i="19"/>
  <c r="H19" i="12" s="1"/>
  <c r="Q19" i="21"/>
  <c r="Q19" i="22"/>
  <c r="K47" i="21"/>
  <c r="K49" i="21" s="1"/>
  <c r="J30" i="16"/>
  <c r="L30" i="16" s="1"/>
  <c r="E32" i="16"/>
  <c r="K38" i="16"/>
  <c r="L38" i="16" s="1"/>
  <c r="F40" i="16"/>
  <c r="K40" i="16" s="1"/>
  <c r="F42" i="16"/>
  <c r="F35" i="12" l="1"/>
  <c r="F28" i="12"/>
  <c r="N168" i="7"/>
  <c r="I224" i="7"/>
  <c r="I180" i="6"/>
  <c r="I160" i="7"/>
  <c r="N147" i="5"/>
  <c r="I212" i="4"/>
  <c r="L219" i="6"/>
  <c r="N219" i="6" s="1"/>
  <c r="I219" i="6"/>
  <c r="L215" i="6"/>
  <c r="N215" i="6" s="1"/>
  <c r="N228" i="6" s="1"/>
  <c r="I215" i="6"/>
  <c r="J26" i="15"/>
  <c r="L26" i="15" s="1"/>
  <c r="G26" i="15"/>
  <c r="N226" i="7"/>
  <c r="N182" i="5"/>
  <c r="N183" i="5"/>
  <c r="N191" i="5"/>
  <c r="I190" i="5"/>
  <c r="M142" i="5"/>
  <c r="N142" i="5" s="1"/>
  <c r="I142" i="5"/>
  <c r="K18" i="11"/>
  <c r="L24" i="17"/>
  <c r="F23" i="2" s="1"/>
  <c r="H178" i="8"/>
  <c r="G34" i="15"/>
  <c r="F26" i="11"/>
  <c r="H177" i="8"/>
  <c r="H199" i="8" s="1"/>
  <c r="H185" i="8"/>
  <c r="H193" i="8"/>
  <c r="K20" i="11"/>
  <c r="I213" i="7"/>
  <c r="I163" i="7"/>
  <c r="I210" i="6"/>
  <c r="I225" i="6"/>
  <c r="I207" i="5"/>
  <c r="I194" i="5"/>
  <c r="I216" i="4"/>
  <c r="I220" i="5"/>
  <c r="N214" i="5"/>
  <c r="I151" i="5"/>
  <c r="I154" i="4"/>
  <c r="I157" i="5"/>
  <c r="N220" i="4"/>
  <c r="I147" i="4"/>
  <c r="L218" i="6"/>
  <c r="N218" i="6" s="1"/>
  <c r="I218" i="6"/>
  <c r="N211" i="7"/>
  <c r="N190" i="5"/>
  <c r="N180" i="5"/>
  <c r="I188" i="5"/>
  <c r="I210" i="7"/>
  <c r="I152" i="7"/>
  <c r="I159" i="5"/>
  <c r="I161" i="5"/>
  <c r="N147" i="4"/>
  <c r="L221" i="6"/>
  <c r="N221" i="6" s="1"/>
  <c r="I221" i="6"/>
  <c r="L217" i="6"/>
  <c r="N217" i="6" s="1"/>
  <c r="I217" i="6"/>
  <c r="M138" i="5"/>
  <c r="N138" i="5" s="1"/>
  <c r="I138" i="5"/>
  <c r="I182" i="5"/>
  <c r="M134" i="5"/>
  <c r="N134" i="5" s="1"/>
  <c r="I134" i="5"/>
  <c r="I144" i="5" s="1"/>
  <c r="L28" i="16"/>
  <c r="L22" i="15"/>
  <c r="L28" i="15" s="1"/>
  <c r="F27" i="11"/>
  <c r="H195" i="8"/>
  <c r="L30" i="15"/>
  <c r="H220" i="8"/>
  <c r="N208" i="7"/>
  <c r="I223" i="7"/>
  <c r="N122" i="7"/>
  <c r="I166" i="7"/>
  <c r="I155" i="6"/>
  <c r="N193" i="5"/>
  <c r="N185" i="5"/>
  <c r="I154" i="6"/>
  <c r="I213" i="4"/>
  <c r="I224" i="4"/>
  <c r="L220" i="6"/>
  <c r="N220" i="6" s="1"/>
  <c r="I220" i="6"/>
  <c r="L216" i="6"/>
  <c r="N216" i="6" s="1"/>
  <c r="I216" i="6"/>
  <c r="I179" i="5"/>
  <c r="I196" i="5"/>
  <c r="J32" i="16"/>
  <c r="L32" i="16" s="1"/>
  <c r="G32" i="16"/>
  <c r="G36" i="16" s="1"/>
  <c r="J32" i="12"/>
  <c r="K32" i="12" s="1"/>
  <c r="J25" i="12"/>
  <c r="K25" i="12" s="1"/>
  <c r="O45" i="21"/>
  <c r="N47" i="21"/>
  <c r="N49" i="21" s="1"/>
  <c r="H166" i="8"/>
  <c r="L215" i="7"/>
  <c r="N215" i="7" s="1"/>
  <c r="I215" i="7"/>
  <c r="M127" i="7"/>
  <c r="N127" i="7" s="1"/>
  <c r="I127" i="7"/>
  <c r="L187" i="7"/>
  <c r="N187" i="7" s="1"/>
  <c r="I187" i="7"/>
  <c r="L191" i="7"/>
  <c r="N191" i="7" s="1"/>
  <c r="I191" i="7"/>
  <c r="L199" i="7"/>
  <c r="N199" i="7" s="1"/>
  <c r="I199" i="7"/>
  <c r="L179" i="7"/>
  <c r="N179" i="7" s="1"/>
  <c r="I179" i="7"/>
  <c r="I201" i="7" s="1"/>
  <c r="I208" i="7"/>
  <c r="I47" i="6"/>
  <c r="M154" i="5"/>
  <c r="N154" i="5" s="1"/>
  <c r="I154" i="5"/>
  <c r="I199" i="6"/>
  <c r="I193" i="5"/>
  <c r="N144" i="5"/>
  <c r="F112" i="7"/>
  <c r="L228" i="5"/>
  <c r="N228" i="5" s="1"/>
  <c r="I228" i="5"/>
  <c r="I117" i="5"/>
  <c r="I119" i="5" s="1"/>
  <c r="L175" i="4"/>
  <c r="N175" i="4" s="1"/>
  <c r="G176" i="4"/>
  <c r="I175" i="4"/>
  <c r="M128" i="6"/>
  <c r="N128" i="6" s="1"/>
  <c r="I128" i="6"/>
  <c r="M136" i="6"/>
  <c r="N136" i="6" s="1"/>
  <c r="I136" i="6"/>
  <c r="M144" i="6"/>
  <c r="N144" i="6" s="1"/>
  <c r="I144" i="6"/>
  <c r="M223" i="5"/>
  <c r="N223" i="5" s="1"/>
  <c r="I223" i="5"/>
  <c r="I156" i="6"/>
  <c r="I134" i="4"/>
  <c r="I122" i="4"/>
  <c r="K19" i="12"/>
  <c r="G24" i="18"/>
  <c r="D23" i="3" s="1"/>
  <c r="H145" i="8"/>
  <c r="H83" i="8"/>
  <c r="H110" i="8" s="1"/>
  <c r="F37" i="12"/>
  <c r="D22" i="3" s="1"/>
  <c r="L180" i="7"/>
  <c r="N180" i="7" s="1"/>
  <c r="I180" i="7"/>
  <c r="I158" i="7"/>
  <c r="I209" i="6"/>
  <c r="I191" i="6"/>
  <c r="I187" i="6"/>
  <c r="M153" i="5"/>
  <c r="N153" i="5" s="1"/>
  <c r="I153" i="5"/>
  <c r="F230" i="6"/>
  <c r="I157" i="7"/>
  <c r="I110" i="7"/>
  <c r="I112" i="7" s="1"/>
  <c r="N217" i="5"/>
  <c r="M123" i="4"/>
  <c r="N123" i="4" s="1"/>
  <c r="I123" i="4"/>
  <c r="M131" i="4"/>
  <c r="N131" i="4" s="1"/>
  <c r="I131" i="4"/>
  <c r="M139" i="4"/>
  <c r="N139" i="4" s="1"/>
  <c r="I139" i="4"/>
  <c r="I83" i="6"/>
  <c r="M129" i="6"/>
  <c r="N129" i="6" s="1"/>
  <c r="I129" i="6"/>
  <c r="M133" i="6"/>
  <c r="N133" i="6" s="1"/>
  <c r="I133" i="6"/>
  <c r="M141" i="6"/>
  <c r="N141" i="6" s="1"/>
  <c r="I141" i="6"/>
  <c r="M145" i="6"/>
  <c r="N145" i="6" s="1"/>
  <c r="I145" i="6"/>
  <c r="I158" i="5"/>
  <c r="H177" i="4"/>
  <c r="M176" i="4"/>
  <c r="I151" i="4"/>
  <c r="J34" i="12"/>
  <c r="J27" i="12"/>
  <c r="L19" i="16"/>
  <c r="G24" i="15"/>
  <c r="G28" i="15" s="1"/>
  <c r="H120" i="8"/>
  <c r="I26" i="11"/>
  <c r="I33" i="11"/>
  <c r="K19" i="11"/>
  <c r="H211" i="8"/>
  <c r="L221" i="7"/>
  <c r="N221" i="7" s="1"/>
  <c r="I221" i="7"/>
  <c r="L217" i="7"/>
  <c r="N217" i="7" s="1"/>
  <c r="I217" i="7"/>
  <c r="F170" i="7"/>
  <c r="L185" i="7"/>
  <c r="N185" i="7" s="1"/>
  <c r="I185" i="7"/>
  <c r="L189" i="7"/>
  <c r="N189" i="7" s="1"/>
  <c r="I189" i="7"/>
  <c r="L193" i="7"/>
  <c r="N193" i="7" s="1"/>
  <c r="I193" i="7"/>
  <c r="L197" i="7"/>
  <c r="N197" i="7" s="1"/>
  <c r="I197" i="7"/>
  <c r="L177" i="7"/>
  <c r="N177" i="7" s="1"/>
  <c r="I177" i="7"/>
  <c r="M129" i="7"/>
  <c r="N129" i="7" s="1"/>
  <c r="I129" i="7"/>
  <c r="I150" i="7"/>
  <c r="F230" i="7"/>
  <c r="I159" i="7"/>
  <c r="I151" i="7"/>
  <c r="I208" i="6"/>
  <c r="I161" i="6"/>
  <c r="I19" i="6"/>
  <c r="M160" i="5"/>
  <c r="N160" i="5" s="1"/>
  <c r="I160" i="5"/>
  <c r="M156" i="5"/>
  <c r="N156" i="5" s="1"/>
  <c r="I156" i="5"/>
  <c r="I152" i="5"/>
  <c r="M152" i="5"/>
  <c r="N152" i="5" s="1"/>
  <c r="M148" i="5"/>
  <c r="N148" i="5" s="1"/>
  <c r="I148" i="5"/>
  <c r="I83" i="7"/>
  <c r="I163" i="6"/>
  <c r="M181" i="7"/>
  <c r="N181" i="7" s="1"/>
  <c r="I181" i="7"/>
  <c r="F230" i="5"/>
  <c r="L211" i="5"/>
  <c r="N211" i="5" s="1"/>
  <c r="I211" i="5"/>
  <c r="I155" i="5"/>
  <c r="I150" i="5"/>
  <c r="I220" i="4"/>
  <c r="N211" i="4"/>
  <c r="L210" i="5"/>
  <c r="N210" i="5" s="1"/>
  <c r="I210" i="5"/>
  <c r="L219" i="5"/>
  <c r="N219" i="5" s="1"/>
  <c r="I219" i="5"/>
  <c r="N218" i="5"/>
  <c r="N151" i="5"/>
  <c r="I150" i="6"/>
  <c r="I217" i="5"/>
  <c r="N159" i="5"/>
  <c r="N26" i="5"/>
  <c r="N109" i="5" s="1"/>
  <c r="F230" i="4"/>
  <c r="I208" i="4"/>
  <c r="M157" i="4"/>
  <c r="N157" i="4" s="1"/>
  <c r="I157" i="4"/>
  <c r="M149" i="4"/>
  <c r="N149" i="4" s="1"/>
  <c r="I149" i="4"/>
  <c r="I226" i="6"/>
  <c r="I164" i="6"/>
  <c r="I175" i="5"/>
  <c r="M209" i="4"/>
  <c r="N209" i="4" s="1"/>
  <c r="I209" i="4"/>
  <c r="M166" i="6"/>
  <c r="N166" i="6" s="1"/>
  <c r="N168" i="6" s="1"/>
  <c r="I166" i="6"/>
  <c r="M126" i="6"/>
  <c r="N126" i="6" s="1"/>
  <c r="I126" i="6"/>
  <c r="M130" i="6"/>
  <c r="N130" i="6" s="1"/>
  <c r="I130" i="6"/>
  <c r="M134" i="6"/>
  <c r="N134" i="6" s="1"/>
  <c r="I134" i="6"/>
  <c r="M138" i="6"/>
  <c r="N138" i="6" s="1"/>
  <c r="I138" i="6"/>
  <c r="M142" i="6"/>
  <c r="N142" i="6" s="1"/>
  <c r="I142" i="6"/>
  <c r="I217" i="4"/>
  <c r="I26" i="6"/>
  <c r="I119" i="4"/>
  <c r="I155" i="4"/>
  <c r="I164" i="4" s="1"/>
  <c r="N158" i="5"/>
  <c r="I140" i="4"/>
  <c r="I142" i="4"/>
  <c r="I126" i="4"/>
  <c r="I158" i="6"/>
  <c r="I138" i="4"/>
  <c r="N151" i="4"/>
  <c r="I59" i="4"/>
  <c r="I109" i="4" s="1"/>
  <c r="I33" i="12"/>
  <c r="I26" i="12"/>
  <c r="J32" i="15"/>
  <c r="L32" i="15" s="1"/>
  <c r="L36" i="15" s="1"/>
  <c r="G32" i="15"/>
  <c r="G36" i="15" s="1"/>
  <c r="L219" i="7"/>
  <c r="N219" i="7" s="1"/>
  <c r="I219" i="7"/>
  <c r="L183" i="7"/>
  <c r="N183" i="7" s="1"/>
  <c r="I183" i="7"/>
  <c r="L195" i="7"/>
  <c r="N195" i="7" s="1"/>
  <c r="I195" i="7"/>
  <c r="L222" i="6"/>
  <c r="N222" i="6" s="1"/>
  <c r="I222" i="6"/>
  <c r="N83" i="6"/>
  <c r="N112" i="6" s="1"/>
  <c r="L207" i="4"/>
  <c r="N207" i="4" s="1"/>
  <c r="I207" i="4"/>
  <c r="L215" i="5"/>
  <c r="N215" i="5" s="1"/>
  <c r="I215" i="5"/>
  <c r="M161" i="4"/>
  <c r="N161" i="4" s="1"/>
  <c r="I161" i="4"/>
  <c r="M153" i="4"/>
  <c r="N153" i="4" s="1"/>
  <c r="I153" i="4"/>
  <c r="M223" i="4"/>
  <c r="N223" i="4" s="1"/>
  <c r="I223" i="4"/>
  <c r="M132" i="6"/>
  <c r="N132" i="6" s="1"/>
  <c r="I132" i="6"/>
  <c r="M140" i="6"/>
  <c r="N140" i="6" s="1"/>
  <c r="I140" i="6"/>
  <c r="M224" i="5"/>
  <c r="N224" i="5" s="1"/>
  <c r="I224" i="5"/>
  <c r="N159" i="4"/>
  <c r="I107" i="5"/>
  <c r="K42" i="16"/>
  <c r="L42" i="16" s="1"/>
  <c r="G42" i="16"/>
  <c r="L36" i="16"/>
  <c r="D21" i="3"/>
  <c r="F21" i="3" s="1"/>
  <c r="J26" i="11"/>
  <c r="J33" i="11"/>
  <c r="L218" i="7"/>
  <c r="N218" i="7" s="1"/>
  <c r="I218" i="7"/>
  <c r="K18" i="12"/>
  <c r="L184" i="7"/>
  <c r="N184" i="7" s="1"/>
  <c r="I184" i="7"/>
  <c r="L188" i="7"/>
  <c r="N188" i="7" s="1"/>
  <c r="I188" i="7"/>
  <c r="L192" i="7"/>
  <c r="N192" i="7" s="1"/>
  <c r="I192" i="7"/>
  <c r="L196" i="7"/>
  <c r="N196" i="7" s="1"/>
  <c r="I196" i="7"/>
  <c r="N175" i="6"/>
  <c r="L176" i="6"/>
  <c r="I195" i="6"/>
  <c r="I183" i="6"/>
  <c r="N112" i="7"/>
  <c r="M200" i="5"/>
  <c r="N200" i="5" s="1"/>
  <c r="I200" i="5"/>
  <c r="I177" i="6"/>
  <c r="I178" i="5"/>
  <c r="I165" i="7"/>
  <c r="I215" i="4"/>
  <c r="I178" i="6"/>
  <c r="M127" i="4"/>
  <c r="N127" i="4" s="1"/>
  <c r="I127" i="4"/>
  <c r="M135" i="4"/>
  <c r="N135" i="4" s="1"/>
  <c r="I135" i="4"/>
  <c r="M125" i="6"/>
  <c r="N125" i="6" s="1"/>
  <c r="I125" i="6"/>
  <c r="M137" i="6"/>
  <c r="N137" i="6" s="1"/>
  <c r="I137" i="6"/>
  <c r="N161" i="5"/>
  <c r="I130" i="4"/>
  <c r="G24" i="17"/>
  <c r="D23" i="2" s="1"/>
  <c r="D21" i="2"/>
  <c r="F21" i="2" s="1"/>
  <c r="I34" i="12"/>
  <c r="I27" i="12"/>
  <c r="K20" i="12"/>
  <c r="J33" i="12"/>
  <c r="J26" i="12"/>
  <c r="G24" i="16"/>
  <c r="G28" i="16" s="1"/>
  <c r="J25" i="11"/>
  <c r="K25" i="11" s="1"/>
  <c r="J32" i="11"/>
  <c r="K32" i="11" s="1"/>
  <c r="H21" i="11"/>
  <c r="H37" i="11" s="1"/>
  <c r="K17" i="11"/>
  <c r="K21" i="11" s="1"/>
  <c r="E16" i="9" s="1"/>
  <c r="H21" i="12"/>
  <c r="H37" i="12" s="1"/>
  <c r="H206" i="8"/>
  <c r="L220" i="7"/>
  <c r="N220" i="7" s="1"/>
  <c r="I220" i="7"/>
  <c r="L216" i="7"/>
  <c r="N216" i="7" s="1"/>
  <c r="I216" i="7"/>
  <c r="H26" i="8"/>
  <c r="M131" i="7"/>
  <c r="N131" i="7" s="1"/>
  <c r="I131" i="7"/>
  <c r="I19" i="7"/>
  <c r="L182" i="7"/>
  <c r="N182" i="7" s="1"/>
  <c r="I182" i="7"/>
  <c r="L186" i="7"/>
  <c r="N186" i="7" s="1"/>
  <c r="I186" i="7"/>
  <c r="L190" i="7"/>
  <c r="N190" i="7" s="1"/>
  <c r="I190" i="7"/>
  <c r="L194" i="7"/>
  <c r="N194" i="7" s="1"/>
  <c r="I194" i="7"/>
  <c r="L198" i="7"/>
  <c r="N198" i="7" s="1"/>
  <c r="I198" i="7"/>
  <c r="L178" i="7"/>
  <c r="N178" i="7" s="1"/>
  <c r="I178" i="7"/>
  <c r="M125" i="7"/>
  <c r="N125" i="7" s="1"/>
  <c r="I125" i="7"/>
  <c r="I162" i="7"/>
  <c r="I154" i="7"/>
  <c r="I120" i="7"/>
  <c r="I122" i="7" s="1"/>
  <c r="I164" i="7"/>
  <c r="I156" i="7"/>
  <c r="I197" i="6"/>
  <c r="I193" i="6"/>
  <c r="I189" i="6"/>
  <c r="I185" i="6"/>
  <c r="I120" i="6"/>
  <c r="I122" i="6" s="1"/>
  <c r="I160" i="6"/>
  <c r="M177" i="5"/>
  <c r="N177" i="5" s="1"/>
  <c r="I177" i="5"/>
  <c r="I47" i="7"/>
  <c r="I185" i="5"/>
  <c r="N155" i="5"/>
  <c r="I149" i="5"/>
  <c r="N205" i="4"/>
  <c r="N226" i="4" s="1"/>
  <c r="I161" i="7"/>
  <c r="I153" i="7"/>
  <c r="L212" i="5"/>
  <c r="N212" i="5" s="1"/>
  <c r="I212" i="5"/>
  <c r="L221" i="5"/>
  <c r="N221" i="5" s="1"/>
  <c r="I221" i="5"/>
  <c r="N220" i="5"/>
  <c r="I110" i="6"/>
  <c r="I112" i="6" s="1"/>
  <c r="I147" i="5"/>
  <c r="I164" i="5" s="1"/>
  <c r="M222" i="4"/>
  <c r="N222" i="4" s="1"/>
  <c r="I222" i="4"/>
  <c r="I216" i="5"/>
  <c r="I109" i="5"/>
  <c r="M125" i="4"/>
  <c r="N125" i="4" s="1"/>
  <c r="I125" i="4"/>
  <c r="M129" i="4"/>
  <c r="N129" i="4" s="1"/>
  <c r="I129" i="4"/>
  <c r="M133" i="4"/>
  <c r="N133" i="4" s="1"/>
  <c r="I133" i="4"/>
  <c r="M137" i="4"/>
  <c r="N137" i="4" s="1"/>
  <c r="I137" i="4"/>
  <c r="M141" i="4"/>
  <c r="N141" i="4" s="1"/>
  <c r="I141" i="4"/>
  <c r="I214" i="5"/>
  <c r="N175" i="5"/>
  <c r="N198" i="5" s="1"/>
  <c r="N122" i="6"/>
  <c r="I211" i="4"/>
  <c r="I159" i="4"/>
  <c r="I128" i="4"/>
  <c r="N116" i="4"/>
  <c r="N119" i="4" s="1"/>
  <c r="N155" i="4"/>
  <c r="I176" i="5"/>
  <c r="I132" i="4"/>
  <c r="I218" i="5"/>
  <c r="I210" i="4"/>
  <c r="K21" i="12" l="1"/>
  <c r="E16" i="10" s="1"/>
  <c r="N226" i="5"/>
  <c r="N144" i="4"/>
  <c r="K27" i="12"/>
  <c r="I226" i="4"/>
  <c r="H168" i="8"/>
  <c r="K34" i="12"/>
  <c r="I228" i="6"/>
  <c r="F28" i="11"/>
  <c r="F37" i="11" s="1"/>
  <c r="D22" i="2" s="1"/>
  <c r="I166" i="5"/>
  <c r="I198" i="5"/>
  <c r="I147" i="6"/>
  <c r="N164" i="4"/>
  <c r="N166" i="4" s="1"/>
  <c r="I226" i="5"/>
  <c r="N228" i="7"/>
  <c r="H226" i="8"/>
  <c r="N164" i="5"/>
  <c r="N166" i="5" s="1"/>
  <c r="N230" i="5" s="1"/>
  <c r="F15" i="3" s="1"/>
  <c r="N201" i="7"/>
  <c r="I228" i="7"/>
  <c r="H228" i="8"/>
  <c r="I230" i="5"/>
  <c r="D15" i="3" s="1"/>
  <c r="I144" i="4"/>
  <c r="L176" i="4"/>
  <c r="N176" i="4" s="1"/>
  <c r="I176" i="4"/>
  <c r="G177" i="4"/>
  <c r="I147" i="7"/>
  <c r="I170" i="7" s="1"/>
  <c r="I230" i="7" s="1"/>
  <c r="D17" i="3" s="1"/>
  <c r="I168" i="7"/>
  <c r="M177" i="4"/>
  <c r="H178" i="4"/>
  <c r="N147" i="7"/>
  <c r="N170" i="7" s="1"/>
  <c r="N170" i="6"/>
  <c r="I201" i="6"/>
  <c r="K33" i="12"/>
  <c r="I168" i="6"/>
  <c r="K26" i="11"/>
  <c r="K28" i="11" s="1"/>
  <c r="E18" i="9" s="1"/>
  <c r="N232" i="5"/>
  <c r="F16" i="3" s="1"/>
  <c r="N147" i="6"/>
  <c r="N176" i="6"/>
  <c r="L177" i="6"/>
  <c r="I170" i="6"/>
  <c r="I230" i="6" s="1"/>
  <c r="D17" i="2" s="1"/>
  <c r="P45" i="21"/>
  <c r="O47" i="21"/>
  <c r="O49" i="21" s="1"/>
  <c r="K26" i="12"/>
  <c r="K28" i="12" s="1"/>
  <c r="I166" i="4"/>
  <c r="K33" i="11"/>
  <c r="K35" i="11" s="1"/>
  <c r="I232" i="5"/>
  <c r="D16" i="3" s="1"/>
  <c r="K35" i="12" l="1"/>
  <c r="E20" i="10" s="1"/>
  <c r="N230" i="7"/>
  <c r="F17" i="3" s="1"/>
  <c r="F19" i="3" s="1"/>
  <c r="K37" i="11"/>
  <c r="F22" i="2" s="1"/>
  <c r="E20" i="9"/>
  <c r="E22" i="9" s="1"/>
  <c r="E18" i="10"/>
  <c r="K37" i="12"/>
  <c r="F22" i="3" s="1"/>
  <c r="Q49" i="21"/>
  <c r="N177" i="6"/>
  <c r="L178" i="6"/>
  <c r="M178" i="4"/>
  <c r="H180" i="4"/>
  <c r="D19" i="3"/>
  <c r="P47" i="21"/>
  <c r="P49" i="21" s="1"/>
  <c r="D45" i="22"/>
  <c r="D41" i="15"/>
  <c r="L177" i="4"/>
  <c r="N177" i="4" s="1"/>
  <c r="G178" i="4"/>
  <c r="I177" i="4"/>
  <c r="Q47" i="21"/>
  <c r="E22" i="10"/>
  <c r="Q45" i="21"/>
  <c r="I41" i="15" s="1"/>
  <c r="N178" i="6" l="1"/>
  <c r="L179" i="6"/>
  <c r="G41" i="15"/>
  <c r="G47" i="15" s="1"/>
  <c r="G49" i="15" s="1"/>
  <c r="D25" i="2" s="1"/>
  <c r="D47" i="15"/>
  <c r="D49" i="15" s="1"/>
  <c r="E45" i="22"/>
  <c r="D47" i="22"/>
  <c r="M180" i="4"/>
  <c r="H181" i="4"/>
  <c r="L41" i="15"/>
  <c r="L47" i="15" s="1"/>
  <c r="L49" i="15" s="1"/>
  <c r="I47" i="15"/>
  <c r="I49" i="15" s="1"/>
  <c r="G180" i="4"/>
  <c r="L178" i="4"/>
  <c r="N178" i="4" s="1"/>
  <c r="I178" i="4"/>
  <c r="E47" i="22" l="1"/>
  <c r="E49" i="22" s="1"/>
  <c r="F45" i="22"/>
  <c r="G181" i="4"/>
  <c r="I180" i="4"/>
  <c r="L180" i="4"/>
  <c r="N180" i="4" s="1"/>
  <c r="M181" i="4"/>
  <c r="H182" i="4"/>
  <c r="I79" i="16"/>
  <c r="F25" i="2"/>
  <c r="D49" i="22"/>
  <c r="N179" i="6"/>
  <c r="L180" i="6"/>
  <c r="M182" i="4" l="1"/>
  <c r="H183" i="4"/>
  <c r="G182" i="4"/>
  <c r="L181" i="4"/>
  <c r="N181" i="4" s="1"/>
  <c r="I181" i="4"/>
  <c r="N180" i="6"/>
  <c r="L182" i="6"/>
  <c r="L181" i="6"/>
  <c r="G45" i="22"/>
  <c r="F47" i="22"/>
  <c r="N182" i="6" l="1"/>
  <c r="L184" i="6"/>
  <c r="G183" i="4"/>
  <c r="L182" i="4"/>
  <c r="N182" i="4" s="1"/>
  <c r="I182" i="4"/>
  <c r="F49" i="22"/>
  <c r="M183" i="4"/>
  <c r="H184" i="4"/>
  <c r="H45" i="22"/>
  <c r="G47" i="22"/>
  <c r="G49" i="22" s="1"/>
  <c r="N181" i="6"/>
  <c r="L183" i="6"/>
  <c r="G184" i="4" l="1"/>
  <c r="L183" i="4"/>
  <c r="N183" i="4" s="1"/>
  <c r="I183" i="4"/>
  <c r="N183" i="6"/>
  <c r="L185" i="6"/>
  <c r="I45" i="22"/>
  <c r="H47" i="22"/>
  <c r="H49" i="22" s="1"/>
  <c r="N184" i="6"/>
  <c r="L186" i="6"/>
  <c r="M184" i="4"/>
  <c r="H185" i="4"/>
  <c r="N186" i="6" l="1"/>
  <c r="L188" i="6"/>
  <c r="I47" i="22"/>
  <c r="J45" i="22"/>
  <c r="N185" i="6"/>
  <c r="L187" i="6"/>
  <c r="G185" i="4"/>
  <c r="L184" i="4"/>
  <c r="N184" i="4" s="1"/>
  <c r="I184" i="4"/>
  <c r="M185" i="4"/>
  <c r="H186" i="4"/>
  <c r="M186" i="4" l="1"/>
  <c r="H187" i="4"/>
  <c r="G186" i="4"/>
  <c r="L185" i="4"/>
  <c r="N185" i="4" s="1"/>
  <c r="I185" i="4"/>
  <c r="N188" i="6"/>
  <c r="L190" i="6"/>
  <c r="J47" i="22"/>
  <c r="J49" i="22" s="1"/>
  <c r="K45" i="22"/>
  <c r="I49" i="22"/>
  <c r="N187" i="6"/>
  <c r="L189" i="6"/>
  <c r="N190" i="6" l="1"/>
  <c r="L192" i="6"/>
  <c r="G187" i="4"/>
  <c r="L186" i="4"/>
  <c r="N186" i="4" s="1"/>
  <c r="I186" i="4"/>
  <c r="M187" i="4"/>
  <c r="H188" i="4"/>
  <c r="N189" i="6"/>
  <c r="L191" i="6"/>
  <c r="L45" i="22"/>
  <c r="K47" i="22"/>
  <c r="K49" i="22" l="1"/>
  <c r="M188" i="4"/>
  <c r="H189" i="4"/>
  <c r="M45" i="22"/>
  <c r="L47" i="22"/>
  <c r="L49" i="22" s="1"/>
  <c r="G188" i="4"/>
  <c r="I187" i="4"/>
  <c r="L187" i="4"/>
  <c r="N187" i="4" s="1"/>
  <c r="N191" i="6"/>
  <c r="L193" i="6"/>
  <c r="N192" i="6"/>
  <c r="L194" i="6"/>
  <c r="N193" i="6" l="1"/>
  <c r="L195" i="6"/>
  <c r="M189" i="4"/>
  <c r="H190" i="4"/>
  <c r="G189" i="4"/>
  <c r="L188" i="4"/>
  <c r="N188" i="4" s="1"/>
  <c r="I188" i="4"/>
  <c r="N194" i="6"/>
  <c r="L196" i="6"/>
  <c r="N196" i="6" s="1"/>
  <c r="M47" i="22"/>
  <c r="M49" i="22" s="1"/>
  <c r="N45" i="22"/>
  <c r="N195" i="6" l="1"/>
  <c r="L197" i="6"/>
  <c r="M190" i="4"/>
  <c r="H191" i="4"/>
  <c r="O45" i="22"/>
  <c r="N47" i="22"/>
  <c r="N49" i="22" s="1"/>
  <c r="G190" i="4"/>
  <c r="I189" i="4"/>
  <c r="L189" i="4"/>
  <c r="N189" i="4" s="1"/>
  <c r="N197" i="6" l="1"/>
  <c r="L199" i="6"/>
  <c r="N199" i="6" s="1"/>
  <c r="N201" i="6" s="1"/>
  <c r="N230" i="6" s="1"/>
  <c r="F17" i="2" s="1"/>
  <c r="M191" i="4"/>
  <c r="H192" i="4"/>
  <c r="G191" i="4"/>
  <c r="L190" i="4"/>
  <c r="N190" i="4" s="1"/>
  <c r="I190" i="4"/>
  <c r="P45" i="22"/>
  <c r="O47" i="22"/>
  <c r="O49" i="22" s="1"/>
  <c r="P47" i="22" l="1"/>
  <c r="D40" i="16"/>
  <c r="Q45" i="22"/>
  <c r="I40" i="16" s="1"/>
  <c r="M192" i="4"/>
  <c r="H193" i="4"/>
  <c r="G192" i="4"/>
  <c r="I191" i="4"/>
  <c r="L191" i="4"/>
  <c r="N191" i="4" s="1"/>
  <c r="G193" i="4" l="1"/>
  <c r="L192" i="4"/>
  <c r="N192" i="4" s="1"/>
  <c r="I192" i="4"/>
  <c r="L40" i="16"/>
  <c r="L46" i="16" s="1"/>
  <c r="L49" i="16" s="1"/>
  <c r="I46" i="16"/>
  <c r="I49" i="16" s="1"/>
  <c r="D46" i="16"/>
  <c r="D49" i="16" s="1"/>
  <c r="G40" i="16"/>
  <c r="G46" i="16" s="1"/>
  <c r="G49" i="16" s="1"/>
  <c r="D25" i="3" s="1"/>
  <c r="D27" i="3" s="1"/>
  <c r="M193" i="4"/>
  <c r="H194" i="4"/>
  <c r="H195" i="4"/>
  <c r="M195" i="4" s="1"/>
  <c r="P49" i="22"/>
  <c r="Q49" i="22" s="1"/>
  <c r="Q47" i="22"/>
  <c r="I81" i="16" l="1"/>
  <c r="I83" i="16" s="1"/>
  <c r="I85" i="16" s="1"/>
  <c r="I72" i="16"/>
  <c r="L53" i="16"/>
  <c r="F25" i="3" s="1"/>
  <c r="M194" i="4"/>
  <c r="H196" i="4"/>
  <c r="G195" i="4"/>
  <c r="G194" i="4"/>
  <c r="I193" i="4"/>
  <c r="L193" i="4"/>
  <c r="N193" i="4" s="1"/>
  <c r="G196" i="4" l="1"/>
  <c r="L194" i="4"/>
  <c r="N194" i="4" s="1"/>
  <c r="I194" i="4"/>
  <c r="I75" i="16"/>
  <c r="K76" i="16" s="1"/>
  <c r="F27" i="3"/>
  <c r="I60" i="16" s="1"/>
  <c r="L195" i="4"/>
  <c r="N195" i="4" s="1"/>
  <c r="I195" i="4"/>
  <c r="M196" i="4"/>
  <c r="H200" i="4"/>
  <c r="M200" i="4" s="1"/>
  <c r="L196" i="4" l="1"/>
  <c r="N196" i="4" s="1"/>
  <c r="N198" i="4" s="1"/>
  <c r="N230" i="4" s="1"/>
  <c r="F15" i="2" s="1"/>
  <c r="G200" i="4"/>
  <c r="I196" i="4"/>
  <c r="I198" i="4" s="1"/>
  <c r="I230" i="4" s="1"/>
  <c r="D15" i="2" s="1"/>
  <c r="L200" i="4" l="1"/>
  <c r="N200" i="4" s="1"/>
  <c r="N232" i="4" s="1"/>
  <c r="F16" i="2" s="1"/>
  <c r="F19" i="2" s="1"/>
  <c r="F27" i="2" s="1"/>
  <c r="I200" i="4"/>
  <c r="I232" i="4" s="1"/>
  <c r="D16" i="2" s="1"/>
  <c r="D19" i="2" s="1"/>
  <c r="D27" i="2" s="1"/>
</calcChain>
</file>

<file path=xl/sharedStrings.xml><?xml version="1.0" encoding="utf-8"?>
<sst xmlns="http://schemas.openxmlformats.org/spreadsheetml/2006/main" count="2063" uniqueCount="395">
  <si>
    <t>FR 16(8)(b)                 SCHEDULE B</t>
  </si>
  <si>
    <t>Rate Base</t>
  </si>
  <si>
    <t>Schedule</t>
  </si>
  <si>
    <t>Description</t>
  </si>
  <si>
    <t>B-1</t>
  </si>
  <si>
    <t>Rate Base Summary</t>
  </si>
  <si>
    <t>B-2</t>
  </si>
  <si>
    <t>Plant in Service by Account and Sub Account</t>
  </si>
  <si>
    <t>B-3</t>
  </si>
  <si>
    <t>Accumulated Depreciation &amp; Amortization</t>
  </si>
  <si>
    <t>B-3.1</t>
  </si>
  <si>
    <t>Depreciation Expense</t>
  </si>
  <si>
    <t>B-4</t>
  </si>
  <si>
    <t>Allowance for Working Capital</t>
  </si>
  <si>
    <t>B-4.1</t>
  </si>
  <si>
    <t>Working Capital Components - 13 Month Averages</t>
  </si>
  <si>
    <t>B-4.2</t>
  </si>
  <si>
    <t>Cash Working Capital - 1/8 O&amp;M Expenses</t>
  </si>
  <si>
    <t>B-5</t>
  </si>
  <si>
    <t>Deferred Credits &amp; Accumulated Deferred Income Taxes</t>
  </si>
  <si>
    <t>B-6</t>
  </si>
  <si>
    <t>Customer Advances For Construction</t>
  </si>
  <si>
    <t>Jurisdictional Rate Base Summary</t>
  </si>
  <si>
    <t>as of February 29, 2016</t>
  </si>
  <si>
    <t>Data:__X___Base Period______Forecasted Period</t>
  </si>
  <si>
    <t>FR 16(8)(b)1</t>
  </si>
  <si>
    <t>Schedule B-1</t>
  </si>
  <si>
    <t>Workpaper Reference No(s).</t>
  </si>
  <si>
    <t>Witness:   Waller</t>
  </si>
  <si>
    <t>Supporting</t>
  </si>
  <si>
    <t>Base</t>
  </si>
  <si>
    <t>Line</t>
  </si>
  <si>
    <t>Period</t>
  </si>
  <si>
    <t>No.</t>
  </si>
  <si>
    <t>Rate Base Component</t>
  </si>
  <si>
    <t>Reference</t>
  </si>
  <si>
    <t>Ending Balance</t>
  </si>
  <si>
    <t>13 Month Average</t>
  </si>
  <si>
    <t>Plant in Service</t>
  </si>
  <si>
    <t>B-2 B</t>
  </si>
  <si>
    <t>Construction Work in Progress</t>
  </si>
  <si>
    <t>Accumulated Depreciation and Amortization</t>
  </si>
  <si>
    <t>B-3 B</t>
  </si>
  <si>
    <t>Property Plant and Equipment, Net (Sum line 1 Thru 3)</t>
  </si>
  <si>
    <t>Cash Working Capital Allowance</t>
  </si>
  <si>
    <t>B-4.2 B</t>
  </si>
  <si>
    <t>Other Working Capital Allowances (Inventory &amp; Prepaids)</t>
  </si>
  <si>
    <t>B-4.1 B</t>
  </si>
  <si>
    <t>B-6 B</t>
  </si>
  <si>
    <t>Regulatory Assets</t>
  </si>
  <si>
    <t>F.6</t>
  </si>
  <si>
    <t>Deferred Inc. Taxes and Investment Tax  Credits</t>
  </si>
  <si>
    <t>B-5 B</t>
  </si>
  <si>
    <t>Rate Base (Sum line 4 Thru 8)</t>
  </si>
  <si>
    <t>as of May 31, 2017</t>
  </si>
  <si>
    <t>Data:______Base Period__X___Forecasted Period</t>
  </si>
  <si>
    <t>Forecasted</t>
  </si>
  <si>
    <t>Test Period</t>
  </si>
  <si>
    <t>B-2 F</t>
  </si>
  <si>
    <t>B-3 F</t>
  </si>
  <si>
    <t>Property Plant and Equipment, Net (Sum Line 1 Thru 3)</t>
  </si>
  <si>
    <t>B-4.2 F</t>
  </si>
  <si>
    <t>B-4.1 F</t>
  </si>
  <si>
    <t>B-6 F</t>
  </si>
  <si>
    <t>B-5 F</t>
  </si>
  <si>
    <t>*</t>
  </si>
  <si>
    <t>Rate Base (Sum Line 4 Thru 8)</t>
  </si>
  <si>
    <t xml:space="preserve">*Test Period ending ADIT balance does not include forecasted change in NOLC.  Forecasted change in NOLC is calculated on B.5F on a 13 month average basis only and included in rate base and revenue requirement.  </t>
  </si>
  <si>
    <t xml:space="preserve">Plant in Service by Accounts and SubAccounts </t>
  </si>
  <si>
    <t>FR 16(8)(b)2</t>
  </si>
  <si>
    <t>Schedule B-2 B</t>
  </si>
  <si>
    <t>Kentucky- Mid</t>
  </si>
  <si>
    <t xml:space="preserve">Kentucky </t>
  </si>
  <si>
    <t>Acct.</t>
  </si>
  <si>
    <t>Account /</t>
  </si>
  <si>
    <t>Ending</t>
  </si>
  <si>
    <t xml:space="preserve">Adjusted </t>
  </si>
  <si>
    <t>States Division</t>
  </si>
  <si>
    <t>Jurisdiction</t>
  </si>
  <si>
    <t>Allocated</t>
  </si>
  <si>
    <t>13 Month</t>
  </si>
  <si>
    <t>SubAccount Titles</t>
  </si>
  <si>
    <t>Balance</t>
  </si>
  <si>
    <t>Adjustments</t>
  </si>
  <si>
    <t>Allocation</t>
  </si>
  <si>
    <t>Amount</t>
  </si>
  <si>
    <t>Average</t>
  </si>
  <si>
    <t>(a)</t>
  </si>
  <si>
    <t>(b)</t>
  </si>
  <si>
    <t>(c) = (a) + (b)</t>
  </si>
  <si>
    <t>(d)</t>
  </si>
  <si>
    <t>(e)</t>
  </si>
  <si>
    <t>(f) = (c) * (d) * (e)</t>
  </si>
  <si>
    <t>(g)</t>
  </si>
  <si>
    <t>(h)</t>
  </si>
  <si>
    <t>(i)</t>
  </si>
  <si>
    <t>(j) = (g) * (h) * (i)</t>
  </si>
  <si>
    <t>Kentucky Direct (Division 009)</t>
  </si>
  <si>
    <t>Intangible Plant</t>
  </si>
  <si>
    <t>Organization</t>
  </si>
  <si>
    <t>Franchises &amp; Consents</t>
  </si>
  <si>
    <t>Total Intangible Plant</t>
  </si>
  <si>
    <t>Natural Gas Production Plant</t>
  </si>
  <si>
    <t>Rights of Ways</t>
  </si>
  <si>
    <t>Tributary Lines</t>
  </si>
  <si>
    <t>Field Meas. &amp; Reg. Sta. Equip</t>
  </si>
  <si>
    <t>Total Natural Gas Production Plant</t>
  </si>
  <si>
    <t>Storage Plant</t>
  </si>
  <si>
    <t>Land</t>
  </si>
  <si>
    <t>Rights of Way</t>
  </si>
  <si>
    <t>Structures and Improvements</t>
  </si>
  <si>
    <t xml:space="preserve">Compression Station Equipment </t>
  </si>
  <si>
    <t>Meas. &amp; Reg. Sta. Structues</t>
  </si>
  <si>
    <t>Other Structures</t>
  </si>
  <si>
    <t>Wells \ Rights of Way</t>
  </si>
  <si>
    <t>Well Construction</t>
  </si>
  <si>
    <t>Well Equipment</t>
  </si>
  <si>
    <t>Cushion Gas</t>
  </si>
  <si>
    <t>Leaseholds</t>
  </si>
  <si>
    <t>Storage Rights</t>
  </si>
  <si>
    <t>Field Lines</t>
  </si>
  <si>
    <t>Compressor Station Equipment</t>
  </si>
  <si>
    <t>Meas &amp; Reg. Equipment</t>
  </si>
  <si>
    <t>Purification Equipment</t>
  </si>
  <si>
    <t>Total Storage Plant</t>
  </si>
  <si>
    <t>Transmission Plant</t>
  </si>
  <si>
    <t>Structures &amp; Improvements</t>
  </si>
  <si>
    <t>Other Structues</t>
  </si>
  <si>
    <t>Mains Cathodic Protection</t>
  </si>
  <si>
    <t>Mains - Steel</t>
  </si>
  <si>
    <t>Meas. &amp; Reg. Equipment</t>
  </si>
  <si>
    <t>Total Transmission Plant</t>
  </si>
  <si>
    <t>Distribution Plant</t>
  </si>
  <si>
    <t>Land &amp; Land Rights</t>
  </si>
  <si>
    <t>Land Rights</t>
  </si>
  <si>
    <t>Land Other</t>
  </si>
  <si>
    <t>Structures &amp; Improvements T.B.</t>
  </si>
  <si>
    <t>Improvements</t>
  </si>
  <si>
    <t>Mains - Plastic</t>
  </si>
  <si>
    <t>Meas &amp; Reg. Sta. Equip - General</t>
  </si>
  <si>
    <t>Meas &amp; Reg. Sta. Equip - City Gate</t>
  </si>
  <si>
    <t>Meas &amp; Reg. Sta. Equipment T.b.</t>
  </si>
  <si>
    <t>Services</t>
  </si>
  <si>
    <t>Meters</t>
  </si>
  <si>
    <t>Meter Installaitons</t>
  </si>
  <si>
    <t>House Regulators</t>
  </si>
  <si>
    <t>House Reg. Installations</t>
  </si>
  <si>
    <t>Ind. Meas. &amp; Reg. Sta. Equipment</t>
  </si>
  <si>
    <t>Total Distribution Plant</t>
  </si>
  <si>
    <t>General Plant **</t>
  </si>
  <si>
    <t>Structures-Brick</t>
  </si>
  <si>
    <t>Air Conditioning Equipment</t>
  </si>
  <si>
    <t>Improvement to leased Premises</t>
  </si>
  <si>
    <t>Office Furniture &amp; Equipment</t>
  </si>
  <si>
    <t>Transportation Equipment</t>
  </si>
  <si>
    <t>Trailers</t>
  </si>
  <si>
    <t>Tools, Shop &amp; Garage Equipment</t>
  </si>
  <si>
    <t>Ditchers</t>
  </si>
  <si>
    <t>Backhoes</t>
  </si>
  <si>
    <t>Welders</t>
  </si>
  <si>
    <t>Communication Equipment</t>
  </si>
  <si>
    <t>Communication Equip. - Telemetering</t>
  </si>
  <si>
    <t>Miscellaneous Equipment</t>
  </si>
  <si>
    <t>Other Tangible Property - Network - H/W</t>
  </si>
  <si>
    <t>Other Tang. Property - PC Hardware</t>
  </si>
  <si>
    <t>Other Tang. Property - PC Software</t>
  </si>
  <si>
    <t>Other Tang. Property - Mainframe S/W</t>
  </si>
  <si>
    <t>Total General Plant</t>
  </si>
  <si>
    <t>Total Plant  (Div 9)</t>
  </si>
  <si>
    <t>CWIP With out AFUDC</t>
  </si>
  <si>
    <t>Kentucky-Mid-States General Office (Division 091)</t>
  </si>
  <si>
    <t>Misc Intangible Plant</t>
  </si>
  <si>
    <t>Other Prop. On Cust. Prem</t>
  </si>
  <si>
    <t>General Plant</t>
  </si>
  <si>
    <t>Structures Frame</t>
  </si>
  <si>
    <t>Power Operated Equipment</t>
  </si>
  <si>
    <t>Other Tangible Property</t>
  </si>
  <si>
    <t>Other Tangible Property - Servers - H/W</t>
  </si>
  <si>
    <t>Other Tangible Property - Servers - S/W</t>
  </si>
  <si>
    <t>Total Plant  (Div 91)</t>
  </si>
  <si>
    <t>Shared Services General Office (Division 002)</t>
  </si>
  <si>
    <t>G-Structures &amp; Improvements</t>
  </si>
  <si>
    <t>Remittance Processing Equip</t>
  </si>
  <si>
    <t>Office Machines</t>
  </si>
  <si>
    <t>G-Office Furniture &amp; Equip.</t>
  </si>
  <si>
    <t>Stores Equipment</t>
  </si>
  <si>
    <t>Laboratory Equipment</t>
  </si>
  <si>
    <t>Other Tang. Property - CPU</t>
  </si>
  <si>
    <t>Other Tangible Property - MF - Hardware</t>
  </si>
  <si>
    <t>Other Tang. Property - Application Software</t>
  </si>
  <si>
    <t>39924-Oth Tang Prop - Gen.</t>
  </si>
  <si>
    <t>Total General Plant  (Div 2)</t>
  </si>
  <si>
    <t>Shared Services Customer Support (Division 012)</t>
  </si>
  <si>
    <t>CKV-Land &amp; Land Rights</t>
  </si>
  <si>
    <t>CKV-Structures &amp; Improvements</t>
  </si>
  <si>
    <t>39103-Office Furn. - Copiers &amp; Type</t>
  </si>
  <si>
    <t>CKV-Communication Equipment</t>
  </si>
  <si>
    <t>CKV-Other Tangible Property</t>
  </si>
  <si>
    <t>CKV-Oth Tang Prop-PC Hardware</t>
  </si>
  <si>
    <t>CKV-Oth Tang Prop-PC Software</t>
  </si>
  <si>
    <t>Total General Plant  (Div 12)</t>
  </si>
  <si>
    <t>Total Plant (Div 009, 091, 002, 012)</t>
  </si>
  <si>
    <t>Total CWIP Without AFUDC (Div 009, 091, 002, 012)</t>
  </si>
  <si>
    <t>Data Source:</t>
  </si>
  <si>
    <t>KY Plant Data-Fall 2015.xlsx</t>
  </si>
  <si>
    <t>Schedule B-2 F</t>
  </si>
  <si>
    <t>Jurisdictional Accumulated Depreciation &amp; Amortization</t>
  </si>
  <si>
    <t>FR 16(8)(b)3</t>
  </si>
  <si>
    <t>Schedule B-3 B</t>
  </si>
  <si>
    <t>Total Intangible Plant Reserves</t>
  </si>
  <si>
    <t>Total Natural Gas Production Plant Reserves</t>
  </si>
  <si>
    <t>Total Storage Plant Reserves</t>
  </si>
  <si>
    <t>Total Production Plant - LPG Reserves</t>
  </si>
  <si>
    <t>Total Distribution Plant Reserves</t>
  </si>
  <si>
    <t>Trucks</t>
  </si>
  <si>
    <t>Communication Equipment - Mobile Radios</t>
  </si>
  <si>
    <t>Retirement Work in Progress</t>
  </si>
  <si>
    <t>Retirement Work in Progress Recon</t>
  </si>
  <si>
    <t>AR 15 general plant amortization</t>
  </si>
  <si>
    <t>Total General Plant Reserves</t>
  </si>
  <si>
    <t>Total Depr Reserves  (Div 9)</t>
  </si>
  <si>
    <t>Total Depr Reserves  (Div 91)</t>
  </si>
  <si>
    <t>Total Depr Reserves  (Div 2)</t>
  </si>
  <si>
    <t>Total Depr Reserves  (Div 12)</t>
  </si>
  <si>
    <t>Total Accumulated Depreciation &amp; Amortization (Div 009, 091, 002, 012)</t>
  </si>
  <si>
    <t>Schedule B-3 F</t>
  </si>
  <si>
    <t>FR 16(8)(b)3.1</t>
  </si>
  <si>
    <t>Schedule B-3.1</t>
  </si>
  <si>
    <t>12 Months</t>
  </si>
  <si>
    <t>O&amp;M</t>
  </si>
  <si>
    <t>Expense</t>
  </si>
  <si>
    <t>Factor</t>
  </si>
  <si>
    <t>Total Intangible Plant Amort.</t>
  </si>
  <si>
    <t>Total Natural Gas Production Plant Depr</t>
  </si>
  <si>
    <t>Total Storage Plant Depr</t>
  </si>
  <si>
    <t>Total Production Plant - (LPG)  Depr</t>
  </si>
  <si>
    <t>Total Distribution Plant Depr</t>
  </si>
  <si>
    <t>Total General Plant Depr</t>
  </si>
  <si>
    <t>Total Depreciation Expense  (Div 9)</t>
  </si>
  <si>
    <t>Total Intangible Plant Depr</t>
  </si>
  <si>
    <t>Total Depreciation Expense  (Div 91)</t>
  </si>
  <si>
    <t>Total Depreciation Expense  (Div 2)</t>
  </si>
  <si>
    <t>Total Depreciation Expense  (Div 12)</t>
  </si>
  <si>
    <t>Data Source</t>
  </si>
  <si>
    <t>KY Plant Data-2015.xlsx</t>
  </si>
  <si>
    <t>Allowance For Working Capital</t>
  </si>
  <si>
    <t>FR 16(8)(b)4</t>
  </si>
  <si>
    <t>Schedule B-4 B</t>
  </si>
  <si>
    <t>Description of methodology</t>
  </si>
  <si>
    <t>Working Capital</t>
  </si>
  <si>
    <t>used to determine</t>
  </si>
  <si>
    <t>Workpaper</t>
  </si>
  <si>
    <t>Total</t>
  </si>
  <si>
    <t>Component</t>
  </si>
  <si>
    <t>Jurisdictional Requirement</t>
  </si>
  <si>
    <t>Reference No.</t>
  </si>
  <si>
    <t>Company</t>
  </si>
  <si>
    <t xml:space="preserve"> 1</t>
  </si>
  <si>
    <t>Cash Working Capital</t>
  </si>
  <si>
    <t>1 / 8  O &amp; M Method</t>
  </si>
  <si>
    <t>Material &amp; Supplies</t>
  </si>
  <si>
    <t>13 Month Average Balance</t>
  </si>
  <si>
    <t xml:space="preserve">Gas Stored Underground </t>
  </si>
  <si>
    <t>Prepayments</t>
  </si>
  <si>
    <t>Total Working Capital Requirements</t>
  </si>
  <si>
    <t>Schedule B-4 F</t>
  </si>
  <si>
    <t xml:space="preserve">Working Capital Components </t>
  </si>
  <si>
    <t>FR 16(8)(b)4.1</t>
  </si>
  <si>
    <t>Schedule B-4.1 B</t>
  </si>
  <si>
    <t>Base Period Ending Balance</t>
  </si>
  <si>
    <t>13 Month Avg</t>
  </si>
  <si>
    <t>Material &amp; Supplies (Account 1540 &amp; 1630)</t>
  </si>
  <si>
    <t>Kentucky Direct (Div 009)</t>
  </si>
  <si>
    <t>KY/Mid-States General Office (Div 091)</t>
  </si>
  <si>
    <t>Shared Services General Office (Div 002)</t>
  </si>
  <si>
    <t>Shared Services Customer Support (Div 012)</t>
  </si>
  <si>
    <t>Gas Stored Underground (Account 1641)</t>
  </si>
  <si>
    <t>Prepayments (Account 1650)</t>
  </si>
  <si>
    <t>Total Other Working Capital Allowances</t>
  </si>
  <si>
    <t>Schedule B-4.1 F</t>
  </si>
  <si>
    <t>Forecasted Period Ending Balance</t>
  </si>
  <si>
    <t>Cash Working Capital Components - 1 / 8 O&amp;M Expenses</t>
  </si>
  <si>
    <t>FR 16(8)(b)4.2</t>
  </si>
  <si>
    <t>Schedule B-4.2 B</t>
  </si>
  <si>
    <t xml:space="preserve">Total </t>
  </si>
  <si>
    <t>1 /8 Method</t>
  </si>
  <si>
    <t>Jurisdictional</t>
  </si>
  <si>
    <t>Percent</t>
  </si>
  <si>
    <t>(1)</t>
  </si>
  <si>
    <t>(2)</t>
  </si>
  <si>
    <t>(3)</t>
  </si>
  <si>
    <t>12.50%</t>
  </si>
  <si>
    <t>Total O &amp; M Expenses</t>
  </si>
  <si>
    <t>Schedule B-4.2 F</t>
  </si>
  <si>
    <t>Deferred  Credits and Accumulated Deferred Income Taxes</t>
  </si>
  <si>
    <t>Data:__X___Base Period_____Forecasted Period</t>
  </si>
  <si>
    <t>FR 16(8)(b)5</t>
  </si>
  <si>
    <t>Type of Filing:___X____Original________Updated</t>
  </si>
  <si>
    <t>Sch. B-5 B</t>
  </si>
  <si>
    <t>Period ending</t>
  </si>
  <si>
    <t>13-Month</t>
  </si>
  <si>
    <t>Account</t>
  </si>
  <si>
    <t>Period End</t>
  </si>
  <si>
    <t>DIVISION 09</t>
  </si>
  <si>
    <t>Account 190 - Accumulated Deferred Income Taxes (1)</t>
  </si>
  <si>
    <t>Account 282 - Accumulated Deferred Income Taxes</t>
  </si>
  <si>
    <t>Account 283 - Accumulated Deferred Income Taxes - Other</t>
  </si>
  <si>
    <t>Div 09 Accumulated Deferred Income Taxes</t>
  </si>
  <si>
    <t>DIVISION 02</t>
  </si>
  <si>
    <t>Account 190 - Accumulated Deferred Income Taxes</t>
  </si>
  <si>
    <t>Div 02 Accumulated Deferred Income Taxes</t>
  </si>
  <si>
    <t>DIVISION 12</t>
  </si>
  <si>
    <t>Div 012 Accumulated Deferred Income Taxes</t>
  </si>
  <si>
    <t>DIVISION 91</t>
  </si>
  <si>
    <t>Account 255 - Accumulated Deferred Investment Tax Credits</t>
  </si>
  <si>
    <t>Div 91 Accumulated Deferred Income Taxes</t>
  </si>
  <si>
    <t>Total Deferred Inc. Taxes and Investment Tax  Credits</t>
  </si>
  <si>
    <t>Data:_____Base Period___X__Forecasted Period</t>
  </si>
  <si>
    <t>Sch. B-5 F</t>
  </si>
  <si>
    <t xml:space="preserve">      (excluding forecasted change in NOLC)</t>
  </si>
  <si>
    <t>Forecasted Change in NOLC</t>
  </si>
  <si>
    <t>Forecasted 13-month Average ADIT in Rate Base</t>
  </si>
  <si>
    <t xml:space="preserve">Calculation of Change in NOLC </t>
  </si>
  <si>
    <t>(from 13-month average Base Period to 13-month average Forecasted Period</t>
  </si>
  <si>
    <t>Forecasted Test Period</t>
  </si>
  <si>
    <t>13-month average Rate Base</t>
  </si>
  <si>
    <t>B.1 F</t>
  </si>
  <si>
    <t>Required Operating Income</t>
  </si>
  <si>
    <t>A.1</t>
  </si>
  <si>
    <t>Interest Deduction</t>
  </si>
  <si>
    <t>E.1</t>
  </si>
  <si>
    <t>Return on Equity Portion of Rate Base</t>
  </si>
  <si>
    <t>line 50 - line 52</t>
  </si>
  <si>
    <t>Return, grossed up for Income Tax</t>
  </si>
  <si>
    <t>Line 54 / (1-tax rate)</t>
  </si>
  <si>
    <t>Tax Expense on Return</t>
  </si>
  <si>
    <t>Line 56 x tax rate</t>
  </si>
  <si>
    <t>Change In ADIT, excluding forecasted change in NOLC</t>
  </si>
  <si>
    <t>Line 37; B.5 B</t>
  </si>
  <si>
    <t>Required Change in NOLC</t>
  </si>
  <si>
    <r>
      <t>Total Required Change in Accumulated Deferred Income Taxes</t>
    </r>
    <r>
      <rPr>
        <b/>
        <vertAlign val="superscript"/>
        <sz val="8.4"/>
        <rFont val="Helvetica-Narrow"/>
      </rPr>
      <t>1</t>
    </r>
  </si>
  <si>
    <t>B.1 F; B.1 B</t>
  </si>
  <si>
    <t>ADIT Reconciliation</t>
  </si>
  <si>
    <t>13-Month Average ADIT, Base Period</t>
  </si>
  <si>
    <t>B.5 B</t>
  </si>
  <si>
    <t>13-Month Average ADIT, Forecasted Period, excl, Change in NOLC</t>
  </si>
  <si>
    <t>Line 37</t>
  </si>
  <si>
    <t>Change in NOLC</t>
  </si>
  <si>
    <t>Line 39</t>
  </si>
  <si>
    <t>Total Required Change in Accumulated Deferred Income Taxes</t>
  </si>
  <si>
    <t>Line 71 - Line 67</t>
  </si>
  <si>
    <r>
      <rPr>
        <i/>
        <vertAlign val="superscript"/>
        <sz val="8.4"/>
        <rFont val="Helvetica-Narrow"/>
      </rPr>
      <t>1</t>
    </r>
    <r>
      <rPr>
        <i/>
        <sz val="12"/>
        <rFont val="Helvetica-Narrow"/>
      </rPr>
      <t>Because the Company is in a NOLC position, the total change in ADIT must equal the tax expenses included in revenue requirement</t>
    </r>
  </si>
  <si>
    <t>FR 16(8)(b)6</t>
  </si>
  <si>
    <t>Sch. B-6 B</t>
  </si>
  <si>
    <t>Account 252 - Customer Advances For Construction</t>
  </si>
  <si>
    <t>Total Account 252 - Customer Advances For Construction</t>
  </si>
  <si>
    <t>Sch. B-6 F</t>
  </si>
  <si>
    <t>Working Capital Components</t>
  </si>
  <si>
    <t>Budgeted</t>
  </si>
  <si>
    <t>Materials &amp; Supplies</t>
  </si>
  <si>
    <t>Account 1540- Plant Materials and Operating Supplies</t>
  </si>
  <si>
    <t xml:space="preserve">Account 1630- Stores Expense Undistributed </t>
  </si>
  <si>
    <t>Total Materials &amp; Supplies</t>
  </si>
  <si>
    <t xml:space="preserve"> 0</t>
  </si>
  <si>
    <t>0</t>
  </si>
  <si>
    <t>Gas Stored Underground- Account 1641</t>
  </si>
  <si>
    <t>Prepayments- Account 1650</t>
  </si>
  <si>
    <t>misc jurirep BS accts-fall 2015.xlsx</t>
  </si>
  <si>
    <t>actual</t>
  </si>
  <si>
    <t>forecasted</t>
  </si>
  <si>
    <t>misc jurirep BS accts-Fall 2015.xlsx</t>
  </si>
  <si>
    <t>WP B-5 B</t>
  </si>
  <si>
    <t>Sub</t>
  </si>
  <si>
    <t>forecast</t>
  </si>
  <si>
    <t>13 month</t>
  </si>
  <si>
    <t>Acct</t>
  </si>
  <si>
    <t>ADIT for KY Fall 2015.xlsx</t>
  </si>
  <si>
    <t>Sched. B-5</t>
  </si>
  <si>
    <t>Forecast</t>
  </si>
  <si>
    <t>ADIT for KY-Fall 2015.xlsx</t>
  </si>
  <si>
    <t>Deferred  Credits</t>
  </si>
  <si>
    <t>Sched. B-6</t>
  </si>
  <si>
    <t>Atmos Energy Corporation, Kentucky/Mid-States Division</t>
  </si>
  <si>
    <t>Kentucky Jurisdiction Case No. 2015-00343</t>
  </si>
  <si>
    <t>Base Period: Twelve Months Ended February 29, 2016</t>
  </si>
  <si>
    <t>Forecasted Test Period: Twelve Months Ended May 31, 2017</t>
  </si>
  <si>
    <t>Type of Filing:___X____Original________Updated ________Revised</t>
  </si>
  <si>
    <t>Production O&amp;M Expense</t>
  </si>
  <si>
    <t>Storage O&amp;M Expense</t>
  </si>
  <si>
    <t>Transmission O&amp;M Expense</t>
  </si>
  <si>
    <t>Distribution O&amp;M Expense</t>
  </si>
  <si>
    <t>Customer Accting. &amp; Collection</t>
  </si>
  <si>
    <t>Customer Service &amp; Information</t>
  </si>
  <si>
    <t>Sales Expense</t>
  </si>
  <si>
    <t>Admin. &amp; General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</si>
</sst>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_);_(* \(#,##0.0\);_(* &quot;-&quot;??_);_(@_)"/>
    <numFmt numFmtId="167" formatCode="_(* #,##0.0000_);_(* \(#,##0.0000\);_(* &quot;-&quot;??_);_(@_)"/>
    <numFmt numFmtId="168" formatCode="0_);\(0\)"/>
    <numFmt numFmtId="169" formatCode="#,##0.0000_);\(#,##0.0000\)"/>
    <numFmt numFmtId="170" formatCode="[$-409]mmm\-yy;@"/>
    <numFmt numFmtId="171" formatCode="0.00_)"/>
  </numFmts>
  <fonts count="25">
    <font>
      <sz val="12"/>
      <name val="Helvetica-Narrow"/>
      <family val="2"/>
    </font>
    <font>
      <sz val="11"/>
      <color theme="1"/>
      <name val="Calibri"/>
      <family val="2"/>
      <scheme val="minor"/>
    </font>
    <font>
      <sz val="12"/>
      <name val="Helvetica-Narrow"/>
      <family val="2"/>
    </font>
    <font>
      <b/>
      <sz val="12"/>
      <name val="Helvetica-Narrow"/>
      <family val="2"/>
    </font>
    <font>
      <b/>
      <sz val="12"/>
      <name val="Helvetica-Narrow"/>
    </font>
    <font>
      <sz val="12"/>
      <color theme="0" tint="-0.34998626667073579"/>
      <name val="Helvetica-Narrow"/>
      <family val="2"/>
    </font>
    <font>
      <sz val="12"/>
      <name val="Times New Roman"/>
      <family val="1"/>
    </font>
    <font>
      <sz val="12"/>
      <color rgb="FF0000FF"/>
      <name val="Helvetica-Narrow"/>
      <family val="2"/>
    </font>
    <font>
      <i/>
      <sz val="8"/>
      <name val="Helvetica-Narrow"/>
    </font>
    <font>
      <sz val="12"/>
      <color rgb="FF0000FF"/>
      <name val="Helvetica-Narrow"/>
    </font>
    <font>
      <b/>
      <sz val="12"/>
      <color rgb="FF0000FF"/>
      <name val="Helvetica-Narrow"/>
    </font>
    <font>
      <u/>
      <sz val="12"/>
      <name val="Helvetica-Narrow"/>
      <family val="2"/>
    </font>
    <font>
      <sz val="10"/>
      <name val="Arial"/>
      <family val="2"/>
    </font>
    <font>
      <sz val="12"/>
      <color rgb="FFFF0000"/>
      <name val="Helvetica-Narrow"/>
      <family val="2"/>
    </font>
    <font>
      <sz val="12"/>
      <name val="Helvetica-Narrow"/>
    </font>
    <font>
      <sz val="12"/>
      <color theme="0"/>
      <name val="Helvetica-Narrow"/>
      <family val="2"/>
    </font>
    <font>
      <i/>
      <sz val="12"/>
      <name val="Helvetica-Narrow"/>
    </font>
    <font>
      <b/>
      <vertAlign val="superscript"/>
      <sz val="8.4"/>
      <name val="Helvetica-Narrow"/>
    </font>
    <font>
      <i/>
      <vertAlign val="superscript"/>
      <sz val="8.4"/>
      <name val="Helvetica-Narrow"/>
    </font>
    <font>
      <b/>
      <i/>
      <sz val="16"/>
      <name val="Helv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28">
    <xf numFmtId="37" fontId="0" fillId="0" borderId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171" fontId="1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37" fontId="2" fillId="0" borderId="0" applyProtection="0"/>
    <xf numFmtId="0" fontId="1" fillId="0" borderId="0"/>
    <xf numFmtId="0" fontId="1" fillId="0" borderId="0"/>
    <xf numFmtId="40" fontId="20" fillId="2" borderId="0">
      <alignment horizontal="right"/>
    </xf>
    <xf numFmtId="0" fontId="21" fillId="3" borderId="0">
      <alignment horizontal="center"/>
    </xf>
    <xf numFmtId="0" fontId="22" fillId="2" borderId="8"/>
    <xf numFmtId="0" fontId="23" fillId="0" borderId="0" applyBorder="0">
      <alignment horizontal="centerContinuous"/>
    </xf>
    <xf numFmtId="0" fontId="24" fillId="0" borderId="0" applyBorder="0">
      <alignment horizontal="centerContinuous"/>
    </xf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335">
    <xf numFmtId="37" fontId="0" fillId="0" borderId="0" xfId="0"/>
    <xf numFmtId="37" fontId="4" fillId="0" borderId="1" xfId="0" applyFont="1" applyBorder="1" applyAlignment="1">
      <alignment horizontal="center"/>
    </xf>
    <xf numFmtId="37" fontId="4" fillId="0" borderId="1" xfId="0" applyFont="1" applyFill="1" applyBorder="1" applyAlignment="1">
      <alignment horizontal="center"/>
    </xf>
    <xf numFmtId="37" fontId="2" fillId="0" borderId="0" xfId="0" applyFont="1" applyAlignment="1">
      <alignment horizontal="center"/>
    </xf>
    <xf numFmtId="37" fontId="2" fillId="0" borderId="0" xfId="0" applyFont="1" applyFill="1"/>
    <xf numFmtId="37" fontId="2" fillId="0" borderId="0" xfId="0" applyFont="1"/>
    <xf numFmtId="37" fontId="2" fillId="0" borderId="0" xfId="0" applyFont="1" applyAlignment="1">
      <alignment horizontal="left" indent="1"/>
    </xf>
    <xf numFmtId="37" fontId="2" fillId="0" borderId="0" xfId="0" applyFont="1" applyFill="1" applyAlignment="1">
      <alignment horizontal="center"/>
    </xf>
    <xf numFmtId="37" fontId="2" fillId="0" borderId="0" xfId="0" applyFont="1" applyAlignment="1" applyProtection="1">
      <alignment horizontal="left"/>
    </xf>
    <xf numFmtId="37" fontId="2" fillId="0" borderId="0" xfId="0" applyFont="1" applyFill="1" applyAlignment="1" applyProtection="1">
      <alignment horizontal="centerContinuous"/>
    </xf>
    <xf numFmtId="37" fontId="2" fillId="0" borderId="0" xfId="0" applyFont="1" applyAlignment="1">
      <alignment horizontal="centerContinuous"/>
    </xf>
    <xf numFmtId="37" fontId="2" fillId="0" borderId="0" xfId="0" applyFont="1" applyAlignment="1" applyProtection="1">
      <alignment horizontal="centerContinuous"/>
    </xf>
    <xf numFmtId="37" fontId="2" fillId="0" borderId="2" xfId="0" applyFont="1" applyBorder="1" applyAlignment="1" applyProtection="1">
      <alignment horizontal="left"/>
    </xf>
    <xf numFmtId="37" fontId="2" fillId="0" borderId="2" xfId="0" applyFont="1" applyBorder="1"/>
    <xf numFmtId="37" fontId="2" fillId="0" borderId="1" xfId="0" applyFont="1" applyBorder="1"/>
    <xf numFmtId="37" fontId="2" fillId="0" borderId="2" xfId="0" applyFont="1" applyFill="1" applyBorder="1" applyAlignment="1" applyProtection="1">
      <alignment horizontal="left"/>
    </xf>
    <xf numFmtId="37" fontId="2" fillId="0" borderId="0" xfId="0" applyFont="1" applyAlignment="1" applyProtection="1">
      <alignment horizontal="center"/>
    </xf>
    <xf numFmtId="37" fontId="5" fillId="0" borderId="0" xfId="0" applyFont="1" applyAlignment="1" applyProtection="1">
      <alignment horizontal="center"/>
    </xf>
    <xf numFmtId="37" fontId="5" fillId="0" borderId="0" xfId="0" applyFont="1"/>
    <xf numFmtId="37" fontId="5" fillId="0" borderId="0" xfId="0" applyFont="1" applyAlignment="1" applyProtection="1">
      <alignment horizontal="left"/>
    </xf>
    <xf numFmtId="37" fontId="2" fillId="0" borderId="0" xfId="0" applyFont="1" applyBorder="1" applyAlignment="1" applyProtection="1">
      <alignment horizontal="center"/>
    </xf>
    <xf numFmtId="37" fontId="2" fillId="0" borderId="2" xfId="0" applyFont="1" applyBorder="1" applyAlignment="1" applyProtection="1">
      <alignment horizontal="center"/>
    </xf>
    <xf numFmtId="164" fontId="2" fillId="0" borderId="0" xfId="2" applyNumberFormat="1" applyFont="1" applyFill="1" applyProtection="1"/>
    <xf numFmtId="37" fontId="2" fillId="0" borderId="0" xfId="0" applyNumberFormat="1" applyFont="1" applyFill="1" applyProtection="1"/>
    <xf numFmtId="165" fontId="2" fillId="0" borderId="0" xfId="1" applyNumberFormat="1" applyFont="1" applyFill="1" applyProtection="1"/>
    <xf numFmtId="37" fontId="2" fillId="0" borderId="2" xfId="0" applyNumberFormat="1" applyFont="1" applyFill="1" applyBorder="1" applyProtection="1"/>
    <xf numFmtId="37" fontId="2" fillId="0" borderId="0" xfId="0" applyNumberFormat="1" applyFont="1" applyFill="1" applyBorder="1" applyProtection="1"/>
    <xf numFmtId="37" fontId="7" fillId="0" borderId="0" xfId="0" applyFont="1" applyFill="1"/>
    <xf numFmtId="37" fontId="2" fillId="0" borderId="0" xfId="0" applyFont="1" applyFill="1" applyAlignment="1" applyProtection="1">
      <alignment horizontal="left"/>
    </xf>
    <xf numFmtId="37" fontId="2" fillId="0" borderId="0" xfId="0" applyFont="1" applyFill="1" applyAlignment="1" applyProtection="1">
      <alignment horizontal="center"/>
    </xf>
    <xf numFmtId="37" fontId="2" fillId="0" borderId="1" xfId="0" applyNumberFormat="1" applyFont="1" applyFill="1" applyBorder="1" applyProtection="1"/>
    <xf numFmtId="164" fontId="2" fillId="0" borderId="3" xfId="2" applyNumberFormat="1" applyFont="1" applyBorder="1" applyProtection="1"/>
    <xf numFmtId="37" fontId="2" fillId="0" borderId="0" xfId="0" applyNumberFormat="1" applyFont="1" applyProtection="1"/>
    <xf numFmtId="37" fontId="5" fillId="0" borderId="0" xfId="0" applyFont="1" applyFill="1"/>
    <xf numFmtId="165" fontId="2" fillId="0" borderId="1" xfId="1" applyNumberFormat="1" applyFont="1" applyFill="1" applyBorder="1" applyProtection="1"/>
    <xf numFmtId="164" fontId="2" fillId="0" borderId="0" xfId="2" applyNumberFormat="1" applyFont="1" applyBorder="1" applyProtection="1"/>
    <xf numFmtId="164" fontId="5" fillId="0" borderId="0" xfId="2" applyNumberFormat="1" applyFont="1" applyBorder="1" applyProtection="1"/>
    <xf numFmtId="37" fontId="5" fillId="0" borderId="0" xfId="0" applyNumberFormat="1" applyFont="1" applyFill="1" applyProtection="1"/>
    <xf numFmtId="37" fontId="8" fillId="0" borderId="0" xfId="0" applyFont="1" applyAlignment="1" applyProtection="1">
      <alignment horizontal="left" wrapText="1"/>
    </xf>
    <xf numFmtId="37" fontId="9" fillId="0" borderId="0" xfId="0" applyFont="1"/>
    <xf numFmtId="37" fontId="0" fillId="0" borderId="0" xfId="0" applyAlignment="1">
      <alignment horizontal="center"/>
    </xf>
    <xf numFmtId="37" fontId="10" fillId="0" borderId="0" xfId="0" applyFont="1"/>
    <xf numFmtId="37" fontId="0" fillId="0" borderId="0" xfId="0" applyAlignment="1">
      <alignment horizontal="right"/>
    </xf>
    <xf numFmtId="37" fontId="2" fillId="0" borderId="0" xfId="0" applyFont="1" applyAlignment="1" applyProtection="1">
      <alignment horizontal="right"/>
    </xf>
    <xf numFmtId="37" fontId="2" fillId="0" borderId="0" xfId="0" applyFont="1" applyBorder="1" applyAlignment="1" applyProtection="1">
      <alignment horizontal="left"/>
    </xf>
    <xf numFmtId="37" fontId="2" fillId="0" borderId="0" xfId="0" applyFont="1" applyBorder="1"/>
    <xf numFmtId="37" fontId="2" fillId="0" borderId="0" xfId="0" applyFont="1" applyBorder="1" applyAlignment="1">
      <alignment horizontal="center"/>
    </xf>
    <xf numFmtId="37" fontId="0" fillId="0" borderId="0" xfId="0" applyBorder="1" applyAlignment="1">
      <alignment horizontal="center"/>
    </xf>
    <xf numFmtId="37" fontId="2" fillId="0" borderId="0" xfId="0" applyFont="1" applyBorder="1" applyAlignment="1" applyProtection="1">
      <alignment horizontal="right"/>
    </xf>
    <xf numFmtId="37" fontId="2" fillId="0" borderId="4" xfId="0" applyFont="1" applyBorder="1" applyAlignment="1" applyProtection="1">
      <alignment horizontal="left"/>
    </xf>
    <xf numFmtId="37" fontId="2" fillId="0" borderId="5" xfId="0" applyFont="1" applyBorder="1"/>
    <xf numFmtId="37" fontId="2" fillId="0" borderId="6" xfId="0" applyFont="1" applyBorder="1"/>
    <xf numFmtId="37" fontId="2" fillId="0" borderId="4" xfId="0" applyFont="1" applyBorder="1"/>
    <xf numFmtId="37" fontId="2" fillId="0" borderId="5" xfId="0" applyFont="1" applyBorder="1" applyAlignment="1">
      <alignment horizontal="center"/>
    </xf>
    <xf numFmtId="37" fontId="2" fillId="0" borderId="5" xfId="0" applyFont="1" applyBorder="1" applyAlignment="1" applyProtection="1">
      <alignment horizontal="center"/>
    </xf>
    <xf numFmtId="37" fontId="2" fillId="0" borderId="6" xfId="0" applyFont="1" applyBorder="1" applyAlignment="1" applyProtection="1">
      <alignment horizontal="left"/>
    </xf>
    <xf numFmtId="37" fontId="0" fillId="0" borderId="5" xfId="0" applyBorder="1" applyAlignment="1">
      <alignment horizontal="center"/>
    </xf>
    <xf numFmtId="37" fontId="0" fillId="0" borderId="6" xfId="0" applyBorder="1"/>
    <xf numFmtId="37" fontId="2" fillId="0" borderId="7" xfId="0" applyFont="1" applyBorder="1" applyAlignment="1" applyProtection="1">
      <alignment horizontal="left"/>
    </xf>
    <xf numFmtId="37" fontId="2" fillId="0" borderId="8" xfId="0" applyFont="1" applyBorder="1"/>
    <xf numFmtId="14" fontId="4" fillId="0" borderId="7" xfId="0" applyNumberFormat="1" applyFont="1" applyFill="1" applyBorder="1" applyAlignment="1">
      <alignment horizontal="center"/>
    </xf>
    <xf numFmtId="37" fontId="2" fillId="0" borderId="8" xfId="0" applyFont="1" applyBorder="1" applyAlignment="1" applyProtection="1">
      <alignment horizontal="left"/>
    </xf>
    <xf numFmtId="37" fontId="2" fillId="0" borderId="7" xfId="0" applyFont="1" applyBorder="1"/>
    <xf numFmtId="37" fontId="2" fillId="0" borderId="8" xfId="0" applyFont="1" applyBorder="1" applyAlignment="1" applyProtection="1">
      <alignment horizontal="center"/>
    </xf>
    <xf numFmtId="37" fontId="2" fillId="0" borderId="0" xfId="0" applyFont="1" applyFill="1" applyBorder="1" applyAlignment="1" applyProtection="1">
      <alignment horizontal="center"/>
    </xf>
    <xf numFmtId="37" fontId="4" fillId="0" borderId="7" xfId="0" applyFont="1" applyBorder="1" applyAlignment="1" applyProtection="1">
      <alignment horizontal="center"/>
    </xf>
    <xf numFmtId="37" fontId="2" fillId="0" borderId="9" xfId="0" applyFont="1" applyBorder="1" applyAlignment="1" applyProtection="1">
      <alignment horizontal="center"/>
    </xf>
    <xf numFmtId="37" fontId="2" fillId="0" borderId="1" xfId="0" applyFont="1" applyBorder="1" applyAlignment="1" applyProtection="1">
      <alignment horizontal="center"/>
    </xf>
    <xf numFmtId="37" fontId="2" fillId="0" borderId="10" xfId="0" applyFont="1" applyBorder="1" applyAlignment="1" applyProtection="1">
      <alignment horizontal="center"/>
    </xf>
    <xf numFmtId="37" fontId="2" fillId="0" borderId="1" xfId="0" applyFont="1" applyFill="1" applyBorder="1" applyAlignment="1" applyProtection="1">
      <alignment horizontal="center"/>
    </xf>
    <xf numFmtId="37" fontId="0" fillId="0" borderId="0" xfId="0" applyFont="1" applyFill="1" applyBorder="1" applyAlignment="1" applyProtection="1">
      <alignment horizontal="center"/>
    </xf>
    <xf numFmtId="37" fontId="4" fillId="0" borderId="0" xfId="0" applyFont="1"/>
    <xf numFmtId="37" fontId="11" fillId="0" borderId="0" xfId="0" applyFont="1" applyAlignment="1" applyProtection="1">
      <alignment horizontal="left"/>
    </xf>
    <xf numFmtId="0" fontId="0" fillId="0" borderId="0" xfId="0" applyNumberFormat="1"/>
    <xf numFmtId="164" fontId="0" fillId="0" borderId="0" xfId="2" applyNumberFormat="1" applyFont="1" applyFill="1" applyBorder="1"/>
    <xf numFmtId="44" fontId="0" fillId="0" borderId="0" xfId="2" applyFont="1" applyFill="1"/>
    <xf numFmtId="164" fontId="0" fillId="0" borderId="0" xfId="2" applyNumberFormat="1" applyFont="1" applyFill="1"/>
    <xf numFmtId="9" fontId="0" fillId="0" borderId="0" xfId="3" applyFont="1" applyFill="1" applyAlignment="1">
      <alignment horizontal="center"/>
    </xf>
    <xf numFmtId="9" fontId="0" fillId="0" borderId="0" xfId="3" applyFont="1" applyFill="1"/>
    <xf numFmtId="9" fontId="0" fillId="0" borderId="0" xfId="3" applyFont="1" applyAlignment="1">
      <alignment horizontal="center"/>
    </xf>
    <xf numFmtId="164" fontId="0" fillId="0" borderId="0" xfId="2" applyNumberFormat="1" applyFont="1"/>
    <xf numFmtId="165" fontId="0" fillId="0" borderId="0" xfId="1" applyNumberFormat="1" applyFont="1" applyFill="1"/>
    <xf numFmtId="37" fontId="0" fillId="0" borderId="0" xfId="0" applyFill="1"/>
    <xf numFmtId="165" fontId="0" fillId="0" borderId="0" xfId="1" applyNumberFormat="1" applyFont="1"/>
    <xf numFmtId="43" fontId="2" fillId="0" borderId="0" xfId="1" applyFont="1" applyAlignment="1" applyProtection="1">
      <alignment horizontal="left"/>
    </xf>
    <xf numFmtId="37" fontId="0" fillId="0" borderId="5" xfId="0" applyFill="1" applyBorder="1"/>
    <xf numFmtId="37" fontId="0" fillId="0" borderId="5" xfId="0" applyBorder="1"/>
    <xf numFmtId="164" fontId="0" fillId="0" borderId="0" xfId="3" applyNumberFormat="1" applyFont="1" applyFill="1" applyAlignment="1">
      <alignment horizontal="center"/>
    </xf>
    <xf numFmtId="165" fontId="0" fillId="0" borderId="0" xfId="1" applyNumberFormat="1" applyFont="1" applyFill="1" applyBorder="1"/>
    <xf numFmtId="165" fontId="0" fillId="0" borderId="1" xfId="1" applyNumberFormat="1" applyFont="1" applyFill="1" applyBorder="1"/>
    <xf numFmtId="165" fontId="0" fillId="0" borderId="1" xfId="1" applyNumberFormat="1" applyFont="1" applyBorder="1"/>
    <xf numFmtId="164" fontId="0" fillId="0" borderId="5" xfId="2" applyNumberFormat="1" applyFont="1" applyFill="1" applyBorder="1"/>
    <xf numFmtId="37" fontId="7" fillId="0" borderId="0" xfId="0" applyFont="1"/>
    <xf numFmtId="37" fontId="0" fillId="0" borderId="0" xfId="0" applyFill="1" applyAlignment="1">
      <alignment horizontal="center"/>
    </xf>
    <xf numFmtId="164" fontId="0" fillId="0" borderId="11" xfId="2" applyNumberFormat="1" applyFont="1" applyFill="1" applyBorder="1"/>
    <xf numFmtId="164" fontId="0" fillId="0" borderId="11" xfId="2" applyNumberFormat="1" applyFont="1" applyBorder="1"/>
    <xf numFmtId="9" fontId="0" fillId="0" borderId="0" xfId="3" applyFont="1" applyFill="1" applyBorder="1" applyAlignment="1">
      <alignment horizontal="center"/>
    </xf>
    <xf numFmtId="164" fontId="0" fillId="0" borderId="0" xfId="2" applyNumberFormat="1" applyFont="1" applyBorder="1"/>
    <xf numFmtId="10" fontId="0" fillId="0" borderId="0" xfId="3" applyNumberFormat="1" applyFont="1"/>
    <xf numFmtId="43" fontId="4" fillId="0" borderId="0" xfId="1" applyFont="1" applyAlignment="1" applyProtection="1">
      <alignment horizontal="left"/>
    </xf>
    <xf numFmtId="0" fontId="2" fillId="0" borderId="0" xfId="1" applyNumberFormat="1" applyFont="1" applyAlignment="1" applyProtection="1">
      <alignment horizontal="right"/>
    </xf>
    <xf numFmtId="10" fontId="0" fillId="0" borderId="0" xfId="3" applyNumberFormat="1" applyFont="1" applyFill="1" applyAlignment="1">
      <alignment horizontal="center"/>
    </xf>
    <xf numFmtId="10" fontId="0" fillId="0" borderId="0" xfId="3" applyNumberFormat="1" applyFont="1" applyAlignment="1">
      <alignment horizontal="center"/>
    </xf>
    <xf numFmtId="37" fontId="11" fillId="0" borderId="0" xfId="0" applyFont="1" applyFill="1" applyAlignment="1" applyProtection="1">
      <alignment horizontal="left"/>
    </xf>
    <xf numFmtId="166" fontId="0" fillId="0" borderId="0" xfId="1" applyNumberFormat="1" applyFont="1" applyFill="1"/>
    <xf numFmtId="9" fontId="2" fillId="0" borderId="0" xfId="3" applyNumberFormat="1" applyFont="1" applyFill="1" applyAlignment="1">
      <alignment horizontal="center"/>
    </xf>
    <xf numFmtId="10" fontId="2" fillId="0" borderId="0" xfId="3" applyNumberFormat="1" applyFont="1" applyFill="1" applyAlignment="1">
      <alignment horizontal="center"/>
    </xf>
    <xf numFmtId="164" fontId="0" fillId="0" borderId="3" xfId="2" applyNumberFormat="1" applyFont="1" applyFill="1" applyBorder="1"/>
    <xf numFmtId="37" fontId="0" fillId="0" borderId="0" xfId="0" applyFill="1" applyBorder="1" applyAlignment="1">
      <alignment horizontal="center"/>
    </xf>
    <xf numFmtId="37" fontId="0" fillId="0" borderId="0" xfId="0" applyFill="1" applyBorder="1"/>
    <xf numFmtId="43" fontId="0" fillId="0" borderId="0" xfId="1" applyFont="1" applyFill="1"/>
    <xf numFmtId="164" fontId="0" fillId="0" borderId="3" xfId="2" applyNumberFormat="1" applyFont="1" applyBorder="1"/>
    <xf numFmtId="37" fontId="2" fillId="0" borderId="0" xfId="0" applyFont="1" applyFill="1" applyAlignment="1" applyProtection="1">
      <alignment horizontal="left" wrapText="1"/>
    </xf>
    <xf numFmtId="37" fontId="0" fillId="0" borderId="3" xfId="0" applyBorder="1"/>
    <xf numFmtId="37" fontId="2" fillId="0" borderId="1" xfId="0" applyFont="1" applyBorder="1" applyAlignment="1" applyProtection="1">
      <alignment horizontal="left"/>
    </xf>
    <xf numFmtId="14" fontId="4" fillId="0" borderId="7" xfId="0" applyNumberFormat="1" applyFont="1" applyBorder="1" applyAlignment="1">
      <alignment horizontal="center"/>
    </xf>
    <xf numFmtId="44" fontId="2" fillId="0" borderId="0" xfId="2" applyFont="1" applyFill="1"/>
    <xf numFmtId="9" fontId="2" fillId="0" borderId="0" xfId="3" applyFont="1" applyFill="1" applyAlignment="1">
      <alignment horizontal="center"/>
    </xf>
    <xf numFmtId="164" fontId="2" fillId="0" borderId="0" xfId="2" applyNumberFormat="1" applyFont="1" applyFill="1"/>
    <xf numFmtId="9" fontId="2" fillId="0" borderId="0" xfId="3" applyFont="1" applyFill="1"/>
    <xf numFmtId="9" fontId="2" fillId="0" borderId="0" xfId="3" applyFont="1" applyAlignment="1">
      <alignment horizontal="center"/>
    </xf>
    <xf numFmtId="44" fontId="2" fillId="0" borderId="0" xfId="2" applyFont="1"/>
    <xf numFmtId="165" fontId="2" fillId="0" borderId="0" xfId="1" applyNumberFormat="1" applyFont="1" applyFill="1"/>
    <xf numFmtId="165" fontId="2" fillId="0" borderId="0" xfId="1" applyNumberFormat="1" applyFont="1"/>
    <xf numFmtId="164" fontId="2" fillId="0" borderId="0" xfId="3" applyNumberFormat="1" applyFont="1" applyFill="1" applyAlignment="1">
      <alignment horizontal="center"/>
    </xf>
    <xf numFmtId="164" fontId="2" fillId="0" borderId="0" xfId="2" applyNumberFormat="1" applyFont="1"/>
    <xf numFmtId="165" fontId="2" fillId="0" borderId="1" xfId="1" applyNumberFormat="1" applyFont="1" applyFill="1" applyBorder="1"/>
    <xf numFmtId="165" fontId="2" fillId="0" borderId="1" xfId="1" applyNumberFormat="1" applyFont="1" applyBorder="1"/>
    <xf numFmtId="164" fontId="2" fillId="0" borderId="11" xfId="2" applyNumberFormat="1" applyFont="1" applyFill="1" applyBorder="1"/>
    <xf numFmtId="164" fontId="2" fillId="0" borderId="0" xfId="2" applyNumberFormat="1" applyFont="1" applyFill="1" applyBorder="1"/>
    <xf numFmtId="9" fontId="2" fillId="0" borderId="0" xfId="3" applyFont="1" applyFill="1" applyBorder="1" applyAlignment="1">
      <alignment horizontal="center"/>
    </xf>
    <xf numFmtId="164" fontId="2" fillId="0" borderId="0" xfId="2" applyNumberFormat="1" applyFont="1" applyBorder="1"/>
    <xf numFmtId="10" fontId="2" fillId="0" borderId="0" xfId="3" applyNumberFormat="1" applyFont="1" applyAlignment="1">
      <alignment horizontal="center"/>
    </xf>
    <xf numFmtId="10" fontId="7" fillId="0" borderId="0" xfId="3" applyNumberFormat="1" applyFont="1" applyFill="1" applyAlignment="1">
      <alignment horizontal="center"/>
    </xf>
    <xf numFmtId="166" fontId="2" fillId="0" borderId="0" xfId="1" applyNumberFormat="1" applyFont="1" applyFill="1"/>
    <xf numFmtId="0" fontId="12" fillId="0" borderId="0" xfId="0" applyNumberFormat="1" applyFont="1" applyFill="1" applyBorder="1"/>
    <xf numFmtId="37" fontId="12" fillId="0" borderId="0" xfId="0" applyFont="1" applyFill="1" applyBorder="1" applyAlignment="1">
      <alignment horizontal="left"/>
    </xf>
    <xf numFmtId="43" fontId="2" fillId="0" borderId="0" xfId="1" applyFont="1" applyFill="1"/>
    <xf numFmtId="164" fontId="2" fillId="0" borderId="3" xfId="2" applyNumberFormat="1" applyFont="1" applyFill="1" applyBorder="1"/>
    <xf numFmtId="164" fontId="2" fillId="0" borderId="3" xfId="2" applyNumberFormat="1" applyFont="1" applyBorder="1"/>
    <xf numFmtId="37" fontId="0" fillId="0" borderId="0" xfId="0" applyAlignment="1">
      <alignment horizontal="left"/>
    </xf>
    <xf numFmtId="37" fontId="4" fillId="0" borderId="7" xfId="0" applyFont="1" applyBorder="1" applyAlignment="1">
      <alignment horizontal="center"/>
    </xf>
    <xf numFmtId="37" fontId="4" fillId="0" borderId="9" xfId="0" applyFont="1" applyBorder="1" applyAlignment="1" applyProtection="1">
      <alignment horizontal="center"/>
    </xf>
    <xf numFmtId="0" fontId="2" fillId="0" borderId="0" xfId="0" applyNumberFormat="1" applyFont="1" applyAlignment="1" applyProtection="1">
      <alignment horizontal="center"/>
    </xf>
    <xf numFmtId="165" fontId="2" fillId="0" borderId="5" xfId="1" applyNumberFormat="1" applyFont="1" applyFill="1" applyBorder="1"/>
    <xf numFmtId="165" fontId="2" fillId="0" borderId="5" xfId="1" applyNumberFormat="1" applyFont="1" applyBorder="1"/>
    <xf numFmtId="0" fontId="2" fillId="0" borderId="0" xfId="0" applyNumberFormat="1" applyFont="1" applyAlignment="1">
      <alignment horizontal="center"/>
    </xf>
    <xf numFmtId="37" fontId="13" fillId="0" borderId="0" xfId="0" applyFont="1"/>
    <xf numFmtId="0" fontId="2" fillId="0" borderId="0" xfId="0" applyNumberFormat="1" applyFont="1"/>
    <xf numFmtId="0" fontId="2" fillId="0" borderId="0" xfId="0" applyNumberFormat="1" applyFont="1" applyFill="1"/>
    <xf numFmtId="165" fontId="2" fillId="0" borderId="0" xfId="1" applyNumberFormat="1" applyFont="1" applyFill="1" applyBorder="1"/>
    <xf numFmtId="0" fontId="0" fillId="0" borderId="0" xfId="0" applyNumberFormat="1" applyAlignment="1">
      <alignment horizontal="center"/>
    </xf>
    <xf numFmtId="164" fontId="2" fillId="0" borderId="11" xfId="2" applyNumberFormat="1" applyFont="1" applyBorder="1"/>
    <xf numFmtId="0" fontId="2" fillId="0" borderId="0" xfId="0" applyNumberFormat="1" applyFont="1" applyFill="1" applyAlignment="1" applyProtection="1">
      <alignment horizontal="center"/>
    </xf>
    <xf numFmtId="166" fontId="2" fillId="0" borderId="0" xfId="1" applyNumberFormat="1" applyFont="1" applyFill="1" applyBorder="1"/>
    <xf numFmtId="10" fontId="2" fillId="0" borderId="0" xfId="3" applyNumberFormat="1" applyFont="1" applyBorder="1" applyAlignment="1">
      <alignment horizontal="center"/>
    </xf>
    <xf numFmtId="37" fontId="2" fillId="0" borderId="0" xfId="0" applyFont="1" applyAlignment="1" applyProtection="1">
      <alignment horizontal="left" wrapText="1"/>
    </xf>
    <xf numFmtId="165" fontId="0" fillId="0" borderId="5" xfId="1" applyNumberFormat="1" applyFont="1" applyFill="1" applyBorder="1"/>
    <xf numFmtId="165" fontId="0" fillId="0" borderId="5" xfId="1" applyNumberFormat="1" applyFont="1" applyBorder="1"/>
    <xf numFmtId="10" fontId="2" fillId="0" borderId="0" xfId="3" applyNumberFormat="1" applyFont="1" applyFill="1" applyBorder="1" applyAlignment="1">
      <alignment horizontal="center"/>
    </xf>
    <xf numFmtId="37" fontId="0" fillId="0" borderId="12" xfId="0" applyFill="1" applyBorder="1"/>
    <xf numFmtId="37" fontId="2" fillId="0" borderId="2" xfId="0" applyFont="1" applyBorder="1" applyAlignment="1">
      <alignment horizontal="center"/>
    </xf>
    <xf numFmtId="37" fontId="0" fillId="0" borderId="1" xfId="0" applyBorder="1" applyAlignment="1">
      <alignment horizontal="center"/>
    </xf>
    <xf numFmtId="37" fontId="2" fillId="0" borderId="2" xfId="0" applyFont="1" applyBorder="1" applyAlignment="1" applyProtection="1">
      <alignment horizontal="right"/>
    </xf>
    <xf numFmtId="37" fontId="7" fillId="0" borderId="0" xfId="0" applyFont="1" applyFill="1" applyBorder="1" applyAlignment="1">
      <alignment horizontal="center"/>
    </xf>
    <xf numFmtId="37" fontId="2" fillId="0" borderId="0" xfId="0" applyFont="1" applyFill="1" applyBorder="1" applyAlignment="1">
      <alignment horizontal="center"/>
    </xf>
    <xf numFmtId="14" fontId="2" fillId="0" borderId="1" xfId="0" applyNumberFormat="1" applyFont="1" applyBorder="1" applyAlignment="1" applyProtection="1">
      <alignment horizontal="center"/>
    </xf>
    <xf numFmtId="9" fontId="2" fillId="0" borderId="0" xfId="3" applyFont="1"/>
    <xf numFmtId="3" fontId="0" fillId="0" borderId="0" xfId="0" quotePrefix="1" applyNumberFormat="1" applyFill="1" applyAlignment="1">
      <alignment horizontal="left"/>
    </xf>
    <xf numFmtId="10" fontId="0" fillId="0" borderId="0" xfId="3" quotePrefix="1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165" fontId="2" fillId="0" borderId="0" xfId="1" applyNumberFormat="1" applyFont="1" applyFill="1" applyAlignment="1">
      <alignment horizontal="center"/>
    </xf>
    <xf numFmtId="164" fontId="2" fillId="0" borderId="0" xfId="2" applyNumberFormat="1" applyFont="1" applyFill="1" applyAlignment="1">
      <alignment horizontal="center"/>
    </xf>
    <xf numFmtId="3" fontId="0" fillId="0" borderId="0" xfId="0" quotePrefix="1" applyNumberFormat="1" applyFill="1"/>
    <xf numFmtId="3" fontId="0" fillId="0" borderId="0" xfId="0" quotePrefix="1" applyNumberFormat="1" applyFill="1" applyAlignment="1">
      <alignment horizontal="right"/>
    </xf>
    <xf numFmtId="10" fontId="0" fillId="0" borderId="0" xfId="3" quotePrefix="1" applyNumberFormat="1" applyFont="1" applyFill="1" applyAlignment="1">
      <alignment horizontal="right"/>
    </xf>
    <xf numFmtId="164" fontId="2" fillId="0" borderId="0" xfId="2" applyNumberFormat="1" applyFont="1" applyFill="1" applyBorder="1" applyAlignment="1">
      <alignment horizontal="center"/>
    </xf>
    <xf numFmtId="37" fontId="0" fillId="0" borderId="1" xfId="0" applyFill="1" applyBorder="1"/>
    <xf numFmtId="165" fontId="2" fillId="0" borderId="0" xfId="1" applyNumberFormat="1" applyFont="1" applyFill="1" applyBorder="1" applyAlignment="1">
      <alignment horizontal="center"/>
    </xf>
    <xf numFmtId="9" fontId="2" fillId="0" borderId="0" xfId="1" applyNumberFormat="1" applyFont="1" applyFill="1" applyAlignment="1">
      <alignment horizontal="center"/>
    </xf>
    <xf numFmtId="43" fontId="2" fillId="0" borderId="0" xfId="1" applyFont="1" applyFill="1" applyBorder="1" applyAlignment="1">
      <alignment horizontal="center"/>
    </xf>
    <xf numFmtId="164" fontId="2" fillId="0" borderId="0" xfId="2" applyNumberFormat="1" applyFont="1" applyBorder="1" applyAlignment="1">
      <alignment horizontal="center"/>
    </xf>
    <xf numFmtId="10" fontId="2" fillId="0" borderId="0" xfId="0" applyNumberFormat="1" applyFont="1" applyProtection="1"/>
    <xf numFmtId="165" fontId="2" fillId="0" borderId="2" xfId="1" applyNumberFormat="1" applyFont="1" applyFill="1" applyBorder="1" applyProtection="1"/>
    <xf numFmtId="37" fontId="14" fillId="0" borderId="0" xfId="0" applyFont="1"/>
    <xf numFmtId="37" fontId="14" fillId="0" borderId="0" xfId="0" applyFont="1" applyAlignment="1" applyProtection="1">
      <alignment horizontal="left"/>
    </xf>
    <xf numFmtId="37" fontId="14" fillId="0" borderId="0" xfId="0" applyFont="1" applyBorder="1"/>
    <xf numFmtId="37" fontId="14" fillId="0" borderId="0" xfId="0" applyFont="1" applyAlignment="1">
      <alignment horizontal="right"/>
    </xf>
    <xf numFmtId="37" fontId="14" fillId="0" borderId="0" xfId="0" applyFont="1" applyAlignment="1" applyProtection="1">
      <alignment horizontal="right"/>
    </xf>
    <xf numFmtId="37" fontId="14" fillId="0" borderId="0" xfId="0" applyFont="1" applyBorder="1" applyAlignment="1" applyProtection="1">
      <alignment horizontal="left"/>
    </xf>
    <xf numFmtId="37" fontId="14" fillId="0" borderId="0" xfId="0" applyFont="1" applyBorder="1" applyAlignment="1" applyProtection="1">
      <alignment horizontal="right"/>
    </xf>
    <xf numFmtId="37" fontId="14" fillId="0" borderId="4" xfId="0" applyFont="1" applyBorder="1"/>
    <xf numFmtId="37" fontId="14" fillId="0" borderId="6" xfId="0" applyFont="1" applyBorder="1"/>
    <xf numFmtId="37" fontId="14" fillId="0" borderId="7" xfId="0" applyFont="1" applyBorder="1"/>
    <xf numFmtId="37" fontId="14" fillId="0" borderId="8" xfId="0" applyFont="1" applyBorder="1"/>
    <xf numFmtId="37" fontId="14" fillId="0" borderId="7" xfId="0" applyFont="1" applyBorder="1" applyAlignment="1" applyProtection="1">
      <alignment horizontal="center"/>
    </xf>
    <xf numFmtId="14" fontId="2" fillId="0" borderId="7" xfId="0" applyNumberFormat="1" applyFont="1" applyBorder="1" applyAlignment="1">
      <alignment horizontal="center"/>
    </xf>
    <xf numFmtId="37" fontId="14" fillId="0" borderId="8" xfId="0" applyFont="1" applyBorder="1" applyAlignment="1" applyProtection="1">
      <alignment horizontal="center"/>
    </xf>
    <xf numFmtId="37" fontId="14" fillId="0" borderId="0" xfId="0" applyFont="1" applyBorder="1" applyAlignment="1" applyProtection="1">
      <alignment horizontal="center"/>
    </xf>
    <xf numFmtId="37" fontId="14" fillId="0" borderId="9" xfId="0" applyFont="1" applyBorder="1" applyAlignment="1" applyProtection="1">
      <alignment horizontal="center"/>
    </xf>
    <xf numFmtId="37" fontId="14" fillId="0" borderId="10" xfId="0" applyFont="1" applyBorder="1" applyAlignment="1" applyProtection="1">
      <alignment horizontal="left"/>
    </xf>
    <xf numFmtId="37" fontId="14" fillId="0" borderId="10" xfId="0" applyFont="1" applyBorder="1" applyAlignment="1" applyProtection="1">
      <alignment horizontal="center"/>
    </xf>
    <xf numFmtId="37" fontId="14" fillId="0" borderId="0" xfId="0" applyFont="1" applyAlignment="1" applyProtection="1">
      <alignment horizontal="center"/>
    </xf>
    <xf numFmtId="37" fontId="14" fillId="0" borderId="0" xfId="0" applyNumberFormat="1" applyFont="1" applyFill="1" applyProtection="1"/>
    <xf numFmtId="37" fontId="14" fillId="0" borderId="0" xfId="0" applyNumberFormat="1" applyFont="1" applyProtection="1"/>
    <xf numFmtId="37" fontId="14" fillId="0" borderId="0" xfId="0" applyNumberFormat="1" applyFont="1" applyBorder="1" applyProtection="1"/>
    <xf numFmtId="37" fontId="14" fillId="0" borderId="0" xfId="0" applyFont="1" applyAlignment="1" applyProtection="1">
      <alignment horizontal="left" indent="1"/>
    </xf>
    <xf numFmtId="164" fontId="14" fillId="0" borderId="0" xfId="2" applyNumberFormat="1" applyFont="1" applyFill="1" applyProtection="1"/>
    <xf numFmtId="9" fontId="14" fillId="0" borderId="0" xfId="3" applyFont="1" applyFill="1" applyAlignment="1" applyProtection="1">
      <alignment horizontal="center"/>
    </xf>
    <xf numFmtId="164" fontId="14" fillId="0" borderId="0" xfId="2" applyNumberFormat="1" applyFont="1" applyProtection="1"/>
    <xf numFmtId="9" fontId="14" fillId="0" borderId="0" xfId="3" applyFont="1" applyAlignment="1" applyProtection="1">
      <alignment horizontal="center"/>
    </xf>
    <xf numFmtId="165" fontId="14" fillId="0" borderId="0" xfId="1" applyNumberFormat="1" applyFont="1" applyFill="1" applyProtection="1"/>
    <xf numFmtId="10" fontId="14" fillId="0" borderId="0" xfId="3" applyNumberFormat="1" applyFont="1" applyFill="1" applyAlignment="1" applyProtection="1">
      <alignment horizontal="center"/>
    </xf>
    <xf numFmtId="165" fontId="14" fillId="0" borderId="0" xfId="1" applyNumberFormat="1" applyFont="1" applyProtection="1"/>
    <xf numFmtId="165" fontId="14" fillId="0" borderId="0" xfId="1" applyNumberFormat="1" applyFont="1" applyBorder="1" applyProtection="1"/>
    <xf numFmtId="10" fontId="14" fillId="0" borderId="0" xfId="3" applyNumberFormat="1" applyFont="1" applyAlignment="1" applyProtection="1">
      <alignment horizontal="center"/>
    </xf>
    <xf numFmtId="165" fontId="14" fillId="0" borderId="1" xfId="1" applyNumberFormat="1" applyFont="1" applyFill="1" applyBorder="1" applyProtection="1"/>
    <xf numFmtId="165" fontId="14" fillId="0" borderId="1" xfId="1" applyNumberFormat="1" applyFont="1" applyBorder="1" applyProtection="1"/>
    <xf numFmtId="37" fontId="14" fillId="0" borderId="0" xfId="0" applyFont="1" applyAlignment="1" applyProtection="1">
      <alignment horizontal="left" indent="2"/>
    </xf>
    <xf numFmtId="10" fontId="14" fillId="0" borderId="0" xfId="0" applyNumberFormat="1" applyFont="1" applyAlignment="1" applyProtection="1">
      <alignment horizontal="center"/>
    </xf>
    <xf numFmtId="37" fontId="14" fillId="0" borderId="0" xfId="0" applyFont="1" applyFill="1"/>
    <xf numFmtId="43" fontId="14" fillId="0" borderId="0" xfId="1" applyFont="1" applyFill="1" applyProtection="1"/>
    <xf numFmtId="43" fontId="14" fillId="0" borderId="1" xfId="1" applyFont="1" applyFill="1" applyBorder="1" applyProtection="1"/>
    <xf numFmtId="37" fontId="14" fillId="0" borderId="0" xfId="0" applyFont="1" applyFill="1" applyBorder="1"/>
    <xf numFmtId="10" fontId="14" fillId="0" borderId="0" xfId="0" applyNumberFormat="1" applyFont="1" applyBorder="1" applyProtection="1"/>
    <xf numFmtId="37" fontId="14" fillId="0" borderId="0" xfId="0" applyNumberFormat="1" applyFont="1" applyFill="1" applyBorder="1" applyProtection="1"/>
    <xf numFmtId="10" fontId="14" fillId="0" borderId="0" xfId="0" applyNumberFormat="1" applyFont="1" applyProtection="1"/>
    <xf numFmtId="164" fontId="14" fillId="0" borderId="3" xfId="2" applyNumberFormat="1" applyFont="1" applyBorder="1" applyProtection="1"/>
    <xf numFmtId="37" fontId="2" fillId="0" borderId="0" xfId="0" applyFont="1" applyAlignment="1">
      <alignment horizontal="right"/>
    </xf>
    <xf numFmtId="167" fontId="2" fillId="0" borderId="0" xfId="1" applyNumberFormat="1" applyFont="1"/>
    <xf numFmtId="37" fontId="2" fillId="0" borderId="0" xfId="0" applyFont="1" applyAlignment="1" applyProtection="1">
      <alignment horizontal="left" indent="2"/>
    </xf>
    <xf numFmtId="164" fontId="2" fillId="0" borderId="0" xfId="2" applyNumberFormat="1" applyFont="1" applyProtection="1"/>
    <xf numFmtId="37" fontId="2" fillId="0" borderId="0" xfId="0" applyFont="1" applyAlignment="1">
      <alignment horizontal="left" indent="2"/>
    </xf>
    <xf numFmtId="37" fontId="2" fillId="0" borderId="2" xfId="0" applyNumberFormat="1" applyFont="1" applyBorder="1" applyProtection="1"/>
    <xf numFmtId="37" fontId="2" fillId="0" borderId="0" xfId="0" applyNumberFormat="1" applyFont="1" applyBorder="1" applyProtection="1"/>
    <xf numFmtId="37" fontId="2" fillId="0" borderId="0" xfId="0" applyFont="1" applyFill="1" applyBorder="1" applyAlignment="1">
      <alignment horizontal="centerContinuous"/>
    </xf>
    <xf numFmtId="37" fontId="2" fillId="0" borderId="0" xfId="0" applyFont="1" applyFill="1" applyBorder="1"/>
    <xf numFmtId="37" fontId="2" fillId="0" borderId="4" xfId="0" applyFont="1" applyBorder="1" applyAlignment="1">
      <alignment horizontal="center"/>
    </xf>
    <xf numFmtId="37" fontId="2" fillId="0" borderId="6" xfId="0" applyFont="1" applyBorder="1" applyAlignment="1" applyProtection="1">
      <alignment horizontal="center"/>
    </xf>
    <xf numFmtId="37" fontId="2" fillId="0" borderId="4" xfId="0" applyFont="1" applyBorder="1" applyAlignment="1" applyProtection="1">
      <alignment horizontal="center"/>
    </xf>
    <xf numFmtId="37" fontId="2" fillId="0" borderId="7" xfId="0" applyFont="1" applyBorder="1" applyAlignment="1" applyProtection="1">
      <alignment horizontal="center"/>
    </xf>
    <xf numFmtId="37" fontId="2" fillId="0" borderId="7" xfId="0" applyFont="1" applyBorder="1" applyAlignment="1">
      <alignment horizontal="center"/>
    </xf>
    <xf numFmtId="37" fontId="2" fillId="0" borderId="8" xfId="0" applyFont="1" applyFill="1" applyBorder="1" applyAlignment="1" applyProtection="1">
      <alignment horizontal="center"/>
    </xf>
    <xf numFmtId="37" fontId="2" fillId="0" borderId="1" xfId="0" applyFont="1" applyBorder="1" applyAlignment="1">
      <alignment horizontal="center"/>
    </xf>
    <xf numFmtId="37" fontId="2" fillId="0" borderId="9" xfId="0" applyFont="1" applyBorder="1" applyAlignment="1">
      <alignment horizontal="center"/>
    </xf>
    <xf numFmtId="37" fontId="2" fillId="0" borderId="10" xfId="0" applyFont="1" applyBorder="1" applyAlignment="1">
      <alignment horizontal="center"/>
    </xf>
    <xf numFmtId="37" fontId="3" fillId="0" borderId="0" xfId="0" applyFont="1"/>
    <xf numFmtId="9" fontId="2" fillId="0" borderId="0" xfId="0" applyNumberFormat="1" applyFont="1" applyAlignment="1" applyProtection="1">
      <alignment horizontal="center"/>
    </xf>
    <xf numFmtId="168" fontId="2" fillId="0" borderId="0" xfId="0" quotePrefix="1" applyNumberFormat="1" applyFont="1" applyAlignment="1" applyProtection="1">
      <alignment horizontal="center"/>
    </xf>
    <xf numFmtId="9" fontId="2" fillId="0" borderId="0" xfId="0" applyNumberFormat="1" applyFont="1" applyFill="1" applyBorder="1" applyAlignment="1">
      <alignment horizontal="center"/>
    </xf>
    <xf numFmtId="37" fontId="2" fillId="0" borderId="0" xfId="0" applyNumberFormat="1" applyFont="1" applyAlignment="1" applyProtection="1">
      <alignment horizontal="center"/>
    </xf>
    <xf numFmtId="37" fontId="11" fillId="0" borderId="0" xfId="0" applyFont="1" applyAlignment="1" applyProtection="1">
      <alignment horizontal="center"/>
    </xf>
    <xf numFmtId="164" fontId="2" fillId="0" borderId="12" xfId="2" applyNumberFormat="1" applyFont="1" applyFill="1" applyBorder="1" applyProtection="1"/>
    <xf numFmtId="10" fontId="2" fillId="0" borderId="0" xfId="3" applyNumberFormat="1" applyFont="1" applyAlignment="1" applyProtection="1">
      <alignment horizontal="center"/>
    </xf>
    <xf numFmtId="10" fontId="15" fillId="0" borderId="0" xfId="3" applyNumberFormat="1" applyFont="1" applyFill="1" applyAlignment="1" applyProtection="1">
      <alignment horizontal="center"/>
    </xf>
    <xf numFmtId="37" fontId="15" fillId="0" borderId="0" xfId="0" applyFont="1" applyFill="1"/>
    <xf numFmtId="37" fontId="2" fillId="0" borderId="0" xfId="0" applyNumberFormat="1" applyFont="1" applyFill="1" applyAlignment="1" applyProtection="1">
      <alignment horizontal="center"/>
    </xf>
    <xf numFmtId="9" fontId="2" fillId="0" borderId="0" xfId="3" applyFont="1" applyAlignment="1" applyProtection="1">
      <alignment horizontal="center"/>
    </xf>
    <xf numFmtId="37" fontId="4" fillId="0" borderId="0" xfId="0" applyFont="1" applyFill="1" applyAlignment="1" applyProtection="1">
      <alignment horizontal="left"/>
    </xf>
    <xf numFmtId="9" fontId="2" fillId="0" borderId="0" xfId="3" applyFont="1" applyBorder="1" applyAlignment="1">
      <alignment horizontal="center"/>
    </xf>
    <xf numFmtId="10" fontId="15" fillId="0" borderId="0" xfId="3" applyNumberFormat="1" applyFont="1" applyAlignment="1" applyProtection="1">
      <alignment horizontal="center"/>
    </xf>
    <xf numFmtId="37" fontId="15" fillId="0" borderId="0" xfId="0" applyFont="1"/>
    <xf numFmtId="164" fontId="2" fillId="0" borderId="12" xfId="2" applyNumberFormat="1" applyFont="1" applyBorder="1"/>
    <xf numFmtId="37" fontId="16" fillId="0" borderId="0" xfId="0" applyFont="1"/>
    <xf numFmtId="37" fontId="0" fillId="0" borderId="0" xfId="0" applyFont="1"/>
    <xf numFmtId="37" fontId="4" fillId="0" borderId="3" xfId="0" applyFont="1" applyBorder="1"/>
    <xf numFmtId="37" fontId="4" fillId="0" borderId="5" xfId="0" applyFont="1" applyBorder="1"/>
    <xf numFmtId="37" fontId="2" fillId="0" borderId="5" xfId="0" applyFont="1" applyFill="1" applyBorder="1"/>
    <xf numFmtId="37" fontId="4" fillId="0" borderId="0" xfId="0" applyFont="1" applyBorder="1" applyAlignment="1">
      <alignment horizontal="left"/>
    </xf>
    <xf numFmtId="37" fontId="2" fillId="0" borderId="13" xfId="0" applyFont="1" applyBorder="1"/>
    <xf numFmtId="37" fontId="2" fillId="0" borderId="13" xfId="0" applyFont="1" applyBorder="1" applyAlignment="1" applyProtection="1">
      <alignment horizontal="center"/>
    </xf>
    <xf numFmtId="37" fontId="2" fillId="0" borderId="13" xfId="0" applyFont="1" applyFill="1" applyBorder="1"/>
    <xf numFmtId="37" fontId="2" fillId="0" borderId="12" xfId="0" applyFont="1" applyBorder="1"/>
    <xf numFmtId="37" fontId="4" fillId="0" borderId="0" xfId="0" applyFont="1" applyAlignment="1">
      <alignment horizontal="center"/>
    </xf>
    <xf numFmtId="37" fontId="4" fillId="0" borderId="0" xfId="0" applyFont="1" applyFill="1" applyBorder="1"/>
    <xf numFmtId="37" fontId="4" fillId="0" borderId="11" xfId="0" applyFont="1" applyBorder="1"/>
    <xf numFmtId="37" fontId="15" fillId="0" borderId="0" xfId="0" applyFont="1" applyAlignment="1">
      <alignment horizontal="center"/>
    </xf>
    <xf numFmtId="37" fontId="4" fillId="0" borderId="13" xfId="0" applyFont="1" applyBorder="1"/>
    <xf numFmtId="37" fontId="4" fillId="0" borderId="12" xfId="0" applyFont="1" applyBorder="1"/>
    <xf numFmtId="37" fontId="4" fillId="0" borderId="0" xfId="0" applyFont="1" applyBorder="1"/>
    <xf numFmtId="10" fontId="2" fillId="0" borderId="0" xfId="0" applyNumberFormat="1" applyFont="1"/>
    <xf numFmtId="169" fontId="2" fillId="0" borderId="0" xfId="0" applyNumberFormat="1" applyFont="1"/>
    <xf numFmtId="37" fontId="2" fillId="0" borderId="14" xfId="0" applyFont="1" applyBorder="1"/>
    <xf numFmtId="37" fontId="2" fillId="0" borderId="14" xfId="0" applyFont="1" applyBorder="1" applyAlignment="1">
      <alignment horizontal="center"/>
    </xf>
    <xf numFmtId="37" fontId="2" fillId="0" borderId="14" xfId="0" applyFont="1" applyBorder="1" applyAlignment="1" applyProtection="1">
      <alignment horizontal="center"/>
    </xf>
    <xf numFmtId="37" fontId="2" fillId="0" borderId="15" xfId="0" applyFont="1" applyBorder="1" applyAlignment="1" applyProtection="1">
      <alignment horizontal="center"/>
    </xf>
    <xf numFmtId="37" fontId="2" fillId="0" borderId="16" xfId="0" applyFont="1" applyBorder="1" applyAlignment="1" applyProtection="1">
      <alignment horizontal="center"/>
    </xf>
    <xf numFmtId="37" fontId="2" fillId="0" borderId="16" xfId="0" applyFont="1" applyBorder="1" applyAlignment="1">
      <alignment horizontal="center"/>
    </xf>
    <xf numFmtId="168" fontId="2" fillId="0" borderId="0" xfId="0" applyNumberFormat="1" applyFont="1" applyProtection="1"/>
    <xf numFmtId="164" fontId="2" fillId="0" borderId="0" xfId="2" applyNumberFormat="1" applyFont="1" applyFill="1" applyBorder="1" applyProtection="1"/>
    <xf numFmtId="9" fontId="2" fillId="0" borderId="0" xfId="0" applyNumberFormat="1" applyFont="1" applyBorder="1" applyAlignment="1" applyProtection="1">
      <alignment horizontal="center"/>
    </xf>
    <xf numFmtId="168" fontId="2" fillId="0" borderId="0" xfId="0" applyNumberFormat="1" applyFont="1"/>
    <xf numFmtId="37" fontId="2" fillId="0" borderId="0" xfId="0" applyNumberFormat="1" applyFont="1" applyBorder="1" applyAlignment="1" applyProtection="1">
      <alignment horizontal="center"/>
    </xf>
    <xf numFmtId="165" fontId="2" fillId="0" borderId="0" xfId="1" applyNumberFormat="1" applyFont="1" applyFill="1" applyBorder="1" applyProtection="1"/>
    <xf numFmtId="10" fontId="2" fillId="0" borderId="0" xfId="0" applyNumberFormat="1" applyFont="1" applyBorder="1" applyAlignment="1" applyProtection="1">
      <alignment horizontal="center"/>
    </xf>
    <xf numFmtId="9" fontId="2" fillId="0" borderId="0" xfId="3" applyFont="1" applyBorder="1" applyAlignment="1" applyProtection="1">
      <alignment horizontal="center"/>
    </xf>
    <xf numFmtId="10" fontId="2" fillId="0" borderId="0" xfId="3" applyNumberFormat="1" applyFont="1" applyBorder="1" applyAlignment="1" applyProtection="1">
      <alignment horizontal="center"/>
    </xf>
    <xf numFmtId="37" fontId="2" fillId="0" borderId="0" xfId="0" applyNumberFormat="1" applyFont="1" applyFill="1" applyBorder="1" applyAlignment="1" applyProtection="1">
      <alignment horizontal="center"/>
    </xf>
    <xf numFmtId="165" fontId="2" fillId="0" borderId="0" xfId="1" applyNumberFormat="1" applyFont="1" applyBorder="1"/>
    <xf numFmtId="37" fontId="0" fillId="0" borderId="1" xfId="0" applyBorder="1"/>
    <xf numFmtId="170" fontId="0" fillId="0" borderId="1" xfId="0" applyNumberFormat="1" applyBorder="1" applyAlignment="1">
      <alignment horizontal="center"/>
    </xf>
    <xf numFmtId="37" fontId="4" fillId="0" borderId="0" xfId="0" applyFont="1" applyAlignment="1" applyProtection="1">
      <alignment horizontal="left"/>
    </xf>
    <xf numFmtId="164" fontId="2" fillId="0" borderId="5" xfId="2" applyNumberFormat="1" applyFont="1" applyFill="1" applyBorder="1"/>
    <xf numFmtId="164" fontId="0" fillId="0" borderId="0" xfId="2" applyNumberFormat="1" applyFont="1" applyFill="1" applyAlignment="1">
      <alignment horizontal="right"/>
    </xf>
    <xf numFmtId="37" fontId="14" fillId="0" borderId="0" xfId="0" applyFont="1" applyFill="1" applyAlignment="1" applyProtection="1">
      <alignment horizontal="left" indent="1"/>
    </xf>
    <xf numFmtId="37" fontId="2" fillId="0" borderId="0" xfId="0" applyFont="1" applyFill="1" applyAlignment="1" applyProtection="1"/>
    <xf numFmtId="37" fontId="2" fillId="0" borderId="1" xfId="0" applyFont="1" applyFill="1" applyBorder="1"/>
    <xf numFmtId="37" fontId="0" fillId="0" borderId="0" xfId="0" applyFont="1" applyAlignment="1">
      <alignment horizontal="center"/>
    </xf>
    <xf numFmtId="170" fontId="0" fillId="0" borderId="1" xfId="0" applyNumberFormat="1" applyFill="1" applyBorder="1" applyAlignment="1">
      <alignment horizontal="center"/>
    </xf>
    <xf numFmtId="164" fontId="2" fillId="0" borderId="0" xfId="2" applyNumberFormat="1" applyFont="1" applyFill="1" applyBorder="1" applyAlignment="1">
      <alignment horizontal="right"/>
    </xf>
    <xf numFmtId="164" fontId="2" fillId="0" borderId="0" xfId="2" applyNumberFormat="1" applyFont="1" applyAlignment="1">
      <alignment horizontal="right"/>
    </xf>
    <xf numFmtId="37" fontId="2" fillId="0" borderId="0" xfId="0" applyNumberFormat="1" applyFont="1" applyFill="1" applyBorder="1" applyAlignment="1" applyProtection="1">
      <alignment horizontal="right"/>
    </xf>
    <xf numFmtId="165" fontId="2" fillId="0" borderId="0" xfId="1" applyNumberFormat="1" applyFont="1" applyAlignment="1">
      <alignment horizontal="right"/>
    </xf>
    <xf numFmtId="165" fontId="2" fillId="0" borderId="0" xfId="1" applyNumberFormat="1" applyFont="1" applyFill="1" applyBorder="1" applyAlignment="1" applyProtection="1">
      <alignment horizontal="right"/>
    </xf>
    <xf numFmtId="164" fontId="2" fillId="0" borderId="12" xfId="2" applyNumberFormat="1" applyFont="1" applyFill="1" applyBorder="1"/>
    <xf numFmtId="165" fontId="2" fillId="0" borderId="0" xfId="1" applyNumberFormat="1" applyFont="1" applyFill="1" applyAlignment="1">
      <alignment horizontal="right"/>
    </xf>
    <xf numFmtId="165" fontId="2" fillId="0" borderId="0" xfId="1" applyNumberFormat="1" applyFont="1" applyFill="1" applyBorder="1" applyAlignment="1" applyProtection="1">
      <alignment horizontal="center"/>
    </xf>
    <xf numFmtId="165" fontId="2" fillId="0" borderId="0" xfId="1" applyNumberFormat="1" applyFont="1" applyBorder="1" applyProtection="1"/>
    <xf numFmtId="10" fontId="2" fillId="0" borderId="0" xfId="3" applyNumberFormat="1" applyFont="1"/>
    <xf numFmtId="37" fontId="0" fillId="0" borderId="0" xfId="0" applyFont="1" applyFill="1" applyBorder="1"/>
    <xf numFmtId="10" fontId="2" fillId="0" borderId="0" xfId="3" applyNumberFormat="1" applyFont="1" applyFill="1"/>
    <xf numFmtId="43" fontId="2" fillId="0" borderId="0" xfId="1" applyFont="1" applyFill="1" applyBorder="1" applyProtection="1"/>
    <xf numFmtId="37" fontId="0" fillId="0" borderId="0" xfId="0" applyAlignment="1">
      <alignment horizontal="center"/>
    </xf>
    <xf numFmtId="37" fontId="3" fillId="0" borderId="0" xfId="0" applyFont="1" applyAlignment="1">
      <alignment horizontal="center"/>
    </xf>
    <xf numFmtId="37" fontId="2" fillId="0" borderId="0" xfId="0" applyFont="1" applyFill="1" applyAlignment="1" applyProtection="1">
      <alignment horizontal="center"/>
    </xf>
    <xf numFmtId="37" fontId="4" fillId="0" borderId="0" xfId="0" applyFont="1" applyFill="1" applyAlignment="1" applyProtection="1">
      <alignment horizontal="center"/>
    </xf>
    <xf numFmtId="37" fontId="2" fillId="0" borderId="0" xfId="0" applyFont="1" applyAlignment="1" applyProtection="1">
      <alignment horizontal="center"/>
    </xf>
    <xf numFmtId="37" fontId="14" fillId="0" borderId="0" xfId="0" applyFont="1" applyFill="1" applyAlignment="1" applyProtection="1">
      <alignment horizontal="center"/>
    </xf>
    <xf numFmtId="37" fontId="14" fillId="0" borderId="4" xfId="0" applyFont="1" applyBorder="1" applyAlignment="1">
      <alignment horizontal="center"/>
    </xf>
    <xf numFmtId="37" fontId="14" fillId="0" borderId="5" xfId="0" applyFont="1" applyBorder="1" applyAlignment="1">
      <alignment horizontal="center"/>
    </xf>
    <xf numFmtId="37" fontId="14" fillId="0" borderId="6" xfId="0" applyFont="1" applyBorder="1" applyAlignment="1">
      <alignment horizontal="center"/>
    </xf>
    <xf numFmtId="37" fontId="14" fillId="0" borderId="4" xfId="0" applyFont="1" applyBorder="1" applyAlignment="1" applyProtection="1">
      <alignment horizontal="center"/>
    </xf>
    <xf numFmtId="37" fontId="14" fillId="0" borderId="5" xfId="0" applyFont="1" applyBorder="1" applyAlignment="1" applyProtection="1">
      <alignment horizontal="center"/>
    </xf>
    <xf numFmtId="37" fontId="14" fillId="0" borderId="6" xfId="0" applyFont="1" applyBorder="1" applyAlignment="1" applyProtection="1">
      <alignment horizontal="center"/>
    </xf>
    <xf numFmtId="37" fontId="2" fillId="0" borderId="0" xfId="0" applyFont="1" applyFill="1" applyAlignment="1">
      <alignment horizontal="center"/>
    </xf>
  </cellXfs>
  <cellStyles count="28">
    <cellStyle name="Comma" xfId="1" builtinId="3"/>
    <cellStyle name="Comma [0] 2" xfId="4"/>
    <cellStyle name="Comma 2" xfId="5"/>
    <cellStyle name="Comma 3" xfId="6"/>
    <cellStyle name="Comma 4" xfId="7"/>
    <cellStyle name="Currency" xfId="2" builtinId="4"/>
    <cellStyle name="Currency [0] 2" xfId="8"/>
    <cellStyle name="Currency 2" xfId="9"/>
    <cellStyle name="Currency 3" xfId="10"/>
    <cellStyle name="Currency 4" xfId="11"/>
    <cellStyle name="Normal" xfId="0" builtinId="0"/>
    <cellStyle name="Normal - Style1" xfId="12"/>
    <cellStyle name="Normal 2" xfId="13"/>
    <cellStyle name="Normal 2 2" xfId="14"/>
    <cellStyle name="Normal 3" xfId="15"/>
    <cellStyle name="Normal 3 2" xfId="16"/>
    <cellStyle name="Normal 4" xfId="17"/>
    <cellStyle name="Normal 5" xfId="18"/>
    <cellStyle name="Normal 6" xfId="19"/>
    <cellStyle name="Output Amounts" xfId="20"/>
    <cellStyle name="Output Column Headings" xfId="21"/>
    <cellStyle name="Output Line Items" xfId="22"/>
    <cellStyle name="Output Report Heading" xfId="23"/>
    <cellStyle name="Output Report Title" xfId="24"/>
    <cellStyle name="Percent" xfId="3" builtinId="5"/>
    <cellStyle name="Percent 2" xfId="25"/>
    <cellStyle name="Percent 3" xfId="26"/>
    <cellStyle name="Percent 7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view="pageBreakPreview" zoomScale="80" zoomScaleNormal="100" zoomScaleSheetLayoutView="80" workbookViewId="0">
      <selection sqref="A1:C1"/>
    </sheetView>
  </sheetViews>
  <sheetFormatPr defaultRowHeight="15"/>
  <cols>
    <col min="1" max="1" width="10" customWidth="1"/>
    <col min="3" max="3" width="74.44140625" bestFit="1" customWidth="1"/>
  </cols>
  <sheetData>
    <row r="1" spans="1:3">
      <c r="A1" s="322" t="s">
        <v>382</v>
      </c>
      <c r="B1" s="322"/>
      <c r="C1" s="322"/>
    </row>
    <row r="2" spans="1:3">
      <c r="A2" s="322" t="s">
        <v>383</v>
      </c>
      <c r="B2" s="322"/>
      <c r="C2" s="322"/>
    </row>
    <row r="3" spans="1:3">
      <c r="A3" s="322" t="s">
        <v>384</v>
      </c>
      <c r="B3" s="322"/>
      <c r="C3" s="322"/>
    </row>
    <row r="4" spans="1:3">
      <c r="A4" s="322" t="s">
        <v>385</v>
      </c>
      <c r="B4" s="322"/>
      <c r="C4" s="322"/>
    </row>
    <row r="9" spans="1:3">
      <c r="A9" s="322" t="s">
        <v>0</v>
      </c>
      <c r="B9" s="322"/>
      <c r="C9" s="322"/>
    </row>
    <row r="11" spans="1:3" ht="15.75">
      <c r="A11" s="323" t="s">
        <v>1</v>
      </c>
      <c r="B11" s="323"/>
      <c r="C11" s="323"/>
    </row>
    <row r="14" spans="1:3" ht="15.75">
      <c r="A14" s="1" t="s">
        <v>2</v>
      </c>
      <c r="B14" s="2"/>
      <c r="C14" s="1" t="s">
        <v>3</v>
      </c>
    </row>
    <row r="15" spans="1:3">
      <c r="A15" s="3"/>
      <c r="B15" s="4"/>
      <c r="C15" s="5"/>
    </row>
    <row r="16" spans="1:3">
      <c r="A16" s="6" t="s">
        <v>4</v>
      </c>
      <c r="B16" s="7"/>
      <c r="C16" s="5" t="s">
        <v>5</v>
      </c>
    </row>
    <row r="17" spans="1:3">
      <c r="A17" s="6" t="s">
        <v>6</v>
      </c>
      <c r="B17" s="7"/>
      <c r="C17" s="5" t="s">
        <v>7</v>
      </c>
    </row>
    <row r="18" spans="1:3">
      <c r="A18" s="6" t="s">
        <v>8</v>
      </c>
      <c r="B18" s="7"/>
      <c r="C18" s="5" t="s">
        <v>9</v>
      </c>
    </row>
    <row r="19" spans="1:3">
      <c r="A19" s="6" t="s">
        <v>10</v>
      </c>
      <c r="B19" s="7"/>
      <c r="C19" s="5" t="s">
        <v>11</v>
      </c>
    </row>
    <row r="20" spans="1:3">
      <c r="A20" s="6" t="s">
        <v>12</v>
      </c>
      <c r="B20" s="7"/>
      <c r="C20" s="5" t="s">
        <v>13</v>
      </c>
    </row>
    <row r="21" spans="1:3">
      <c r="A21" s="6" t="s">
        <v>14</v>
      </c>
      <c r="B21" s="7"/>
      <c r="C21" s="5" t="s">
        <v>15</v>
      </c>
    </row>
    <row r="22" spans="1:3">
      <c r="A22" s="6" t="s">
        <v>16</v>
      </c>
      <c r="B22" s="7"/>
      <c r="C22" s="5" t="s">
        <v>17</v>
      </c>
    </row>
    <row r="23" spans="1:3">
      <c r="A23" s="6" t="s">
        <v>18</v>
      </c>
      <c r="B23" s="7"/>
      <c r="C23" s="5" t="s">
        <v>19</v>
      </c>
    </row>
    <row r="24" spans="1:3">
      <c r="A24" s="6" t="s">
        <v>20</v>
      </c>
      <c r="B24" s="7"/>
      <c r="C24" s="8" t="s">
        <v>21</v>
      </c>
    </row>
  </sheetData>
  <mergeCells count="6">
    <mergeCell ref="A11:C11"/>
    <mergeCell ref="A1:C1"/>
    <mergeCell ref="A2:C2"/>
    <mergeCell ref="A3:C3"/>
    <mergeCell ref="A4:C4"/>
    <mergeCell ref="A9:C9"/>
  </mergeCells>
  <printOptions horizontalCentered="1"/>
  <pageMargins left="0.75" right="0.75" top="1" bottom="1" header="0.25" footer="0.5"/>
  <pageSetup scale="78" orientation="portrait" r:id="rId1"/>
  <headerFooter alignWithMargins="0">
    <oddHeader xml:space="preserve">&amp;R&amp;9CASE NO. 2015-00343
FR_16(8)(b)
ATTACHMENT 1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view="pageBreakPreview" zoomScale="80" zoomScaleNormal="100" zoomScaleSheetLayoutView="80" workbookViewId="0">
      <selection sqref="A1:E1"/>
    </sheetView>
  </sheetViews>
  <sheetFormatPr defaultColWidth="8.44140625" defaultRowHeight="15"/>
  <cols>
    <col min="1" max="1" width="6.6640625" style="5" customWidth="1"/>
    <col min="2" max="2" width="30.6640625" style="5" customWidth="1"/>
    <col min="3" max="3" width="24.6640625" style="5" customWidth="1"/>
    <col min="4" max="4" width="17" style="5" customWidth="1"/>
    <col min="5" max="5" width="14.44140625" style="5" customWidth="1"/>
    <col min="6" max="6" width="11.88671875" style="5" customWidth="1"/>
    <col min="7" max="16384" width="8.44140625" style="5"/>
  </cols>
  <sheetData>
    <row r="1" spans="1:6">
      <c r="A1" s="326" t="s">
        <v>382</v>
      </c>
      <c r="B1" s="326"/>
      <c r="C1" s="326"/>
      <c r="D1" s="326"/>
      <c r="E1" s="326"/>
    </row>
    <row r="2" spans="1:6">
      <c r="A2" s="326" t="s">
        <v>383</v>
      </c>
      <c r="B2" s="326"/>
      <c r="C2" s="326"/>
      <c r="D2" s="326"/>
      <c r="E2" s="326"/>
    </row>
    <row r="3" spans="1:6">
      <c r="A3" s="326" t="s">
        <v>245</v>
      </c>
      <c r="B3" s="326"/>
      <c r="C3" s="326"/>
      <c r="D3" s="326"/>
      <c r="E3" s="326"/>
    </row>
    <row r="4" spans="1:6">
      <c r="A4" s="326" t="str">
        <f>'B.1 F '!A4</f>
        <v>as of May 31, 2017</v>
      </c>
      <c r="B4" s="326"/>
      <c r="C4" s="326"/>
      <c r="D4" s="326"/>
      <c r="E4" s="326"/>
    </row>
    <row r="5" spans="1:6">
      <c r="A5" s="4"/>
    </row>
    <row r="6" spans="1:6">
      <c r="A6" s="8" t="str">
        <f>'B.1 F '!A6</f>
        <v>Data:______Base Period__X___Forecasted Period</v>
      </c>
      <c r="E6" s="5" t="s">
        <v>246</v>
      </c>
    </row>
    <row r="7" spans="1:6">
      <c r="A7" s="8" t="str">
        <f>'B.1 F '!A7</f>
        <v>Type of Filing:___X____Original________Updated ________Revised</v>
      </c>
      <c r="B7" s="8"/>
      <c r="E7" s="8" t="s">
        <v>265</v>
      </c>
    </row>
    <row r="8" spans="1:6">
      <c r="A8" s="114" t="str">
        <f>'B.1 F '!A8</f>
        <v>Workpaper Reference No(s).</v>
      </c>
      <c r="B8" s="13"/>
      <c r="C8" s="13"/>
      <c r="D8" s="13"/>
      <c r="E8" s="12" t="str">
        <f>'B.1 F '!F8</f>
        <v>Witness:   Waller</v>
      </c>
    </row>
    <row r="9" spans="1:6">
      <c r="C9" s="16" t="s">
        <v>248</v>
      </c>
    </row>
    <row r="10" spans="1:6">
      <c r="A10" s="16" t="s">
        <v>31</v>
      </c>
      <c r="B10" s="8" t="s">
        <v>249</v>
      </c>
      <c r="C10" s="16" t="s">
        <v>250</v>
      </c>
      <c r="D10" s="16" t="s">
        <v>251</v>
      </c>
      <c r="E10" s="16" t="s">
        <v>252</v>
      </c>
    </row>
    <row r="11" spans="1:6">
      <c r="A11" s="21" t="s">
        <v>33</v>
      </c>
      <c r="B11" s="12" t="s">
        <v>253</v>
      </c>
      <c r="C11" s="21" t="s">
        <v>254</v>
      </c>
      <c r="D11" s="21" t="s">
        <v>255</v>
      </c>
      <c r="E11" s="21" t="s">
        <v>256</v>
      </c>
    </row>
    <row r="12" spans="1:6">
      <c r="E12" s="16"/>
    </row>
    <row r="14" spans="1:6">
      <c r="A14" s="16">
        <v>1</v>
      </c>
      <c r="B14" s="8" t="s">
        <v>258</v>
      </c>
      <c r="C14" s="8" t="s">
        <v>259</v>
      </c>
      <c r="D14" s="16" t="s">
        <v>16</v>
      </c>
      <c r="E14" s="22">
        <f>'B.4.2 F'!H32</f>
        <v>3184323.5979133956</v>
      </c>
      <c r="F14" s="4"/>
    </row>
    <row r="15" spans="1:6">
      <c r="D15" s="182"/>
      <c r="E15" s="23"/>
      <c r="F15" s="4"/>
    </row>
    <row r="16" spans="1:6">
      <c r="A16" s="16">
        <v>2</v>
      </c>
      <c r="B16" s="8" t="s">
        <v>260</v>
      </c>
      <c r="C16" s="8" t="s">
        <v>261</v>
      </c>
      <c r="D16" s="16" t="s">
        <v>14</v>
      </c>
      <c r="E16" s="23">
        <f>'B.4.1 F'!K21</f>
        <v>471134.26077022729</v>
      </c>
      <c r="F16" s="4"/>
    </row>
    <row r="17" spans="1:6">
      <c r="D17" s="182"/>
      <c r="E17" s="23"/>
      <c r="F17" s="4"/>
    </row>
    <row r="18" spans="1:6">
      <c r="A18" s="16">
        <v>3</v>
      </c>
      <c r="B18" s="8" t="s">
        <v>262</v>
      </c>
      <c r="C18" s="8" t="s">
        <v>261</v>
      </c>
      <c r="D18" s="16" t="s">
        <v>14</v>
      </c>
      <c r="E18" s="23">
        <f>'B.4.1 F'!K28</f>
        <v>6229573.3901578095</v>
      </c>
      <c r="F18" s="4"/>
    </row>
    <row r="19" spans="1:6">
      <c r="D19" s="182"/>
      <c r="E19" s="23"/>
      <c r="F19" s="4"/>
    </row>
    <row r="20" spans="1:6">
      <c r="A20" s="16">
        <v>4</v>
      </c>
      <c r="B20" s="8" t="s">
        <v>263</v>
      </c>
      <c r="C20" s="8" t="s">
        <v>261</v>
      </c>
      <c r="D20" s="16" t="s">
        <v>14</v>
      </c>
      <c r="E20" s="25">
        <f>'B.4.1 F'!K35</f>
        <v>1553913.6957664278</v>
      </c>
      <c r="F20" s="4"/>
    </row>
    <row r="21" spans="1:6">
      <c r="D21" s="16"/>
      <c r="E21" s="32"/>
      <c r="F21" s="4"/>
    </row>
    <row r="22" spans="1:6" ht="15.75" thickBot="1">
      <c r="A22" s="16">
        <v>5</v>
      </c>
      <c r="B22" s="8" t="s">
        <v>264</v>
      </c>
      <c r="E22" s="31">
        <f>SUM(E14:E20)</f>
        <v>11438944.944607861</v>
      </c>
      <c r="F22" s="4"/>
    </row>
    <row r="23" spans="1:6" ht="15.75" thickTop="1">
      <c r="E23" s="32"/>
      <c r="F23" s="4"/>
    </row>
    <row r="24" spans="1:6">
      <c r="D24" s="182"/>
      <c r="E24" s="32"/>
      <c r="F24" s="4"/>
    </row>
    <row r="25" spans="1:6">
      <c r="E25" s="32"/>
      <c r="F25" s="4"/>
    </row>
    <row r="26" spans="1:6">
      <c r="D26" s="182"/>
      <c r="E26" s="32"/>
      <c r="F26" s="4"/>
    </row>
    <row r="27" spans="1:6">
      <c r="E27" s="32"/>
      <c r="F27" s="4"/>
    </row>
    <row r="28" spans="1:6">
      <c r="D28" s="182"/>
      <c r="E28" s="32"/>
      <c r="F28" s="4"/>
    </row>
    <row r="29" spans="1:6">
      <c r="E29" s="32"/>
      <c r="F29" s="4"/>
    </row>
    <row r="30" spans="1:6">
      <c r="E30" s="32"/>
      <c r="F30" s="4"/>
    </row>
    <row r="31" spans="1:6">
      <c r="E31" s="32"/>
    </row>
    <row r="32" spans="1:6">
      <c r="A32" s="8"/>
      <c r="B32" s="8"/>
      <c r="E32" s="32"/>
    </row>
    <row r="33" spans="2:5">
      <c r="B33" s="8"/>
      <c r="E33" s="32"/>
    </row>
    <row r="34" spans="2:5">
      <c r="B34" s="8"/>
      <c r="E34" s="32"/>
    </row>
    <row r="35" spans="2:5">
      <c r="B35" s="8"/>
      <c r="E35" s="32"/>
    </row>
    <row r="36" spans="2:5">
      <c r="E36" s="32"/>
    </row>
    <row r="37" spans="2:5">
      <c r="E37" s="32"/>
    </row>
    <row r="38" spans="2:5">
      <c r="E38" s="32"/>
    </row>
    <row r="39" spans="2:5">
      <c r="E39" s="32"/>
    </row>
  </sheetData>
  <mergeCells count="4">
    <mergeCell ref="A1:E1"/>
    <mergeCell ref="A2:E2"/>
    <mergeCell ref="A3:E3"/>
    <mergeCell ref="A4:E4"/>
  </mergeCells>
  <printOptions horizontalCentered="1"/>
  <pageMargins left="0.75" right="0.75" top="1.08" bottom="0.5" header="0.25" footer="0.5"/>
  <pageSetup orientation="landscape" verticalDpi="300" r:id="rId1"/>
  <headerFooter alignWithMargins="0">
    <oddHeader xml:space="preserve">&amp;R&amp;10CASE NO. 2015-00343
FR_16(8)(b)
ATTACHMENT 1
</oddHeader>
    <oddFooter>&amp;RSchedule &amp;A
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view="pageBreakPreview" zoomScale="80" zoomScaleNormal="80" zoomScaleSheetLayoutView="80" workbookViewId="0">
      <selection sqref="A1:K1"/>
    </sheetView>
  </sheetViews>
  <sheetFormatPr defaultColWidth="8.44140625" defaultRowHeight="15"/>
  <cols>
    <col min="1" max="1" width="5" style="184" customWidth="1"/>
    <col min="2" max="2" width="42.77734375" style="184" customWidth="1"/>
    <col min="3" max="3" width="14.109375" style="184" customWidth="1"/>
    <col min="4" max="4" width="13.5546875" style="184" customWidth="1"/>
    <col min="5" max="5" width="11.77734375" style="184" customWidth="1"/>
    <col min="6" max="6" width="12.5546875" style="184" customWidth="1"/>
    <col min="7" max="7" width="2.88671875" style="186" customWidth="1"/>
    <col min="8" max="8" width="13.33203125" style="184" bestFit="1" customWidth="1"/>
    <col min="9" max="9" width="12.6640625" style="184" customWidth="1"/>
    <col min="10" max="10" width="10.77734375" style="184" customWidth="1"/>
    <col min="11" max="11" width="13" style="184" customWidth="1"/>
    <col min="12" max="16384" width="8.44140625" style="184"/>
  </cols>
  <sheetData>
    <row r="1" spans="1:11">
      <c r="A1" s="327" t="s">
        <v>382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</row>
    <row r="2" spans="1:11">
      <c r="A2" s="327" t="s">
        <v>383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</row>
    <row r="3" spans="1:11">
      <c r="A3" s="327" t="s">
        <v>266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</row>
    <row r="4" spans="1:11">
      <c r="A4" s="327" t="str">
        <f>'B.1 B'!A4</f>
        <v>as of February 29, 2016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</row>
    <row r="7" spans="1:11">
      <c r="A7" s="185" t="str">
        <f>'B.1 B'!A6</f>
        <v>Data:__X___Base Period______Forecasted Period</v>
      </c>
      <c r="K7" s="187" t="s">
        <v>267</v>
      </c>
    </row>
    <row r="8" spans="1:11">
      <c r="A8" s="185" t="str">
        <f>'B.1 B'!A7</f>
        <v>Type of Filing:___X____Original________Updated ________Revised</v>
      </c>
      <c r="B8" s="8"/>
      <c r="K8" s="188" t="s">
        <v>268</v>
      </c>
    </row>
    <row r="9" spans="1:11">
      <c r="A9" s="189" t="str">
        <f>'B.1 B'!A8</f>
        <v>Workpaper Reference No(s).</v>
      </c>
      <c r="B9" s="186"/>
      <c r="C9" s="186"/>
      <c r="D9" s="186"/>
      <c r="E9" s="186"/>
      <c r="F9" s="186"/>
      <c r="H9" s="186"/>
      <c r="I9" s="186"/>
      <c r="K9" s="190" t="str">
        <f>'B.1 B'!F8</f>
        <v>Witness:   Waller</v>
      </c>
    </row>
    <row r="10" spans="1:11">
      <c r="A10" s="191"/>
      <c r="B10" s="192"/>
      <c r="C10" s="328" t="s">
        <v>269</v>
      </c>
      <c r="D10" s="329"/>
      <c r="E10" s="329"/>
      <c r="F10" s="330"/>
      <c r="H10" s="331" t="s">
        <v>37</v>
      </c>
      <c r="I10" s="332"/>
      <c r="J10" s="332"/>
      <c r="K10" s="333"/>
    </row>
    <row r="11" spans="1:11">
      <c r="A11" s="193"/>
      <c r="B11" s="194"/>
      <c r="C11" s="191"/>
      <c r="D11" s="53" t="s">
        <v>71</v>
      </c>
      <c r="E11" s="54" t="s">
        <v>72</v>
      </c>
      <c r="F11" s="192"/>
      <c r="H11" s="191"/>
      <c r="I11" s="53" t="s">
        <v>71</v>
      </c>
      <c r="J11" s="54" t="s">
        <v>72</v>
      </c>
      <c r="K11" s="192"/>
    </row>
    <row r="12" spans="1:11">
      <c r="A12" s="195" t="s">
        <v>31</v>
      </c>
      <c r="B12" s="194"/>
      <c r="C12" s="196">
        <f>'B.2 B'!D10</f>
        <v>42429</v>
      </c>
      <c r="D12" s="20" t="s">
        <v>77</v>
      </c>
      <c r="E12" s="64" t="s">
        <v>78</v>
      </c>
      <c r="F12" s="197" t="s">
        <v>79</v>
      </c>
      <c r="G12" s="198"/>
      <c r="H12" s="196">
        <f>C12</f>
        <v>42429</v>
      </c>
      <c r="I12" s="20" t="s">
        <v>77</v>
      </c>
      <c r="J12" s="64" t="s">
        <v>78</v>
      </c>
      <c r="K12" s="197" t="s">
        <v>79</v>
      </c>
    </row>
    <row r="13" spans="1:11">
      <c r="A13" s="199" t="s">
        <v>33</v>
      </c>
      <c r="B13" s="200" t="s">
        <v>3</v>
      </c>
      <c r="C13" s="66" t="s">
        <v>36</v>
      </c>
      <c r="D13" s="69" t="s">
        <v>84</v>
      </c>
      <c r="E13" s="69" t="s">
        <v>84</v>
      </c>
      <c r="F13" s="201" t="s">
        <v>85</v>
      </c>
      <c r="G13" s="198"/>
      <c r="H13" s="66" t="s">
        <v>270</v>
      </c>
      <c r="I13" s="69" t="s">
        <v>84</v>
      </c>
      <c r="J13" s="69" t="s">
        <v>84</v>
      </c>
      <c r="K13" s="201" t="s">
        <v>85</v>
      </c>
    </row>
    <row r="14" spans="1:11">
      <c r="C14" s="202"/>
      <c r="F14" s="202"/>
      <c r="G14" s="198"/>
      <c r="H14" s="202"/>
      <c r="I14" s="202"/>
      <c r="K14" s="202"/>
    </row>
    <row r="16" spans="1:11">
      <c r="A16" s="202">
        <v>1</v>
      </c>
      <c r="B16" s="185" t="s">
        <v>271</v>
      </c>
      <c r="C16" s="203"/>
      <c r="D16" s="202"/>
      <c r="E16" s="202"/>
      <c r="F16" s="204"/>
      <c r="G16" s="205"/>
      <c r="H16" s="203"/>
      <c r="I16" s="203"/>
      <c r="J16" s="202"/>
      <c r="K16" s="204"/>
    </row>
    <row r="17" spans="1:11">
      <c r="A17" s="202">
        <v>2</v>
      </c>
      <c r="B17" s="206" t="s">
        <v>272</v>
      </c>
      <c r="C17" s="207">
        <f>'WP B.4.1B'!O15</f>
        <v>-735803.03833333333</v>
      </c>
      <c r="D17" s="208">
        <v>1</v>
      </c>
      <c r="E17" s="208">
        <v>1</v>
      </c>
      <c r="F17" s="209">
        <f>C17*D17*E17</f>
        <v>-735803.03833333333</v>
      </c>
      <c r="G17" s="205"/>
      <c r="H17" s="207">
        <f>'WP B.4.1B'!P15</f>
        <v>-717298.70230769226</v>
      </c>
      <c r="I17" s="210">
        <f t="shared" ref="I17:J20" si="0">D17</f>
        <v>1</v>
      </c>
      <c r="J17" s="210">
        <f t="shared" si="0"/>
        <v>1</v>
      </c>
      <c r="K17" s="209">
        <f>H17*I17*J17</f>
        <v>-717298.70230769226</v>
      </c>
    </row>
    <row r="18" spans="1:11">
      <c r="A18" s="202">
        <v>3</v>
      </c>
      <c r="B18" s="206" t="s">
        <v>273</v>
      </c>
      <c r="C18" s="211">
        <f>'WP B.4.1B'!O20</f>
        <v>2501713.2850000006</v>
      </c>
      <c r="D18" s="208">
        <v>1</v>
      </c>
      <c r="E18" s="212">
        <v>0.49090457251500325</v>
      </c>
      <c r="F18" s="213">
        <f>C18*D18*E18</f>
        <v>1228102.4907280297</v>
      </c>
      <c r="G18" s="214"/>
      <c r="H18" s="211">
        <f>'WP B.4.1B'!P20</f>
        <v>2482882.1561538465</v>
      </c>
      <c r="I18" s="210">
        <f t="shared" si="0"/>
        <v>1</v>
      </c>
      <c r="J18" s="215">
        <f t="shared" si="0"/>
        <v>0.49090457251500325</v>
      </c>
      <c r="K18" s="213">
        <f>H18*I18*J18</f>
        <v>1218858.2034718336</v>
      </c>
    </row>
    <row r="19" spans="1:11">
      <c r="A19" s="202">
        <v>4</v>
      </c>
      <c r="B19" s="206" t="s">
        <v>274</v>
      </c>
      <c r="C19" s="211">
        <f>'WP B.4.1B'!O25</f>
        <v>0</v>
      </c>
      <c r="D19" s="212">
        <v>0.1071</v>
      </c>
      <c r="E19" s="212">
        <v>0.49090457251500325</v>
      </c>
      <c r="F19" s="213">
        <f>C19*D19*E19</f>
        <v>0</v>
      </c>
      <c r="G19" s="214"/>
      <c r="H19" s="211">
        <f>'WP B.4.1B'!P25</f>
        <v>3.148250890752444E-12</v>
      </c>
      <c r="I19" s="215">
        <f t="shared" si="0"/>
        <v>0.1071</v>
      </c>
      <c r="J19" s="215">
        <f t="shared" si="0"/>
        <v>0.49090457251500325</v>
      </c>
      <c r="K19" s="213">
        <f>H19*I19*J19</f>
        <v>1.6552206014911381E-13</v>
      </c>
    </row>
    <row r="20" spans="1:11">
      <c r="A20" s="202">
        <v>5</v>
      </c>
      <c r="B20" s="206" t="s">
        <v>275</v>
      </c>
      <c r="C20" s="216">
        <f>'WP B.4.1B'!O30</f>
        <v>0</v>
      </c>
      <c r="D20" s="212">
        <v>0.1086</v>
      </c>
      <c r="E20" s="212">
        <v>0.52599015110063552</v>
      </c>
      <c r="F20" s="217">
        <f>C20*D20*E20</f>
        <v>0</v>
      </c>
      <c r="G20" s="214"/>
      <c r="H20" s="216">
        <f>'WP B.4.1B'!P30</f>
        <v>0</v>
      </c>
      <c r="I20" s="215">
        <f t="shared" si="0"/>
        <v>0.1086</v>
      </c>
      <c r="J20" s="215">
        <f t="shared" si="0"/>
        <v>0.52599015110063552</v>
      </c>
      <c r="K20" s="217">
        <f>H20*I20*J20</f>
        <v>0</v>
      </c>
    </row>
    <row r="21" spans="1:11">
      <c r="A21" s="202">
        <v>6</v>
      </c>
      <c r="B21" s="218" t="s">
        <v>252</v>
      </c>
      <c r="C21" s="207">
        <f>SUM(C17:C20)</f>
        <v>1765910.2466666673</v>
      </c>
      <c r="D21" s="219"/>
      <c r="E21" s="202"/>
      <c r="F21" s="207">
        <f>SUM(F17:F20)</f>
        <v>492299.45239469642</v>
      </c>
      <c r="G21" s="205"/>
      <c r="H21" s="207">
        <f>SUM(H17:H20)</f>
        <v>1765583.4538461543</v>
      </c>
      <c r="I21" s="203"/>
      <c r="J21" s="202"/>
      <c r="K21" s="207">
        <f>SUM(K17:K20)</f>
        <v>501559.50116414134</v>
      </c>
    </row>
    <row r="22" spans="1:11">
      <c r="A22" s="202">
        <v>7</v>
      </c>
      <c r="C22" s="220"/>
      <c r="F22" s="204"/>
      <c r="G22" s="205"/>
      <c r="H22" s="203"/>
      <c r="I22" s="203"/>
      <c r="K22" s="204"/>
    </row>
    <row r="23" spans="1:11">
      <c r="A23" s="202">
        <v>8</v>
      </c>
      <c r="B23" s="185" t="s">
        <v>276</v>
      </c>
      <c r="C23" s="203"/>
      <c r="D23" s="202"/>
      <c r="E23" s="202"/>
      <c r="F23" s="204"/>
      <c r="G23" s="205"/>
      <c r="H23" s="203"/>
      <c r="I23" s="203"/>
      <c r="J23" s="202"/>
      <c r="K23" s="204"/>
    </row>
    <row r="24" spans="1:11">
      <c r="A24" s="202">
        <v>9</v>
      </c>
      <c r="B24" s="206" t="s">
        <v>272</v>
      </c>
      <c r="C24" s="207">
        <f>'WP B.4.1B'!O34</f>
        <v>-778028.49315554556</v>
      </c>
      <c r="D24" s="210">
        <f>D17</f>
        <v>1</v>
      </c>
      <c r="E24" s="210">
        <f>E17</f>
        <v>1</v>
      </c>
      <c r="F24" s="209">
        <f>C24*D24*E24</f>
        <v>-778028.49315554556</v>
      </c>
      <c r="G24" s="205"/>
      <c r="H24" s="207">
        <f>'WP B.4.1B'!P34</f>
        <v>7709187.0841779327</v>
      </c>
      <c r="I24" s="210">
        <f>I17</f>
        <v>1</v>
      </c>
      <c r="J24" s="210">
        <f>J17</f>
        <v>1</v>
      </c>
      <c r="K24" s="209">
        <f>H24*I24*J24</f>
        <v>7709187.0841779327</v>
      </c>
    </row>
    <row r="25" spans="1:11">
      <c r="A25" s="202">
        <v>10</v>
      </c>
      <c r="B25" s="206" t="s">
        <v>273</v>
      </c>
      <c r="C25" s="221">
        <f>'WP B.4.1B'!O36</f>
        <v>0</v>
      </c>
      <c r="D25" s="210">
        <f t="shared" ref="D25:E27" si="1">D18</f>
        <v>1</v>
      </c>
      <c r="E25" s="215">
        <f t="shared" si="1"/>
        <v>0.49090457251500325</v>
      </c>
      <c r="F25" s="213">
        <f>C25*D25*E25</f>
        <v>0</v>
      </c>
      <c r="G25" s="214"/>
      <c r="H25" s="211">
        <f>'WP B.4.1B'!P36</f>
        <v>0</v>
      </c>
      <c r="I25" s="210">
        <f t="shared" ref="I25:J27" si="2">I18</f>
        <v>1</v>
      </c>
      <c r="J25" s="215">
        <f t="shared" si="2"/>
        <v>0.49090457251500325</v>
      </c>
      <c r="K25" s="213">
        <f>H25*I25*J25</f>
        <v>0</v>
      </c>
    </row>
    <row r="26" spans="1:11">
      <c r="A26" s="202">
        <v>11</v>
      </c>
      <c r="B26" s="206" t="s">
        <v>274</v>
      </c>
      <c r="C26" s="221">
        <f>'WP B.4.1B'!O38</f>
        <v>0</v>
      </c>
      <c r="D26" s="215">
        <f t="shared" si="1"/>
        <v>0.1071</v>
      </c>
      <c r="E26" s="215">
        <f t="shared" si="1"/>
        <v>0.49090457251500325</v>
      </c>
      <c r="F26" s="213">
        <f>C26*D26*E26</f>
        <v>0</v>
      </c>
      <c r="G26" s="214"/>
      <c r="H26" s="211">
        <f>'WP B.4.1B'!P38</f>
        <v>0</v>
      </c>
      <c r="I26" s="215">
        <f t="shared" si="2"/>
        <v>0.1071</v>
      </c>
      <c r="J26" s="215">
        <f t="shared" si="2"/>
        <v>0.49090457251500325</v>
      </c>
      <c r="K26" s="213">
        <f>H26*I26*J26</f>
        <v>0</v>
      </c>
    </row>
    <row r="27" spans="1:11">
      <c r="A27" s="202">
        <v>12</v>
      </c>
      <c r="B27" s="206" t="s">
        <v>275</v>
      </c>
      <c r="C27" s="222">
        <f>'WP B.4.1B'!O40</f>
        <v>0</v>
      </c>
      <c r="D27" s="215">
        <f t="shared" si="1"/>
        <v>0.1086</v>
      </c>
      <c r="E27" s="215">
        <f t="shared" si="1"/>
        <v>0.52599015110063552</v>
      </c>
      <c r="F27" s="217">
        <f>C27*D27*E27</f>
        <v>0</v>
      </c>
      <c r="G27" s="214"/>
      <c r="H27" s="216">
        <f>'WP B.4.1B'!P40</f>
        <v>0</v>
      </c>
      <c r="I27" s="215">
        <f t="shared" si="2"/>
        <v>0.1086</v>
      </c>
      <c r="J27" s="215">
        <f t="shared" si="2"/>
        <v>0.52599015110063552</v>
      </c>
      <c r="K27" s="217">
        <f>H27*I27*J27</f>
        <v>0</v>
      </c>
    </row>
    <row r="28" spans="1:11">
      <c r="A28" s="202">
        <v>13</v>
      </c>
      <c r="B28" s="218" t="s">
        <v>252</v>
      </c>
      <c r="C28" s="207">
        <f>SUM(C24:C27)</f>
        <v>-778028.49315554556</v>
      </c>
      <c r="D28" s="202"/>
      <c r="E28" s="202"/>
      <c r="F28" s="207">
        <f>SUM(F24:F27)</f>
        <v>-778028.49315554556</v>
      </c>
      <c r="G28" s="205"/>
      <c r="H28" s="207">
        <f>SUM(H24:H27)</f>
        <v>7709187.0841779327</v>
      </c>
      <c r="I28" s="203"/>
      <c r="J28" s="202"/>
      <c r="K28" s="207">
        <f>SUM(K24:K27)</f>
        <v>7709187.0841779327</v>
      </c>
    </row>
    <row r="29" spans="1:11">
      <c r="A29" s="202">
        <v>14</v>
      </c>
      <c r="B29" s="218"/>
      <c r="C29" s="223"/>
      <c r="D29" s="224"/>
      <c r="E29" s="224"/>
      <c r="F29" s="205"/>
      <c r="G29" s="205"/>
      <c r="H29" s="225"/>
      <c r="I29" s="225"/>
      <c r="J29" s="198"/>
      <c r="K29" s="204"/>
    </row>
    <row r="30" spans="1:11">
      <c r="A30" s="202">
        <v>15</v>
      </c>
      <c r="B30" s="185" t="s">
        <v>277</v>
      </c>
      <c r="C30" s="225"/>
      <c r="D30" s="202"/>
      <c r="E30" s="202"/>
      <c r="F30" s="205"/>
      <c r="G30" s="205"/>
      <c r="H30" s="225"/>
      <c r="I30" s="225"/>
      <c r="J30" s="202"/>
      <c r="K30" s="205"/>
    </row>
    <row r="31" spans="1:11">
      <c r="A31" s="202">
        <v>16</v>
      </c>
      <c r="B31" s="206" t="s">
        <v>272</v>
      </c>
      <c r="C31" s="207">
        <f>'WP B.4.1B'!O44</f>
        <v>198050.98500000002</v>
      </c>
      <c r="D31" s="210">
        <f>D17</f>
        <v>1</v>
      </c>
      <c r="E31" s="210">
        <f>E17</f>
        <v>1</v>
      </c>
      <c r="F31" s="209">
        <f>C31*D31*E31</f>
        <v>198050.98500000002</v>
      </c>
      <c r="G31" s="205"/>
      <c r="H31" s="207">
        <f>'WP B.4.1B'!P44</f>
        <v>190973.07153846155</v>
      </c>
      <c r="I31" s="210">
        <f>I17</f>
        <v>1</v>
      </c>
      <c r="J31" s="210">
        <f>J17</f>
        <v>1</v>
      </c>
      <c r="K31" s="209">
        <f>H31*I31*J31</f>
        <v>190973.07153846155</v>
      </c>
    </row>
    <row r="32" spans="1:11">
      <c r="A32" s="202">
        <v>17</v>
      </c>
      <c r="B32" s="206" t="s">
        <v>273</v>
      </c>
      <c r="C32" s="211">
        <f>'WP B.4.1B'!O46</f>
        <v>2075.2800000000002</v>
      </c>
      <c r="D32" s="210">
        <f t="shared" ref="D32:E34" si="3">D18</f>
        <v>1</v>
      </c>
      <c r="E32" s="215">
        <f t="shared" si="3"/>
        <v>0.49090457251500325</v>
      </c>
      <c r="F32" s="213">
        <f>C32*D32*E32</f>
        <v>1018.764441248936</v>
      </c>
      <c r="G32" s="205"/>
      <c r="H32" s="211">
        <f>'WP B.4.1B'!P46</f>
        <v>3281.1792307692303</v>
      </c>
      <c r="I32" s="210">
        <f t="shared" ref="I32:J34" si="4">I18</f>
        <v>1</v>
      </c>
      <c r="J32" s="215">
        <f t="shared" si="4"/>
        <v>0.49090457251500325</v>
      </c>
      <c r="K32" s="213">
        <f>H32*I32*J32</f>
        <v>1610.7458876258761</v>
      </c>
    </row>
    <row r="33" spans="1:11">
      <c r="A33" s="202">
        <v>18</v>
      </c>
      <c r="B33" s="206" t="s">
        <v>274</v>
      </c>
      <c r="C33" s="211">
        <f>'WP B.4.1B'!O48</f>
        <v>25758680.050000001</v>
      </c>
      <c r="D33" s="215">
        <f t="shared" si="3"/>
        <v>0.1071</v>
      </c>
      <c r="E33" s="215">
        <f t="shared" si="3"/>
        <v>0.49090457251500325</v>
      </c>
      <c r="F33" s="213">
        <f>C33*D33*E33</f>
        <v>1354285.2639609207</v>
      </c>
      <c r="G33" s="205"/>
      <c r="H33" s="211">
        <f>'WP B.4.1B'!P48</f>
        <v>25691147.956923082</v>
      </c>
      <c r="I33" s="215">
        <f t="shared" si="4"/>
        <v>0.1071</v>
      </c>
      <c r="J33" s="215">
        <f t="shared" si="4"/>
        <v>0.49090457251500325</v>
      </c>
      <c r="K33" s="213">
        <f>H33*I33*J33</f>
        <v>1350734.7047583149</v>
      </c>
    </row>
    <row r="34" spans="1:11">
      <c r="A34" s="202">
        <v>19</v>
      </c>
      <c r="B34" s="206" t="s">
        <v>275</v>
      </c>
      <c r="C34" s="216" t="str">
        <f>'WP B.4.1B'!O50</f>
        <v xml:space="preserve"> 0</v>
      </c>
      <c r="D34" s="215">
        <f t="shared" si="3"/>
        <v>0.1086</v>
      </c>
      <c r="E34" s="215">
        <f t="shared" si="3"/>
        <v>0.52599015110063552</v>
      </c>
      <c r="F34" s="217">
        <f>C34*D34*E34</f>
        <v>0</v>
      </c>
      <c r="G34" s="205"/>
      <c r="H34" s="216">
        <f>'WP B.4.1B'!P50</f>
        <v>0</v>
      </c>
      <c r="I34" s="215">
        <f t="shared" si="4"/>
        <v>0.1086</v>
      </c>
      <c r="J34" s="215">
        <f t="shared" si="4"/>
        <v>0.52599015110063552</v>
      </c>
      <c r="K34" s="217">
        <f>H34*I34*J34</f>
        <v>0</v>
      </c>
    </row>
    <row r="35" spans="1:11">
      <c r="A35" s="202">
        <v>20</v>
      </c>
      <c r="B35" s="218" t="s">
        <v>252</v>
      </c>
      <c r="C35" s="207">
        <f>SUM(C31:C34)</f>
        <v>25958806.315000001</v>
      </c>
      <c r="D35" s="202"/>
      <c r="E35" s="202"/>
      <c r="F35" s="207">
        <f>SUM(F31:F34)</f>
        <v>1553355.0134021696</v>
      </c>
      <c r="G35" s="205"/>
      <c r="H35" s="207">
        <f>SUM(H31:H34)</f>
        <v>25885402.207692314</v>
      </c>
      <c r="I35" s="203"/>
      <c r="J35" s="202"/>
      <c r="K35" s="207">
        <f>SUM(K31:K34)</f>
        <v>1543318.5221844022</v>
      </c>
    </row>
    <row r="36" spans="1:11">
      <c r="A36" s="202">
        <v>21</v>
      </c>
      <c r="B36" s="218"/>
      <c r="D36" s="226"/>
      <c r="E36" s="226"/>
      <c r="F36" s="204"/>
      <c r="G36" s="205"/>
      <c r="H36" s="204"/>
      <c r="I36" s="204"/>
      <c r="K36" s="204"/>
    </row>
    <row r="37" spans="1:11" ht="15.75" thickBot="1">
      <c r="A37" s="202">
        <v>22</v>
      </c>
      <c r="B37" s="185" t="s">
        <v>278</v>
      </c>
      <c r="C37" s="227">
        <f>C35+C28+C21</f>
        <v>26946688.068511121</v>
      </c>
      <c r="F37" s="227">
        <f>F35+F28+F21</f>
        <v>1267625.9726413204</v>
      </c>
      <c r="G37" s="205"/>
      <c r="H37" s="227">
        <f>H35+H28+H21</f>
        <v>35360172.7457164</v>
      </c>
      <c r="I37" s="205"/>
      <c r="K37" s="227">
        <f>K35+K28+K21</f>
        <v>9754065.1075264774</v>
      </c>
    </row>
    <row r="38" spans="1:11" ht="15.75" thickTop="1">
      <c r="D38" s="226"/>
      <c r="E38" s="226"/>
      <c r="F38" s="204"/>
      <c r="G38" s="205"/>
      <c r="H38" s="204"/>
      <c r="I38" s="204"/>
    </row>
    <row r="39" spans="1:11">
      <c r="A39" s="202"/>
      <c r="F39" s="204"/>
      <c r="G39" s="205"/>
      <c r="H39" s="204"/>
      <c r="I39" s="204"/>
    </row>
    <row r="40" spans="1:11">
      <c r="D40" s="226"/>
      <c r="E40" s="226"/>
      <c r="F40" s="204"/>
      <c r="G40" s="205"/>
    </row>
    <row r="41" spans="1:11">
      <c r="C41" s="204"/>
      <c r="F41" s="204"/>
      <c r="G41" s="205"/>
    </row>
    <row r="42" spans="1:11">
      <c r="D42" s="226"/>
      <c r="E42" s="226"/>
      <c r="F42" s="204"/>
      <c r="G42" s="205"/>
    </row>
    <row r="43" spans="1:11">
      <c r="F43" s="204"/>
      <c r="G43" s="205"/>
    </row>
    <row r="44" spans="1:11">
      <c r="D44" s="226"/>
      <c r="E44" s="226"/>
      <c r="F44" s="204"/>
      <c r="G44" s="205"/>
    </row>
    <row r="45" spans="1:11">
      <c r="F45" s="204"/>
      <c r="G45" s="205"/>
    </row>
    <row r="46" spans="1:11">
      <c r="D46" s="226"/>
      <c r="E46" s="226"/>
      <c r="F46" s="204"/>
      <c r="G46" s="205"/>
    </row>
    <row r="47" spans="1:11">
      <c r="F47" s="204"/>
      <c r="G47" s="205"/>
    </row>
  </sheetData>
  <mergeCells count="6">
    <mergeCell ref="A1:K1"/>
    <mergeCell ref="A2:K2"/>
    <mergeCell ref="A3:K3"/>
    <mergeCell ref="A4:K4"/>
    <mergeCell ref="C10:F10"/>
    <mergeCell ref="H10:K10"/>
  </mergeCells>
  <pageMargins left="0.56999999999999995" right="0.5" top="0.75" bottom="0.5" header="0.25" footer="0.5"/>
  <pageSetup scale="69" orientation="landscape" verticalDpi="300" r:id="rId1"/>
  <headerFooter alignWithMargins="0">
    <oddHeader xml:space="preserve">&amp;RCASE NO. 2015-00343
FR_16(8)(b)
ATTACHMENT 1
</oddHeader>
    <oddFooter>&amp;RSchedule &amp;A
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view="pageBreakPreview" zoomScale="80" zoomScaleNormal="80" zoomScaleSheetLayoutView="80" workbookViewId="0">
      <selection activeCell="A25" sqref="A25"/>
    </sheetView>
  </sheetViews>
  <sheetFormatPr defaultColWidth="8.44140625" defaultRowHeight="15"/>
  <cols>
    <col min="1" max="1" width="5" style="184" customWidth="1"/>
    <col min="2" max="2" width="42.77734375" style="184" customWidth="1"/>
    <col min="3" max="3" width="13.88671875" style="184" customWidth="1"/>
    <col min="4" max="4" width="13.6640625" style="184" customWidth="1"/>
    <col min="5" max="5" width="11.6640625" style="184" customWidth="1"/>
    <col min="6" max="6" width="13.5546875" style="184" customWidth="1"/>
    <col min="7" max="7" width="2.88671875" style="186" customWidth="1"/>
    <col min="8" max="8" width="13.33203125" style="184" bestFit="1" customWidth="1"/>
    <col min="9" max="9" width="13.109375" style="184" bestFit="1" customWidth="1"/>
    <col min="10" max="10" width="10.44140625" style="184" customWidth="1"/>
    <col min="11" max="11" width="13.33203125" style="184" customWidth="1"/>
    <col min="12" max="16384" width="8.44140625" style="184"/>
  </cols>
  <sheetData>
    <row r="1" spans="1:11">
      <c r="A1" s="327" t="s">
        <v>382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</row>
    <row r="2" spans="1:11">
      <c r="A2" s="327" t="s">
        <v>383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</row>
    <row r="3" spans="1:11">
      <c r="A3" s="327" t="s">
        <v>266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</row>
    <row r="4" spans="1:11">
      <c r="A4" s="327" t="str">
        <f>'B.1 F '!A4</f>
        <v>as of May 31, 2017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</row>
    <row r="7" spans="1:11">
      <c r="A7" s="185" t="str">
        <f>'B.1 F '!A6</f>
        <v>Data:______Base Period__X___Forecasted Period</v>
      </c>
      <c r="K7" s="187" t="s">
        <v>267</v>
      </c>
    </row>
    <row r="8" spans="1:11">
      <c r="A8" s="185" t="str">
        <f>'B.1 F '!A7</f>
        <v>Type of Filing:___X____Original________Updated ________Revised</v>
      </c>
      <c r="B8" s="8"/>
      <c r="K8" s="188" t="s">
        <v>279</v>
      </c>
    </row>
    <row r="9" spans="1:11">
      <c r="A9" s="189" t="str">
        <f>'B.1 F '!A8</f>
        <v>Workpaper Reference No(s).</v>
      </c>
      <c r="B9" s="186"/>
      <c r="C9" s="186"/>
      <c r="D9" s="186"/>
      <c r="E9" s="186"/>
      <c r="F9" s="186"/>
      <c r="H9" s="186"/>
      <c r="I9" s="186"/>
      <c r="K9" s="190" t="str">
        <f>'B.1 B'!F8</f>
        <v>Witness:   Waller</v>
      </c>
    </row>
    <row r="10" spans="1:11">
      <c r="A10" s="191"/>
      <c r="B10" s="192"/>
      <c r="C10" s="328" t="s">
        <v>280</v>
      </c>
      <c r="D10" s="329"/>
      <c r="E10" s="329"/>
      <c r="F10" s="330"/>
      <c r="H10" s="331" t="s">
        <v>37</v>
      </c>
      <c r="I10" s="332"/>
      <c r="J10" s="332"/>
      <c r="K10" s="333"/>
    </row>
    <row r="11" spans="1:11">
      <c r="A11" s="193"/>
      <c r="B11" s="194"/>
      <c r="C11" s="191"/>
      <c r="D11" s="53" t="s">
        <v>71</v>
      </c>
      <c r="E11" s="54" t="s">
        <v>72</v>
      </c>
      <c r="F11" s="192"/>
      <c r="H11" s="191"/>
      <c r="I11" s="53" t="s">
        <v>71</v>
      </c>
      <c r="J11" s="54" t="s">
        <v>72</v>
      </c>
      <c r="K11" s="192"/>
    </row>
    <row r="12" spans="1:11">
      <c r="A12" s="195" t="s">
        <v>31</v>
      </c>
      <c r="B12" s="194"/>
      <c r="C12" s="196">
        <f>'B.2 F'!D10</f>
        <v>42886</v>
      </c>
      <c r="D12" s="20" t="s">
        <v>77</v>
      </c>
      <c r="E12" s="64" t="s">
        <v>78</v>
      </c>
      <c r="F12" s="197" t="s">
        <v>79</v>
      </c>
      <c r="G12" s="198"/>
      <c r="H12" s="196">
        <f>C12</f>
        <v>42886</v>
      </c>
      <c r="I12" s="20" t="s">
        <v>77</v>
      </c>
      <c r="J12" s="64" t="s">
        <v>78</v>
      </c>
      <c r="K12" s="197" t="s">
        <v>79</v>
      </c>
    </row>
    <row r="13" spans="1:11">
      <c r="A13" s="199" t="s">
        <v>33</v>
      </c>
      <c r="B13" s="200" t="s">
        <v>3</v>
      </c>
      <c r="C13" s="66" t="s">
        <v>36</v>
      </c>
      <c r="D13" s="69" t="s">
        <v>84</v>
      </c>
      <c r="E13" s="69" t="s">
        <v>84</v>
      </c>
      <c r="F13" s="201" t="s">
        <v>85</v>
      </c>
      <c r="G13" s="198"/>
      <c r="H13" s="66" t="s">
        <v>270</v>
      </c>
      <c r="I13" s="69" t="s">
        <v>84</v>
      </c>
      <c r="J13" s="69" t="s">
        <v>84</v>
      </c>
      <c r="K13" s="201" t="s">
        <v>85</v>
      </c>
    </row>
    <row r="14" spans="1:11">
      <c r="C14" s="202"/>
      <c r="F14" s="202"/>
      <c r="G14" s="198"/>
      <c r="H14" s="202"/>
      <c r="I14" s="202"/>
      <c r="K14" s="202"/>
    </row>
    <row r="16" spans="1:11">
      <c r="A16" s="202">
        <v>1</v>
      </c>
      <c r="B16" s="185" t="s">
        <v>271</v>
      </c>
      <c r="C16" s="203"/>
      <c r="D16" s="202"/>
      <c r="E16" s="202"/>
      <c r="F16" s="204"/>
      <c r="G16" s="205"/>
      <c r="H16" s="203"/>
      <c r="I16" s="203"/>
      <c r="J16" s="202"/>
      <c r="K16" s="204"/>
    </row>
    <row r="17" spans="1:11">
      <c r="A17" s="202">
        <v>2</v>
      </c>
      <c r="B17" s="206" t="s">
        <v>272</v>
      </c>
      <c r="C17" s="207">
        <f>'WP B.4.1F'!O15</f>
        <v>-735803.03833333333</v>
      </c>
      <c r="D17" s="208">
        <v>1</v>
      </c>
      <c r="E17" s="208">
        <v>1</v>
      </c>
      <c r="F17" s="209">
        <f>C17*D17*E17</f>
        <v>-735803.03833333333</v>
      </c>
      <c r="G17" s="205"/>
      <c r="H17" s="207">
        <f>'WP B.4.1F'!P15</f>
        <v>-735803.03833333333</v>
      </c>
      <c r="I17" s="210">
        <f t="shared" ref="I17:J20" si="0">D17</f>
        <v>1</v>
      </c>
      <c r="J17" s="210">
        <f t="shared" si="0"/>
        <v>1</v>
      </c>
      <c r="K17" s="209">
        <f>H17*I17*J17</f>
        <v>-735803.03833333333</v>
      </c>
    </row>
    <row r="18" spans="1:11">
      <c r="A18" s="202">
        <v>3</v>
      </c>
      <c r="B18" s="206" t="s">
        <v>273</v>
      </c>
      <c r="C18" s="211">
        <f>'WP B.4.1F'!O20</f>
        <v>1941222.496111111</v>
      </c>
      <c r="D18" s="208">
        <v>1</v>
      </c>
      <c r="E18" s="212">
        <v>0.49090457251500325</v>
      </c>
      <c r="F18" s="213">
        <f>C18*D18*E18</f>
        <v>952954.99960993254</v>
      </c>
      <c r="G18" s="205"/>
      <c r="H18" s="211">
        <f>'WP B.4.1F'!P20</f>
        <v>2458598.6089316243</v>
      </c>
      <c r="I18" s="210">
        <f t="shared" si="0"/>
        <v>1</v>
      </c>
      <c r="J18" s="215">
        <f t="shared" si="0"/>
        <v>0.49090457251500325</v>
      </c>
      <c r="K18" s="213">
        <f>H18*I18*J18</f>
        <v>1206937.2991035606</v>
      </c>
    </row>
    <row r="19" spans="1:11">
      <c r="A19" s="202">
        <v>4</v>
      </c>
      <c r="B19" s="206" t="s">
        <v>274</v>
      </c>
      <c r="C19" s="211">
        <f>'WP B.4.1F'!O25</f>
        <v>0</v>
      </c>
      <c r="D19" s="212">
        <v>0.1071</v>
      </c>
      <c r="E19" s="212">
        <v>0.49090457251500325</v>
      </c>
      <c r="F19" s="213">
        <f>C19*D19*E19</f>
        <v>0</v>
      </c>
      <c r="G19" s="205"/>
      <c r="H19" s="211">
        <f>'WP B.4.1F'!P25</f>
        <v>0</v>
      </c>
      <c r="I19" s="215">
        <f t="shared" si="0"/>
        <v>0.1071</v>
      </c>
      <c r="J19" s="215">
        <f t="shared" si="0"/>
        <v>0.49090457251500325</v>
      </c>
      <c r="K19" s="213">
        <f>H19*I19*J19</f>
        <v>0</v>
      </c>
    </row>
    <row r="20" spans="1:11">
      <c r="A20" s="202">
        <v>5</v>
      </c>
      <c r="B20" s="206" t="s">
        <v>275</v>
      </c>
      <c r="C20" s="216">
        <f>'WP B.4.1F'!O30</f>
        <v>0</v>
      </c>
      <c r="D20" s="212">
        <v>0.1086</v>
      </c>
      <c r="E20" s="212">
        <v>0.52599015110063552</v>
      </c>
      <c r="F20" s="217">
        <f>C20*D20*E20</f>
        <v>0</v>
      </c>
      <c r="G20" s="205"/>
      <c r="H20" s="216">
        <f>'WP B.4.1F'!T30</f>
        <v>0</v>
      </c>
      <c r="I20" s="215">
        <f t="shared" si="0"/>
        <v>0.1086</v>
      </c>
      <c r="J20" s="215">
        <f t="shared" si="0"/>
        <v>0.52599015110063552</v>
      </c>
      <c r="K20" s="217">
        <f>H20*I20*J20</f>
        <v>0</v>
      </c>
    </row>
    <row r="21" spans="1:11">
      <c r="A21" s="202">
        <v>6</v>
      </c>
      <c r="B21" s="218" t="s">
        <v>252</v>
      </c>
      <c r="C21" s="207">
        <f>SUM(C17:C20)</f>
        <v>1205419.4577777777</v>
      </c>
      <c r="D21" s="219"/>
      <c r="E21" s="202"/>
      <c r="F21" s="207">
        <f>SUM(F17:F20)</f>
        <v>217151.96127659921</v>
      </c>
      <c r="G21" s="205"/>
      <c r="H21" s="207">
        <f>SUM(H17:H20)</f>
        <v>1722795.570598291</v>
      </c>
      <c r="I21" s="203"/>
      <c r="J21" s="202"/>
      <c r="K21" s="207">
        <f>SUM(K17:K20)</f>
        <v>471134.26077022729</v>
      </c>
    </row>
    <row r="22" spans="1:11">
      <c r="A22" s="202">
        <v>7</v>
      </c>
      <c r="C22" s="220"/>
      <c r="F22" s="204"/>
      <c r="G22" s="205"/>
      <c r="H22" s="220"/>
      <c r="I22" s="203"/>
      <c r="K22" s="204"/>
    </row>
    <row r="23" spans="1:11">
      <c r="A23" s="202">
        <v>8</v>
      </c>
      <c r="B23" s="185" t="s">
        <v>276</v>
      </c>
      <c r="C23" s="203"/>
      <c r="D23" s="202"/>
      <c r="E23" s="202"/>
      <c r="F23" s="204"/>
      <c r="G23" s="205"/>
      <c r="H23" s="203"/>
      <c r="I23" s="203"/>
      <c r="J23" s="202"/>
      <c r="K23" s="204"/>
    </row>
    <row r="24" spans="1:11">
      <c r="A24" s="202">
        <v>9</v>
      </c>
      <c r="B24" s="206" t="s">
        <v>272</v>
      </c>
      <c r="C24" s="207">
        <f>'WP B.4.1F'!O34</f>
        <v>794950.46160146035</v>
      </c>
      <c r="D24" s="210">
        <f t="shared" ref="D24:E27" si="1">D17</f>
        <v>1</v>
      </c>
      <c r="E24" s="210">
        <f t="shared" si="1"/>
        <v>1</v>
      </c>
      <c r="F24" s="209">
        <f>C24*D24*E24</f>
        <v>794950.46160146035</v>
      </c>
      <c r="G24" s="205"/>
      <c r="H24" s="207">
        <f>'WP B.4.1F'!P34</f>
        <v>6229573.3901578095</v>
      </c>
      <c r="I24" s="210">
        <f t="shared" ref="I24:J27" si="2">I17</f>
        <v>1</v>
      </c>
      <c r="J24" s="210">
        <f t="shared" si="2"/>
        <v>1</v>
      </c>
      <c r="K24" s="209">
        <f>H24*I24*J24</f>
        <v>6229573.3901578095</v>
      </c>
    </row>
    <row r="25" spans="1:11">
      <c r="A25" s="202">
        <v>10</v>
      </c>
      <c r="B25" s="206" t="s">
        <v>273</v>
      </c>
      <c r="C25" s="221">
        <f>'WP B.4.1F'!O36</f>
        <v>0</v>
      </c>
      <c r="D25" s="210">
        <f t="shared" si="1"/>
        <v>1</v>
      </c>
      <c r="E25" s="215">
        <f t="shared" si="1"/>
        <v>0.49090457251500325</v>
      </c>
      <c r="F25" s="213">
        <f>C25*D25*E25</f>
        <v>0</v>
      </c>
      <c r="G25" s="205"/>
      <c r="H25" s="221">
        <f>'WP B.4.1F'!P36</f>
        <v>0</v>
      </c>
      <c r="I25" s="210">
        <f t="shared" si="2"/>
        <v>1</v>
      </c>
      <c r="J25" s="215">
        <f t="shared" si="2"/>
        <v>0.49090457251500325</v>
      </c>
      <c r="K25" s="213">
        <f>H25*I25*J25</f>
        <v>0</v>
      </c>
    </row>
    <row r="26" spans="1:11">
      <c r="A26" s="202">
        <v>11</v>
      </c>
      <c r="B26" s="206" t="s">
        <v>274</v>
      </c>
      <c r="C26" s="221">
        <f>'WP B.4.1F'!O38</f>
        <v>0</v>
      </c>
      <c r="D26" s="215">
        <f t="shared" si="1"/>
        <v>0.1071</v>
      </c>
      <c r="E26" s="215">
        <f t="shared" si="1"/>
        <v>0.49090457251500325</v>
      </c>
      <c r="F26" s="213">
        <f>C26*D26*E26</f>
        <v>0</v>
      </c>
      <c r="G26" s="205"/>
      <c r="H26" s="221">
        <f>'WP B.4.1F'!P38</f>
        <v>0</v>
      </c>
      <c r="I26" s="215">
        <f t="shared" si="2"/>
        <v>0.1071</v>
      </c>
      <c r="J26" s="215">
        <f t="shared" si="2"/>
        <v>0.49090457251500325</v>
      </c>
      <c r="K26" s="213">
        <f>H26*I26*J26</f>
        <v>0</v>
      </c>
    </row>
    <row r="27" spans="1:11">
      <c r="A27" s="202">
        <v>12</v>
      </c>
      <c r="B27" s="206" t="s">
        <v>275</v>
      </c>
      <c r="C27" s="222">
        <f>'WP B.4.1F'!O40</f>
        <v>0</v>
      </c>
      <c r="D27" s="215">
        <f t="shared" si="1"/>
        <v>0.1086</v>
      </c>
      <c r="E27" s="215">
        <f t="shared" si="1"/>
        <v>0.52599015110063552</v>
      </c>
      <c r="F27" s="217">
        <f>C27*D27*E27</f>
        <v>0</v>
      </c>
      <c r="G27" s="205"/>
      <c r="H27" s="222">
        <f>'WP B.4.1F'!P40</f>
        <v>0</v>
      </c>
      <c r="I27" s="215">
        <f t="shared" si="2"/>
        <v>0.1086</v>
      </c>
      <c r="J27" s="215">
        <f t="shared" si="2"/>
        <v>0.52599015110063552</v>
      </c>
      <c r="K27" s="217">
        <f>H27*I27*J27</f>
        <v>0</v>
      </c>
    </row>
    <row r="28" spans="1:11">
      <c r="A28" s="202">
        <v>13</v>
      </c>
      <c r="B28" s="218" t="s">
        <v>252</v>
      </c>
      <c r="C28" s="207">
        <f>SUM(C24:C27)</f>
        <v>794950.46160146035</v>
      </c>
      <c r="D28" s="202"/>
      <c r="E28" s="202"/>
      <c r="F28" s="207">
        <f>SUM(F24:F27)</f>
        <v>794950.46160146035</v>
      </c>
      <c r="G28" s="205"/>
      <c r="H28" s="207">
        <f>SUM(H24:H27)</f>
        <v>6229573.3901578095</v>
      </c>
      <c r="I28" s="203"/>
      <c r="J28" s="202"/>
      <c r="K28" s="207">
        <f>SUM(K24:K27)</f>
        <v>6229573.3901578095</v>
      </c>
    </row>
    <row r="29" spans="1:11">
      <c r="A29" s="202">
        <v>14</v>
      </c>
      <c r="B29" s="218"/>
      <c r="C29" s="223"/>
      <c r="D29" s="224"/>
      <c r="E29" s="224"/>
      <c r="F29" s="205"/>
      <c r="G29" s="205"/>
      <c r="H29" s="223"/>
      <c r="I29" s="225"/>
      <c r="J29" s="198"/>
      <c r="K29" s="204"/>
    </row>
    <row r="30" spans="1:11">
      <c r="A30" s="202">
        <v>15</v>
      </c>
      <c r="B30" s="185" t="s">
        <v>277</v>
      </c>
      <c r="C30" s="225"/>
      <c r="D30" s="202"/>
      <c r="E30" s="202"/>
      <c r="F30" s="205"/>
      <c r="G30" s="205"/>
      <c r="H30" s="225"/>
      <c r="I30" s="225"/>
      <c r="J30" s="202"/>
      <c r="K30" s="205"/>
    </row>
    <row r="31" spans="1:11">
      <c r="A31" s="202">
        <v>16</v>
      </c>
      <c r="B31" s="206" t="s">
        <v>272</v>
      </c>
      <c r="C31" s="207">
        <f>'WP B.4.1F'!O44</f>
        <v>198050.98500000002</v>
      </c>
      <c r="D31" s="210">
        <f t="shared" ref="D31:E34" si="3">D17</f>
        <v>1</v>
      </c>
      <c r="E31" s="210">
        <f t="shared" si="3"/>
        <v>1</v>
      </c>
      <c r="F31" s="209">
        <f>C31*D31*E31</f>
        <v>198050.98500000002</v>
      </c>
      <c r="G31" s="205"/>
      <c r="H31" s="207">
        <f>'WP B.4.1F'!P44</f>
        <v>198050.98500000002</v>
      </c>
      <c r="I31" s="210">
        <f t="shared" ref="I31:J34" si="4">I17</f>
        <v>1</v>
      </c>
      <c r="J31" s="210">
        <f t="shared" si="4"/>
        <v>1</v>
      </c>
      <c r="K31" s="209">
        <f>H31*I31*J31</f>
        <v>198050.98500000002</v>
      </c>
    </row>
    <row r="32" spans="1:11">
      <c r="A32" s="202">
        <v>17</v>
      </c>
      <c r="B32" s="206" t="s">
        <v>273</v>
      </c>
      <c r="C32" s="211">
        <f>'WP B.4.1F'!O46</f>
        <v>16870.152857142857</v>
      </c>
      <c r="D32" s="210">
        <f t="shared" si="3"/>
        <v>1</v>
      </c>
      <c r="E32" s="215">
        <f t="shared" si="3"/>
        <v>0.49090457251500325</v>
      </c>
      <c r="F32" s="213">
        <f>C32*D32*E32</f>
        <v>8281.6351765984746</v>
      </c>
      <c r="G32" s="205"/>
      <c r="H32" s="211">
        <f>'WP B.4.1F'!P46</f>
        <v>3213.3471428571424</v>
      </c>
      <c r="I32" s="210">
        <f t="shared" si="4"/>
        <v>1</v>
      </c>
      <c r="J32" s="215">
        <f t="shared" si="4"/>
        <v>0.49090457251500325</v>
      </c>
      <c r="K32" s="213">
        <f>H32*I32*J32</f>
        <v>1577.4468055065927</v>
      </c>
    </row>
    <row r="33" spans="1:11">
      <c r="A33" s="202">
        <v>18</v>
      </c>
      <c r="B33" s="206" t="s">
        <v>274</v>
      </c>
      <c r="C33" s="211">
        <f>'WP B.4.1F'!O48</f>
        <v>25758680.050000001</v>
      </c>
      <c r="D33" s="215">
        <f t="shared" si="3"/>
        <v>0.1071</v>
      </c>
      <c r="E33" s="215">
        <f t="shared" si="3"/>
        <v>0.49090457251500325</v>
      </c>
      <c r="F33" s="213">
        <f>C33*D33*E33</f>
        <v>1354285.2639609207</v>
      </c>
      <c r="G33" s="205"/>
      <c r="H33" s="211">
        <f>'WP B.4.1F'!P48</f>
        <v>25758680.050000008</v>
      </c>
      <c r="I33" s="215">
        <f t="shared" si="4"/>
        <v>0.1071</v>
      </c>
      <c r="J33" s="215">
        <f t="shared" si="4"/>
        <v>0.49090457251500325</v>
      </c>
      <c r="K33" s="213">
        <f>H33*I33*J33</f>
        <v>1354285.2639609212</v>
      </c>
    </row>
    <row r="34" spans="1:11">
      <c r="A34" s="202">
        <v>19</v>
      </c>
      <c r="B34" s="206" t="s">
        <v>275</v>
      </c>
      <c r="C34" s="216" t="str">
        <f>'WP B.4.1F'!O50</f>
        <v xml:space="preserve"> 0</v>
      </c>
      <c r="D34" s="215">
        <f t="shared" si="3"/>
        <v>0.1086</v>
      </c>
      <c r="E34" s="215">
        <f t="shared" si="3"/>
        <v>0.52599015110063552</v>
      </c>
      <c r="F34" s="217">
        <f>C34*D34*E34</f>
        <v>0</v>
      </c>
      <c r="G34" s="205"/>
      <c r="H34" s="216">
        <f>'WP B.4.1F'!P50</f>
        <v>0</v>
      </c>
      <c r="I34" s="215">
        <f t="shared" si="4"/>
        <v>0.1086</v>
      </c>
      <c r="J34" s="215">
        <f t="shared" si="4"/>
        <v>0.52599015110063552</v>
      </c>
      <c r="K34" s="217">
        <f>H34*I34*J34</f>
        <v>0</v>
      </c>
    </row>
    <row r="35" spans="1:11">
      <c r="A35" s="202">
        <v>20</v>
      </c>
      <c r="B35" s="218" t="s">
        <v>252</v>
      </c>
      <c r="C35" s="207">
        <f>SUM(C31:C34)</f>
        <v>25973601.187857144</v>
      </c>
      <c r="D35" s="202"/>
      <c r="E35" s="202"/>
      <c r="F35" s="207">
        <f>SUM(F31:F34)</f>
        <v>1560617.8841375192</v>
      </c>
      <c r="G35" s="205"/>
      <c r="H35" s="207">
        <f>SUM(H31:H34)</f>
        <v>25959944.382142864</v>
      </c>
      <c r="I35" s="203"/>
      <c r="J35" s="202"/>
      <c r="K35" s="207">
        <f>SUM(K31:K34)</f>
        <v>1553913.6957664278</v>
      </c>
    </row>
    <row r="36" spans="1:11">
      <c r="A36" s="202">
        <v>21</v>
      </c>
      <c r="B36" s="218"/>
      <c r="D36" s="226"/>
      <c r="E36" s="226"/>
      <c r="F36" s="204"/>
      <c r="G36" s="205"/>
      <c r="H36" s="204"/>
      <c r="I36" s="204"/>
      <c r="K36" s="204"/>
    </row>
    <row r="37" spans="1:11" ht="15.75" thickBot="1">
      <c r="A37" s="202">
        <v>22</v>
      </c>
      <c r="B37" s="185" t="s">
        <v>278</v>
      </c>
      <c r="C37" s="227">
        <f>C35+C28+C21</f>
        <v>27973971.107236378</v>
      </c>
      <c r="F37" s="227">
        <f>F35+F28+F21</f>
        <v>2572720.3070155787</v>
      </c>
      <c r="G37" s="205"/>
      <c r="H37" s="227">
        <f>H35+H28+H21</f>
        <v>33912313.342898965</v>
      </c>
      <c r="I37" s="205"/>
      <c r="K37" s="227">
        <f>K21+K28+K35</f>
        <v>8254621.3466944648</v>
      </c>
    </row>
    <row r="38" spans="1:11" ht="15.75" thickTop="1">
      <c r="D38" s="226"/>
      <c r="E38" s="226"/>
      <c r="F38" s="204"/>
      <c r="G38" s="205"/>
      <c r="H38" s="204"/>
      <c r="I38" s="204"/>
    </row>
    <row r="39" spans="1:11">
      <c r="A39" s="202"/>
      <c r="F39" s="204"/>
      <c r="G39" s="205"/>
      <c r="H39" s="204"/>
      <c r="I39" s="204"/>
    </row>
    <row r="40" spans="1:11">
      <c r="D40" s="226"/>
      <c r="E40" s="226"/>
      <c r="F40" s="204"/>
      <c r="G40" s="205"/>
    </row>
    <row r="41" spans="1:11">
      <c r="C41" s="204"/>
      <c r="F41" s="204"/>
      <c r="G41" s="205"/>
    </row>
    <row r="42" spans="1:11">
      <c r="D42" s="226"/>
      <c r="E42" s="226"/>
      <c r="F42" s="204"/>
      <c r="G42" s="205"/>
    </row>
    <row r="43" spans="1:11">
      <c r="F43" s="204"/>
      <c r="G43" s="205"/>
    </row>
    <row r="44" spans="1:11">
      <c r="D44" s="226"/>
      <c r="E44" s="226"/>
      <c r="F44" s="204"/>
      <c r="G44" s="205"/>
    </row>
    <row r="45" spans="1:11">
      <c r="F45" s="204"/>
      <c r="G45" s="205"/>
    </row>
    <row r="46" spans="1:11">
      <c r="D46" s="226"/>
      <c r="E46" s="226"/>
      <c r="F46" s="204"/>
      <c r="G46" s="205"/>
    </row>
    <row r="47" spans="1:11">
      <c r="F47" s="204"/>
      <c r="G47" s="205"/>
    </row>
  </sheetData>
  <mergeCells count="6">
    <mergeCell ref="A1:K1"/>
    <mergeCell ref="A2:K2"/>
    <mergeCell ref="A3:K3"/>
    <mergeCell ref="A4:K4"/>
    <mergeCell ref="C10:F10"/>
    <mergeCell ref="H10:K10"/>
  </mergeCells>
  <pageMargins left="0.56999999999999995" right="0.59" top="0.85" bottom="0.5" header="0.25" footer="0.5"/>
  <pageSetup scale="68" orientation="landscape" verticalDpi="300" r:id="rId1"/>
  <headerFooter alignWithMargins="0">
    <oddHeader xml:space="preserve">&amp;RCASE NO. 2015-00343
FR_16(8)(b)
ATTACHMENT 1
</oddHeader>
    <oddFooter>&amp;RSchedule &amp;A
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view="pageBreakPreview" zoomScale="80" zoomScaleNormal="90" zoomScaleSheetLayoutView="80" workbookViewId="0">
      <selection sqref="A1:H1"/>
    </sheetView>
  </sheetViews>
  <sheetFormatPr defaultColWidth="8.44140625" defaultRowHeight="15"/>
  <cols>
    <col min="1" max="1" width="6.6640625" style="5" customWidth="1"/>
    <col min="2" max="2" width="34.109375" style="5" customWidth="1"/>
    <col min="3" max="3" width="3.88671875" style="5" customWidth="1"/>
    <col min="4" max="4" width="13.109375" style="5" customWidth="1"/>
    <col min="5" max="5" width="4.33203125" style="5" customWidth="1"/>
    <col min="6" max="6" width="14.44140625" style="5" customWidth="1"/>
    <col min="7" max="7" width="3.88671875" style="5" customWidth="1"/>
    <col min="8" max="8" width="13.109375" style="5" customWidth="1"/>
    <col min="9" max="9" width="6.6640625" style="5" customWidth="1"/>
    <col min="10" max="10" width="7.5546875" style="5" customWidth="1"/>
    <col min="11" max="11" width="3.33203125" style="5" customWidth="1"/>
    <col min="12" max="12" width="11.88671875" style="5" customWidth="1"/>
    <col min="13" max="13" width="3.33203125" style="5" customWidth="1"/>
    <col min="14" max="14" width="14.44140625" style="5" customWidth="1"/>
    <col min="15" max="16384" width="8.44140625" style="5"/>
  </cols>
  <sheetData>
    <row r="1" spans="1:11">
      <c r="A1" s="334" t="s">
        <v>382</v>
      </c>
      <c r="B1" s="334"/>
      <c r="C1" s="334"/>
      <c r="D1" s="334"/>
      <c r="E1" s="334"/>
      <c r="F1" s="334"/>
      <c r="G1" s="334"/>
      <c r="H1" s="334"/>
    </row>
    <row r="2" spans="1:11">
      <c r="A2" s="334" t="s">
        <v>383</v>
      </c>
      <c r="B2" s="334"/>
      <c r="C2" s="334"/>
      <c r="D2" s="334"/>
      <c r="E2" s="334"/>
      <c r="F2" s="334"/>
      <c r="G2" s="334"/>
      <c r="H2" s="334"/>
    </row>
    <row r="3" spans="1:11">
      <c r="A3" s="334" t="s">
        <v>281</v>
      </c>
      <c r="B3" s="334"/>
      <c r="C3" s="334"/>
      <c r="D3" s="334"/>
      <c r="E3" s="334"/>
      <c r="F3" s="334"/>
      <c r="G3" s="334"/>
      <c r="H3" s="334"/>
    </row>
    <row r="4" spans="1:11">
      <c r="A4" s="334" t="str">
        <f>'B.1 B'!A4</f>
        <v>as of February 29, 2016</v>
      </c>
      <c r="B4" s="334"/>
      <c r="C4" s="334"/>
      <c r="D4" s="334"/>
      <c r="E4" s="334"/>
      <c r="F4" s="334"/>
      <c r="G4" s="334"/>
      <c r="H4" s="334"/>
    </row>
    <row r="7" spans="1:11">
      <c r="A7" s="8" t="str">
        <f>'B.1 B'!A6</f>
        <v>Data:__X___Base Period______Forecasted Period</v>
      </c>
      <c r="H7" s="228" t="s">
        <v>282</v>
      </c>
    </row>
    <row r="8" spans="1:11">
      <c r="A8" s="8" t="str">
        <f>'B.1 B'!A7</f>
        <v>Type of Filing:___X____Original________Updated ________Revised</v>
      </c>
      <c r="B8" s="8"/>
      <c r="H8" s="43" t="s">
        <v>283</v>
      </c>
    </row>
    <row r="9" spans="1:11">
      <c r="A9" s="114" t="str">
        <f>'B.1 B'!A8</f>
        <v>Workpaper Reference No(s).</v>
      </c>
      <c r="B9" s="13"/>
      <c r="C9" s="13"/>
      <c r="D9" s="13"/>
      <c r="E9" s="13"/>
      <c r="F9" s="13"/>
      <c r="G9" s="13"/>
      <c r="H9" s="163" t="str">
        <f>'B.1 B'!F8</f>
        <v>Witness:   Waller</v>
      </c>
      <c r="I9" s="45"/>
    </row>
    <row r="10" spans="1:11">
      <c r="A10" s="16" t="s">
        <v>31</v>
      </c>
      <c r="D10" s="16" t="s">
        <v>284</v>
      </c>
      <c r="F10" s="16" t="s">
        <v>285</v>
      </c>
      <c r="H10" s="16" t="s">
        <v>286</v>
      </c>
      <c r="I10" s="45"/>
    </row>
    <row r="11" spans="1:11">
      <c r="A11" s="21" t="s">
        <v>33</v>
      </c>
      <c r="B11" s="21" t="s">
        <v>3</v>
      </c>
      <c r="C11" s="13"/>
      <c r="D11" s="21" t="s">
        <v>256</v>
      </c>
      <c r="E11" s="13"/>
      <c r="F11" s="21" t="s">
        <v>287</v>
      </c>
      <c r="G11" s="13"/>
      <c r="H11" s="21" t="s">
        <v>85</v>
      </c>
      <c r="I11" s="45"/>
    </row>
    <row r="12" spans="1:11">
      <c r="D12" s="16" t="s">
        <v>288</v>
      </c>
      <c r="F12" s="16" t="s">
        <v>289</v>
      </c>
      <c r="H12" s="16" t="s">
        <v>290</v>
      </c>
      <c r="I12" s="45"/>
    </row>
    <row r="14" spans="1:11">
      <c r="A14" s="3">
        <v>1</v>
      </c>
      <c r="B14" s="8" t="s">
        <v>258</v>
      </c>
      <c r="D14" s="32"/>
      <c r="F14" s="229"/>
      <c r="H14" s="32"/>
      <c r="K14" s="32"/>
    </row>
    <row r="15" spans="1:11">
      <c r="A15" s="3"/>
      <c r="E15" s="32"/>
      <c r="F15" s="182"/>
      <c r="G15" s="32"/>
      <c r="H15" s="32"/>
      <c r="I15" s="32"/>
      <c r="K15" s="32"/>
    </row>
    <row r="16" spans="1:11">
      <c r="A16" s="3">
        <f>1+A14</f>
        <v>2</v>
      </c>
      <c r="B16" s="230" t="s">
        <v>387</v>
      </c>
      <c r="D16" s="231">
        <v>97.508702239093509</v>
      </c>
      <c r="F16" s="16" t="s">
        <v>291</v>
      </c>
      <c r="H16" s="231">
        <f>(D16*0.125)</f>
        <v>12.188587779886689</v>
      </c>
      <c r="K16" s="32"/>
    </row>
    <row r="17" spans="1:11">
      <c r="A17" s="3"/>
      <c r="B17" s="232"/>
      <c r="K17" s="32"/>
    </row>
    <row r="18" spans="1:11">
      <c r="A18" s="3">
        <f>1+A16</f>
        <v>3</v>
      </c>
      <c r="B18" s="230" t="s">
        <v>388</v>
      </c>
      <c r="D18" s="32">
        <v>362408.55462948012</v>
      </c>
      <c r="E18" s="32"/>
      <c r="F18" s="16" t="s">
        <v>291</v>
      </c>
      <c r="G18" s="32"/>
      <c r="H18" s="32">
        <f>(D18*0.125)</f>
        <v>45301.069328685015</v>
      </c>
      <c r="I18" s="32"/>
      <c r="K18" s="32"/>
    </row>
    <row r="19" spans="1:11">
      <c r="A19" s="3"/>
      <c r="B19" s="232"/>
      <c r="E19" s="32"/>
      <c r="H19" s="32"/>
      <c r="I19" s="32"/>
      <c r="K19" s="32"/>
    </row>
    <row r="20" spans="1:11">
      <c r="A20" s="3">
        <f>1+A18</f>
        <v>4</v>
      </c>
      <c r="B20" s="230" t="s">
        <v>389</v>
      </c>
      <c r="D20" s="32">
        <v>362953.50522512116</v>
      </c>
      <c r="E20" s="32"/>
      <c r="F20" s="16" t="s">
        <v>291</v>
      </c>
      <c r="G20" s="32"/>
      <c r="H20" s="32">
        <f>(D20*0.125)</f>
        <v>45369.188153140145</v>
      </c>
      <c r="K20" s="32"/>
    </row>
    <row r="21" spans="1:11">
      <c r="A21" s="3"/>
      <c r="B21" s="232"/>
      <c r="E21" s="32"/>
      <c r="F21" s="182"/>
      <c r="G21" s="32"/>
      <c r="H21" s="32"/>
      <c r="I21" s="32"/>
      <c r="K21" s="32"/>
    </row>
    <row r="22" spans="1:11">
      <c r="A22" s="3">
        <f>1+A20</f>
        <v>5</v>
      </c>
      <c r="B22" s="230" t="s">
        <v>390</v>
      </c>
      <c r="D22" s="32">
        <v>7317820.6217355933</v>
      </c>
      <c r="E22" s="32"/>
      <c r="F22" s="16" t="s">
        <v>291</v>
      </c>
      <c r="G22" s="32"/>
      <c r="H22" s="32">
        <f>(D22*0.125)</f>
        <v>914727.57771694916</v>
      </c>
      <c r="I22" s="32"/>
      <c r="K22" s="32"/>
    </row>
    <row r="23" spans="1:11">
      <c r="A23" s="3"/>
      <c r="B23" s="232"/>
      <c r="E23" s="32"/>
      <c r="F23" s="182"/>
      <c r="G23" s="32"/>
      <c r="H23" s="32"/>
      <c r="I23" s="32"/>
      <c r="K23" s="32"/>
    </row>
    <row r="24" spans="1:11">
      <c r="A24" s="3">
        <f>1+A22</f>
        <v>6</v>
      </c>
      <c r="B24" s="232" t="s">
        <v>391</v>
      </c>
      <c r="D24" s="5">
        <v>2146958.8701182501</v>
      </c>
      <c r="E24" s="32"/>
      <c r="F24" s="16" t="s">
        <v>291</v>
      </c>
      <c r="G24" s="32"/>
      <c r="H24" s="32">
        <f>(D24*0.125)</f>
        <v>268369.85876478127</v>
      </c>
      <c r="I24" s="32"/>
      <c r="K24" s="32"/>
    </row>
    <row r="25" spans="1:11">
      <c r="A25" s="3"/>
      <c r="B25" s="232"/>
      <c r="E25" s="32"/>
      <c r="F25" s="182"/>
      <c r="G25" s="32"/>
      <c r="H25" s="32"/>
      <c r="I25" s="32"/>
      <c r="K25" s="32"/>
    </row>
    <row r="26" spans="1:11">
      <c r="A26" s="3">
        <f>1+A24</f>
        <v>7</v>
      </c>
      <c r="B26" s="230" t="s">
        <v>392</v>
      </c>
      <c r="D26" s="32">
        <v>125336.2162084311</v>
      </c>
      <c r="E26" s="32"/>
      <c r="F26" s="16" t="s">
        <v>291</v>
      </c>
      <c r="G26" s="32"/>
      <c r="H26" s="32">
        <f>(D26*0.125)</f>
        <v>15667.027026053887</v>
      </c>
      <c r="I26" s="32"/>
      <c r="K26" s="32"/>
    </row>
    <row r="27" spans="1:11">
      <c r="A27" s="3"/>
      <c r="B27" s="232"/>
      <c r="D27" s="32"/>
      <c r="E27" s="32"/>
      <c r="F27" s="182"/>
      <c r="G27" s="32"/>
      <c r="H27" s="32"/>
      <c r="I27" s="32"/>
      <c r="K27" s="32"/>
    </row>
    <row r="28" spans="1:11">
      <c r="A28" s="3">
        <f>1+A26</f>
        <v>8</v>
      </c>
      <c r="B28" s="230" t="s">
        <v>393</v>
      </c>
      <c r="D28" s="32">
        <v>337035.64807193889</v>
      </c>
      <c r="E28" s="32"/>
      <c r="F28" s="16" t="s">
        <v>291</v>
      </c>
      <c r="G28" s="32"/>
      <c r="H28" s="32">
        <f>(D28*0.125)</f>
        <v>42129.456008992362</v>
      </c>
      <c r="I28" s="32"/>
      <c r="K28" s="32"/>
    </row>
    <row r="29" spans="1:11">
      <c r="A29" s="3"/>
      <c r="B29" s="232"/>
      <c r="D29" s="32"/>
      <c r="E29" s="32"/>
      <c r="F29" s="182"/>
      <c r="G29" s="32"/>
      <c r="H29" s="32"/>
      <c r="I29" s="32"/>
      <c r="K29" s="32"/>
    </row>
    <row r="30" spans="1:11">
      <c r="A30" s="3">
        <f>1+A28</f>
        <v>9</v>
      </c>
      <c r="B30" s="230" t="s">
        <v>394</v>
      </c>
      <c r="D30" s="233">
        <v>15994833.752511442</v>
      </c>
      <c r="E30" s="32"/>
      <c r="F30" s="16" t="s">
        <v>291</v>
      </c>
      <c r="G30" s="32"/>
      <c r="H30" s="233">
        <f>(D30*0.125)</f>
        <v>1999354.2190639302</v>
      </c>
      <c r="I30" s="32"/>
      <c r="K30" s="32"/>
    </row>
    <row r="31" spans="1:11">
      <c r="A31" s="3"/>
      <c r="D31" s="32"/>
      <c r="E31" s="32"/>
      <c r="F31" s="182"/>
      <c r="G31" s="32"/>
      <c r="H31" s="32"/>
      <c r="I31" s="32"/>
      <c r="K31" s="32"/>
    </row>
    <row r="32" spans="1:11" ht="15.75" thickBot="1">
      <c r="A32" s="3">
        <f>1+A30</f>
        <v>10</v>
      </c>
      <c r="B32" s="8" t="s">
        <v>292</v>
      </c>
      <c r="C32" s="4"/>
      <c r="D32" s="31">
        <f>SUM(D16:D30)</f>
        <v>26647444.677202497</v>
      </c>
      <c r="E32" s="32"/>
      <c r="G32" s="4"/>
      <c r="H32" s="31">
        <f>+D32*0.125</f>
        <v>3330930.5846503121</v>
      </c>
      <c r="I32" s="32"/>
      <c r="K32" s="32"/>
    </row>
    <row r="33" spans="2:11" ht="15.75" thickTop="1">
      <c r="E33" s="32"/>
      <c r="F33" s="182"/>
      <c r="G33" s="32"/>
      <c r="H33" s="32"/>
      <c r="I33" s="32"/>
      <c r="K33" s="32"/>
    </row>
    <row r="34" spans="2:11">
      <c r="E34" s="32"/>
      <c r="G34" s="32"/>
      <c r="H34" s="32"/>
      <c r="I34" s="32"/>
    </row>
    <row r="35" spans="2:11">
      <c r="B35" s="8"/>
      <c r="G35" s="32"/>
      <c r="H35" s="32"/>
      <c r="I35" s="32"/>
    </row>
    <row r="36" spans="2:11">
      <c r="B36" s="8"/>
      <c r="G36" s="32"/>
      <c r="H36" s="32"/>
      <c r="I36" s="32"/>
    </row>
    <row r="37" spans="2:11">
      <c r="B37" s="8"/>
      <c r="G37" s="32"/>
      <c r="H37" s="32"/>
      <c r="I37" s="32"/>
    </row>
    <row r="38" spans="2:11">
      <c r="G38" s="32"/>
      <c r="H38" s="32"/>
      <c r="I38" s="32"/>
    </row>
    <row r="39" spans="2:11">
      <c r="G39" s="32"/>
      <c r="H39" s="32"/>
      <c r="I39" s="32"/>
    </row>
    <row r="40" spans="2:11">
      <c r="G40" s="32"/>
      <c r="H40" s="32"/>
      <c r="I40" s="32"/>
    </row>
    <row r="41" spans="2:11">
      <c r="G41" s="32"/>
      <c r="H41" s="32"/>
      <c r="I41" s="32"/>
    </row>
  </sheetData>
  <mergeCells count="4">
    <mergeCell ref="A1:H1"/>
    <mergeCell ref="A2:H2"/>
    <mergeCell ref="A3:H3"/>
    <mergeCell ref="A4:H4"/>
  </mergeCells>
  <printOptions horizontalCentered="1"/>
  <pageMargins left="0.75" right="0.75" top="0.83" bottom="1.02" header="0.25" footer="0.5"/>
  <pageSetup scale="94" orientation="landscape" verticalDpi="300" r:id="rId1"/>
  <headerFooter alignWithMargins="0">
    <oddHeader xml:space="preserve">&amp;RCASE NO. 2015-00343
FR_16(8)(b)
ATTACHMENT 1
</oddHeader>
    <oddFooter>&amp;RSchedule &amp;A
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view="pageBreakPreview" zoomScale="80" zoomScaleNormal="90" zoomScaleSheetLayoutView="80" workbookViewId="0">
      <selection sqref="A1:H1"/>
    </sheetView>
  </sheetViews>
  <sheetFormatPr defaultColWidth="8.44140625" defaultRowHeight="15"/>
  <cols>
    <col min="1" max="1" width="6.6640625" style="5" customWidth="1"/>
    <col min="2" max="2" width="34.109375" style="5" customWidth="1"/>
    <col min="3" max="3" width="4.44140625" style="5" customWidth="1"/>
    <col min="4" max="4" width="13.21875" style="5" customWidth="1"/>
    <col min="5" max="5" width="4.6640625" style="5" customWidth="1"/>
    <col min="6" max="6" width="13.5546875" style="5" customWidth="1"/>
    <col min="7" max="7" width="3.21875" style="5" customWidth="1"/>
    <col min="8" max="8" width="14.44140625" style="5" customWidth="1"/>
    <col min="9" max="9" width="6.6640625" style="5" customWidth="1"/>
    <col min="10" max="10" width="7.5546875" style="5" customWidth="1"/>
    <col min="11" max="11" width="3.33203125" style="5" customWidth="1"/>
    <col min="12" max="12" width="11.88671875" style="5" customWidth="1"/>
    <col min="13" max="13" width="3.33203125" style="5" customWidth="1"/>
    <col min="14" max="14" width="14.44140625" style="5" customWidth="1"/>
    <col min="15" max="16384" width="8.44140625" style="5"/>
  </cols>
  <sheetData>
    <row r="1" spans="1:11">
      <c r="A1" s="334" t="s">
        <v>382</v>
      </c>
      <c r="B1" s="334"/>
      <c r="C1" s="334"/>
      <c r="D1" s="334"/>
      <c r="E1" s="334"/>
      <c r="F1" s="334"/>
      <c r="G1" s="334"/>
      <c r="H1" s="334"/>
    </row>
    <row r="2" spans="1:11">
      <c r="A2" s="334" t="s">
        <v>383</v>
      </c>
      <c r="B2" s="334"/>
      <c r="C2" s="334"/>
      <c r="D2" s="334"/>
      <c r="E2" s="334"/>
      <c r="F2" s="334"/>
      <c r="G2" s="334"/>
      <c r="H2" s="334"/>
    </row>
    <row r="3" spans="1:11">
      <c r="A3" s="334" t="s">
        <v>281</v>
      </c>
      <c r="B3" s="334"/>
      <c r="C3" s="334"/>
      <c r="D3" s="334"/>
      <c r="E3" s="334"/>
      <c r="F3" s="334"/>
      <c r="G3" s="334"/>
      <c r="H3" s="334"/>
    </row>
    <row r="4" spans="1:11">
      <c r="A4" s="334" t="str">
        <f>'B.1 F '!A4</f>
        <v>as of May 31, 2017</v>
      </c>
      <c r="B4" s="334"/>
      <c r="C4" s="334"/>
      <c r="D4" s="334"/>
      <c r="E4" s="334"/>
      <c r="F4" s="334"/>
      <c r="G4" s="334"/>
      <c r="H4" s="334"/>
    </row>
    <row r="5" spans="1:11">
      <c r="A5" s="7"/>
      <c r="B5" s="7"/>
      <c r="C5" s="7"/>
      <c r="D5" s="7"/>
      <c r="E5" s="7"/>
      <c r="F5" s="7"/>
      <c r="G5" s="7"/>
      <c r="H5" s="7"/>
    </row>
    <row r="7" spans="1:11">
      <c r="A7" s="8" t="str">
        <f>'B.1 F '!A6</f>
        <v>Data:______Base Period__X___Forecasted Period</v>
      </c>
      <c r="H7" s="228" t="s">
        <v>282</v>
      </c>
    </row>
    <row r="8" spans="1:11">
      <c r="A8" s="8" t="str">
        <f>'B.1 F '!A7</f>
        <v>Type of Filing:___X____Original________Updated ________Revised</v>
      </c>
      <c r="B8" s="8"/>
      <c r="H8" s="43" t="s">
        <v>293</v>
      </c>
    </row>
    <row r="9" spans="1:11">
      <c r="A9" s="114" t="str">
        <f>'B.1 F '!A8</f>
        <v>Workpaper Reference No(s).</v>
      </c>
      <c r="B9" s="13"/>
      <c r="C9" s="13"/>
      <c r="D9" s="13"/>
      <c r="E9" s="13"/>
      <c r="F9" s="13"/>
      <c r="G9" s="13"/>
      <c r="H9" s="163" t="str">
        <f>'B.1 F '!F8</f>
        <v>Witness:   Waller</v>
      </c>
      <c r="I9" s="45"/>
    </row>
    <row r="10" spans="1:11">
      <c r="A10" s="16" t="s">
        <v>31</v>
      </c>
      <c r="D10" s="16" t="s">
        <v>284</v>
      </c>
      <c r="F10" s="16" t="s">
        <v>285</v>
      </c>
      <c r="H10" s="16" t="s">
        <v>286</v>
      </c>
      <c r="I10" s="45"/>
    </row>
    <row r="11" spans="1:11">
      <c r="A11" s="67" t="s">
        <v>33</v>
      </c>
      <c r="B11" s="67" t="s">
        <v>3</v>
      </c>
      <c r="C11" s="14"/>
      <c r="D11" s="67" t="s">
        <v>256</v>
      </c>
      <c r="E11" s="14"/>
      <c r="F11" s="67" t="s">
        <v>287</v>
      </c>
      <c r="G11" s="14"/>
      <c r="H11" s="67" t="s">
        <v>85</v>
      </c>
      <c r="I11" s="45"/>
    </row>
    <row r="12" spans="1:11">
      <c r="A12" s="20"/>
      <c r="B12" s="20"/>
      <c r="C12" s="45"/>
      <c r="D12" s="20" t="s">
        <v>288</v>
      </c>
      <c r="E12" s="45"/>
      <c r="F12" s="20" t="s">
        <v>289</v>
      </c>
      <c r="G12" s="45"/>
      <c r="H12" s="20" t="s">
        <v>290</v>
      </c>
      <c r="I12" s="45"/>
    </row>
    <row r="13" spans="1:11">
      <c r="I13" s="45"/>
    </row>
    <row r="14" spans="1:11">
      <c r="A14" s="3">
        <v>1</v>
      </c>
      <c r="B14" s="8" t="s">
        <v>258</v>
      </c>
      <c r="D14" s="32"/>
      <c r="H14" s="32"/>
      <c r="I14" s="45"/>
      <c r="K14" s="32"/>
    </row>
    <row r="15" spans="1:11">
      <c r="A15" s="3"/>
      <c r="E15" s="32"/>
      <c r="F15" s="182"/>
      <c r="G15" s="32"/>
      <c r="H15" s="32"/>
      <c r="I15" s="234"/>
      <c r="K15" s="32"/>
    </row>
    <row r="16" spans="1:11">
      <c r="A16" s="3">
        <f>1+A14</f>
        <v>2</v>
      </c>
      <c r="B16" s="230" t="s">
        <v>387</v>
      </c>
      <c r="D16" s="231">
        <v>103.72113051435586</v>
      </c>
      <c r="F16" s="16" t="s">
        <v>291</v>
      </c>
      <c r="H16" s="231">
        <f>(D16*0.125)</f>
        <v>12.965141314294483</v>
      </c>
    </row>
    <row r="17" spans="1:11">
      <c r="A17" s="3"/>
      <c r="B17" s="232"/>
    </row>
    <row r="18" spans="1:11">
      <c r="A18" s="3">
        <f>1+A16</f>
        <v>3</v>
      </c>
      <c r="B18" s="230" t="s">
        <v>388</v>
      </c>
      <c r="D18" s="32">
        <v>352206.13597625424</v>
      </c>
      <c r="E18" s="32"/>
      <c r="F18" s="16" t="s">
        <v>291</v>
      </c>
      <c r="G18" s="32"/>
      <c r="H18" s="32">
        <f>(D18*0.125)</f>
        <v>44025.76699703178</v>
      </c>
      <c r="I18" s="32"/>
      <c r="K18" s="32"/>
    </row>
    <row r="19" spans="1:11">
      <c r="A19" s="3"/>
      <c r="B19" s="232"/>
      <c r="E19" s="32"/>
      <c r="H19" s="32"/>
      <c r="I19" s="32"/>
      <c r="K19" s="32"/>
    </row>
    <row r="20" spans="1:11">
      <c r="A20" s="3">
        <f>1+A18</f>
        <v>4</v>
      </c>
      <c r="B20" s="230" t="s">
        <v>389</v>
      </c>
      <c r="D20" s="32">
        <v>353154.68540511443</v>
      </c>
      <c r="E20" s="32"/>
      <c r="F20" s="16" t="s">
        <v>291</v>
      </c>
      <c r="G20" s="32"/>
      <c r="H20" s="32">
        <f>(D20*0.125)</f>
        <v>44144.335675639304</v>
      </c>
      <c r="K20" s="32"/>
    </row>
    <row r="21" spans="1:11">
      <c r="A21" s="3"/>
      <c r="B21" s="232"/>
      <c r="E21" s="32"/>
      <c r="F21" s="182"/>
      <c r="G21" s="32"/>
      <c r="H21" s="32"/>
      <c r="I21" s="32"/>
      <c r="K21" s="32"/>
    </row>
    <row r="22" spans="1:11">
      <c r="A22" s="3">
        <f>1+A20</f>
        <v>5</v>
      </c>
      <c r="B22" s="230" t="s">
        <v>390</v>
      </c>
      <c r="D22" s="32">
        <v>7053730.91256891</v>
      </c>
      <c r="E22" s="32"/>
      <c r="F22" s="16" t="s">
        <v>291</v>
      </c>
      <c r="G22" s="32"/>
      <c r="H22" s="32">
        <f>(D22*0.125)</f>
        <v>881716.36407111376</v>
      </c>
      <c r="I22" s="32"/>
      <c r="K22" s="32"/>
    </row>
    <row r="23" spans="1:11">
      <c r="A23" s="3"/>
      <c r="B23" s="232"/>
      <c r="E23" s="32"/>
      <c r="F23" s="182"/>
      <c r="G23" s="32"/>
      <c r="H23" s="32"/>
      <c r="I23" s="32"/>
      <c r="K23" s="32"/>
    </row>
    <row r="24" spans="1:11">
      <c r="A24" s="3">
        <f>1+A22</f>
        <v>6</v>
      </c>
      <c r="B24" s="232" t="s">
        <v>391</v>
      </c>
      <c r="D24" s="5">
        <v>1820465.4112733356</v>
      </c>
      <c r="E24" s="32"/>
      <c r="F24" s="16" t="s">
        <v>291</v>
      </c>
      <c r="G24" s="32"/>
      <c r="H24" s="32">
        <f>(D24*0.125)</f>
        <v>227558.17640916695</v>
      </c>
      <c r="I24" s="32"/>
      <c r="K24" s="32"/>
    </row>
    <row r="25" spans="1:11">
      <c r="A25" s="3"/>
      <c r="B25" s="232"/>
      <c r="E25" s="32"/>
      <c r="F25" s="182"/>
      <c r="G25" s="32"/>
      <c r="H25" s="32"/>
      <c r="I25" s="32"/>
      <c r="K25" s="32"/>
    </row>
    <row r="26" spans="1:11">
      <c r="A26" s="3">
        <f>1+A24</f>
        <v>7</v>
      </c>
      <c r="B26" s="230" t="s">
        <v>392</v>
      </c>
      <c r="D26" s="32">
        <v>123156.62719669974</v>
      </c>
      <c r="E26" s="32"/>
      <c r="F26" s="16" t="s">
        <v>291</v>
      </c>
      <c r="G26" s="32"/>
      <c r="H26" s="32">
        <f>(D26*0.125)</f>
        <v>15394.578399587468</v>
      </c>
      <c r="I26" s="32"/>
      <c r="K26" s="32"/>
    </row>
    <row r="27" spans="1:11">
      <c r="A27" s="3"/>
      <c r="B27" s="232"/>
      <c r="D27" s="32"/>
      <c r="E27" s="32"/>
      <c r="F27" s="182"/>
      <c r="G27" s="32"/>
      <c r="H27" s="32"/>
      <c r="I27" s="32"/>
      <c r="K27" s="32"/>
    </row>
    <row r="28" spans="1:11">
      <c r="A28" s="3">
        <f>1+A26</f>
        <v>8</v>
      </c>
      <c r="B28" s="230" t="s">
        <v>393</v>
      </c>
      <c r="D28" s="32">
        <v>283556.94409906131</v>
      </c>
      <c r="E28" s="32"/>
      <c r="F28" s="16" t="s">
        <v>291</v>
      </c>
      <c r="G28" s="32"/>
      <c r="H28" s="32">
        <f>(D28*0.125)</f>
        <v>35444.618012382663</v>
      </c>
      <c r="I28" s="32"/>
      <c r="K28" s="32"/>
    </row>
    <row r="29" spans="1:11">
      <c r="A29" s="3"/>
      <c r="B29" s="232"/>
      <c r="D29" s="32"/>
      <c r="E29" s="32"/>
      <c r="F29" s="182"/>
      <c r="G29" s="32"/>
      <c r="H29" s="32"/>
      <c r="I29" s="32"/>
      <c r="K29" s="32"/>
    </row>
    <row r="30" spans="1:11">
      <c r="A30" s="3">
        <f>1+A28</f>
        <v>9</v>
      </c>
      <c r="B30" s="230" t="s">
        <v>394</v>
      </c>
      <c r="D30" s="233">
        <v>15488214.345657276</v>
      </c>
      <c r="E30" s="32"/>
      <c r="F30" s="16" t="s">
        <v>291</v>
      </c>
      <c r="G30" s="32"/>
      <c r="H30" s="233">
        <f>(D30*0.125)</f>
        <v>1936026.7932071595</v>
      </c>
      <c r="I30" s="32"/>
      <c r="K30" s="32"/>
    </row>
    <row r="31" spans="1:11">
      <c r="A31" s="3"/>
      <c r="D31" s="32"/>
      <c r="E31" s="32"/>
      <c r="F31" s="182"/>
      <c r="G31" s="32"/>
      <c r="H31" s="32"/>
      <c r="I31" s="32"/>
      <c r="K31" s="32"/>
    </row>
    <row r="32" spans="1:11" ht="15.75" thickBot="1">
      <c r="A32" s="3">
        <f>1+A30</f>
        <v>10</v>
      </c>
      <c r="B32" s="8" t="s">
        <v>292</v>
      </c>
      <c r="C32" s="4"/>
      <c r="D32" s="31">
        <f>SUM(D16:D30)</f>
        <v>25474588.783307165</v>
      </c>
      <c r="E32" s="32"/>
      <c r="G32" s="4"/>
      <c r="H32" s="31">
        <f>+D32*0.125</f>
        <v>3184323.5979133956</v>
      </c>
      <c r="I32" s="32"/>
      <c r="K32" s="32"/>
    </row>
    <row r="33" spans="1:11" ht="15.75" thickTop="1">
      <c r="E33" s="32"/>
      <c r="F33" s="182"/>
      <c r="G33" s="32"/>
      <c r="H33" s="32"/>
      <c r="I33" s="32"/>
      <c r="K33" s="32"/>
    </row>
    <row r="34" spans="1:11">
      <c r="E34" s="32"/>
      <c r="G34" s="32"/>
      <c r="H34" s="23"/>
      <c r="I34" s="32"/>
      <c r="K34" s="32"/>
    </row>
    <row r="35" spans="1:11">
      <c r="E35" s="32"/>
      <c r="F35" s="182"/>
      <c r="G35" s="32"/>
      <c r="H35" s="32"/>
      <c r="I35" s="32"/>
      <c r="K35" s="32"/>
    </row>
    <row r="36" spans="1:11">
      <c r="E36" s="32"/>
      <c r="G36" s="32"/>
      <c r="H36" s="32"/>
      <c r="I36" s="32"/>
    </row>
    <row r="37" spans="1:11">
      <c r="E37" s="32"/>
      <c r="G37" s="32"/>
      <c r="H37" s="32"/>
      <c r="I37" s="32"/>
      <c r="K37" s="32"/>
    </row>
    <row r="38" spans="1:11">
      <c r="E38" s="32"/>
      <c r="G38" s="32"/>
      <c r="I38" s="32"/>
    </row>
    <row r="39" spans="1:11">
      <c r="A39" s="8"/>
      <c r="B39" s="8"/>
      <c r="G39" s="32"/>
      <c r="H39" s="32"/>
      <c r="I39" s="32"/>
    </row>
    <row r="40" spans="1:11">
      <c r="B40" s="8"/>
      <c r="G40" s="32"/>
      <c r="H40" s="32"/>
      <c r="I40" s="32"/>
    </row>
    <row r="41" spans="1:11">
      <c r="B41" s="8"/>
      <c r="G41" s="32"/>
      <c r="H41" s="32"/>
      <c r="I41" s="32"/>
    </row>
    <row r="42" spans="1:11">
      <c r="B42" s="8"/>
      <c r="G42" s="32"/>
      <c r="H42" s="32"/>
      <c r="I42" s="32"/>
    </row>
    <row r="43" spans="1:11">
      <c r="G43" s="32"/>
      <c r="H43" s="32"/>
      <c r="I43" s="32"/>
    </row>
    <row r="44" spans="1:11">
      <c r="G44" s="32"/>
      <c r="H44" s="32"/>
      <c r="I44" s="32"/>
    </row>
    <row r="45" spans="1:11">
      <c r="G45" s="32"/>
      <c r="H45" s="32"/>
      <c r="I45" s="32"/>
    </row>
    <row r="46" spans="1:11">
      <c r="G46" s="32"/>
      <c r="H46" s="32"/>
      <c r="I46" s="32"/>
    </row>
  </sheetData>
  <mergeCells count="4">
    <mergeCell ref="A1:H1"/>
    <mergeCell ref="A2:H2"/>
    <mergeCell ref="A3:H3"/>
    <mergeCell ref="A4:H4"/>
  </mergeCells>
  <printOptions horizontalCentered="1"/>
  <pageMargins left="0.75" right="0.75" top="0.86" bottom="1.18" header="0.25" footer="0.45"/>
  <pageSetup scale="94" orientation="landscape" verticalDpi="300" r:id="rId1"/>
  <headerFooter alignWithMargins="0">
    <oddHeader xml:space="preserve">&amp;RCASE NO. 2015-00343
FR_16(8)(b)
ATTACHMENT 1
</oddHeader>
    <oddFooter>&amp;RSchedule &amp;A
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0"/>
  <sheetViews>
    <sheetView view="pageBreakPreview" zoomScale="80" zoomScaleNormal="70" zoomScaleSheetLayoutView="80" workbookViewId="0">
      <pane ySplit="11" topLeftCell="A12" activePane="bottomLeft" state="frozen"/>
      <selection activeCell="B25" sqref="B25"/>
      <selection pane="bottomLeft" activeCell="A12" sqref="A12"/>
    </sheetView>
  </sheetViews>
  <sheetFormatPr defaultColWidth="8.44140625" defaultRowHeight="15"/>
  <cols>
    <col min="1" max="1" width="5.77734375" style="5" customWidth="1"/>
    <col min="2" max="2" width="4.21875" style="5" customWidth="1"/>
    <col min="3" max="3" width="49.33203125" style="5" customWidth="1"/>
    <col min="4" max="4" width="15" style="5" customWidth="1"/>
    <col min="5" max="5" width="11.77734375" style="3" bestFit="1" customWidth="1"/>
    <col min="6" max="6" width="11.77734375" style="3" customWidth="1"/>
    <col min="7" max="7" width="13.88671875" style="5" customWidth="1"/>
    <col min="8" max="8" width="4.33203125" style="236" customWidth="1"/>
    <col min="9" max="9" width="14.88671875" style="5" customWidth="1"/>
    <col min="10" max="11" width="11.88671875" style="3" customWidth="1"/>
    <col min="12" max="12" width="14.77734375" style="5" bestFit="1" customWidth="1"/>
    <col min="13" max="16384" width="8.44140625" style="5"/>
  </cols>
  <sheetData>
    <row r="1" spans="1:12">
      <c r="A1" s="324" t="s">
        <v>382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</row>
    <row r="2" spans="1:12">
      <c r="A2" s="324" t="s">
        <v>383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</row>
    <row r="3" spans="1:12">
      <c r="A3" s="324" t="s">
        <v>294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</row>
    <row r="4" spans="1:12">
      <c r="A4" s="324" t="str">
        <f>'B.1 B'!A4</f>
        <v>as of February 29, 2016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</row>
    <row r="5" spans="1:12">
      <c r="A5" s="11"/>
      <c r="B5" s="10"/>
      <c r="C5" s="10"/>
      <c r="D5" s="10"/>
      <c r="G5" s="10"/>
      <c r="H5" s="235"/>
      <c r="I5" s="10"/>
    </row>
    <row r="6" spans="1:12" ht="15.75">
      <c r="A6" s="44" t="s">
        <v>295</v>
      </c>
      <c r="B6" s="44"/>
      <c r="C6" s="45"/>
      <c r="D6" s="41"/>
      <c r="L6" s="5" t="s">
        <v>296</v>
      </c>
    </row>
    <row r="7" spans="1:12">
      <c r="A7" s="44" t="s">
        <v>297</v>
      </c>
      <c r="B7" s="45"/>
      <c r="C7" s="44"/>
      <c r="L7" s="5" t="s">
        <v>298</v>
      </c>
    </row>
    <row r="8" spans="1:12">
      <c r="A8" s="44" t="s">
        <v>27</v>
      </c>
      <c r="B8" s="45"/>
      <c r="C8" s="45"/>
      <c r="D8" s="45"/>
      <c r="E8" s="46"/>
      <c r="F8" s="46"/>
      <c r="G8" s="45"/>
      <c r="I8" s="45"/>
      <c r="J8" s="46"/>
      <c r="K8" s="46"/>
      <c r="L8" s="45" t="str">
        <f>'B.1 B'!F8</f>
        <v>Witness:   Waller</v>
      </c>
    </row>
    <row r="9" spans="1:12">
      <c r="A9" s="52"/>
      <c r="B9" s="50"/>
      <c r="C9" s="50"/>
      <c r="D9" s="237"/>
      <c r="E9" s="53" t="s">
        <v>71</v>
      </c>
      <c r="F9" s="54" t="s">
        <v>72</v>
      </c>
      <c r="G9" s="238" t="s">
        <v>286</v>
      </c>
      <c r="H9" s="64"/>
      <c r="I9" s="239"/>
      <c r="J9" s="53" t="s">
        <v>71</v>
      </c>
      <c r="K9" s="54" t="s">
        <v>72</v>
      </c>
      <c r="L9" s="51"/>
    </row>
    <row r="10" spans="1:12">
      <c r="A10" s="240" t="s">
        <v>31</v>
      </c>
      <c r="B10" s="20"/>
      <c r="C10" s="45"/>
      <c r="D10" s="241"/>
      <c r="E10" s="20" t="s">
        <v>77</v>
      </c>
      <c r="F10" s="64" t="s">
        <v>78</v>
      </c>
      <c r="G10" s="63" t="s">
        <v>299</v>
      </c>
      <c r="H10" s="64"/>
      <c r="I10" s="240" t="s">
        <v>300</v>
      </c>
      <c r="J10" s="20" t="s">
        <v>77</v>
      </c>
      <c r="K10" s="64" t="s">
        <v>78</v>
      </c>
      <c r="L10" s="242" t="s">
        <v>79</v>
      </c>
    </row>
    <row r="11" spans="1:12">
      <c r="A11" s="66" t="s">
        <v>33</v>
      </c>
      <c r="B11" s="67"/>
      <c r="C11" s="243" t="s">
        <v>301</v>
      </c>
      <c r="D11" s="244" t="s">
        <v>302</v>
      </c>
      <c r="E11" s="69" t="s">
        <v>84</v>
      </c>
      <c r="F11" s="69" t="s">
        <v>84</v>
      </c>
      <c r="G11" s="68" t="s">
        <v>82</v>
      </c>
      <c r="H11" s="64"/>
      <c r="I11" s="66" t="s">
        <v>86</v>
      </c>
      <c r="J11" s="69" t="s">
        <v>84</v>
      </c>
      <c r="K11" s="69" t="s">
        <v>84</v>
      </c>
      <c r="L11" s="245" t="s">
        <v>85</v>
      </c>
    </row>
    <row r="12" spans="1:12" ht="15.75">
      <c r="B12" s="246" t="s">
        <v>303</v>
      </c>
      <c r="G12" s="4"/>
    </row>
    <row r="13" spans="1:12">
      <c r="A13" s="16">
        <v>1</v>
      </c>
      <c r="C13" s="72" t="s">
        <v>304</v>
      </c>
      <c r="D13" s="22">
        <f>'WP B.5 B'!P13</f>
        <v>1904270.3399999999</v>
      </c>
      <c r="E13" s="247">
        <v>1</v>
      </c>
      <c r="F13" s="247">
        <v>1</v>
      </c>
      <c r="G13" s="22">
        <f>D13*E13*F13</f>
        <v>1904270.3399999999</v>
      </c>
      <c r="H13" s="26"/>
      <c r="I13" s="22">
        <f>'WP B.5 B'!Q13</f>
        <v>1904270.34</v>
      </c>
      <c r="J13" s="247">
        <v>1</v>
      </c>
      <c r="K13" s="247">
        <v>1</v>
      </c>
      <c r="L13" s="22">
        <f>I13*J13*K13</f>
        <v>1904270.34</v>
      </c>
    </row>
    <row r="14" spans="1:12" ht="14.25" customHeight="1">
      <c r="A14" s="16">
        <v>2</v>
      </c>
      <c r="B14" s="248"/>
      <c r="C14" s="8"/>
      <c r="D14" s="26"/>
      <c r="E14" s="247"/>
      <c r="F14" s="247"/>
      <c r="G14" s="26"/>
      <c r="H14" s="26"/>
      <c r="I14" s="26"/>
      <c r="J14" s="249"/>
      <c r="K14" s="249"/>
      <c r="L14" s="26"/>
    </row>
    <row r="15" spans="1:12">
      <c r="A15" s="16">
        <v>3</v>
      </c>
      <c r="C15" s="72" t="s">
        <v>305</v>
      </c>
      <c r="D15" s="23">
        <f>'WP B.5 B'!P15</f>
        <v>-79100997.353060111</v>
      </c>
      <c r="E15" s="247">
        <f>$E$13</f>
        <v>1</v>
      </c>
      <c r="F15" s="247">
        <f>$E$13</f>
        <v>1</v>
      </c>
      <c r="G15" s="23">
        <f>D15*E15*F15</f>
        <v>-79100997.353060111</v>
      </c>
      <c r="H15" s="26"/>
      <c r="I15" s="23">
        <f>'WP B.5 B'!Q15</f>
        <v>-74083505.91735585</v>
      </c>
      <c r="J15" s="247">
        <f>$E$13</f>
        <v>1</v>
      </c>
      <c r="K15" s="247">
        <f>$E$13</f>
        <v>1</v>
      </c>
      <c r="L15" s="23">
        <f>I15*J15*K15</f>
        <v>-74083505.91735585</v>
      </c>
    </row>
    <row r="16" spans="1:12" ht="14.25" customHeight="1">
      <c r="A16" s="16">
        <v>4</v>
      </c>
      <c r="B16" s="248"/>
      <c r="C16" s="8"/>
      <c r="D16" s="26"/>
      <c r="E16" s="247"/>
      <c r="F16" s="247"/>
      <c r="G16" s="26"/>
      <c r="H16" s="26"/>
      <c r="I16" s="26"/>
      <c r="J16" s="249"/>
      <c r="K16" s="249"/>
      <c r="L16" s="26"/>
    </row>
    <row r="17" spans="1:17">
      <c r="A17" s="16">
        <v>5</v>
      </c>
      <c r="C17" s="72" t="s">
        <v>306</v>
      </c>
      <c r="D17" s="23">
        <f>'WP B.5 B'!P17</f>
        <v>-96035.15</v>
      </c>
      <c r="E17" s="247">
        <f>$E$13</f>
        <v>1</v>
      </c>
      <c r="F17" s="247">
        <f>$E$13</f>
        <v>1</v>
      </c>
      <c r="G17" s="23">
        <f>D17*E17*F17</f>
        <v>-96035.15</v>
      </c>
      <c r="H17" s="26"/>
      <c r="I17" s="23">
        <f>'WP B.5 B'!Q17</f>
        <v>-569317.31153846171</v>
      </c>
      <c r="J17" s="247">
        <f>$E$13</f>
        <v>1</v>
      </c>
      <c r="K17" s="247">
        <f>$E$13</f>
        <v>1</v>
      </c>
      <c r="L17" s="23">
        <f>I17*J17*K17</f>
        <v>-569317.31153846171</v>
      </c>
    </row>
    <row r="18" spans="1:17" ht="14.25" customHeight="1">
      <c r="A18" s="16">
        <v>6</v>
      </c>
      <c r="B18" s="248"/>
      <c r="C18" s="8"/>
      <c r="D18" s="26"/>
      <c r="E18" s="250"/>
      <c r="F18" s="250"/>
      <c r="G18" s="26"/>
      <c r="H18" s="26"/>
      <c r="I18" s="26"/>
      <c r="J18" s="165"/>
      <c r="K18" s="165"/>
      <c r="L18" s="26"/>
    </row>
    <row r="19" spans="1:17">
      <c r="A19" s="16">
        <v>7</v>
      </c>
      <c r="C19" s="251" t="s">
        <v>307</v>
      </c>
      <c r="D19" s="252">
        <f>SUM(D13:D17)</f>
        <v>-77292762.163060114</v>
      </c>
      <c r="E19" s="250"/>
      <c r="F19" s="250"/>
      <c r="G19" s="252">
        <f>SUM(G13:G17)</f>
        <v>-77292762.163060114</v>
      </c>
      <c r="I19" s="252">
        <f>SUM(I13:I17)</f>
        <v>-72748552.888894305</v>
      </c>
      <c r="J19" s="46"/>
      <c r="K19" s="46"/>
      <c r="L19" s="252">
        <f>SUM(L13:L17)</f>
        <v>-72748552.888894305</v>
      </c>
    </row>
    <row r="20" spans="1:17" ht="14.25" customHeight="1">
      <c r="A20" s="16">
        <v>8</v>
      </c>
      <c r="B20" s="248"/>
      <c r="C20" s="8"/>
      <c r="D20" s="26"/>
      <c r="E20" s="250"/>
      <c r="F20" s="250"/>
      <c r="G20" s="26"/>
      <c r="H20" s="26"/>
      <c r="I20" s="26"/>
      <c r="J20" s="165"/>
      <c r="K20" s="165"/>
      <c r="L20" s="26"/>
    </row>
    <row r="21" spans="1:17" ht="15.75">
      <c r="A21" s="16">
        <v>9</v>
      </c>
      <c r="B21" s="246" t="s">
        <v>308</v>
      </c>
    </row>
    <row r="22" spans="1:17">
      <c r="A22" s="16">
        <v>10</v>
      </c>
      <c r="C22" s="72" t="s">
        <v>309</v>
      </c>
      <c r="D22" s="22">
        <f>'WP B.5 B'!P22</f>
        <v>484045051.19999999</v>
      </c>
      <c r="E22" s="253">
        <v>0.1071</v>
      </c>
      <c r="F22" s="253">
        <v>0.49090457251500325</v>
      </c>
      <c r="G22" s="22">
        <f>D22*E22*F22</f>
        <v>25449094.389188994</v>
      </c>
      <c r="H22" s="26"/>
      <c r="I22" s="22">
        <f>'WP B.5 B'!Q22</f>
        <v>492695832.51833063</v>
      </c>
      <c r="J22" s="159">
        <f>E22</f>
        <v>0.1071</v>
      </c>
      <c r="K22" s="159">
        <f>F22</f>
        <v>0.49090457251500325</v>
      </c>
      <c r="L22" s="22">
        <f>I22*J22*K22</f>
        <v>25903916.827234052</v>
      </c>
      <c r="P22" s="254"/>
      <c r="Q22" s="254"/>
    </row>
    <row r="23" spans="1:17" ht="14.25" customHeight="1">
      <c r="A23" s="16">
        <v>11</v>
      </c>
      <c r="B23" s="248"/>
      <c r="C23" s="8"/>
      <c r="D23" s="26"/>
      <c r="E23" s="250"/>
      <c r="F23" s="250"/>
      <c r="G23" s="26"/>
      <c r="H23" s="26"/>
      <c r="I23" s="26"/>
      <c r="J23" s="165"/>
      <c r="K23" s="165"/>
      <c r="L23" s="26"/>
      <c r="P23" s="254"/>
      <c r="Q23" s="255"/>
    </row>
    <row r="24" spans="1:17">
      <c r="A24" s="16">
        <v>12</v>
      </c>
      <c r="C24" s="72" t="s">
        <v>305</v>
      </c>
      <c r="D24" s="23">
        <f>'WP B.5 B'!P24</f>
        <v>-28802856.705478594</v>
      </c>
      <c r="E24" s="253">
        <f>$E$22</f>
        <v>0.1071</v>
      </c>
      <c r="F24" s="253">
        <f>$F$22</f>
        <v>0.49090457251500325</v>
      </c>
      <c r="G24" s="23">
        <f>D24*E24*F24</f>
        <v>-1514335.529634705</v>
      </c>
      <c r="H24" s="26"/>
      <c r="I24" s="23">
        <f>'WP B.5 B'!Q24</f>
        <v>-29844008.934161033</v>
      </c>
      <c r="J24" s="159">
        <f>E24</f>
        <v>0.1071</v>
      </c>
      <c r="K24" s="159">
        <f>F24</f>
        <v>0.49090457251500325</v>
      </c>
      <c r="L24" s="23">
        <f>I24*J24*K24</f>
        <v>-1569075.0239763297</v>
      </c>
      <c r="P24" s="254"/>
      <c r="Q24" s="254"/>
    </row>
    <row r="25" spans="1:17" ht="14.25" customHeight="1">
      <c r="A25" s="16">
        <v>13</v>
      </c>
      <c r="B25" s="248"/>
      <c r="C25" s="8"/>
      <c r="D25" s="26"/>
      <c r="E25" s="250"/>
      <c r="F25" s="250"/>
      <c r="G25" s="26"/>
      <c r="H25" s="26"/>
      <c r="I25" s="26"/>
      <c r="J25" s="165"/>
      <c r="K25" s="165"/>
      <c r="L25" s="26"/>
      <c r="P25" s="254"/>
      <c r="Q25" s="255"/>
    </row>
    <row r="26" spans="1:17">
      <c r="A26" s="16">
        <v>14</v>
      </c>
      <c r="C26" s="72" t="s">
        <v>306</v>
      </c>
      <c r="D26" s="23">
        <f>'WP B.5 B'!P26</f>
        <v>22822184.905000001</v>
      </c>
      <c r="E26" s="253">
        <f>$E$22</f>
        <v>0.1071</v>
      </c>
      <c r="F26" s="253">
        <f>$F$22</f>
        <v>0.49090457251500325</v>
      </c>
      <c r="G26" s="23">
        <f>D26*E26*F26</f>
        <v>1199896.4484297349</v>
      </c>
      <c r="H26" s="26"/>
      <c r="I26" s="23">
        <f>'WP B.5 B'!Q26</f>
        <v>22545786.587692305</v>
      </c>
      <c r="J26" s="159">
        <f>E26</f>
        <v>0.1071</v>
      </c>
      <c r="K26" s="159">
        <f>F26</f>
        <v>0.49090457251500325</v>
      </c>
      <c r="L26" s="23">
        <f>I26*J26*K26</f>
        <v>1185364.5637451622</v>
      </c>
      <c r="P26" s="254"/>
      <c r="Q26" s="254"/>
    </row>
    <row r="27" spans="1:17" ht="14.25" customHeight="1">
      <c r="A27" s="16">
        <v>15</v>
      </c>
      <c r="D27" s="23"/>
      <c r="E27" s="250"/>
      <c r="F27" s="250"/>
      <c r="G27" s="23"/>
      <c r="H27" s="26"/>
      <c r="I27" s="23"/>
      <c r="J27" s="256"/>
      <c r="K27" s="256"/>
      <c r="L27" s="23"/>
      <c r="P27" s="255"/>
      <c r="Q27" s="255"/>
    </row>
    <row r="28" spans="1:17">
      <c r="A28" s="16">
        <v>16</v>
      </c>
      <c r="C28" s="251" t="s">
        <v>310</v>
      </c>
      <c r="D28" s="252">
        <f>SUM(D22:D26)</f>
        <v>478064379.39952135</v>
      </c>
      <c r="E28" s="250"/>
      <c r="F28" s="250"/>
      <c r="G28" s="252">
        <f>SUM(G22:G26)</f>
        <v>25134655.307984021</v>
      </c>
      <c r="I28" s="252">
        <f>SUM(I22:I26)</f>
        <v>485397610.17186195</v>
      </c>
      <c r="J28" s="165"/>
      <c r="K28" s="165"/>
      <c r="L28" s="252">
        <f>SUM(L22:L26)</f>
        <v>25520206.367002886</v>
      </c>
      <c r="P28" s="255"/>
      <c r="Q28" s="255"/>
    </row>
    <row r="29" spans="1:17" ht="15.75">
      <c r="A29" s="16">
        <v>17</v>
      </c>
      <c r="B29" s="246" t="s">
        <v>311</v>
      </c>
      <c r="P29" s="255"/>
      <c r="Q29" s="255"/>
    </row>
    <row r="30" spans="1:17">
      <c r="A30" s="16">
        <v>18</v>
      </c>
      <c r="C30" s="72" t="s">
        <v>309</v>
      </c>
      <c r="D30" s="22">
        <f>'WP B.5 B'!P30</f>
        <v>-410946.2</v>
      </c>
      <c r="E30" s="253">
        <v>0.1086</v>
      </c>
      <c r="F30" s="253">
        <v>0.52599015110063552</v>
      </c>
      <c r="G30" s="22">
        <f>D30*E30*F30</f>
        <v>-23474.286806180397</v>
      </c>
      <c r="H30" s="26"/>
      <c r="I30" s="22">
        <f>'WP B.5 B'!Q30</f>
        <v>-410946.20000000013</v>
      </c>
      <c r="J30" s="159">
        <f>E30</f>
        <v>0.1086</v>
      </c>
      <c r="K30" s="159">
        <f>F30</f>
        <v>0.52599015110063552</v>
      </c>
      <c r="L30" s="22">
        <f>I30*J30*K30</f>
        <v>-23474.2868061804</v>
      </c>
      <c r="P30" s="254"/>
      <c r="Q30" s="254"/>
    </row>
    <row r="31" spans="1:17">
      <c r="A31" s="16">
        <v>19</v>
      </c>
      <c r="D31" s="23"/>
      <c r="E31" s="250"/>
      <c r="F31" s="250"/>
      <c r="G31" s="23"/>
      <c r="H31" s="26"/>
      <c r="I31" s="23"/>
      <c r="J31" s="256"/>
      <c r="K31" s="256"/>
      <c r="L31" s="23"/>
      <c r="P31" s="254"/>
      <c r="Q31" s="255"/>
    </row>
    <row r="32" spans="1:17">
      <c r="A32" s="16">
        <v>20</v>
      </c>
      <c r="C32" s="72" t="s">
        <v>305</v>
      </c>
      <c r="D32" s="23">
        <f>'WP B.5 B'!P32</f>
        <v>-29987128.520882584</v>
      </c>
      <c r="E32" s="253">
        <f>$E$30</f>
        <v>0.1086</v>
      </c>
      <c r="F32" s="253">
        <f>$F$30</f>
        <v>0.52599015110063552</v>
      </c>
      <c r="G32" s="23">
        <f>D32*E32*F32</f>
        <v>-1712940.6608285704</v>
      </c>
      <c r="H32" s="26"/>
      <c r="I32" s="23">
        <f>'WP B.5 B'!Q32</f>
        <v>-30354903.458329957</v>
      </c>
      <c r="J32" s="159">
        <f>E32</f>
        <v>0.1086</v>
      </c>
      <c r="K32" s="159">
        <f>F32</f>
        <v>0.52599015110063552</v>
      </c>
      <c r="L32" s="23">
        <f>I32*J32*K32</f>
        <v>-1733948.8958767706</v>
      </c>
      <c r="P32" s="254"/>
      <c r="Q32" s="254"/>
    </row>
    <row r="33" spans="1:17">
      <c r="A33" s="16">
        <v>21</v>
      </c>
      <c r="B33" s="248"/>
      <c r="C33" s="8"/>
      <c r="D33" s="26"/>
      <c r="E33" s="250"/>
      <c r="F33" s="250"/>
      <c r="G33" s="26"/>
      <c r="H33" s="26"/>
      <c r="I33" s="26"/>
      <c r="J33" s="165"/>
      <c r="K33" s="165"/>
      <c r="L33" s="26"/>
      <c r="P33" s="254"/>
      <c r="Q33" s="255"/>
    </row>
    <row r="34" spans="1:17">
      <c r="A34" s="16">
        <v>22</v>
      </c>
      <c r="C34" s="72" t="s">
        <v>306</v>
      </c>
      <c r="D34" s="23">
        <f>'WP B.5 B'!P34</f>
        <v>0</v>
      </c>
      <c r="E34" s="253">
        <f>$E$30</f>
        <v>0.1086</v>
      </c>
      <c r="F34" s="253">
        <f>$F$30</f>
        <v>0.52599015110063552</v>
      </c>
      <c r="G34" s="23">
        <f>D34*E34*F34</f>
        <v>0</v>
      </c>
      <c r="H34" s="26"/>
      <c r="I34" s="23">
        <f>'WP B.5 B'!Q34</f>
        <v>0</v>
      </c>
      <c r="J34" s="159">
        <f>E34</f>
        <v>0.1086</v>
      </c>
      <c r="K34" s="159">
        <f>F34</f>
        <v>0.52599015110063552</v>
      </c>
      <c r="L34" s="23">
        <f>I34*J34*K34</f>
        <v>0</v>
      </c>
      <c r="P34" s="254"/>
      <c r="Q34" s="254"/>
    </row>
    <row r="35" spans="1:17">
      <c r="A35" s="16">
        <v>23</v>
      </c>
      <c r="D35" s="23"/>
      <c r="E35" s="250"/>
      <c r="F35" s="250"/>
      <c r="G35" s="23"/>
      <c r="H35" s="26"/>
      <c r="I35" s="23"/>
      <c r="J35" s="256"/>
      <c r="K35" s="256"/>
      <c r="L35" s="23"/>
      <c r="P35" s="255"/>
      <c r="Q35" s="255"/>
    </row>
    <row r="36" spans="1:17">
      <c r="A36" s="16">
        <v>24</v>
      </c>
      <c r="C36" s="251" t="s">
        <v>312</v>
      </c>
      <c r="D36" s="252">
        <f>SUM(D30:D34)</f>
        <v>-30398074.720882583</v>
      </c>
      <c r="E36" s="250"/>
      <c r="F36" s="250"/>
      <c r="G36" s="252">
        <f>SUM(G30:G34)</f>
        <v>-1736414.9476347507</v>
      </c>
      <c r="I36" s="252">
        <f>SUM(I30:I34)</f>
        <v>-30765849.658329956</v>
      </c>
      <c r="J36" s="165"/>
      <c r="K36" s="165"/>
      <c r="L36" s="252">
        <f>SUM(L30:L34)</f>
        <v>-1757423.182682951</v>
      </c>
      <c r="P36" s="255"/>
      <c r="Q36" s="255"/>
    </row>
    <row r="37" spans="1:17" ht="15.75">
      <c r="A37" s="16">
        <v>25</v>
      </c>
      <c r="B37" s="246" t="s">
        <v>313</v>
      </c>
      <c r="P37" s="255"/>
      <c r="Q37" s="255"/>
    </row>
    <row r="38" spans="1:17" ht="15.75">
      <c r="A38" s="16">
        <v>26</v>
      </c>
      <c r="B38" s="246"/>
      <c r="P38" s="255"/>
      <c r="Q38" s="255"/>
    </row>
    <row r="39" spans="1:17">
      <c r="A39" s="16">
        <v>27</v>
      </c>
      <c r="C39" s="72" t="s">
        <v>309</v>
      </c>
      <c r="D39" s="22">
        <f>'WP B.5 B'!P39</f>
        <v>6664194.4000000004</v>
      </c>
      <c r="E39" s="257">
        <v>1</v>
      </c>
      <c r="F39" s="253">
        <v>0.49090457251500325</v>
      </c>
      <c r="G39" s="22">
        <f>D39*$E$39*F39</f>
        <v>3271483.5030888789</v>
      </c>
      <c r="H39" s="26"/>
      <c r="I39" s="22">
        <f>'WP B.5 B'!Q39</f>
        <v>6900015.8653846169</v>
      </c>
      <c r="J39" s="257">
        <f>E39</f>
        <v>1</v>
      </c>
      <c r="K39" s="253">
        <f>F39</f>
        <v>0.49090457251500325</v>
      </c>
      <c r="L39" s="22">
        <f>I39*$E$39*K39</f>
        <v>3387249.3387433756</v>
      </c>
      <c r="P39" s="254"/>
      <c r="Q39" s="254"/>
    </row>
    <row r="40" spans="1:17">
      <c r="A40" s="16">
        <v>28</v>
      </c>
      <c r="D40" s="23"/>
      <c r="E40" s="250"/>
      <c r="F40" s="250"/>
      <c r="G40" s="23"/>
      <c r="H40" s="26"/>
      <c r="I40" s="23"/>
      <c r="J40" s="256"/>
      <c r="K40" s="256"/>
      <c r="L40" s="23"/>
      <c r="P40" s="254"/>
      <c r="Q40" s="255"/>
    </row>
    <row r="41" spans="1:17">
      <c r="A41" s="16">
        <v>29</v>
      </c>
      <c r="C41" s="72" t="s">
        <v>314</v>
      </c>
      <c r="D41" s="23">
        <f>'WP B.5 B'!P45</f>
        <v>-11421</v>
      </c>
      <c r="E41" s="257">
        <f>$E$39</f>
        <v>1</v>
      </c>
      <c r="F41" s="253">
        <f>$F$39</f>
        <v>0.49090457251500325</v>
      </c>
      <c r="G41" s="23">
        <f>D41*E41*F41</f>
        <v>-5606.6211226938522</v>
      </c>
      <c r="H41" s="26"/>
      <c r="I41" s="23">
        <f>'WP B.5 B'!Q45</f>
        <v>-11421</v>
      </c>
      <c r="J41" s="257">
        <f>E41</f>
        <v>1</v>
      </c>
      <c r="K41" s="253">
        <f>F41</f>
        <v>0.49090457251500325</v>
      </c>
      <c r="L41" s="23">
        <f>I41*J41*K41</f>
        <v>-5606.6211226938522</v>
      </c>
      <c r="P41" s="254"/>
      <c r="Q41" s="254"/>
    </row>
    <row r="42" spans="1:17">
      <c r="A42" s="16">
        <v>30</v>
      </c>
      <c r="D42" s="23"/>
      <c r="E42" s="250"/>
      <c r="F42" s="250"/>
      <c r="G42" s="23"/>
      <c r="H42" s="26"/>
      <c r="I42" s="23"/>
      <c r="J42" s="256"/>
      <c r="K42" s="256"/>
      <c r="L42" s="23"/>
      <c r="P42" s="254"/>
      <c r="Q42" s="255"/>
    </row>
    <row r="43" spans="1:17">
      <c r="A43" s="16">
        <v>31</v>
      </c>
      <c r="C43" s="72" t="s">
        <v>305</v>
      </c>
      <c r="D43" s="23">
        <f>'WP B.5 B'!P41</f>
        <v>-5438583.3169031199</v>
      </c>
      <c r="E43" s="257">
        <f>$E$39</f>
        <v>1</v>
      </c>
      <c r="F43" s="253">
        <f>$F$39</f>
        <v>0.49090457251500325</v>
      </c>
      <c r="G43" s="23">
        <f>D43*$E$39*F43</f>
        <v>-2669825.4182715546</v>
      </c>
      <c r="H43" s="26"/>
      <c r="I43" s="23">
        <f>'WP B.5 B'!Q41</f>
        <v>-6345508.521572425</v>
      </c>
      <c r="J43" s="257">
        <f>E43</f>
        <v>1</v>
      </c>
      <c r="K43" s="253">
        <f>F43</f>
        <v>0.49090457251500325</v>
      </c>
      <c r="L43" s="23">
        <f>I43*$E$39*K43</f>
        <v>-3115039.1481728214</v>
      </c>
      <c r="P43" s="254"/>
      <c r="Q43" s="254"/>
    </row>
    <row r="44" spans="1:17">
      <c r="A44" s="16">
        <v>32</v>
      </c>
      <c r="D44" s="23"/>
      <c r="E44" s="250"/>
      <c r="F44" s="250"/>
      <c r="G44" s="23"/>
      <c r="H44" s="26"/>
      <c r="I44" s="23"/>
      <c r="J44" s="256"/>
      <c r="K44" s="256"/>
      <c r="L44" s="23"/>
      <c r="P44" s="255"/>
      <c r="Q44" s="255"/>
    </row>
    <row r="45" spans="1:17">
      <c r="A45" s="16">
        <v>33</v>
      </c>
      <c r="C45" s="72" t="s">
        <v>306</v>
      </c>
      <c r="D45" s="23">
        <f>'WP B.5 B'!P43</f>
        <v>-1472160.1949999998</v>
      </c>
      <c r="E45" s="257">
        <f>$E$39</f>
        <v>1</v>
      </c>
      <c r="F45" s="253">
        <f>$F$39</f>
        <v>0.49090457251500325</v>
      </c>
      <c r="G45" s="23">
        <f>D45*$E$39*F45</f>
        <v>-722690.17120007868</v>
      </c>
      <c r="H45" s="26"/>
      <c r="I45" s="23">
        <f>'WP B.5 B'!Q43</f>
        <v>-1586034.3546153849</v>
      </c>
      <c r="J45" s="257">
        <f>E45</f>
        <v>1</v>
      </c>
      <c r="K45" s="253">
        <f>F45</f>
        <v>0.49090457251500325</v>
      </c>
      <c r="L45" s="23">
        <f>I45*$E$39*K45</f>
        <v>-778591.51684657461</v>
      </c>
      <c r="P45" s="254"/>
      <c r="Q45" s="254"/>
    </row>
    <row r="46" spans="1:17">
      <c r="A46" s="16">
        <v>34</v>
      </c>
      <c r="D46" s="23"/>
      <c r="E46" s="250"/>
      <c r="F46" s="250"/>
      <c r="G46" s="23"/>
      <c r="H46" s="26"/>
      <c r="I46" s="23"/>
      <c r="J46" s="256"/>
      <c r="K46" s="256"/>
      <c r="L46" s="23"/>
    </row>
    <row r="47" spans="1:17">
      <c r="A47" s="16">
        <v>35</v>
      </c>
      <c r="C47" s="251" t="s">
        <v>315</v>
      </c>
      <c r="D47" s="252">
        <f>SUM(D39:D45)</f>
        <v>-257970.11190311937</v>
      </c>
      <c r="E47" s="250"/>
      <c r="F47" s="250"/>
      <c r="G47" s="252">
        <f>SUM(G39:G45)</f>
        <v>-126638.70750544802</v>
      </c>
      <c r="I47" s="252">
        <f>SUM(I39:I45)</f>
        <v>-1042948.0108031931</v>
      </c>
      <c r="J47" s="165"/>
      <c r="K47" s="165"/>
      <c r="L47" s="252">
        <f>SUM(L39:L45)</f>
        <v>-511987.94739871402</v>
      </c>
    </row>
    <row r="48" spans="1:17">
      <c r="A48" s="16">
        <v>36</v>
      </c>
    </row>
    <row r="49" spans="1:12" ht="16.5" thickBot="1">
      <c r="A49" s="16">
        <v>37</v>
      </c>
      <c r="B49" s="45"/>
      <c r="C49" s="258" t="s">
        <v>316</v>
      </c>
      <c r="D49" s="139">
        <f>D47+D36+D28+D19</f>
        <v>370115572.4036755</v>
      </c>
      <c r="G49" s="139">
        <f>G47+G36+G28+G19</f>
        <v>-54021160.510216296</v>
      </c>
      <c r="I49" s="139">
        <f>I47+I36+I28+I19</f>
        <v>380840259.6138345</v>
      </c>
      <c r="L49" s="139">
        <f>L47+L36+L28+L19</f>
        <v>-49497757.651973084</v>
      </c>
    </row>
    <row r="50" spans="1:12" ht="15.75" thickTop="1">
      <c r="A50" s="45"/>
      <c r="B50" s="45"/>
    </row>
    <row r="51" spans="1:12">
      <c r="A51" s="45"/>
      <c r="B51" s="45"/>
    </row>
    <row r="52" spans="1:12">
      <c r="A52" s="45"/>
      <c r="B52" s="45"/>
    </row>
    <row r="53" spans="1:12">
      <c r="A53" s="45"/>
      <c r="B53" s="45"/>
    </row>
    <row r="54" spans="1:12">
      <c r="A54" s="45"/>
      <c r="B54" s="45"/>
      <c r="E54" s="228"/>
    </row>
    <row r="55" spans="1:12">
      <c r="A55" s="45"/>
      <c r="B55" s="45"/>
    </row>
    <row r="56" spans="1:12">
      <c r="A56" s="45"/>
    </row>
    <row r="57" spans="1:12">
      <c r="A57" s="45"/>
      <c r="B57" s="45"/>
    </row>
    <row r="58" spans="1:12">
      <c r="A58" s="45"/>
      <c r="B58" s="45"/>
    </row>
    <row r="59" spans="1:12">
      <c r="A59" s="45"/>
      <c r="B59" s="45"/>
    </row>
    <row r="60" spans="1:12">
      <c r="A60" s="45"/>
      <c r="B60" s="45"/>
    </row>
    <row r="61" spans="1:12">
      <c r="A61" s="45"/>
      <c r="B61" s="45"/>
    </row>
    <row r="62" spans="1:12">
      <c r="A62" s="45"/>
      <c r="B62" s="45"/>
    </row>
    <row r="63" spans="1:12">
      <c r="A63" s="45"/>
      <c r="B63" s="45"/>
    </row>
    <row r="64" spans="1:12">
      <c r="A64" s="45"/>
      <c r="B64" s="45"/>
    </row>
    <row r="65" spans="1:2">
      <c r="A65" s="45"/>
      <c r="B65" s="45"/>
    </row>
    <row r="66" spans="1:2">
      <c r="A66" s="45"/>
      <c r="B66" s="45"/>
    </row>
    <row r="67" spans="1:2">
      <c r="A67" s="45"/>
      <c r="B67" s="45"/>
    </row>
    <row r="68" spans="1:2">
      <c r="A68" s="45"/>
      <c r="B68" s="45"/>
    </row>
    <row r="69" spans="1:2">
      <c r="A69" s="45"/>
      <c r="B69" s="45"/>
    </row>
    <row r="70" spans="1:2">
      <c r="A70" s="45"/>
      <c r="B70" s="45"/>
    </row>
  </sheetData>
  <mergeCells count="4">
    <mergeCell ref="A1:L1"/>
    <mergeCell ref="A2:L2"/>
    <mergeCell ref="A3:L3"/>
    <mergeCell ref="A4:L4"/>
  </mergeCells>
  <printOptions horizontalCentered="1"/>
  <pageMargins left="0.75" right="0.5" top="0.75" bottom="0.3" header="0.25" footer="0.17"/>
  <pageSetup scale="61" fitToHeight="2" orientation="landscape" verticalDpi="300" r:id="rId1"/>
  <headerFooter alignWithMargins="0">
    <oddHeader xml:space="preserve">&amp;RCASE NO. 2015-00343
FR_16(8)(b)
ATTACHMENT 1
</oddHeader>
    <oddFooter>&amp;RSchedule &amp;A
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0"/>
  <sheetViews>
    <sheetView view="pageBreakPreview" zoomScale="70" zoomScaleNormal="70" zoomScaleSheetLayoutView="70" workbookViewId="0">
      <pane ySplit="11" topLeftCell="A12" activePane="bottomLeft" state="frozen"/>
      <selection activeCell="B25" sqref="B25"/>
      <selection pane="bottomLeft" activeCell="A12" sqref="A12"/>
    </sheetView>
  </sheetViews>
  <sheetFormatPr defaultColWidth="8.44140625" defaultRowHeight="15"/>
  <cols>
    <col min="1" max="1" width="5.77734375" style="5" customWidth="1"/>
    <col min="2" max="2" width="4" style="5" customWidth="1"/>
    <col min="3" max="3" width="49.33203125" style="5" customWidth="1"/>
    <col min="4" max="4" width="14.88671875" style="5" customWidth="1"/>
    <col min="5" max="5" width="11.77734375" style="5" bestFit="1" customWidth="1"/>
    <col min="6" max="6" width="11.77734375" style="5" customWidth="1"/>
    <col min="7" max="7" width="15.21875" style="5" customWidth="1"/>
    <col min="8" max="8" width="4.33203125" style="236" customWidth="1"/>
    <col min="9" max="9" width="15.5546875" style="5" customWidth="1"/>
    <col min="10" max="11" width="11.88671875" style="5" customWidth="1"/>
    <col min="12" max="12" width="14.77734375" style="5" bestFit="1" customWidth="1"/>
    <col min="13" max="13" width="12.44140625" style="5" customWidth="1"/>
    <col min="14" max="14" width="7.21875" style="5" customWidth="1"/>
    <col min="15" max="15" width="7.5546875" style="5" customWidth="1"/>
    <col min="16" max="16384" width="8.44140625" style="5"/>
  </cols>
  <sheetData>
    <row r="1" spans="1:13">
      <c r="A1" s="324" t="s">
        <v>382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</row>
    <row r="2" spans="1:13">
      <c r="A2" s="324" t="s">
        <v>383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</row>
    <row r="3" spans="1:13">
      <c r="A3" s="324" t="s">
        <v>294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</row>
    <row r="4" spans="1:13">
      <c r="A4" s="324" t="str">
        <f>'B.1 F '!A4</f>
        <v>as of May 31, 2017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</row>
    <row r="5" spans="1:13">
      <c r="A5" s="11"/>
      <c r="B5" s="10"/>
      <c r="C5" s="10"/>
      <c r="D5" s="10"/>
      <c r="E5" s="10"/>
      <c r="F5" s="10"/>
      <c r="G5" s="10"/>
      <c r="H5" s="235"/>
      <c r="I5" s="10"/>
      <c r="J5" s="10"/>
      <c r="K5" s="10"/>
    </row>
    <row r="6" spans="1:13" ht="15.75">
      <c r="A6" s="44" t="s">
        <v>317</v>
      </c>
      <c r="B6" s="44"/>
      <c r="C6" s="45"/>
      <c r="D6" s="41"/>
      <c r="L6" s="5" t="s">
        <v>296</v>
      </c>
    </row>
    <row r="7" spans="1:13">
      <c r="A7" s="44" t="s">
        <v>297</v>
      </c>
      <c r="B7" s="45"/>
      <c r="C7" s="44"/>
      <c r="L7" s="5" t="s">
        <v>318</v>
      </c>
    </row>
    <row r="8" spans="1:13">
      <c r="A8" s="44" t="s">
        <v>27</v>
      </c>
      <c r="B8" s="45"/>
      <c r="C8" s="45"/>
      <c r="D8" s="14"/>
      <c r="E8" s="45"/>
      <c r="F8" s="45"/>
      <c r="G8" s="45"/>
      <c r="I8" s="45"/>
      <c r="J8" s="45"/>
      <c r="L8" s="45" t="str">
        <f>'B.1 F '!F8</f>
        <v>Witness:   Waller</v>
      </c>
    </row>
    <row r="9" spans="1:13">
      <c r="A9" s="52"/>
      <c r="B9" s="50"/>
      <c r="C9" s="50"/>
      <c r="D9" s="237"/>
      <c r="E9" s="53" t="s">
        <v>71</v>
      </c>
      <c r="F9" s="54" t="s">
        <v>72</v>
      </c>
      <c r="G9" s="238" t="s">
        <v>286</v>
      </c>
      <c r="H9" s="64"/>
      <c r="I9" s="239"/>
      <c r="J9" s="53" t="s">
        <v>71</v>
      </c>
      <c r="K9" s="54" t="s">
        <v>72</v>
      </c>
      <c r="L9" s="51"/>
    </row>
    <row r="10" spans="1:13">
      <c r="A10" s="240" t="s">
        <v>31</v>
      </c>
      <c r="B10" s="20"/>
      <c r="C10" s="45"/>
      <c r="D10" s="241"/>
      <c r="E10" s="20" t="s">
        <v>77</v>
      </c>
      <c r="F10" s="64" t="s">
        <v>78</v>
      </c>
      <c r="G10" s="63" t="s">
        <v>299</v>
      </c>
      <c r="H10" s="64"/>
      <c r="I10" s="240" t="s">
        <v>300</v>
      </c>
      <c r="J10" s="20" t="s">
        <v>77</v>
      </c>
      <c r="K10" s="64" t="s">
        <v>78</v>
      </c>
      <c r="L10" s="242" t="s">
        <v>79</v>
      </c>
    </row>
    <row r="11" spans="1:13">
      <c r="A11" s="66" t="s">
        <v>33</v>
      </c>
      <c r="B11" s="67"/>
      <c r="C11" s="243" t="s">
        <v>301</v>
      </c>
      <c r="D11" s="244" t="s">
        <v>302</v>
      </c>
      <c r="E11" s="69" t="s">
        <v>84</v>
      </c>
      <c r="F11" s="69" t="s">
        <v>84</v>
      </c>
      <c r="G11" s="68" t="s">
        <v>82</v>
      </c>
      <c r="H11" s="64"/>
      <c r="I11" s="66" t="s">
        <v>86</v>
      </c>
      <c r="J11" s="69" t="s">
        <v>84</v>
      </c>
      <c r="K11" s="69" t="s">
        <v>84</v>
      </c>
      <c r="L11" s="245" t="s">
        <v>85</v>
      </c>
    </row>
    <row r="12" spans="1:13" ht="15.75">
      <c r="B12" s="246" t="s">
        <v>303</v>
      </c>
      <c r="E12" s="3"/>
      <c r="F12" s="3"/>
      <c r="G12" s="4"/>
      <c r="J12" s="3"/>
      <c r="K12" s="3"/>
    </row>
    <row r="13" spans="1:13">
      <c r="A13" s="16">
        <v>1</v>
      </c>
      <c r="C13" s="72" t="s">
        <v>309</v>
      </c>
      <c r="D13" s="22">
        <f>'WP B.5 F'!P13</f>
        <v>1904270.3399999999</v>
      </c>
      <c r="E13" s="247">
        <v>1</v>
      </c>
      <c r="F13" s="247">
        <v>1</v>
      </c>
      <c r="G13" s="22">
        <f>D13*E13*F13</f>
        <v>1904270.3399999999</v>
      </c>
      <c r="H13" s="26"/>
      <c r="I13" s="22">
        <f>'WP B.5 F'!Q13</f>
        <v>1904270.3399999999</v>
      </c>
      <c r="J13" s="259">
        <f>E13</f>
        <v>1</v>
      </c>
      <c r="K13" s="259">
        <f>F13</f>
        <v>1</v>
      </c>
      <c r="L13" s="22">
        <f>I13*J13*K13</f>
        <v>1904270.3399999999</v>
      </c>
      <c r="M13" s="123"/>
    </row>
    <row r="14" spans="1:13" ht="14.25" customHeight="1">
      <c r="A14" s="16">
        <v>2</v>
      </c>
      <c r="B14" s="248"/>
      <c r="C14" s="8"/>
      <c r="D14" s="26"/>
      <c r="E14" s="247"/>
      <c r="F14" s="247"/>
      <c r="G14" s="26"/>
      <c r="H14" s="26"/>
      <c r="I14" s="26"/>
      <c r="J14" s="165"/>
      <c r="K14" s="165"/>
      <c r="L14" s="26"/>
      <c r="M14" s="123"/>
    </row>
    <row r="15" spans="1:13">
      <c r="A15" s="16">
        <v>3</v>
      </c>
      <c r="C15" s="72" t="s">
        <v>305</v>
      </c>
      <c r="D15" s="23">
        <f>'WP B.5 F'!P15</f>
        <v>-81401835.201977119</v>
      </c>
      <c r="E15" s="247">
        <f>$E$13</f>
        <v>1</v>
      </c>
      <c r="F15" s="247">
        <f>$F$13</f>
        <v>1</v>
      </c>
      <c r="G15" s="23">
        <f>D15*E15*F15</f>
        <v>-81401835.201977119</v>
      </c>
      <c r="H15" s="26"/>
      <c r="I15" s="23">
        <f>'WP B.5 F'!Q15</f>
        <v>-81174617.917475209</v>
      </c>
      <c r="J15" s="259">
        <f>E15</f>
        <v>1</v>
      </c>
      <c r="K15" s="259">
        <f>F15</f>
        <v>1</v>
      </c>
      <c r="L15" s="23">
        <f>I15*J15*K15</f>
        <v>-81174617.917475209</v>
      </c>
      <c r="M15" s="123"/>
    </row>
    <row r="16" spans="1:13" ht="14.25" customHeight="1">
      <c r="A16" s="16">
        <v>4</v>
      </c>
      <c r="B16" s="248"/>
      <c r="C16" s="8"/>
      <c r="D16" s="26"/>
      <c r="E16" s="247"/>
      <c r="F16" s="247"/>
      <c r="G16" s="26"/>
      <c r="H16" s="26"/>
      <c r="I16" s="26"/>
      <c r="J16" s="165"/>
      <c r="K16" s="165"/>
      <c r="L16" s="26"/>
      <c r="M16" s="123"/>
    </row>
    <row r="17" spans="1:17">
      <c r="A17" s="16">
        <v>5</v>
      </c>
      <c r="C17" s="72" t="s">
        <v>306</v>
      </c>
      <c r="D17" s="23">
        <f>'WP B.5 F'!P17</f>
        <v>-96035.15</v>
      </c>
      <c r="E17" s="247">
        <f>$E$13</f>
        <v>1</v>
      </c>
      <c r="F17" s="247">
        <f>$F$13</f>
        <v>1</v>
      </c>
      <c r="G17" s="23">
        <f>D17*E17*F17</f>
        <v>-96035.15</v>
      </c>
      <c r="H17" s="26"/>
      <c r="I17" s="23">
        <f>'WP B.5 F'!Q17</f>
        <v>-96035.15</v>
      </c>
      <c r="J17" s="259">
        <f>E17</f>
        <v>1</v>
      </c>
      <c r="K17" s="259">
        <f>F17</f>
        <v>1</v>
      </c>
      <c r="L17" s="23">
        <f>I17*J17*K17</f>
        <v>-96035.15</v>
      </c>
      <c r="M17" s="123"/>
    </row>
    <row r="18" spans="1:17" ht="14.25" customHeight="1">
      <c r="A18" s="16">
        <v>6</v>
      </c>
      <c r="B18" s="248"/>
      <c r="C18" s="8"/>
      <c r="D18" s="26"/>
      <c r="E18" s="250"/>
      <c r="F18" s="250"/>
      <c r="G18" s="26"/>
      <c r="H18" s="26"/>
      <c r="I18" s="26"/>
      <c r="J18" s="165"/>
      <c r="K18" s="165"/>
      <c r="L18" s="26"/>
      <c r="M18" s="123"/>
    </row>
    <row r="19" spans="1:17">
      <c r="A19" s="16">
        <v>7</v>
      </c>
      <c r="C19" s="251" t="s">
        <v>307</v>
      </c>
      <c r="D19" s="252">
        <f>SUM(D13:D17)</f>
        <v>-79593600.011977121</v>
      </c>
      <c r="E19" s="250"/>
      <c r="F19" s="250"/>
      <c r="G19" s="252">
        <f>SUM(G13:G17)</f>
        <v>-79593600.011977121</v>
      </c>
      <c r="I19" s="252">
        <f>SUM(I13:I17)</f>
        <v>-79366382.727475211</v>
      </c>
      <c r="J19" s="46"/>
      <c r="K19" s="46"/>
      <c r="L19" s="252">
        <f>SUM(L13:L17)</f>
        <v>-79366382.727475211</v>
      </c>
      <c r="M19" s="123"/>
    </row>
    <row r="20" spans="1:17" ht="14.25" customHeight="1">
      <c r="A20" s="16">
        <v>8</v>
      </c>
      <c r="B20" s="248"/>
      <c r="C20" s="8"/>
      <c r="D20" s="26"/>
      <c r="E20" s="250"/>
      <c r="F20" s="250"/>
      <c r="G20" s="26"/>
      <c r="H20" s="26"/>
      <c r="I20" s="26"/>
      <c r="J20" s="165"/>
      <c r="K20" s="165"/>
      <c r="L20" s="26"/>
      <c r="M20" s="123"/>
    </row>
    <row r="21" spans="1:17" ht="15.75">
      <c r="A21" s="16">
        <v>9</v>
      </c>
      <c r="B21" s="246" t="s">
        <v>308</v>
      </c>
      <c r="E21" s="3"/>
      <c r="F21" s="3"/>
      <c r="J21" s="3"/>
      <c r="K21" s="3"/>
      <c r="M21" s="123"/>
    </row>
    <row r="22" spans="1:17">
      <c r="A22" s="16">
        <v>10</v>
      </c>
      <c r="C22" s="72" t="s">
        <v>309</v>
      </c>
      <c r="D22" s="22">
        <f>'WP B.5 F'!P22</f>
        <v>484045051.19999999</v>
      </c>
      <c r="E22" s="253">
        <v>0.1071</v>
      </c>
      <c r="F22" s="253">
        <v>0.49090457251500325</v>
      </c>
      <c r="G22" s="22">
        <f>D22*E22*F22</f>
        <v>25449094.389188994</v>
      </c>
      <c r="H22" s="26"/>
      <c r="I22" s="22">
        <f>'WP B.5 F'!Q22</f>
        <v>484045051.19999987</v>
      </c>
      <c r="J22" s="159">
        <f>E22</f>
        <v>0.1071</v>
      </c>
      <c r="K22" s="159">
        <f>F22</f>
        <v>0.49090457251500325</v>
      </c>
      <c r="L22" s="22">
        <f>I22*J22*K22</f>
        <v>25449094.389188986</v>
      </c>
      <c r="M22" s="123"/>
      <c r="P22" s="260"/>
      <c r="Q22" s="260"/>
    </row>
    <row r="23" spans="1:17">
      <c r="A23" s="16">
        <v>11</v>
      </c>
      <c r="D23" s="23"/>
      <c r="E23" s="250"/>
      <c r="F23" s="250"/>
      <c r="G23" s="23"/>
      <c r="H23" s="26"/>
      <c r="I23" s="23"/>
      <c r="J23" s="256"/>
      <c r="K23" s="256"/>
      <c r="L23" s="23"/>
      <c r="M23" s="123"/>
      <c r="P23" s="260"/>
      <c r="Q23" s="261"/>
    </row>
    <row r="24" spans="1:17">
      <c r="A24" s="16">
        <v>12</v>
      </c>
      <c r="C24" s="72" t="s">
        <v>305</v>
      </c>
      <c r="D24" s="23">
        <f>'WP B.5 F'!P24</f>
        <v>-30432188.664144929</v>
      </c>
      <c r="E24" s="253">
        <f>$E$22</f>
        <v>0.1071</v>
      </c>
      <c r="F24" s="253">
        <f>$F$22</f>
        <v>0.49090457251500325</v>
      </c>
      <c r="G24" s="23">
        <f>D24*E24*F24</f>
        <v>-1599999.0907115622</v>
      </c>
      <c r="H24" s="26"/>
      <c r="I24" s="23">
        <f>'WP B.5 F'!Q24</f>
        <v>-29733076.650813539</v>
      </c>
      <c r="J24" s="159">
        <f>E24</f>
        <v>0.1071</v>
      </c>
      <c r="K24" s="159">
        <f>F24</f>
        <v>0.49090457251500325</v>
      </c>
      <c r="L24" s="23">
        <f>I24*J24*K24</f>
        <v>-1563242.6615903908</v>
      </c>
      <c r="M24" s="123"/>
      <c r="P24" s="260"/>
      <c r="Q24" s="260"/>
    </row>
    <row r="25" spans="1:17" ht="14.25" customHeight="1">
      <c r="A25" s="16">
        <v>13</v>
      </c>
      <c r="B25" s="248"/>
      <c r="C25" s="8"/>
      <c r="D25" s="26"/>
      <c r="E25" s="250"/>
      <c r="F25" s="250"/>
      <c r="G25" s="26"/>
      <c r="H25" s="26"/>
      <c r="I25" s="26"/>
      <c r="J25" s="165"/>
      <c r="K25" s="165"/>
      <c r="L25" s="26"/>
      <c r="M25" s="123"/>
      <c r="P25" s="260"/>
      <c r="Q25" s="261"/>
    </row>
    <row r="26" spans="1:17">
      <c r="A26" s="16">
        <v>14</v>
      </c>
      <c r="C26" s="72" t="s">
        <v>306</v>
      </c>
      <c r="D26" s="23">
        <f>'WP B.5 F'!P26</f>
        <v>22822184.905000001</v>
      </c>
      <c r="E26" s="253">
        <f>$E$22</f>
        <v>0.1071</v>
      </c>
      <c r="F26" s="253">
        <f>$F$22</f>
        <v>0.49090457251500325</v>
      </c>
      <c r="G26" s="23">
        <f>D26*E26*F26</f>
        <v>1199896.4484297349</v>
      </c>
      <c r="H26" s="26"/>
      <c r="I26" s="23">
        <f>'WP B.5 F'!Q26</f>
        <v>22822184.904999997</v>
      </c>
      <c r="J26" s="159">
        <f>E26</f>
        <v>0.1071</v>
      </c>
      <c r="K26" s="159">
        <f>F26</f>
        <v>0.49090457251500325</v>
      </c>
      <c r="L26" s="23">
        <f>I26*J26*K26</f>
        <v>1199896.4484297347</v>
      </c>
      <c r="M26" s="123"/>
      <c r="P26" s="260"/>
      <c r="Q26" s="260"/>
    </row>
    <row r="27" spans="1:17" ht="14.25" customHeight="1">
      <c r="A27" s="16">
        <v>15</v>
      </c>
      <c r="D27" s="23"/>
      <c r="E27" s="250"/>
      <c r="F27" s="250"/>
      <c r="G27" s="23"/>
      <c r="H27" s="26"/>
      <c r="I27" s="23"/>
      <c r="J27" s="256"/>
      <c r="K27" s="256"/>
      <c r="L27" s="23"/>
      <c r="M27" s="123"/>
      <c r="P27" s="261"/>
      <c r="Q27" s="261"/>
    </row>
    <row r="28" spans="1:17">
      <c r="A28" s="16">
        <v>16</v>
      </c>
      <c r="C28" s="251" t="s">
        <v>310</v>
      </c>
      <c r="D28" s="252">
        <f>SUM(D22:D26)</f>
        <v>476435047.44085503</v>
      </c>
      <c r="E28" s="250"/>
      <c r="F28" s="250"/>
      <c r="G28" s="252">
        <f>SUM(G22:G26)</f>
        <v>25048991.746907163</v>
      </c>
      <c r="I28" s="252">
        <f>SUM(I22:I26)</f>
        <v>477134159.45418632</v>
      </c>
      <c r="J28" s="165"/>
      <c r="K28" s="165"/>
      <c r="L28" s="252">
        <f>SUM(L22:L26)</f>
        <v>25085748.17602833</v>
      </c>
      <c r="M28" s="123"/>
      <c r="P28" s="261"/>
      <c r="Q28" s="261"/>
    </row>
    <row r="29" spans="1:17" ht="15.75">
      <c r="A29" s="16">
        <v>17</v>
      </c>
      <c r="B29" s="246" t="s">
        <v>311</v>
      </c>
      <c r="E29" s="3"/>
      <c r="F29" s="3"/>
      <c r="J29" s="3"/>
      <c r="K29" s="3"/>
      <c r="M29" s="123"/>
      <c r="P29" s="261"/>
      <c r="Q29" s="261"/>
    </row>
    <row r="30" spans="1:17">
      <c r="A30" s="16">
        <v>18</v>
      </c>
      <c r="C30" s="72" t="s">
        <v>309</v>
      </c>
      <c r="D30" s="22">
        <f>'WP B.5 F'!P30</f>
        <v>-410946.2</v>
      </c>
      <c r="E30" s="253">
        <v>0.1086</v>
      </c>
      <c r="F30" s="253">
        <v>0.52599015110063552</v>
      </c>
      <c r="G30" s="22">
        <f>D30*E30*F30</f>
        <v>-23474.286806180397</v>
      </c>
      <c r="H30" s="26"/>
      <c r="I30" s="22">
        <f>'WP B.5 F'!Q30</f>
        <v>-410946.20000000013</v>
      </c>
      <c r="J30" s="159">
        <f>E30</f>
        <v>0.1086</v>
      </c>
      <c r="K30" s="159">
        <f>F30</f>
        <v>0.52599015110063552</v>
      </c>
      <c r="L30" s="22">
        <f>I30*J30*K30</f>
        <v>-23474.2868061804</v>
      </c>
      <c r="M30" s="123"/>
      <c r="P30" s="260"/>
      <c r="Q30" s="260"/>
    </row>
    <row r="31" spans="1:17">
      <c r="A31" s="16">
        <v>19</v>
      </c>
      <c r="B31" s="248"/>
      <c r="C31" s="8"/>
      <c r="D31" s="26"/>
      <c r="E31" s="250"/>
      <c r="F31" s="250"/>
      <c r="G31" s="26"/>
      <c r="H31" s="26"/>
      <c r="I31" s="26"/>
      <c r="J31" s="165"/>
      <c r="K31" s="165"/>
      <c r="L31" s="26"/>
      <c r="M31" s="123"/>
      <c r="P31" s="260"/>
      <c r="Q31" s="261"/>
    </row>
    <row r="32" spans="1:17">
      <c r="A32" s="16">
        <v>20</v>
      </c>
      <c r="C32" s="72" t="s">
        <v>305</v>
      </c>
      <c r="D32" s="23">
        <f>'WP B.5 F'!P32</f>
        <v>-28851044.594174109</v>
      </c>
      <c r="E32" s="253">
        <f>$E$30</f>
        <v>0.1086</v>
      </c>
      <c r="F32" s="253">
        <f>$F$30</f>
        <v>0.52599015110063552</v>
      </c>
      <c r="G32" s="23">
        <f>D32*E32*F32</f>
        <v>-1648044.6721773883</v>
      </c>
      <c r="H32" s="26"/>
      <c r="I32" s="23">
        <f>'WP B.5 F'!Q32</f>
        <v>-29156270.898538467</v>
      </c>
      <c r="J32" s="159">
        <f>E32</f>
        <v>0.1086</v>
      </c>
      <c r="K32" s="159">
        <f>F32</f>
        <v>0.52599015110063552</v>
      </c>
      <c r="L32" s="23">
        <f>I32*J32*K32</f>
        <v>-1665479.9710302295</v>
      </c>
      <c r="M32" s="123"/>
      <c r="P32" s="260"/>
      <c r="Q32" s="260"/>
    </row>
    <row r="33" spans="1:17">
      <c r="A33" s="16">
        <v>21</v>
      </c>
      <c r="B33" s="248"/>
      <c r="C33" s="8"/>
      <c r="D33" s="26"/>
      <c r="E33" s="250"/>
      <c r="F33" s="250"/>
      <c r="G33" s="26"/>
      <c r="H33" s="26"/>
      <c r="I33" s="26"/>
      <c r="J33" s="165"/>
      <c r="K33" s="165"/>
      <c r="L33" s="26"/>
      <c r="M33" s="123"/>
      <c r="P33" s="260"/>
      <c r="Q33" s="261"/>
    </row>
    <row r="34" spans="1:17">
      <c r="A34" s="16">
        <v>22</v>
      </c>
      <c r="C34" s="72" t="s">
        <v>306</v>
      </c>
      <c r="D34" s="23">
        <f>'WP B.5 F'!P34</f>
        <v>0</v>
      </c>
      <c r="E34" s="253">
        <f>$E$30</f>
        <v>0.1086</v>
      </c>
      <c r="F34" s="253">
        <f>$F$30</f>
        <v>0.52599015110063552</v>
      </c>
      <c r="G34" s="23">
        <f>D34*E34*F34</f>
        <v>0</v>
      </c>
      <c r="H34" s="26"/>
      <c r="I34" s="23">
        <f>'WP B.5 F'!Q34</f>
        <v>0</v>
      </c>
      <c r="J34" s="159">
        <f>E34</f>
        <v>0.1086</v>
      </c>
      <c r="K34" s="159">
        <f>F34</f>
        <v>0.52599015110063552</v>
      </c>
      <c r="L34" s="23">
        <f>I34*J34*K34</f>
        <v>0</v>
      </c>
      <c r="M34" s="123"/>
      <c r="P34" s="260"/>
      <c r="Q34" s="260"/>
    </row>
    <row r="35" spans="1:17">
      <c r="A35" s="16">
        <v>23</v>
      </c>
      <c r="D35" s="23"/>
      <c r="E35" s="250"/>
      <c r="F35" s="250"/>
      <c r="G35" s="23"/>
      <c r="H35" s="26"/>
      <c r="I35" s="23"/>
      <c r="J35" s="256"/>
      <c r="K35" s="256"/>
      <c r="L35" s="23"/>
      <c r="M35" s="123"/>
      <c r="P35" s="261"/>
      <c r="Q35" s="261"/>
    </row>
    <row r="36" spans="1:17">
      <c r="A36" s="16">
        <v>24</v>
      </c>
      <c r="C36" s="251" t="s">
        <v>312</v>
      </c>
      <c r="D36" s="252">
        <f>SUM(D30:D34)</f>
        <v>-29261990.794174109</v>
      </c>
      <c r="E36" s="250"/>
      <c r="F36" s="250"/>
      <c r="G36" s="252">
        <f>SUM(G30:G34)</f>
        <v>-1671518.9589835687</v>
      </c>
      <c r="I36" s="252">
        <f>SUM(I30:I34)</f>
        <v>-29567217.098538466</v>
      </c>
      <c r="J36" s="165"/>
      <c r="K36" s="165"/>
      <c r="L36" s="252">
        <f>SUM(L30:L34)</f>
        <v>-1688954.2578364098</v>
      </c>
      <c r="M36" s="123"/>
      <c r="P36" s="261"/>
      <c r="Q36" s="261"/>
    </row>
    <row r="37" spans="1:17" ht="15.75">
      <c r="A37" s="16">
        <v>25</v>
      </c>
      <c r="B37" s="246" t="s">
        <v>313</v>
      </c>
      <c r="E37" s="3"/>
      <c r="F37" s="3"/>
      <c r="J37" s="3"/>
      <c r="K37" s="3"/>
      <c r="M37" s="123"/>
      <c r="P37" s="261"/>
      <c r="Q37" s="261"/>
    </row>
    <row r="38" spans="1:17">
      <c r="A38" s="16">
        <v>26</v>
      </c>
      <c r="C38" s="72" t="s">
        <v>309</v>
      </c>
      <c r="D38" s="22">
        <f>'WP B.5 F'!P39</f>
        <v>6664194.4000000004</v>
      </c>
      <c r="E38" s="257">
        <v>1</v>
      </c>
      <c r="F38" s="253">
        <v>0.49090457251500325</v>
      </c>
      <c r="G38" s="22">
        <f>D38*E38*F38</f>
        <v>3271483.5030888789</v>
      </c>
      <c r="H38" s="26"/>
      <c r="I38" s="22">
        <f>'WP B.5 F'!Q39</f>
        <v>6664194.4000000004</v>
      </c>
      <c r="J38" s="257">
        <f>E38</f>
        <v>1</v>
      </c>
      <c r="K38" s="253">
        <f>F38</f>
        <v>0.49090457251500325</v>
      </c>
      <c r="L38" s="22">
        <f>I38*J38*K38</f>
        <v>3271483.5030888789</v>
      </c>
      <c r="M38" s="123"/>
      <c r="P38" s="260"/>
      <c r="Q38" s="260"/>
    </row>
    <row r="39" spans="1:17">
      <c r="A39" s="16">
        <v>27</v>
      </c>
      <c r="D39" s="23"/>
      <c r="E39" s="250"/>
      <c r="F39" s="250"/>
      <c r="G39" s="23"/>
      <c r="H39" s="26"/>
      <c r="I39" s="23"/>
      <c r="J39" s="256"/>
      <c r="K39" s="256"/>
      <c r="L39" s="23"/>
      <c r="M39" s="123"/>
      <c r="P39" s="260"/>
      <c r="Q39" s="261"/>
    </row>
    <row r="40" spans="1:17">
      <c r="A40" s="16">
        <v>28</v>
      </c>
      <c r="C40" s="72" t="s">
        <v>314</v>
      </c>
      <c r="D40" s="23">
        <f>'WP B.5 F'!P45</f>
        <v>-11421</v>
      </c>
      <c r="E40" s="257">
        <f>$E$38</f>
        <v>1</v>
      </c>
      <c r="F40" s="253">
        <f>$F$38</f>
        <v>0.49090457251500325</v>
      </c>
      <c r="G40" s="23">
        <f>D40*E40*F40</f>
        <v>-5606.6211226938522</v>
      </c>
      <c r="H40" s="26"/>
      <c r="I40" s="23">
        <f>'WP B.5 F'!Q45</f>
        <v>-11421</v>
      </c>
      <c r="J40" s="257">
        <f>E40</f>
        <v>1</v>
      </c>
      <c r="K40" s="253">
        <f>F40</f>
        <v>0.49090457251500325</v>
      </c>
      <c r="L40" s="23">
        <f>I40*J40*K40</f>
        <v>-5606.6211226938522</v>
      </c>
      <c r="M40" s="123"/>
      <c r="P40" s="260"/>
      <c r="Q40" s="260"/>
    </row>
    <row r="41" spans="1:17">
      <c r="A41" s="16">
        <v>29</v>
      </c>
      <c r="D41" s="23"/>
      <c r="E41" s="250"/>
      <c r="F41" s="250"/>
      <c r="G41" s="23"/>
      <c r="H41" s="26"/>
      <c r="I41" s="23"/>
      <c r="J41" s="256"/>
      <c r="K41" s="256"/>
      <c r="L41" s="23"/>
      <c r="M41" s="123"/>
      <c r="P41" s="260"/>
      <c r="Q41" s="261"/>
    </row>
    <row r="42" spans="1:17">
      <c r="A42" s="16">
        <v>30</v>
      </c>
      <c r="C42" s="72" t="s">
        <v>305</v>
      </c>
      <c r="D42" s="23">
        <f>'WP B.5 F'!P41</f>
        <v>-5471417.9641705267</v>
      </c>
      <c r="E42" s="257">
        <f>$E$38</f>
        <v>1</v>
      </c>
      <c r="F42" s="253">
        <f>$F$38</f>
        <v>0.49090457251500325</v>
      </c>
      <c r="G42" s="23">
        <f>D42*E42*F42</f>
        <v>-2685944.096752042</v>
      </c>
      <c r="H42" s="26"/>
      <c r="I42" s="23">
        <f>'WP B.5 F'!Q41</f>
        <v>-5463777.8224520069</v>
      </c>
      <c r="J42" s="257">
        <f>E42</f>
        <v>1</v>
      </c>
      <c r="K42" s="253">
        <f>F42</f>
        <v>0.49090457251500325</v>
      </c>
      <c r="L42" s="23">
        <f>I42*J42*K42</f>
        <v>-2682193.5162477577</v>
      </c>
      <c r="M42" s="123"/>
      <c r="P42" s="260"/>
      <c r="Q42" s="260"/>
    </row>
    <row r="43" spans="1:17">
      <c r="A43" s="16">
        <v>31</v>
      </c>
      <c r="D43" s="23"/>
      <c r="E43" s="250"/>
      <c r="F43" s="250"/>
      <c r="G43" s="23"/>
      <c r="H43" s="26"/>
      <c r="I43" s="23"/>
      <c r="J43" s="256"/>
      <c r="K43" s="256"/>
      <c r="L43" s="23"/>
      <c r="M43" s="123"/>
      <c r="P43" s="261"/>
      <c r="Q43" s="261"/>
    </row>
    <row r="44" spans="1:17">
      <c r="A44" s="16">
        <v>32</v>
      </c>
      <c r="C44" s="72" t="s">
        <v>306</v>
      </c>
      <c r="D44" s="23">
        <f>'WP B.5 F'!P43</f>
        <v>-1472160.1949999998</v>
      </c>
      <c r="E44" s="257">
        <f>$E$38</f>
        <v>1</v>
      </c>
      <c r="F44" s="253">
        <f>$F$38</f>
        <v>0.49090457251500325</v>
      </c>
      <c r="G44" s="23">
        <f>D44*E44*F44</f>
        <v>-722690.17120007868</v>
      </c>
      <c r="H44" s="26"/>
      <c r="I44" s="23">
        <f>'WP B.5 F'!Q43</f>
        <v>-1472160.1950000001</v>
      </c>
      <c r="J44" s="257">
        <f>E44</f>
        <v>1</v>
      </c>
      <c r="K44" s="253">
        <f>F44</f>
        <v>0.49090457251500325</v>
      </c>
      <c r="L44" s="23">
        <f>I44*J44*K44</f>
        <v>-722690.1712000788</v>
      </c>
      <c r="M44" s="123"/>
      <c r="P44" s="260"/>
      <c r="Q44" s="260"/>
    </row>
    <row r="45" spans="1:17">
      <c r="A45" s="16">
        <v>33</v>
      </c>
      <c r="D45" s="23"/>
      <c r="E45" s="250"/>
      <c r="F45" s="250"/>
      <c r="G45" s="23"/>
      <c r="H45" s="26"/>
      <c r="I45" s="23"/>
      <c r="J45" s="256"/>
      <c r="K45" s="256"/>
      <c r="L45" s="23"/>
      <c r="M45" s="123"/>
      <c r="P45" s="253"/>
      <c r="Q45" s="253"/>
    </row>
    <row r="46" spans="1:17">
      <c r="A46" s="16">
        <v>34</v>
      </c>
      <c r="C46" s="251" t="s">
        <v>315</v>
      </c>
      <c r="D46" s="252">
        <f>SUM(D38:D44)</f>
        <v>-290804.75917052617</v>
      </c>
      <c r="E46" s="250"/>
      <c r="F46" s="250"/>
      <c r="G46" s="252">
        <f>SUM(G38:G44)</f>
        <v>-142757.38598593534</v>
      </c>
      <c r="I46" s="252">
        <f>SUM(I38:I44)</f>
        <v>-283164.61745200655</v>
      </c>
      <c r="J46" s="165"/>
      <c r="K46" s="165"/>
      <c r="L46" s="252">
        <f>SUM(L38:L44)</f>
        <v>-139006.80548165122</v>
      </c>
      <c r="M46" s="123"/>
    </row>
    <row r="47" spans="1:17">
      <c r="A47" s="16">
        <v>35</v>
      </c>
      <c r="E47" s="3"/>
      <c r="F47" s="3"/>
      <c r="J47" s="3"/>
      <c r="K47" s="3"/>
      <c r="M47" s="123"/>
    </row>
    <row r="48" spans="1:17">
      <c r="A48" s="16">
        <v>36</v>
      </c>
      <c r="E48" s="3"/>
      <c r="F48" s="3"/>
      <c r="J48" s="3"/>
      <c r="K48" s="3"/>
      <c r="M48" s="123"/>
    </row>
    <row r="49" spans="1:12" ht="15.75">
      <c r="A49" s="16">
        <v>37</v>
      </c>
      <c r="B49" s="45"/>
      <c r="C49" s="258" t="s">
        <v>316</v>
      </c>
      <c r="D49" s="262">
        <f>D46+D36+D28+D19</f>
        <v>367288651.87553328</v>
      </c>
      <c r="E49" s="3"/>
      <c r="F49" s="3"/>
      <c r="G49" s="262">
        <f>G46+G36+G28+G19</f>
        <v>-56358884.610039458</v>
      </c>
      <c r="I49" s="262">
        <f>I46+I36+I28+I19</f>
        <v>367917395.01072061</v>
      </c>
      <c r="J49" s="3"/>
      <c r="K49" s="3"/>
      <c r="L49" s="262">
        <f>L46+L36+L28+L19</f>
        <v>-56108595.614764944</v>
      </c>
    </row>
    <row r="50" spans="1:12">
      <c r="A50" s="16">
        <v>38</v>
      </c>
      <c r="B50" s="45"/>
      <c r="C50" s="263" t="s">
        <v>319</v>
      </c>
      <c r="E50" s="3"/>
      <c r="F50" s="3"/>
      <c r="J50" s="3"/>
      <c r="K50" s="3"/>
    </row>
    <row r="51" spans="1:12" ht="15.75">
      <c r="A51" s="16">
        <v>39</v>
      </c>
      <c r="B51" s="45"/>
      <c r="C51" s="71" t="s">
        <v>320</v>
      </c>
      <c r="E51" s="3"/>
      <c r="F51" s="3"/>
      <c r="J51" s="3"/>
      <c r="K51" s="3"/>
      <c r="L51" s="5">
        <f>I73</f>
        <v>-5811616.6604725048</v>
      </c>
    </row>
    <row r="52" spans="1:12">
      <c r="A52" s="16">
        <v>40</v>
      </c>
      <c r="B52" s="45"/>
      <c r="C52" s="264"/>
      <c r="E52" s="3"/>
      <c r="F52" s="3"/>
      <c r="J52" s="3"/>
      <c r="K52" s="3"/>
    </row>
    <row r="53" spans="1:12" ht="16.5" thickBot="1">
      <c r="A53" s="16">
        <v>41</v>
      </c>
      <c r="B53" s="45"/>
      <c r="C53" s="71" t="s">
        <v>321</v>
      </c>
      <c r="E53" s="3"/>
      <c r="F53" s="3"/>
      <c r="J53" s="3"/>
      <c r="K53" s="3"/>
      <c r="L53" s="265">
        <f>L49+L51</f>
        <v>-61920212.275237449</v>
      </c>
    </row>
    <row r="54" spans="1:12" ht="15.75" thickTop="1">
      <c r="A54" s="16">
        <v>42</v>
      </c>
      <c r="B54" s="45"/>
      <c r="E54" s="3"/>
      <c r="F54" s="3"/>
      <c r="J54" s="3"/>
      <c r="K54" s="3"/>
    </row>
    <row r="55" spans="1:12" ht="15.75">
      <c r="A55" s="16">
        <v>43</v>
      </c>
      <c r="B55" s="45"/>
      <c r="C55" s="266" t="s">
        <v>322</v>
      </c>
      <c r="D55" s="50"/>
      <c r="E55" s="53"/>
      <c r="F55" s="53"/>
      <c r="G55" s="50"/>
      <c r="H55" s="267"/>
      <c r="I55" s="50"/>
      <c r="J55" s="3"/>
      <c r="K55" s="3"/>
    </row>
    <row r="56" spans="1:12" ht="15.75">
      <c r="A56" s="16">
        <v>44</v>
      </c>
      <c r="B56" s="45"/>
      <c r="C56" s="268" t="s">
        <v>323</v>
      </c>
      <c r="D56" s="45"/>
      <c r="E56" s="46"/>
      <c r="F56" s="46"/>
      <c r="G56" s="45"/>
      <c r="I56" s="45"/>
      <c r="J56" s="3"/>
      <c r="K56" s="3"/>
    </row>
    <row r="57" spans="1:12">
      <c r="A57" s="16">
        <v>45</v>
      </c>
      <c r="F57" s="16" t="s">
        <v>2</v>
      </c>
      <c r="I57" s="16"/>
      <c r="J57" s="3"/>
      <c r="K57" s="3"/>
    </row>
    <row r="58" spans="1:12">
      <c r="A58" s="16">
        <v>46</v>
      </c>
      <c r="C58" s="12" t="s">
        <v>324</v>
      </c>
      <c r="D58" s="269"/>
      <c r="E58" s="269"/>
      <c r="F58" s="270" t="s">
        <v>35</v>
      </c>
      <c r="G58" s="269"/>
      <c r="H58" s="271"/>
      <c r="I58" s="270"/>
      <c r="J58" s="3"/>
      <c r="K58" s="3"/>
    </row>
    <row r="59" spans="1:12">
      <c r="A59" s="16">
        <v>47</v>
      </c>
      <c r="B59" s="45"/>
      <c r="F59" s="3"/>
      <c r="J59" s="3"/>
      <c r="K59" s="3"/>
    </row>
    <row r="60" spans="1:12">
      <c r="A60" s="16">
        <v>48</v>
      </c>
      <c r="B60" s="45"/>
      <c r="C60" s="5" t="s">
        <v>325</v>
      </c>
      <c r="F60" s="3" t="s">
        <v>326</v>
      </c>
      <c r="I60" s="5">
        <f>'B.1 F '!F27</f>
        <v>335832639.48914093</v>
      </c>
      <c r="J60" s="3"/>
      <c r="K60" s="3"/>
    </row>
    <row r="61" spans="1:12">
      <c r="A61" s="16">
        <v>49</v>
      </c>
      <c r="B61" s="45"/>
      <c r="F61" s="3"/>
      <c r="J61" s="3"/>
      <c r="K61" s="3"/>
    </row>
    <row r="62" spans="1:12">
      <c r="A62" s="16">
        <v>50</v>
      </c>
      <c r="B62" s="45"/>
      <c r="C62" s="5" t="s">
        <v>327</v>
      </c>
      <c r="F62" s="3" t="s">
        <v>328</v>
      </c>
      <c r="I62" s="5">
        <v>27269610</v>
      </c>
      <c r="J62" s="3"/>
      <c r="K62" s="3"/>
    </row>
    <row r="63" spans="1:12">
      <c r="A63" s="16">
        <v>51</v>
      </c>
      <c r="B63" s="45"/>
      <c r="F63" s="3"/>
      <c r="J63" s="3"/>
      <c r="K63" s="3"/>
    </row>
    <row r="64" spans="1:12">
      <c r="A64" s="16">
        <v>52</v>
      </c>
      <c r="B64" s="45"/>
      <c r="C64" s="5" t="s">
        <v>329</v>
      </c>
      <c r="F64" s="3" t="s">
        <v>330</v>
      </c>
      <c r="I64" s="5">
        <v>7757733.972199155</v>
      </c>
      <c r="J64" s="3"/>
      <c r="K64" s="3"/>
    </row>
    <row r="65" spans="1:11">
      <c r="A65" s="16">
        <v>53</v>
      </c>
      <c r="B65" s="45"/>
      <c r="F65" s="3"/>
      <c r="J65" s="3"/>
      <c r="K65" s="3"/>
    </row>
    <row r="66" spans="1:11">
      <c r="A66" s="16">
        <v>54</v>
      </c>
      <c r="B66" s="45"/>
      <c r="C66" s="5" t="s">
        <v>331</v>
      </c>
      <c r="F66" s="3" t="s">
        <v>332</v>
      </c>
      <c r="I66" s="5">
        <f>I62-I64</f>
        <v>19511876.027800843</v>
      </c>
      <c r="J66" s="3"/>
      <c r="K66" s="3"/>
    </row>
    <row r="67" spans="1:11">
      <c r="A67" s="16">
        <v>55</v>
      </c>
      <c r="B67" s="45"/>
      <c r="F67" s="3"/>
      <c r="J67" s="3"/>
      <c r="K67" s="3"/>
    </row>
    <row r="68" spans="1:11">
      <c r="A68" s="16">
        <v>56</v>
      </c>
      <c r="B68" s="45"/>
      <c r="C68" s="5" t="s">
        <v>333</v>
      </c>
      <c r="D68" s="132">
        <v>0.38900000000000001</v>
      </c>
      <c r="F68" s="3" t="s">
        <v>334</v>
      </c>
      <c r="I68" s="5">
        <f>I66/(1-D68)</f>
        <v>31934330.651065212</v>
      </c>
      <c r="J68" s="3"/>
      <c r="K68" s="3"/>
    </row>
    <row r="69" spans="1:11">
      <c r="A69" s="16">
        <v>57</v>
      </c>
      <c r="B69" s="45"/>
      <c r="F69" s="3"/>
      <c r="J69" s="3"/>
      <c r="K69" s="3"/>
    </row>
    <row r="70" spans="1:11">
      <c r="A70" s="16">
        <v>58</v>
      </c>
      <c r="B70" s="45"/>
      <c r="C70" s="5" t="s">
        <v>335</v>
      </c>
      <c r="D70" s="132">
        <f>D68</f>
        <v>0.38900000000000001</v>
      </c>
      <c r="F70" s="3" t="s">
        <v>336</v>
      </c>
      <c r="I70" s="272">
        <f>I68*D70</f>
        <v>12422454.623264369</v>
      </c>
      <c r="J70" s="3"/>
      <c r="K70" s="3"/>
    </row>
    <row r="71" spans="1:11">
      <c r="A71" s="16">
        <v>59</v>
      </c>
      <c r="F71" s="3"/>
      <c r="J71" s="3"/>
      <c r="K71" s="3"/>
    </row>
    <row r="72" spans="1:11">
      <c r="A72" s="16">
        <v>60</v>
      </c>
      <c r="C72" s="5" t="s">
        <v>337</v>
      </c>
      <c r="F72" s="3" t="s">
        <v>338</v>
      </c>
      <c r="I72" s="45">
        <f>L49-'B.5 B'!L49</f>
        <v>-6610837.9627918601</v>
      </c>
      <c r="J72" s="3"/>
      <c r="K72" s="3"/>
    </row>
    <row r="73" spans="1:11">
      <c r="A73" s="16">
        <v>61</v>
      </c>
      <c r="C73" s="5" t="s">
        <v>339</v>
      </c>
      <c r="F73" s="3"/>
      <c r="I73" s="269">
        <v>-5811616.6604725048</v>
      </c>
      <c r="J73" s="3"/>
      <c r="K73" s="3"/>
    </row>
    <row r="74" spans="1:11">
      <c r="A74" s="16">
        <v>62</v>
      </c>
      <c r="F74" s="3"/>
      <c r="J74" s="3"/>
      <c r="K74" s="3"/>
    </row>
    <row r="75" spans="1:11" ht="16.5" thickBot="1">
      <c r="A75" s="16">
        <v>63</v>
      </c>
      <c r="C75" s="71" t="s">
        <v>340</v>
      </c>
      <c r="D75" s="71"/>
      <c r="E75" s="71"/>
      <c r="F75" s="273" t="s">
        <v>341</v>
      </c>
      <c r="G75" s="71"/>
      <c r="H75" s="274"/>
      <c r="I75" s="275">
        <f>'B.1 F '!F25-'B.1 B'!F25</f>
        <v>-12422454.623264365</v>
      </c>
      <c r="J75" s="3"/>
      <c r="K75" s="3"/>
    </row>
    <row r="76" spans="1:11" ht="15.75" thickTop="1">
      <c r="A76" s="16">
        <v>64</v>
      </c>
      <c r="J76" s="3"/>
      <c r="K76" s="276">
        <f>I70+I75</f>
        <v>0</v>
      </c>
    </row>
    <row r="77" spans="1:11">
      <c r="A77" s="16">
        <v>65</v>
      </c>
      <c r="J77" s="3"/>
      <c r="K77" s="3"/>
    </row>
    <row r="78" spans="1:11" ht="15.75">
      <c r="A78" s="16">
        <v>66</v>
      </c>
      <c r="C78" s="277" t="s">
        <v>342</v>
      </c>
      <c r="D78" s="269"/>
      <c r="E78" s="269"/>
      <c r="F78" s="269"/>
      <c r="G78" s="269"/>
      <c r="H78" s="271"/>
      <c r="I78" s="269"/>
      <c r="J78" s="3"/>
      <c r="K78" s="3"/>
    </row>
    <row r="79" spans="1:11" ht="15.75">
      <c r="A79" s="16">
        <v>67</v>
      </c>
      <c r="C79" s="71" t="s">
        <v>343</v>
      </c>
      <c r="D79" s="71"/>
      <c r="E79" s="71"/>
      <c r="F79" s="273" t="s">
        <v>344</v>
      </c>
      <c r="G79" s="71"/>
      <c r="H79" s="274"/>
      <c r="I79" s="71">
        <f>'B.5 B'!L49</f>
        <v>-49497757.651973084</v>
      </c>
      <c r="J79" s="3"/>
      <c r="K79" s="3"/>
    </row>
    <row r="80" spans="1:11">
      <c r="A80" s="16">
        <v>68</v>
      </c>
      <c r="J80" s="3"/>
      <c r="K80" s="3"/>
    </row>
    <row r="81" spans="1:12">
      <c r="A81" s="16">
        <v>69</v>
      </c>
      <c r="C81" s="5" t="s">
        <v>345</v>
      </c>
      <c r="F81" s="3" t="s">
        <v>346</v>
      </c>
      <c r="I81" s="5">
        <f>L49</f>
        <v>-56108595.614764944</v>
      </c>
      <c r="J81" s="3"/>
      <c r="K81" s="3"/>
    </row>
    <row r="82" spans="1:12">
      <c r="A82" s="16">
        <v>70</v>
      </c>
      <c r="C82" s="264" t="s">
        <v>347</v>
      </c>
      <c r="F82" s="3" t="s">
        <v>348</v>
      </c>
      <c r="I82" s="269">
        <f>I73</f>
        <v>-5811616.6604725048</v>
      </c>
      <c r="J82" s="3"/>
      <c r="K82" s="3"/>
    </row>
    <row r="83" spans="1:12" ht="15.75">
      <c r="A83" s="16">
        <v>71</v>
      </c>
      <c r="C83" s="71" t="s">
        <v>321</v>
      </c>
      <c r="D83" s="71"/>
      <c r="E83" s="71"/>
      <c r="F83" s="71"/>
      <c r="G83" s="71"/>
      <c r="H83" s="274"/>
      <c r="I83" s="278">
        <f>SUM(I81:I82)</f>
        <v>-61920212.275237449</v>
      </c>
      <c r="J83" s="3"/>
      <c r="K83" s="3"/>
    </row>
    <row r="84" spans="1:12" ht="15.75">
      <c r="A84" s="16">
        <v>72</v>
      </c>
      <c r="C84" s="71"/>
      <c r="I84" s="279"/>
      <c r="J84" s="3"/>
      <c r="K84" s="3"/>
    </row>
    <row r="85" spans="1:12" ht="16.5" thickBot="1">
      <c r="A85" s="16">
        <v>73</v>
      </c>
      <c r="C85" s="71" t="s">
        <v>349</v>
      </c>
      <c r="F85" s="5" t="s">
        <v>350</v>
      </c>
      <c r="I85" s="275">
        <f>I83-I79</f>
        <v>-12422454.623264365</v>
      </c>
      <c r="J85" s="3"/>
      <c r="K85" s="3"/>
    </row>
    <row r="86" spans="1:12" ht="16.5" thickTop="1">
      <c r="A86" s="16">
        <v>74</v>
      </c>
      <c r="C86" s="71"/>
      <c r="I86" s="279"/>
      <c r="J86" s="3"/>
      <c r="K86" s="3"/>
    </row>
    <row r="87" spans="1:12">
      <c r="A87" s="16">
        <v>75</v>
      </c>
      <c r="I87" s="45"/>
      <c r="J87" s="3"/>
      <c r="K87" s="3"/>
    </row>
    <row r="88" spans="1:12">
      <c r="A88" s="16">
        <v>76</v>
      </c>
      <c r="C88" s="263" t="s">
        <v>351</v>
      </c>
      <c r="E88" s="3"/>
      <c r="F88" s="3"/>
      <c r="J88" s="3"/>
      <c r="K88" s="3"/>
    </row>
    <row r="89" spans="1:12">
      <c r="E89" s="3"/>
      <c r="F89" s="3"/>
      <c r="J89" s="3"/>
      <c r="K89" s="3"/>
    </row>
    <row r="90" spans="1:12">
      <c r="E90" s="3"/>
      <c r="F90" s="3"/>
      <c r="J90" s="3"/>
      <c r="K90" s="3"/>
      <c r="L90" s="280"/>
    </row>
    <row r="91" spans="1:12">
      <c r="E91" s="3"/>
      <c r="F91" s="3"/>
      <c r="J91" s="3"/>
      <c r="K91" s="3"/>
      <c r="L91" s="280"/>
    </row>
    <row r="92" spans="1:12">
      <c r="E92" s="3"/>
      <c r="F92" s="3"/>
      <c r="J92" s="3"/>
      <c r="K92" s="3"/>
      <c r="L92" s="281"/>
    </row>
    <row r="93" spans="1:12">
      <c r="E93" s="3"/>
      <c r="F93" s="3"/>
      <c r="J93" s="3"/>
      <c r="K93" s="3"/>
      <c r="L93" s="280"/>
    </row>
    <row r="94" spans="1:12">
      <c r="E94" s="3"/>
      <c r="F94" s="3"/>
      <c r="J94" s="3"/>
      <c r="K94" s="3"/>
    </row>
    <row r="95" spans="1:12">
      <c r="E95" s="3"/>
      <c r="F95" s="3"/>
      <c r="J95" s="3"/>
      <c r="K95" s="3"/>
    </row>
    <row r="96" spans="1:12">
      <c r="D96" s="5">
        <v>0</v>
      </c>
      <c r="E96" s="3"/>
      <c r="F96" s="3"/>
      <c r="J96" s="3"/>
      <c r="K96" s="3"/>
    </row>
    <row r="97" spans="5:11">
      <c r="E97" s="3"/>
      <c r="F97" s="3"/>
      <c r="J97" s="3"/>
      <c r="K97" s="3"/>
    </row>
    <row r="98" spans="5:11">
      <c r="E98" s="3"/>
      <c r="F98" s="3"/>
      <c r="J98" s="3"/>
      <c r="K98" s="3"/>
    </row>
    <row r="99" spans="5:11">
      <c r="E99" s="3"/>
      <c r="F99" s="3"/>
      <c r="J99" s="3"/>
      <c r="K99" s="3"/>
    </row>
    <row r="100" spans="5:11">
      <c r="E100" s="3"/>
      <c r="F100" s="3"/>
      <c r="J100" s="3"/>
      <c r="K100" s="3"/>
    </row>
    <row r="101" spans="5:11">
      <c r="E101" s="3"/>
      <c r="F101" s="3"/>
      <c r="J101" s="3"/>
      <c r="K101" s="3"/>
    </row>
    <row r="102" spans="5:11">
      <c r="E102" s="3"/>
      <c r="F102" s="3"/>
      <c r="J102" s="3"/>
      <c r="K102" s="3"/>
    </row>
    <row r="103" spans="5:11">
      <c r="E103" s="3"/>
      <c r="F103" s="3"/>
      <c r="J103" s="3"/>
      <c r="K103" s="3"/>
    </row>
    <row r="104" spans="5:11">
      <c r="E104" s="3"/>
      <c r="F104" s="3"/>
      <c r="J104" s="3"/>
      <c r="K104" s="3"/>
    </row>
    <row r="105" spans="5:11">
      <c r="E105" s="3"/>
      <c r="F105" s="3"/>
      <c r="J105" s="3"/>
      <c r="K105" s="3"/>
    </row>
    <row r="106" spans="5:11">
      <c r="J106" s="3"/>
      <c r="K106" s="3"/>
    </row>
    <row r="107" spans="5:11">
      <c r="J107" s="3"/>
      <c r="K107" s="3"/>
    </row>
    <row r="108" spans="5:11">
      <c r="J108" s="3"/>
      <c r="K108" s="3"/>
    </row>
    <row r="109" spans="5:11">
      <c r="J109" s="3"/>
      <c r="K109" s="3"/>
    </row>
    <row r="110" spans="5:11">
      <c r="J110" s="3"/>
      <c r="K110" s="3"/>
    </row>
    <row r="111" spans="5:11">
      <c r="J111" s="3"/>
      <c r="K111" s="3"/>
    </row>
    <row r="112" spans="5:11">
      <c r="J112" s="3"/>
      <c r="K112" s="3"/>
    </row>
    <row r="113" spans="10:11">
      <c r="J113" s="3"/>
      <c r="K113" s="3"/>
    </row>
    <row r="114" spans="10:11">
      <c r="J114" s="3"/>
      <c r="K114" s="3"/>
    </row>
    <row r="115" spans="10:11">
      <c r="J115" s="3"/>
      <c r="K115" s="3"/>
    </row>
    <row r="116" spans="10:11">
      <c r="J116" s="3"/>
      <c r="K116" s="3"/>
    </row>
    <row r="117" spans="10:11">
      <c r="J117" s="3"/>
      <c r="K117" s="3"/>
    </row>
    <row r="118" spans="10:11">
      <c r="J118" s="3"/>
      <c r="K118" s="3"/>
    </row>
    <row r="119" spans="10:11">
      <c r="J119" s="3"/>
      <c r="K119" s="3"/>
    </row>
    <row r="120" spans="10:11">
      <c r="J120" s="3"/>
      <c r="K120" s="3"/>
    </row>
    <row r="121" spans="10:11">
      <c r="J121" s="3"/>
      <c r="K121" s="3"/>
    </row>
    <row r="122" spans="10:11">
      <c r="J122" s="3"/>
      <c r="K122" s="3"/>
    </row>
    <row r="123" spans="10:11">
      <c r="J123" s="3"/>
      <c r="K123" s="3"/>
    </row>
    <row r="124" spans="10:11">
      <c r="J124" s="3"/>
      <c r="K124" s="3"/>
    </row>
    <row r="125" spans="10:11">
      <c r="J125" s="3"/>
      <c r="K125" s="3"/>
    </row>
    <row r="126" spans="10:11">
      <c r="J126" s="3"/>
      <c r="K126" s="3"/>
    </row>
    <row r="127" spans="10:11">
      <c r="J127" s="3"/>
      <c r="K127" s="3"/>
    </row>
    <row r="128" spans="10:11">
      <c r="J128" s="3"/>
      <c r="K128" s="3"/>
    </row>
    <row r="129" spans="10:11">
      <c r="J129" s="3"/>
      <c r="K129" s="3"/>
    </row>
    <row r="130" spans="10:11">
      <c r="J130" s="3"/>
      <c r="K130" s="3"/>
    </row>
    <row r="131" spans="10:11">
      <c r="J131" s="3"/>
      <c r="K131" s="3"/>
    </row>
    <row r="132" spans="10:11">
      <c r="J132" s="3"/>
      <c r="K132" s="3"/>
    </row>
    <row r="133" spans="10:11">
      <c r="J133" s="3"/>
      <c r="K133" s="3"/>
    </row>
    <row r="134" spans="10:11">
      <c r="J134" s="3"/>
      <c r="K134" s="3"/>
    </row>
    <row r="135" spans="10:11">
      <c r="J135" s="3"/>
      <c r="K135" s="3"/>
    </row>
    <row r="136" spans="10:11">
      <c r="J136" s="3"/>
      <c r="K136" s="3"/>
    </row>
    <row r="137" spans="10:11">
      <c r="J137" s="3"/>
      <c r="K137" s="3"/>
    </row>
    <row r="138" spans="10:11">
      <c r="J138" s="3"/>
      <c r="K138" s="3"/>
    </row>
    <row r="139" spans="10:11">
      <c r="J139" s="3"/>
      <c r="K139" s="3"/>
    </row>
    <row r="140" spans="10:11">
      <c r="J140" s="3"/>
      <c r="K140" s="3"/>
    </row>
  </sheetData>
  <mergeCells count="4">
    <mergeCell ref="A1:L1"/>
    <mergeCell ref="A2:L2"/>
    <mergeCell ref="A3:L3"/>
    <mergeCell ref="A4:L4"/>
  </mergeCells>
  <printOptions horizontalCentered="1"/>
  <pageMargins left="0.75" right="0.75" top="0.6" bottom="0.5" header="0.25" footer="0.17"/>
  <pageSetup scale="55" fitToHeight="2" orientation="landscape" verticalDpi="300" r:id="rId1"/>
  <headerFooter alignWithMargins="0">
    <oddHeader xml:space="preserve">&amp;RCASE NO. 2015-00343
FR_16(8)(b)
ATTACHMENT 1
</oddHeader>
    <oddFooter>&amp;RSchedule &amp;A
Page &amp;P of &amp;N</oddFooter>
  </headerFooter>
  <rowBreaks count="1" manualBreakCount="1">
    <brk id="53" max="1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view="pageBreakPreview" zoomScale="80" zoomScaleNormal="90" zoomScaleSheetLayoutView="80" workbookViewId="0">
      <selection sqref="A1:L1"/>
    </sheetView>
  </sheetViews>
  <sheetFormatPr defaultColWidth="8.44140625" defaultRowHeight="15"/>
  <cols>
    <col min="1" max="1" width="5.77734375" style="5" customWidth="1"/>
    <col min="2" max="2" width="7.21875" style="5" customWidth="1"/>
    <col min="3" max="3" width="49.33203125" style="5" bestFit="1" customWidth="1"/>
    <col min="4" max="4" width="13.5546875" style="5" customWidth="1"/>
    <col min="5" max="5" width="11.77734375" style="3" bestFit="1" customWidth="1"/>
    <col min="6" max="6" width="11.77734375" style="3" customWidth="1"/>
    <col min="7" max="7" width="13.77734375" style="5" customWidth="1"/>
    <col min="8" max="8" width="4.33203125" style="236" customWidth="1"/>
    <col min="9" max="9" width="14.109375" style="5" customWidth="1"/>
    <col min="10" max="11" width="11.88671875" style="3" customWidth="1"/>
    <col min="12" max="12" width="14.77734375" style="5" customWidth="1"/>
    <col min="13" max="16384" width="8.44140625" style="5"/>
  </cols>
  <sheetData>
    <row r="1" spans="1:12">
      <c r="A1" s="324" t="s">
        <v>382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</row>
    <row r="2" spans="1:12">
      <c r="A2" s="324" t="s">
        <v>383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</row>
    <row r="3" spans="1:12">
      <c r="A3" s="324" t="s">
        <v>21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</row>
    <row r="4" spans="1:12">
      <c r="A4" s="324" t="str">
        <f>'B.1 B'!A4</f>
        <v>as of February 29, 2016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</row>
    <row r="5" spans="1:12">
      <c r="A5" s="11"/>
      <c r="B5" s="10"/>
      <c r="C5" s="10"/>
      <c r="D5" s="10"/>
      <c r="G5" s="10"/>
      <c r="H5" s="235"/>
      <c r="I5" s="10"/>
    </row>
    <row r="6" spans="1:12">
      <c r="A6" s="44" t="s">
        <v>295</v>
      </c>
      <c r="B6" s="44"/>
      <c r="C6" s="45"/>
      <c r="L6" s="5" t="s">
        <v>352</v>
      </c>
    </row>
    <row r="7" spans="1:12">
      <c r="A7" s="44" t="s">
        <v>297</v>
      </c>
      <c r="B7" s="45"/>
      <c r="C7" s="44"/>
      <c r="L7" s="5" t="s">
        <v>353</v>
      </c>
    </row>
    <row r="8" spans="1:12">
      <c r="A8" s="12" t="s">
        <v>27</v>
      </c>
      <c r="B8" s="13"/>
      <c r="C8" s="13"/>
      <c r="D8" s="13"/>
      <c r="E8" s="161"/>
      <c r="F8" s="161"/>
      <c r="G8" s="14"/>
      <c r="I8" s="13"/>
      <c r="J8" s="161"/>
      <c r="K8" s="243"/>
      <c r="L8" s="14" t="str">
        <f>'B.1 B'!F8</f>
        <v>Witness:   Waller</v>
      </c>
    </row>
    <row r="9" spans="1:12">
      <c r="A9" s="282"/>
      <c r="D9" s="283"/>
      <c r="E9" s="46" t="s">
        <v>71</v>
      </c>
      <c r="F9" s="16" t="s">
        <v>72</v>
      </c>
      <c r="G9" s="238" t="s">
        <v>286</v>
      </c>
      <c r="H9" s="64"/>
      <c r="I9" s="284"/>
      <c r="J9" s="46" t="s">
        <v>71</v>
      </c>
      <c r="K9" s="16" t="s">
        <v>72</v>
      </c>
      <c r="L9" s="51"/>
    </row>
    <row r="10" spans="1:12">
      <c r="A10" s="240" t="s">
        <v>31</v>
      </c>
      <c r="B10" s="16"/>
      <c r="D10" s="241" t="s">
        <v>302</v>
      </c>
      <c r="E10" s="16" t="s">
        <v>77</v>
      </c>
      <c r="F10" s="64" t="s">
        <v>78</v>
      </c>
      <c r="G10" s="63" t="s">
        <v>299</v>
      </c>
      <c r="H10" s="64"/>
      <c r="I10" s="240" t="s">
        <v>300</v>
      </c>
      <c r="J10" s="16" t="s">
        <v>77</v>
      </c>
      <c r="K10" s="64" t="s">
        <v>78</v>
      </c>
      <c r="L10" s="242" t="s">
        <v>79</v>
      </c>
    </row>
    <row r="11" spans="1:12">
      <c r="A11" s="285" t="s">
        <v>33</v>
      </c>
      <c r="B11" s="21"/>
      <c r="C11" s="161" t="s">
        <v>301</v>
      </c>
      <c r="D11" s="244"/>
      <c r="E11" s="69" t="s">
        <v>84</v>
      </c>
      <c r="F11" s="69" t="s">
        <v>84</v>
      </c>
      <c r="G11" s="286" t="s">
        <v>82</v>
      </c>
      <c r="H11" s="64"/>
      <c r="I11" s="66" t="s">
        <v>86</v>
      </c>
      <c r="J11" s="69" t="s">
        <v>84</v>
      </c>
      <c r="K11" s="69" t="s">
        <v>84</v>
      </c>
      <c r="L11" s="287" t="s">
        <v>85</v>
      </c>
    </row>
    <row r="12" spans="1:12" ht="15.75">
      <c r="B12" s="246" t="s">
        <v>303</v>
      </c>
      <c r="G12" s="4"/>
    </row>
    <row r="13" spans="1:12">
      <c r="A13" s="16">
        <v>1</v>
      </c>
      <c r="B13" s="288">
        <v>15560</v>
      </c>
      <c r="C13" s="8" t="s">
        <v>354</v>
      </c>
      <c r="D13" s="289">
        <f>'WP B.6 B'!P13</f>
        <v>-1767642.4683333335</v>
      </c>
      <c r="E13" s="290">
        <v>1</v>
      </c>
      <c r="F13" s="290">
        <f>E13</f>
        <v>1</v>
      </c>
      <c r="G13" s="289">
        <f>D13*E13*F13</f>
        <v>-1767642.4683333335</v>
      </c>
      <c r="H13" s="26"/>
      <c r="I13" s="131">
        <f>'WP B.6 B'!Q13</f>
        <v>-1767922.9961538462</v>
      </c>
      <c r="J13" s="259">
        <f>E13</f>
        <v>1</v>
      </c>
      <c r="K13" s="259">
        <f>F13</f>
        <v>1</v>
      </c>
      <c r="L13" s="289">
        <f>I13*J13*K13</f>
        <v>-1767922.9961538462</v>
      </c>
    </row>
    <row r="14" spans="1:12">
      <c r="A14" s="3">
        <f>A13+1</f>
        <v>2</v>
      </c>
      <c r="B14" s="291"/>
      <c r="D14" s="26"/>
      <c r="E14" s="292"/>
      <c r="F14" s="292"/>
      <c r="G14" s="26"/>
      <c r="H14" s="26"/>
      <c r="I14" s="234"/>
      <c r="J14" s="292"/>
      <c r="K14" s="292"/>
      <c r="L14" s="234"/>
    </row>
    <row r="15" spans="1:12" ht="15.75">
      <c r="A15" s="3">
        <f t="shared" ref="A15:A24" si="0">A14+1</f>
        <v>3</v>
      </c>
      <c r="B15" s="246" t="s">
        <v>308</v>
      </c>
      <c r="D15" s="45"/>
      <c r="E15" s="46"/>
      <c r="F15" s="46"/>
      <c r="G15" s="236"/>
      <c r="I15" s="45"/>
      <c r="J15" s="46"/>
      <c r="K15" s="46"/>
      <c r="L15" s="45"/>
    </row>
    <row r="16" spans="1:12">
      <c r="A16" s="3">
        <f t="shared" si="0"/>
        <v>4</v>
      </c>
      <c r="B16" s="288">
        <v>15560</v>
      </c>
      <c r="C16" s="8" t="s">
        <v>354</v>
      </c>
      <c r="D16" s="293">
        <f>'WP B.6 B'!P16</f>
        <v>0</v>
      </c>
      <c r="E16" s="294">
        <v>0.1071</v>
      </c>
      <c r="F16" s="294">
        <v>0.49090457251500325</v>
      </c>
      <c r="G16" s="293">
        <f>D16*E16*F16</f>
        <v>0</v>
      </c>
      <c r="H16" s="26"/>
      <c r="I16" s="150">
        <f>'WP B.6 B'!Q16</f>
        <v>0</v>
      </c>
      <c r="J16" s="159">
        <f>E16</f>
        <v>0.1071</v>
      </c>
      <c r="K16" s="159">
        <f>F16</f>
        <v>0.49090457251500325</v>
      </c>
      <c r="L16" s="293">
        <f>I16*J16*K16</f>
        <v>0</v>
      </c>
    </row>
    <row r="17" spans="1:12">
      <c r="A17" s="3">
        <f t="shared" si="0"/>
        <v>5</v>
      </c>
      <c r="B17" s="248"/>
      <c r="C17" s="8"/>
      <c r="D17" s="26"/>
      <c r="E17" s="292"/>
      <c r="F17" s="292"/>
      <c r="G17" s="26"/>
      <c r="H17" s="26"/>
      <c r="I17" s="236"/>
      <c r="J17" s="165"/>
      <c r="K17" s="165"/>
      <c r="L17" s="26"/>
    </row>
    <row r="18" spans="1:12" ht="15.75">
      <c r="A18" s="3">
        <f t="shared" si="0"/>
        <v>6</v>
      </c>
      <c r="B18" s="246" t="s">
        <v>311</v>
      </c>
      <c r="D18" s="45"/>
      <c r="E18" s="46"/>
      <c r="F18" s="46"/>
      <c r="G18" s="236"/>
      <c r="I18" s="45"/>
      <c r="J18" s="46"/>
      <c r="K18" s="46"/>
      <c r="L18" s="45"/>
    </row>
    <row r="19" spans="1:12">
      <c r="A19" s="3">
        <f t="shared" si="0"/>
        <v>7</v>
      </c>
      <c r="B19" s="288">
        <v>15560</v>
      </c>
      <c r="C19" s="8" t="s">
        <v>354</v>
      </c>
      <c r="D19" s="293">
        <f>'WP B.6 B'!P19</f>
        <v>0</v>
      </c>
      <c r="E19" s="294">
        <v>0.1086</v>
      </c>
      <c r="F19" s="294">
        <v>0.52599015110063552</v>
      </c>
      <c r="G19" s="293">
        <f>D19*E19*F19</f>
        <v>0</v>
      </c>
      <c r="H19" s="26"/>
      <c r="I19" s="150">
        <f>'WP B.6 B'!Q19</f>
        <v>0</v>
      </c>
      <c r="J19" s="159">
        <f>E19</f>
        <v>0.1086</v>
      </c>
      <c r="K19" s="159">
        <f>F19</f>
        <v>0.52599015110063552</v>
      </c>
      <c r="L19" s="293">
        <f>I19*J19*K19</f>
        <v>0</v>
      </c>
    </row>
    <row r="20" spans="1:12">
      <c r="A20" s="3">
        <f t="shared" si="0"/>
        <v>8</v>
      </c>
      <c r="B20" s="248"/>
      <c r="C20" s="8"/>
      <c r="D20" s="26"/>
      <c r="E20" s="292"/>
      <c r="F20" s="292"/>
      <c r="G20" s="26"/>
      <c r="H20" s="26"/>
      <c r="I20" s="236"/>
      <c r="J20" s="165"/>
      <c r="K20" s="165"/>
      <c r="L20" s="26"/>
    </row>
    <row r="21" spans="1:12" ht="15.75">
      <c r="A21" s="3">
        <f t="shared" si="0"/>
        <v>9</v>
      </c>
      <c r="B21" s="246" t="s">
        <v>313</v>
      </c>
      <c r="D21" s="45"/>
      <c r="E21" s="46"/>
      <c r="F21" s="46"/>
      <c r="G21" s="236"/>
      <c r="I21" s="45"/>
      <c r="J21" s="46"/>
      <c r="K21" s="46"/>
      <c r="L21" s="45"/>
    </row>
    <row r="22" spans="1:12">
      <c r="A22" s="3">
        <f t="shared" si="0"/>
        <v>10</v>
      </c>
      <c r="B22" s="288">
        <v>15560</v>
      </c>
      <c r="C22" s="8" t="s">
        <v>354</v>
      </c>
      <c r="D22" s="293">
        <f>'WP B.6 B'!P22</f>
        <v>0</v>
      </c>
      <c r="E22" s="290">
        <v>1</v>
      </c>
      <c r="F22" s="294">
        <v>0.49090457251500325</v>
      </c>
      <c r="G22" s="293">
        <f>D22*E22*F22</f>
        <v>0</v>
      </c>
      <c r="H22" s="26"/>
      <c r="I22" s="150">
        <f>'WP B.6 B'!Q22</f>
        <v>0</v>
      </c>
      <c r="J22" s="295">
        <f>$E$22</f>
        <v>1</v>
      </c>
      <c r="K22" s="296">
        <f>$F$22</f>
        <v>0.49090457251500325</v>
      </c>
      <c r="L22" s="293">
        <f>I22*J22*K22</f>
        <v>0</v>
      </c>
    </row>
    <row r="23" spans="1:12">
      <c r="A23" s="3">
        <f t="shared" si="0"/>
        <v>11</v>
      </c>
      <c r="B23" s="291"/>
      <c r="D23" s="26"/>
      <c r="E23" s="292"/>
      <c r="F23" s="292"/>
      <c r="G23" s="26"/>
      <c r="H23" s="26"/>
      <c r="I23" s="26"/>
      <c r="J23" s="297"/>
      <c r="K23" s="297"/>
      <c r="L23" s="26"/>
    </row>
    <row r="24" spans="1:12" ht="15.75" thickBot="1">
      <c r="A24" s="3">
        <f t="shared" si="0"/>
        <v>12</v>
      </c>
      <c r="C24" s="185" t="s">
        <v>355</v>
      </c>
      <c r="D24" s="152">
        <f>D22+D19+D16+D13</f>
        <v>-1767642.4683333335</v>
      </c>
      <c r="E24" s="46"/>
      <c r="F24" s="46"/>
      <c r="G24" s="152">
        <f>G22+G19+G16+G13</f>
        <v>-1767642.4683333335</v>
      </c>
      <c r="I24" s="152">
        <f>I22+I19+I16+I13</f>
        <v>-1767922.9961538462</v>
      </c>
      <c r="J24" s="46"/>
      <c r="K24" s="46"/>
      <c r="L24" s="152">
        <f>L22+L19+L16+L13</f>
        <v>-1767922.9961538462</v>
      </c>
    </row>
    <row r="25" spans="1:12" ht="15.75" thickTop="1">
      <c r="A25" s="16"/>
      <c r="D25" s="45"/>
      <c r="E25" s="46"/>
      <c r="F25" s="46"/>
      <c r="G25" s="45"/>
      <c r="I25" s="45"/>
      <c r="J25" s="46"/>
      <c r="K25" s="46"/>
      <c r="L25" s="45"/>
    </row>
    <row r="26" spans="1:12">
      <c r="A26" s="3"/>
      <c r="B26" s="45"/>
      <c r="C26" s="28"/>
      <c r="D26" s="45"/>
      <c r="E26" s="46"/>
      <c r="F26" s="46"/>
      <c r="G26" s="45"/>
      <c r="I26" s="45"/>
      <c r="J26" s="46"/>
      <c r="K26" s="46"/>
      <c r="L26" s="45"/>
    </row>
    <row r="27" spans="1:12">
      <c r="A27" s="45"/>
      <c r="B27" s="45"/>
      <c r="D27" s="45"/>
      <c r="E27" s="46"/>
      <c r="F27" s="46"/>
      <c r="G27" s="45"/>
      <c r="I27" s="45"/>
      <c r="J27" s="46"/>
      <c r="K27" s="46"/>
      <c r="L27" s="45"/>
    </row>
    <row r="28" spans="1:12">
      <c r="A28" s="45"/>
      <c r="B28" s="45"/>
      <c r="C28" s="228"/>
    </row>
    <row r="29" spans="1:12">
      <c r="A29" s="45"/>
      <c r="B29" s="45"/>
    </row>
    <row r="30" spans="1:12">
      <c r="A30" s="45"/>
      <c r="B30" s="45"/>
    </row>
    <row r="31" spans="1:12">
      <c r="A31" s="45"/>
      <c r="B31" s="45"/>
    </row>
    <row r="32" spans="1:12">
      <c r="A32" s="45"/>
      <c r="B32" s="45"/>
    </row>
    <row r="33" spans="1:2">
      <c r="A33" s="45"/>
      <c r="B33" s="45"/>
    </row>
    <row r="34" spans="1:2">
      <c r="A34" s="45"/>
      <c r="B34" s="45"/>
    </row>
    <row r="35" spans="1:2">
      <c r="A35" s="45"/>
      <c r="B35" s="45"/>
    </row>
    <row r="36" spans="1:2">
      <c r="A36" s="45"/>
      <c r="B36" s="45"/>
    </row>
    <row r="37" spans="1:2">
      <c r="A37" s="45"/>
      <c r="B37" s="45"/>
    </row>
    <row r="38" spans="1:2">
      <c r="A38" s="45"/>
      <c r="B38" s="45"/>
    </row>
    <row r="39" spans="1:2">
      <c r="A39" s="45"/>
      <c r="B39" s="45"/>
    </row>
    <row r="40" spans="1:2">
      <c r="A40" s="45"/>
      <c r="B40" s="45"/>
    </row>
    <row r="41" spans="1:2">
      <c r="A41" s="45"/>
      <c r="B41" s="45"/>
    </row>
    <row r="42" spans="1:2">
      <c r="A42" s="45"/>
      <c r="B42" s="45"/>
    </row>
    <row r="43" spans="1:2">
      <c r="A43" s="45"/>
      <c r="B43" s="45"/>
    </row>
    <row r="44" spans="1:2">
      <c r="A44" s="45"/>
      <c r="B44" s="45"/>
    </row>
  </sheetData>
  <mergeCells count="4">
    <mergeCell ref="A1:L1"/>
    <mergeCell ref="A2:L2"/>
    <mergeCell ref="A3:L3"/>
    <mergeCell ref="A4:L4"/>
  </mergeCells>
  <printOptions horizontalCentered="1"/>
  <pageMargins left="0.75" right="0.75" top="1" bottom="1" header="0.25" footer="0.17"/>
  <pageSetup scale="59" orientation="landscape" verticalDpi="300" r:id="rId1"/>
  <headerFooter alignWithMargins="0">
    <oddHeader xml:space="preserve">&amp;RCASE NO. 2015-00343
FR_16(8)(b)
ATTACHMENT 1
</oddHeader>
    <oddFooter>&amp;RSchedule &amp;A
Page &amp;P of &amp;N</oddFooter>
  </headerFooter>
  <rowBreaks count="1" manualBreakCount="1">
    <brk id="17" max="1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view="pageBreakPreview" zoomScale="80" zoomScaleNormal="80" zoomScaleSheetLayoutView="80" workbookViewId="0">
      <selection sqref="A1:L1"/>
    </sheetView>
  </sheetViews>
  <sheetFormatPr defaultColWidth="8.44140625" defaultRowHeight="15"/>
  <cols>
    <col min="1" max="1" width="5.77734375" style="5" customWidth="1"/>
    <col min="2" max="2" width="7" style="5" customWidth="1"/>
    <col min="3" max="3" width="49.33203125" style="5" bestFit="1" customWidth="1"/>
    <col min="4" max="4" width="13.77734375" style="5" customWidth="1"/>
    <col min="5" max="5" width="11.77734375" style="5" bestFit="1" customWidth="1"/>
    <col min="6" max="6" width="11.77734375" style="5" customWidth="1"/>
    <col min="7" max="7" width="14.44140625" style="5" customWidth="1"/>
    <col min="8" max="8" width="4.33203125" style="236" customWidth="1"/>
    <col min="9" max="9" width="14" style="5" customWidth="1"/>
    <col min="10" max="11" width="11.88671875" style="5" customWidth="1"/>
    <col min="12" max="12" width="14.77734375" style="5" customWidth="1"/>
    <col min="13" max="16384" width="8.44140625" style="5"/>
  </cols>
  <sheetData>
    <row r="1" spans="1:12">
      <c r="A1" s="324" t="s">
        <v>382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</row>
    <row r="2" spans="1:12">
      <c r="A2" s="324" t="s">
        <v>383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</row>
    <row r="3" spans="1:12">
      <c r="A3" s="324" t="s">
        <v>21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</row>
    <row r="4" spans="1:12">
      <c r="A4" s="324" t="str">
        <f>'B.1 F '!A4</f>
        <v>as of May 31, 2017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</row>
    <row r="5" spans="1:12">
      <c r="A5" s="11"/>
      <c r="B5" s="10"/>
      <c r="C5" s="10"/>
      <c r="D5" s="10"/>
      <c r="E5" s="10"/>
      <c r="F5" s="10"/>
      <c r="G5" s="10"/>
      <c r="H5" s="235"/>
      <c r="I5" s="10"/>
      <c r="J5" s="10"/>
      <c r="K5" s="10"/>
    </row>
    <row r="6" spans="1:12">
      <c r="A6" s="44" t="s">
        <v>317</v>
      </c>
      <c r="B6" s="44"/>
      <c r="C6" s="45"/>
      <c r="L6" s="5" t="s">
        <v>352</v>
      </c>
    </row>
    <row r="7" spans="1:12">
      <c r="A7" s="44" t="s">
        <v>297</v>
      </c>
      <c r="B7" s="45"/>
      <c r="C7" s="44"/>
      <c r="L7" s="5" t="s">
        <v>356</v>
      </c>
    </row>
    <row r="8" spans="1:12">
      <c r="A8" s="12" t="s">
        <v>27</v>
      </c>
      <c r="B8" s="13"/>
      <c r="C8" s="13"/>
      <c r="D8" s="13"/>
      <c r="E8" s="13"/>
      <c r="F8" s="13"/>
      <c r="G8" s="14"/>
      <c r="I8" s="13"/>
      <c r="J8" s="13"/>
      <c r="K8" s="14"/>
      <c r="L8" s="14" t="str">
        <f>'B.1 F '!F8</f>
        <v>Witness:   Waller</v>
      </c>
    </row>
    <row r="9" spans="1:12">
      <c r="A9" s="282"/>
      <c r="D9" s="283"/>
      <c r="E9" s="46" t="s">
        <v>71</v>
      </c>
      <c r="F9" s="16" t="s">
        <v>72</v>
      </c>
      <c r="G9" s="238" t="s">
        <v>286</v>
      </c>
      <c r="H9" s="64"/>
      <c r="I9" s="284"/>
      <c r="J9" s="46" t="s">
        <v>71</v>
      </c>
      <c r="K9" s="16" t="s">
        <v>72</v>
      </c>
      <c r="L9" s="51"/>
    </row>
    <row r="10" spans="1:12">
      <c r="A10" s="240" t="s">
        <v>31</v>
      </c>
      <c r="B10" s="16"/>
      <c r="D10" s="241" t="s">
        <v>302</v>
      </c>
      <c r="E10" s="16" t="s">
        <v>77</v>
      </c>
      <c r="F10" s="64" t="s">
        <v>78</v>
      </c>
      <c r="G10" s="63" t="s">
        <v>299</v>
      </c>
      <c r="H10" s="64"/>
      <c r="I10" s="240" t="s">
        <v>300</v>
      </c>
      <c r="J10" s="16" t="s">
        <v>77</v>
      </c>
      <c r="K10" s="64" t="s">
        <v>78</v>
      </c>
      <c r="L10" s="242" t="s">
        <v>79</v>
      </c>
    </row>
    <row r="11" spans="1:12">
      <c r="A11" s="285" t="s">
        <v>33</v>
      </c>
      <c r="B11" s="21"/>
      <c r="C11" s="161" t="s">
        <v>301</v>
      </c>
      <c r="D11" s="244"/>
      <c r="E11" s="69" t="s">
        <v>84</v>
      </c>
      <c r="F11" s="69" t="s">
        <v>84</v>
      </c>
      <c r="G11" s="286" t="s">
        <v>82</v>
      </c>
      <c r="H11" s="64"/>
      <c r="I11" s="66" t="s">
        <v>86</v>
      </c>
      <c r="J11" s="69" t="s">
        <v>84</v>
      </c>
      <c r="K11" s="69" t="s">
        <v>84</v>
      </c>
      <c r="L11" s="287" t="s">
        <v>85</v>
      </c>
    </row>
    <row r="12" spans="1:12" ht="15.75">
      <c r="B12" s="246" t="s">
        <v>303</v>
      </c>
      <c r="G12" s="4"/>
    </row>
    <row r="13" spans="1:12">
      <c r="A13" s="16">
        <v>1</v>
      </c>
      <c r="B13" s="288">
        <v>15560</v>
      </c>
      <c r="C13" s="8" t="s">
        <v>354</v>
      </c>
      <c r="D13" s="289">
        <f>'WP B.6 F'!P13</f>
        <v>-1767642.4683333335</v>
      </c>
      <c r="E13" s="290">
        <v>1</v>
      </c>
      <c r="F13" s="290">
        <f>E13</f>
        <v>1</v>
      </c>
      <c r="G13" s="289">
        <f>D13*E13*F13</f>
        <v>-1767642.4683333335</v>
      </c>
      <c r="H13" s="26"/>
      <c r="I13" s="131">
        <f>'WP B.6 F'!Q13</f>
        <v>-1767642.4683333335</v>
      </c>
      <c r="J13" s="259">
        <f>E13</f>
        <v>1</v>
      </c>
      <c r="K13" s="259">
        <f>F13</f>
        <v>1</v>
      </c>
      <c r="L13" s="289">
        <f>I13*J13*K13</f>
        <v>-1767642.4683333335</v>
      </c>
    </row>
    <row r="14" spans="1:12">
      <c r="A14" s="3">
        <f>A13+1</f>
        <v>2</v>
      </c>
      <c r="B14" s="291"/>
      <c r="D14" s="26"/>
      <c r="E14" s="292"/>
      <c r="F14" s="292"/>
      <c r="G14" s="26"/>
      <c r="H14" s="26"/>
      <c r="I14" s="234"/>
      <c r="J14" s="292"/>
      <c r="K14" s="292"/>
      <c r="L14" s="234"/>
    </row>
    <row r="15" spans="1:12" ht="15.75">
      <c r="A15" s="3">
        <f t="shared" ref="A15:A24" si="0">A14+1</f>
        <v>3</v>
      </c>
      <c r="B15" s="246" t="s">
        <v>308</v>
      </c>
      <c r="D15" s="45"/>
      <c r="E15" s="46"/>
      <c r="F15" s="46"/>
      <c r="G15" s="236"/>
      <c r="I15" s="298"/>
      <c r="J15" s="46"/>
      <c r="K15" s="46"/>
      <c r="L15" s="45"/>
    </row>
    <row r="16" spans="1:12">
      <c r="A16" s="3">
        <f t="shared" si="0"/>
        <v>4</v>
      </c>
      <c r="B16" s="288">
        <v>15560</v>
      </c>
      <c r="C16" s="8" t="s">
        <v>354</v>
      </c>
      <c r="D16" s="293">
        <f>'WP B.6 F'!P16</f>
        <v>0</v>
      </c>
      <c r="E16" s="294">
        <v>0.1071</v>
      </c>
      <c r="F16" s="294">
        <v>0.49090457251500325</v>
      </c>
      <c r="G16" s="293">
        <f>D16*E16*F16</f>
        <v>0</v>
      </c>
      <c r="H16" s="26"/>
      <c r="I16" s="150">
        <f>'WP B.6 F'!Q16</f>
        <v>0</v>
      </c>
      <c r="J16" s="159">
        <f>E16</f>
        <v>0.1071</v>
      </c>
      <c r="K16" s="159">
        <f>F16</f>
        <v>0.49090457251500325</v>
      </c>
      <c r="L16" s="293">
        <f>I16*J16*K16</f>
        <v>0</v>
      </c>
    </row>
    <row r="17" spans="1:12">
      <c r="A17" s="3">
        <f t="shared" si="0"/>
        <v>5</v>
      </c>
      <c r="B17" s="248"/>
      <c r="C17" s="8"/>
      <c r="D17" s="26"/>
      <c r="E17" s="292"/>
      <c r="F17" s="292"/>
      <c r="G17" s="26"/>
      <c r="H17" s="26"/>
      <c r="I17" s="236"/>
      <c r="J17" s="165"/>
      <c r="K17" s="165"/>
      <c r="L17" s="26"/>
    </row>
    <row r="18" spans="1:12" ht="15.75">
      <c r="A18" s="3">
        <f t="shared" si="0"/>
        <v>6</v>
      </c>
      <c r="B18" s="246" t="s">
        <v>311</v>
      </c>
      <c r="D18" s="45"/>
      <c r="E18" s="46"/>
      <c r="F18" s="46"/>
      <c r="G18" s="150"/>
      <c r="I18" s="45"/>
      <c r="J18" s="46"/>
      <c r="K18" s="46"/>
      <c r="L18" s="45"/>
    </row>
    <row r="19" spans="1:12">
      <c r="A19" s="3">
        <f t="shared" si="0"/>
        <v>7</v>
      </c>
      <c r="B19" s="288">
        <v>15560</v>
      </c>
      <c r="C19" s="8" t="s">
        <v>354</v>
      </c>
      <c r="D19" s="293">
        <f>'WP B.6 F'!P19</f>
        <v>0</v>
      </c>
      <c r="E19" s="294">
        <v>0.1086</v>
      </c>
      <c r="F19" s="294">
        <v>0.52599015110063552</v>
      </c>
      <c r="G19" s="293">
        <f>D19*E19*F19</f>
        <v>0</v>
      </c>
      <c r="H19" s="26"/>
      <c r="I19" s="150">
        <f>'WP B.6 F'!Q19</f>
        <v>0</v>
      </c>
      <c r="J19" s="159">
        <f>E19</f>
        <v>0.1086</v>
      </c>
      <c r="K19" s="159">
        <f>F19</f>
        <v>0.52599015110063552</v>
      </c>
      <c r="L19" s="293">
        <f>I19*J19*K19</f>
        <v>0</v>
      </c>
    </row>
    <row r="20" spans="1:12">
      <c r="A20" s="3">
        <f t="shared" si="0"/>
        <v>8</v>
      </c>
      <c r="B20" s="248"/>
      <c r="C20" s="8"/>
      <c r="D20" s="26"/>
      <c r="E20" s="292"/>
      <c r="F20" s="292"/>
      <c r="G20" s="26"/>
      <c r="H20" s="26"/>
      <c r="I20" s="236"/>
      <c r="J20" s="165"/>
      <c r="K20" s="165"/>
      <c r="L20" s="26"/>
    </row>
    <row r="21" spans="1:12" ht="15.75">
      <c r="A21" s="3">
        <f t="shared" si="0"/>
        <v>9</v>
      </c>
      <c r="B21" s="246" t="s">
        <v>313</v>
      </c>
      <c r="D21" s="45"/>
      <c r="E21" s="46"/>
      <c r="F21" s="46"/>
      <c r="G21" s="236"/>
      <c r="I21" s="45"/>
      <c r="J21" s="46"/>
      <c r="K21" s="46"/>
      <c r="L21" s="45"/>
    </row>
    <row r="22" spans="1:12">
      <c r="A22" s="3">
        <f t="shared" si="0"/>
        <v>10</v>
      </c>
      <c r="B22" s="288">
        <v>15560</v>
      </c>
      <c r="C22" s="8" t="s">
        <v>354</v>
      </c>
      <c r="D22" s="26">
        <f>'WP B.6 F'!P22</f>
        <v>0</v>
      </c>
      <c r="E22" s="290">
        <v>1</v>
      </c>
      <c r="F22" s="294">
        <v>0.49090457251500325</v>
      </c>
      <c r="G22" s="26">
        <f>D22*$E$22*F22</f>
        <v>0</v>
      </c>
      <c r="H22" s="26"/>
      <c r="I22" s="236">
        <f>'WP B.6 F'!Q22</f>
        <v>0</v>
      </c>
      <c r="J22" s="295">
        <f>$E$22</f>
        <v>1</v>
      </c>
      <c r="K22" s="296">
        <f>$F$22</f>
        <v>0.49090457251500325</v>
      </c>
      <c r="L22" s="26">
        <f>I22*J22*K22</f>
        <v>0</v>
      </c>
    </row>
    <row r="23" spans="1:12">
      <c r="A23" s="3">
        <f t="shared" si="0"/>
        <v>11</v>
      </c>
      <c r="B23" s="291"/>
      <c r="D23" s="26"/>
      <c r="E23" s="234"/>
      <c r="F23" s="234"/>
      <c r="G23" s="26"/>
      <c r="H23" s="26"/>
      <c r="I23" s="26"/>
      <c r="J23" s="26"/>
      <c r="K23" s="26"/>
      <c r="L23" s="26"/>
    </row>
    <row r="24" spans="1:12" ht="15.75" thickBot="1">
      <c r="A24" s="3">
        <f t="shared" si="0"/>
        <v>12</v>
      </c>
      <c r="C24" s="8" t="s">
        <v>355</v>
      </c>
      <c r="D24" s="152">
        <f>D22+D19+D16+D13</f>
        <v>-1767642.4683333335</v>
      </c>
      <c r="E24" s="45"/>
      <c r="F24" s="45"/>
      <c r="G24" s="152">
        <f>G22+G19+G16+G13</f>
        <v>-1767642.4683333335</v>
      </c>
      <c r="I24" s="152">
        <f>I22+I19+I16+I13</f>
        <v>-1767642.4683333335</v>
      </c>
      <c r="J24" s="45"/>
      <c r="K24" s="45"/>
      <c r="L24" s="152">
        <f>L22+L19+L16+L13</f>
        <v>-1767642.4683333335</v>
      </c>
    </row>
    <row r="25" spans="1:12" ht="15.75" thickTop="1"/>
    <row r="26" spans="1:12">
      <c r="A26" s="45"/>
      <c r="B26" s="45"/>
      <c r="C26" s="28"/>
      <c r="D26" s="45"/>
      <c r="E26" s="45"/>
      <c r="F26" s="45"/>
      <c r="G26" s="45"/>
      <c r="I26" s="45"/>
      <c r="J26" s="45"/>
      <c r="K26" s="45"/>
      <c r="L26" s="45"/>
    </row>
    <row r="27" spans="1:12">
      <c r="A27" s="45"/>
      <c r="B27" s="45"/>
      <c r="D27" s="45"/>
      <c r="E27" s="45"/>
      <c r="F27" s="45"/>
      <c r="G27" s="45"/>
      <c r="I27" s="45"/>
      <c r="J27" s="45"/>
      <c r="K27" s="45"/>
      <c r="L27" s="45"/>
    </row>
    <row r="28" spans="1:12">
      <c r="A28" s="45"/>
      <c r="B28" s="45"/>
      <c r="C28" s="228"/>
    </row>
    <row r="29" spans="1:12">
      <c r="A29" s="45"/>
      <c r="B29" s="45"/>
    </row>
    <row r="30" spans="1:12">
      <c r="A30" s="45"/>
      <c r="B30" s="45"/>
    </row>
    <row r="31" spans="1:12">
      <c r="A31" s="45"/>
      <c r="B31" s="45"/>
    </row>
    <row r="32" spans="1:12">
      <c r="A32" s="45"/>
      <c r="B32" s="45"/>
    </row>
    <row r="33" spans="1:2">
      <c r="A33" s="45"/>
      <c r="B33" s="45"/>
    </row>
    <row r="34" spans="1:2">
      <c r="A34" s="45"/>
      <c r="B34" s="45"/>
    </row>
    <row r="35" spans="1:2">
      <c r="A35" s="45"/>
      <c r="B35" s="45"/>
    </row>
    <row r="36" spans="1:2">
      <c r="A36" s="45"/>
      <c r="B36" s="45"/>
    </row>
    <row r="37" spans="1:2">
      <c r="A37" s="45"/>
      <c r="B37" s="45"/>
    </row>
    <row r="38" spans="1:2">
      <c r="A38" s="45"/>
      <c r="B38" s="45"/>
    </row>
    <row r="39" spans="1:2">
      <c r="A39" s="45"/>
      <c r="B39" s="45"/>
    </row>
    <row r="40" spans="1:2">
      <c r="A40" s="45"/>
      <c r="B40" s="45"/>
    </row>
    <row r="41" spans="1:2">
      <c r="A41" s="45"/>
      <c r="B41" s="45"/>
    </row>
    <row r="42" spans="1:2">
      <c r="A42" s="45"/>
      <c r="B42" s="45"/>
    </row>
    <row r="43" spans="1:2">
      <c r="A43" s="45"/>
      <c r="B43" s="45"/>
    </row>
    <row r="44" spans="1:2">
      <c r="A44" s="45"/>
      <c r="B44" s="45"/>
    </row>
  </sheetData>
  <mergeCells count="4">
    <mergeCell ref="A1:L1"/>
    <mergeCell ref="A2:L2"/>
    <mergeCell ref="A3:L3"/>
    <mergeCell ref="A4:L4"/>
  </mergeCells>
  <printOptions horizontalCentered="1"/>
  <pageMargins left="0.75" right="0.75" top="1" bottom="1" header="0.25" footer="0.17"/>
  <pageSetup scale="59" orientation="landscape" verticalDpi="300" r:id="rId1"/>
  <headerFooter alignWithMargins="0">
    <oddHeader xml:space="preserve">&amp;RCASE NO. 2015-00343
FR_16(8)(b)
ATTACHMENT 1
</oddHeader>
    <oddFooter>&amp;RSchedule &amp;A
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view="pageBreakPreview" zoomScale="70" zoomScaleNormal="80" zoomScaleSheetLayoutView="70" workbookViewId="0">
      <pane xSplit="2" ySplit="8" topLeftCell="C9" activePane="bottomRight" state="frozen"/>
      <selection activeCell="B25" sqref="B25"/>
      <selection pane="topRight" activeCell="B25" sqref="B25"/>
      <selection pane="bottomLeft" activeCell="B25" sqref="B25"/>
      <selection pane="bottomRight" activeCell="C9" sqref="C9"/>
    </sheetView>
  </sheetViews>
  <sheetFormatPr defaultRowHeight="15"/>
  <cols>
    <col min="1" max="1" width="4.33203125" bestFit="1" customWidth="1"/>
    <col min="2" max="2" width="44.21875" customWidth="1"/>
    <col min="3" max="3" width="14" customWidth="1"/>
    <col min="4" max="4" width="14.5546875" customWidth="1"/>
    <col min="5" max="7" width="13.6640625" customWidth="1"/>
    <col min="8" max="8" width="13.5546875" customWidth="1"/>
    <col min="9" max="9" width="14" customWidth="1"/>
    <col min="10" max="10" width="13.109375" customWidth="1"/>
    <col min="11" max="11" width="13.77734375" customWidth="1"/>
    <col min="12" max="15" width="13.33203125" customWidth="1"/>
    <col min="16" max="16" width="13.77734375" customWidth="1"/>
    <col min="17" max="17" width="10.44140625" bestFit="1" customWidth="1"/>
    <col min="18" max="18" width="12" customWidth="1"/>
  </cols>
  <sheetData>
    <row r="1" spans="1:18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</row>
    <row r="2" spans="1:18">
      <c r="A2" s="322" t="s">
        <v>383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</row>
    <row r="3" spans="1:18">
      <c r="A3" s="322" t="s">
        <v>385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</row>
    <row r="4" spans="1:18">
      <c r="A4" s="322" t="s">
        <v>357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</row>
    <row r="5" spans="1:18">
      <c r="P5" s="187" t="s">
        <v>267</v>
      </c>
    </row>
    <row r="7" spans="1:18">
      <c r="A7" t="s">
        <v>31</v>
      </c>
      <c r="C7" s="40" t="s">
        <v>358</v>
      </c>
      <c r="D7" s="40" t="s">
        <v>358</v>
      </c>
      <c r="E7" s="40" t="s">
        <v>358</v>
      </c>
      <c r="F7" s="40" t="s">
        <v>358</v>
      </c>
      <c r="G7" s="40" t="s">
        <v>358</v>
      </c>
      <c r="H7" s="40" t="s">
        <v>56</v>
      </c>
      <c r="I7" s="40" t="s">
        <v>56</v>
      </c>
      <c r="J7" s="40" t="s">
        <v>56</v>
      </c>
      <c r="K7" s="40" t="s">
        <v>56</v>
      </c>
      <c r="L7" s="40" t="s">
        <v>56</v>
      </c>
      <c r="M7" s="40" t="s">
        <v>56</v>
      </c>
      <c r="N7" s="40" t="s">
        <v>56</v>
      </c>
      <c r="O7" s="40" t="s">
        <v>56</v>
      </c>
      <c r="P7" s="40" t="s">
        <v>80</v>
      </c>
    </row>
    <row r="8" spans="1:18">
      <c r="A8" s="299" t="s">
        <v>33</v>
      </c>
      <c r="B8" s="299" t="s">
        <v>3</v>
      </c>
      <c r="C8" s="300">
        <f>O8-366</f>
        <v>42520</v>
      </c>
      <c r="D8" s="300">
        <v>42551</v>
      </c>
      <c r="E8" s="300">
        <v>42582</v>
      </c>
      <c r="F8" s="300">
        <v>42613</v>
      </c>
      <c r="G8" s="300">
        <v>42643</v>
      </c>
      <c r="H8" s="300">
        <v>42674</v>
      </c>
      <c r="I8" s="300">
        <v>42704</v>
      </c>
      <c r="J8" s="300">
        <v>42735</v>
      </c>
      <c r="K8" s="300">
        <v>42766</v>
      </c>
      <c r="L8" s="300">
        <v>42794</v>
      </c>
      <c r="M8" s="300">
        <v>42825</v>
      </c>
      <c r="N8" s="300">
        <v>42855</v>
      </c>
      <c r="O8" s="300">
        <v>42886</v>
      </c>
      <c r="P8" s="162" t="s">
        <v>86</v>
      </c>
      <c r="Q8" s="92"/>
      <c r="R8" s="92"/>
    </row>
    <row r="10" spans="1:18" ht="15.75">
      <c r="A10" s="40">
        <v>1</v>
      </c>
      <c r="B10" s="301" t="s">
        <v>359</v>
      </c>
    </row>
    <row r="11" spans="1:18">
      <c r="A11" s="40">
        <v>2</v>
      </c>
      <c r="B11" s="185"/>
    </row>
    <row r="12" spans="1:18">
      <c r="A12" s="40">
        <v>3</v>
      </c>
      <c r="B12" s="185" t="s">
        <v>272</v>
      </c>
    </row>
    <row r="13" spans="1:18">
      <c r="A13" s="40">
        <v>4</v>
      </c>
      <c r="B13" s="206" t="s">
        <v>360</v>
      </c>
      <c r="C13" s="76">
        <v>4636.2666666666673</v>
      </c>
      <c r="D13" s="76">
        <v>4636.2666666666673</v>
      </c>
      <c r="E13" s="76">
        <v>4636.2666666666673</v>
      </c>
      <c r="F13" s="76">
        <v>4636.2666666666673</v>
      </c>
      <c r="G13" s="76">
        <v>4636.2666666666673</v>
      </c>
      <c r="H13" s="76">
        <v>4636.2666666666673</v>
      </c>
      <c r="I13" s="76">
        <v>4636.2666666666673</v>
      </c>
      <c r="J13" s="76">
        <v>4636.2666666666673</v>
      </c>
      <c r="K13" s="76">
        <v>4636.2666666666673</v>
      </c>
      <c r="L13" s="76">
        <v>4636.2666666666673</v>
      </c>
      <c r="M13" s="76">
        <v>4636.2666666666673</v>
      </c>
      <c r="N13" s="76">
        <v>4636.2666666666673</v>
      </c>
      <c r="O13" s="76">
        <v>4636.2666666666673</v>
      </c>
    </row>
    <row r="14" spans="1:18">
      <c r="A14" s="40">
        <v>5</v>
      </c>
      <c r="B14" s="206" t="s">
        <v>361</v>
      </c>
      <c r="C14" s="76">
        <v>-740439.30500000005</v>
      </c>
      <c r="D14" s="76">
        <v>-740439.30500000005</v>
      </c>
      <c r="E14" s="76">
        <v>-740439.30500000005</v>
      </c>
      <c r="F14" s="76">
        <v>-740439.30500000005</v>
      </c>
      <c r="G14" s="76">
        <v>-740439.30500000005</v>
      </c>
      <c r="H14" s="76">
        <v>-740439.30500000005</v>
      </c>
      <c r="I14" s="76">
        <v>-740439.30500000005</v>
      </c>
      <c r="J14" s="76">
        <v>-740439.30500000005</v>
      </c>
      <c r="K14" s="76">
        <v>-740439.30500000005</v>
      </c>
      <c r="L14" s="76">
        <v>-740439.30500000005</v>
      </c>
      <c r="M14" s="76">
        <v>-740439.30500000005</v>
      </c>
      <c r="N14" s="76">
        <v>-740439.30500000005</v>
      </c>
      <c r="O14" s="76">
        <v>-740439.30500000005</v>
      </c>
    </row>
    <row r="15" spans="1:18">
      <c r="A15" s="40">
        <v>6</v>
      </c>
      <c r="B15" s="218" t="s">
        <v>362</v>
      </c>
      <c r="C15" s="91">
        <f t="shared" ref="C15" si="0">SUM(C13:C14)</f>
        <v>-735803.03833333333</v>
      </c>
      <c r="D15" s="302">
        <f t="shared" ref="D15:O15" si="1">SUM(D13:D14)</f>
        <v>-735803.03833333333</v>
      </c>
      <c r="E15" s="302">
        <f t="shared" si="1"/>
        <v>-735803.03833333333</v>
      </c>
      <c r="F15" s="302">
        <f t="shared" si="1"/>
        <v>-735803.03833333333</v>
      </c>
      <c r="G15" s="302">
        <f t="shared" si="1"/>
        <v>-735803.03833333333</v>
      </c>
      <c r="H15" s="302">
        <f t="shared" si="1"/>
        <v>-735803.03833333333</v>
      </c>
      <c r="I15" s="302">
        <f t="shared" si="1"/>
        <v>-735803.03833333333</v>
      </c>
      <c r="J15" s="302">
        <f t="shared" si="1"/>
        <v>-735803.03833333333</v>
      </c>
      <c r="K15" s="302">
        <f t="shared" si="1"/>
        <v>-735803.03833333333</v>
      </c>
      <c r="L15" s="302">
        <f t="shared" si="1"/>
        <v>-735803.03833333333</v>
      </c>
      <c r="M15" s="302">
        <f t="shared" si="1"/>
        <v>-735803.03833333333</v>
      </c>
      <c r="N15" s="302">
        <f t="shared" si="1"/>
        <v>-735803.03833333333</v>
      </c>
      <c r="O15" s="302">
        <f t="shared" si="1"/>
        <v>-735803.03833333333</v>
      </c>
      <c r="P15" s="125">
        <f>(SUM(C15:O15))/13</f>
        <v>-735803.03833333333</v>
      </c>
    </row>
    <row r="16" spans="1:18">
      <c r="A16" s="40">
        <v>7</v>
      </c>
      <c r="B16" s="206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</row>
    <row r="17" spans="1:16">
      <c r="A17" s="40">
        <v>8</v>
      </c>
      <c r="B17" s="206" t="s">
        <v>273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</row>
    <row r="18" spans="1:16">
      <c r="A18" s="40">
        <v>9</v>
      </c>
      <c r="B18" s="206" t="s">
        <v>360</v>
      </c>
      <c r="C18" s="76">
        <v>13098.344999999999</v>
      </c>
      <c r="D18" s="76">
        <v>13098.344999999999</v>
      </c>
      <c r="E18" s="76">
        <v>13098.344999999999</v>
      </c>
      <c r="F18" s="76">
        <v>13098.344999999999</v>
      </c>
      <c r="G18" s="76">
        <v>13098.344999999999</v>
      </c>
      <c r="H18" s="76">
        <v>13098.344999999999</v>
      </c>
      <c r="I18" s="76">
        <v>13098.344999999999</v>
      </c>
      <c r="J18" s="76">
        <v>13098.344999999999</v>
      </c>
      <c r="K18" s="76">
        <v>13098.344999999999</v>
      </c>
      <c r="L18" s="76">
        <v>13098.344999999999</v>
      </c>
      <c r="M18" s="76">
        <v>13098.344999999999</v>
      </c>
      <c r="N18" s="76">
        <v>13098.344999999999</v>
      </c>
      <c r="O18" s="76">
        <v>13098.344999999999</v>
      </c>
    </row>
    <row r="19" spans="1:16">
      <c r="A19" s="40">
        <v>10</v>
      </c>
      <c r="B19" s="206" t="s">
        <v>361</v>
      </c>
      <c r="C19" s="76">
        <v>2488614.9400000004</v>
      </c>
      <c r="D19" s="76">
        <v>2488614.9400000004</v>
      </c>
      <c r="E19" s="76">
        <v>2488614.9400000004</v>
      </c>
      <c r="F19" s="76">
        <v>2488614.9400000004</v>
      </c>
      <c r="G19" s="76">
        <v>2488614.9400000004</v>
      </c>
      <c r="H19" s="76">
        <v>2488614.9400000004</v>
      </c>
      <c r="I19" s="76">
        <v>2488614.9400000004</v>
      </c>
      <c r="J19" s="76">
        <v>2488614.9400000004</v>
      </c>
      <c r="K19" s="76">
        <v>2488614.9400000004</v>
      </c>
      <c r="L19" s="76">
        <v>2488614.9400000004</v>
      </c>
      <c r="M19" s="76">
        <v>2488614.9400000004</v>
      </c>
      <c r="N19" s="76">
        <v>2488614.9400000004</v>
      </c>
      <c r="O19" s="76">
        <v>1928124.151111111</v>
      </c>
    </row>
    <row r="20" spans="1:16">
      <c r="A20" s="40">
        <v>11</v>
      </c>
      <c r="B20" s="218" t="s">
        <v>362</v>
      </c>
      <c r="C20" s="91">
        <f t="shared" ref="C20" si="2">SUM(C18:C19)</f>
        <v>2501713.2850000006</v>
      </c>
      <c r="D20" s="302">
        <f t="shared" ref="D20:O20" si="3">SUM(D18:D19)</f>
        <v>2501713.2850000006</v>
      </c>
      <c r="E20" s="302">
        <f t="shared" si="3"/>
        <v>2501713.2850000006</v>
      </c>
      <c r="F20" s="302">
        <f t="shared" si="3"/>
        <v>2501713.2850000006</v>
      </c>
      <c r="G20" s="302">
        <f t="shared" si="3"/>
        <v>2501713.2850000006</v>
      </c>
      <c r="H20" s="302">
        <f t="shared" si="3"/>
        <v>2501713.2850000006</v>
      </c>
      <c r="I20" s="302">
        <f t="shared" si="3"/>
        <v>2501713.2850000006</v>
      </c>
      <c r="J20" s="302">
        <f t="shared" si="3"/>
        <v>2501713.2850000006</v>
      </c>
      <c r="K20" s="302">
        <f t="shared" si="3"/>
        <v>2501713.2850000006</v>
      </c>
      <c r="L20" s="302">
        <f t="shared" si="3"/>
        <v>2501713.2850000006</v>
      </c>
      <c r="M20" s="302">
        <f t="shared" si="3"/>
        <v>2501713.2850000006</v>
      </c>
      <c r="N20" s="302">
        <f t="shared" si="3"/>
        <v>2501713.2850000006</v>
      </c>
      <c r="O20" s="302">
        <f t="shared" si="3"/>
        <v>1941222.496111111</v>
      </c>
      <c r="P20" s="125">
        <f>(SUM(C20:O20))/13</f>
        <v>2458598.6089316243</v>
      </c>
    </row>
    <row r="21" spans="1:16">
      <c r="A21" s="40">
        <v>12</v>
      </c>
      <c r="B21" s="206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</row>
    <row r="22" spans="1:16">
      <c r="A22" s="40">
        <v>13</v>
      </c>
      <c r="B22" s="206" t="s">
        <v>274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</row>
    <row r="23" spans="1:16">
      <c r="A23" s="40">
        <v>14</v>
      </c>
      <c r="B23" s="206" t="s">
        <v>360</v>
      </c>
      <c r="C23" s="303" t="s">
        <v>363</v>
      </c>
      <c r="D23" s="303" t="s">
        <v>363</v>
      </c>
      <c r="E23" s="303" t="s">
        <v>363</v>
      </c>
      <c r="F23" s="303" t="s">
        <v>363</v>
      </c>
      <c r="G23" s="303" t="s">
        <v>363</v>
      </c>
      <c r="H23" s="303" t="s">
        <v>363</v>
      </c>
      <c r="I23" s="303" t="s">
        <v>363</v>
      </c>
      <c r="J23" s="303" t="s">
        <v>363</v>
      </c>
      <c r="K23" s="303" t="s">
        <v>363</v>
      </c>
      <c r="L23" s="303" t="s">
        <v>363</v>
      </c>
      <c r="M23" s="303" t="s">
        <v>363</v>
      </c>
      <c r="N23" s="303" t="s">
        <v>363</v>
      </c>
      <c r="O23" s="303" t="s">
        <v>363</v>
      </c>
    </row>
    <row r="24" spans="1:16">
      <c r="A24" s="40">
        <v>15</v>
      </c>
      <c r="B24" s="206" t="s">
        <v>361</v>
      </c>
      <c r="C24" s="303" t="s">
        <v>364</v>
      </c>
      <c r="D24" s="303" t="s">
        <v>364</v>
      </c>
      <c r="E24" s="303" t="s">
        <v>364</v>
      </c>
      <c r="F24" s="303" t="s">
        <v>364</v>
      </c>
      <c r="G24" s="303" t="s">
        <v>364</v>
      </c>
      <c r="H24" s="303" t="s">
        <v>364</v>
      </c>
      <c r="I24" s="303" t="s">
        <v>364</v>
      </c>
      <c r="J24" s="303" t="s">
        <v>364</v>
      </c>
      <c r="K24" s="303" t="s">
        <v>364</v>
      </c>
      <c r="L24" s="303" t="s">
        <v>364</v>
      </c>
      <c r="M24" s="303" t="s">
        <v>364</v>
      </c>
      <c r="N24" s="303" t="s">
        <v>364</v>
      </c>
      <c r="O24" s="303" t="s">
        <v>364</v>
      </c>
    </row>
    <row r="25" spans="1:16">
      <c r="A25" s="40">
        <v>16</v>
      </c>
      <c r="B25" s="218" t="s">
        <v>362</v>
      </c>
      <c r="C25" s="91">
        <f t="shared" ref="C25:O25" si="4">SUM(C23:C24)</f>
        <v>0</v>
      </c>
      <c r="D25" s="302">
        <f t="shared" si="4"/>
        <v>0</v>
      </c>
      <c r="E25" s="302">
        <f t="shared" si="4"/>
        <v>0</v>
      </c>
      <c r="F25" s="302">
        <f t="shared" si="4"/>
        <v>0</v>
      </c>
      <c r="G25" s="302">
        <f t="shared" si="4"/>
        <v>0</v>
      </c>
      <c r="H25" s="302">
        <f t="shared" si="4"/>
        <v>0</v>
      </c>
      <c r="I25" s="302">
        <f t="shared" si="4"/>
        <v>0</v>
      </c>
      <c r="J25" s="302">
        <f t="shared" si="4"/>
        <v>0</v>
      </c>
      <c r="K25" s="302">
        <f t="shared" si="4"/>
        <v>0</v>
      </c>
      <c r="L25" s="302">
        <f t="shared" si="4"/>
        <v>0</v>
      </c>
      <c r="M25" s="302">
        <f t="shared" si="4"/>
        <v>0</v>
      </c>
      <c r="N25" s="302">
        <f t="shared" si="4"/>
        <v>0</v>
      </c>
      <c r="O25" s="302">
        <f t="shared" si="4"/>
        <v>0</v>
      </c>
      <c r="P25" s="125">
        <f>(SUM(C25:O25))/13</f>
        <v>0</v>
      </c>
    </row>
    <row r="26" spans="1:16">
      <c r="A26" s="40">
        <v>17</v>
      </c>
      <c r="B26" s="206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</row>
    <row r="27" spans="1:16">
      <c r="A27" s="40">
        <v>18</v>
      </c>
      <c r="B27" s="206" t="s">
        <v>275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</row>
    <row r="28" spans="1:16">
      <c r="A28" s="40">
        <v>19</v>
      </c>
      <c r="B28" s="206" t="s">
        <v>360</v>
      </c>
      <c r="C28" s="303" t="s">
        <v>363</v>
      </c>
      <c r="D28" s="303" t="s">
        <v>363</v>
      </c>
      <c r="E28" s="303" t="s">
        <v>363</v>
      </c>
      <c r="F28" s="303" t="s">
        <v>363</v>
      </c>
      <c r="G28" s="303" t="s">
        <v>363</v>
      </c>
      <c r="H28" s="303" t="s">
        <v>363</v>
      </c>
      <c r="I28" s="303" t="s">
        <v>363</v>
      </c>
      <c r="J28" s="303" t="s">
        <v>363</v>
      </c>
      <c r="K28" s="303" t="s">
        <v>363</v>
      </c>
      <c r="L28" s="303" t="s">
        <v>363</v>
      </c>
      <c r="M28" s="303" t="s">
        <v>363</v>
      </c>
      <c r="N28" s="303" t="s">
        <v>363</v>
      </c>
      <c r="O28" s="303" t="s">
        <v>363</v>
      </c>
    </row>
    <row r="29" spans="1:16">
      <c r="A29" s="40">
        <v>20</v>
      </c>
      <c r="B29" s="206" t="s">
        <v>361</v>
      </c>
      <c r="C29" s="303" t="s">
        <v>364</v>
      </c>
      <c r="D29" s="303" t="s">
        <v>364</v>
      </c>
      <c r="E29" s="303" t="s">
        <v>364</v>
      </c>
      <c r="F29" s="303" t="s">
        <v>364</v>
      </c>
      <c r="G29" s="303" t="s">
        <v>364</v>
      </c>
      <c r="H29" s="303" t="s">
        <v>364</v>
      </c>
      <c r="I29" s="303" t="s">
        <v>364</v>
      </c>
      <c r="J29" s="303" t="s">
        <v>364</v>
      </c>
      <c r="K29" s="303" t="s">
        <v>364</v>
      </c>
      <c r="L29" s="303" t="s">
        <v>364</v>
      </c>
      <c r="M29" s="303" t="s">
        <v>364</v>
      </c>
      <c r="N29" s="303" t="s">
        <v>364</v>
      </c>
      <c r="O29" s="303" t="s">
        <v>364</v>
      </c>
    </row>
    <row r="30" spans="1:16">
      <c r="A30" s="40">
        <v>21</v>
      </c>
      <c r="B30" s="218" t="s">
        <v>362</v>
      </c>
      <c r="C30" s="302">
        <f t="shared" ref="C30:O30" si="5">SUM(C28:C29)</f>
        <v>0</v>
      </c>
      <c r="D30" s="302">
        <f t="shared" si="5"/>
        <v>0</v>
      </c>
      <c r="E30" s="302">
        <f t="shared" si="5"/>
        <v>0</v>
      </c>
      <c r="F30" s="302">
        <f t="shared" si="5"/>
        <v>0</v>
      </c>
      <c r="G30" s="302">
        <f t="shared" si="5"/>
        <v>0</v>
      </c>
      <c r="H30" s="302">
        <f t="shared" si="5"/>
        <v>0</v>
      </c>
      <c r="I30" s="302">
        <f t="shared" si="5"/>
        <v>0</v>
      </c>
      <c r="J30" s="302">
        <f t="shared" si="5"/>
        <v>0</v>
      </c>
      <c r="K30" s="302">
        <f t="shared" si="5"/>
        <v>0</v>
      </c>
      <c r="L30" s="302">
        <f t="shared" si="5"/>
        <v>0</v>
      </c>
      <c r="M30" s="302">
        <f t="shared" si="5"/>
        <v>0</v>
      </c>
      <c r="N30" s="302">
        <f t="shared" si="5"/>
        <v>0</v>
      </c>
      <c r="O30" s="302">
        <f t="shared" si="5"/>
        <v>0</v>
      </c>
      <c r="P30" s="125">
        <f>(SUM(C30:O30))/13</f>
        <v>0</v>
      </c>
    </row>
    <row r="31" spans="1:16">
      <c r="A31" s="40">
        <v>22</v>
      </c>
      <c r="B31" s="206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</row>
    <row r="32" spans="1:16" ht="15.75">
      <c r="A32" s="40">
        <v>23</v>
      </c>
      <c r="B32" s="301" t="s">
        <v>365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</row>
    <row r="33" spans="1:18">
      <c r="A33" s="40">
        <v>24</v>
      </c>
      <c r="B33" s="184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R33" s="92"/>
    </row>
    <row r="34" spans="1:18">
      <c r="A34" s="40">
        <v>25</v>
      </c>
      <c r="B34" s="304" t="s">
        <v>272</v>
      </c>
      <c r="C34" s="118">
        <v>1169008.1587094581</v>
      </c>
      <c r="D34" s="118">
        <v>4645004.3815427171</v>
      </c>
      <c r="E34" s="118">
        <v>8190532.056521466</v>
      </c>
      <c r="F34" s="118">
        <v>11757873.520408602</v>
      </c>
      <c r="G34" s="118">
        <v>15327941.707909286</v>
      </c>
      <c r="H34" s="118">
        <v>18933457.302386105</v>
      </c>
      <c r="I34" s="118">
        <v>16512572.782011667</v>
      </c>
      <c r="J34" s="118">
        <v>11008223.967648663</v>
      </c>
      <c r="K34" s="118">
        <v>4260470.2198755667</v>
      </c>
      <c r="L34" s="118">
        <v>-1939025.2301004119</v>
      </c>
      <c r="M34" s="118">
        <v>-6716020.3248425219</v>
      </c>
      <c r="N34" s="118">
        <v>-2960534.9316205308</v>
      </c>
      <c r="O34" s="118">
        <v>794950.46160146035</v>
      </c>
      <c r="P34" s="118">
        <f>(SUM(C34:O34))/13</f>
        <v>6229573.3901578095</v>
      </c>
      <c r="R34" s="92"/>
    </row>
    <row r="35" spans="1:18">
      <c r="A35" s="40">
        <v>26</v>
      </c>
      <c r="B35" s="206"/>
      <c r="C35" s="82"/>
      <c r="D35" s="82"/>
      <c r="E35" s="82"/>
      <c r="F35" s="82"/>
      <c r="G35" s="82"/>
      <c r="H35" s="82"/>
      <c r="I35" s="82"/>
      <c r="J35" s="82"/>
      <c r="K35" s="118"/>
      <c r="L35" s="118"/>
      <c r="M35" s="118"/>
      <c r="N35" s="118"/>
      <c r="O35" s="118"/>
    </row>
    <row r="36" spans="1:18">
      <c r="A36" s="40">
        <v>27</v>
      </c>
      <c r="B36" s="206" t="s">
        <v>273</v>
      </c>
      <c r="C36" s="118">
        <v>0</v>
      </c>
      <c r="D36" s="118">
        <v>0</v>
      </c>
      <c r="E36" s="118">
        <v>0</v>
      </c>
      <c r="F36" s="118">
        <v>0</v>
      </c>
      <c r="G36" s="118">
        <v>0</v>
      </c>
      <c r="H36" s="118">
        <v>0</v>
      </c>
      <c r="I36" s="118">
        <v>0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25">
        <f>(SUM(C36:O36))/13</f>
        <v>0</v>
      </c>
    </row>
    <row r="37" spans="1:18">
      <c r="A37" s="40">
        <v>28</v>
      </c>
      <c r="B37" s="206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</row>
    <row r="38" spans="1:18">
      <c r="A38" s="40">
        <v>29</v>
      </c>
      <c r="B38" s="206" t="s">
        <v>274</v>
      </c>
      <c r="C38" s="118">
        <v>0</v>
      </c>
      <c r="D38" s="118">
        <v>0</v>
      </c>
      <c r="E38" s="118">
        <v>0</v>
      </c>
      <c r="F38" s="118">
        <v>0</v>
      </c>
      <c r="G38" s="118">
        <v>0</v>
      </c>
      <c r="H38" s="118">
        <v>0</v>
      </c>
      <c r="I38" s="118">
        <v>0</v>
      </c>
      <c r="J38" s="118">
        <v>0</v>
      </c>
      <c r="K38" s="118">
        <v>0</v>
      </c>
      <c r="L38" s="118">
        <v>0</v>
      </c>
      <c r="M38" s="118">
        <v>0</v>
      </c>
      <c r="N38" s="118">
        <v>0</v>
      </c>
      <c r="O38" s="118">
        <v>0</v>
      </c>
      <c r="P38" s="125">
        <f>(SUM(C38:O38))/13</f>
        <v>0</v>
      </c>
    </row>
    <row r="39" spans="1:18">
      <c r="A39" s="40">
        <v>30</v>
      </c>
      <c r="B39" s="206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</row>
    <row r="40" spans="1:18">
      <c r="A40" s="40">
        <v>31</v>
      </c>
      <c r="B40" s="206" t="s">
        <v>275</v>
      </c>
      <c r="C40" s="118">
        <v>0</v>
      </c>
      <c r="D40" s="118">
        <v>0</v>
      </c>
      <c r="E40" s="118">
        <v>0</v>
      </c>
      <c r="F40" s="118">
        <v>0</v>
      </c>
      <c r="G40" s="118">
        <v>0</v>
      </c>
      <c r="H40" s="118">
        <v>0</v>
      </c>
      <c r="I40" s="118">
        <v>0</v>
      </c>
      <c r="J40" s="118">
        <v>0</v>
      </c>
      <c r="K40" s="118">
        <v>0</v>
      </c>
      <c r="L40" s="118">
        <v>0</v>
      </c>
      <c r="M40" s="118">
        <v>0</v>
      </c>
      <c r="N40" s="118">
        <v>0</v>
      </c>
      <c r="O40" s="118">
        <v>0</v>
      </c>
      <c r="P40" s="125">
        <f>(SUM(C40:O40))/13</f>
        <v>0</v>
      </c>
    </row>
    <row r="41" spans="1:18">
      <c r="A41" s="40">
        <v>32</v>
      </c>
      <c r="B41" s="218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</row>
    <row r="42" spans="1:18" ht="15.75">
      <c r="A42" s="40">
        <v>33</v>
      </c>
      <c r="B42" s="301" t="s">
        <v>366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</row>
    <row r="43" spans="1:18">
      <c r="A43" s="40">
        <v>34</v>
      </c>
      <c r="B43" s="185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</row>
    <row r="44" spans="1:18">
      <c r="A44" s="40">
        <v>35</v>
      </c>
      <c r="B44" s="206" t="s">
        <v>272</v>
      </c>
      <c r="C44" s="76">
        <v>198050.98500000002</v>
      </c>
      <c r="D44" s="76">
        <v>198050.98500000002</v>
      </c>
      <c r="E44" s="76">
        <v>198050.98500000002</v>
      </c>
      <c r="F44" s="76">
        <v>198050.98500000002</v>
      </c>
      <c r="G44" s="76">
        <v>198050.98500000002</v>
      </c>
      <c r="H44" s="76">
        <v>198050.98500000002</v>
      </c>
      <c r="I44" s="76">
        <v>198050.98500000002</v>
      </c>
      <c r="J44" s="76">
        <v>198050.98500000002</v>
      </c>
      <c r="K44" s="76">
        <v>198050.98500000002</v>
      </c>
      <c r="L44" s="76">
        <v>198050.98500000002</v>
      </c>
      <c r="M44" s="76">
        <v>198050.98500000002</v>
      </c>
      <c r="N44" s="76">
        <v>198050.98500000002</v>
      </c>
      <c r="O44" s="76">
        <v>198050.98500000002</v>
      </c>
      <c r="P44" s="125">
        <f>(SUM(C44:O44))/13</f>
        <v>198050.98500000002</v>
      </c>
    </row>
    <row r="45" spans="1:18">
      <c r="A45" s="40">
        <v>36</v>
      </c>
      <c r="B45" s="206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</row>
    <row r="46" spans="1:18">
      <c r="A46" s="40">
        <v>37</v>
      </c>
      <c r="B46" s="206" t="s">
        <v>273</v>
      </c>
      <c r="C46" s="76">
        <v>2075.2800000000002</v>
      </c>
      <c r="D46" s="76">
        <v>2075.2800000000002</v>
      </c>
      <c r="E46" s="76">
        <v>2075.2800000000002</v>
      </c>
      <c r="F46" s="76">
        <v>2075.2800000000002</v>
      </c>
      <c r="G46" s="76">
        <v>2075.2800000000002</v>
      </c>
      <c r="H46" s="76">
        <v>2075.2800000000002</v>
      </c>
      <c r="I46" s="76">
        <v>2075.2800000000002</v>
      </c>
      <c r="J46" s="76">
        <v>2075.2800000000002</v>
      </c>
      <c r="K46" s="76">
        <v>2075.2800000000002</v>
      </c>
      <c r="L46" s="76">
        <v>2075.2800000000002</v>
      </c>
      <c r="M46" s="76">
        <v>2075.2800000000002</v>
      </c>
      <c r="N46" s="76">
        <v>2075.2800000000002</v>
      </c>
      <c r="O46" s="76">
        <v>16870.152857142857</v>
      </c>
      <c r="P46" s="125">
        <f>(SUM(C46:O46))/13</f>
        <v>3213.3471428571424</v>
      </c>
    </row>
    <row r="47" spans="1:18">
      <c r="A47" s="40">
        <v>38</v>
      </c>
      <c r="B47" s="206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</row>
    <row r="48" spans="1:18">
      <c r="A48" s="40">
        <v>39</v>
      </c>
      <c r="B48" s="206" t="s">
        <v>274</v>
      </c>
      <c r="C48" s="76">
        <v>25758680.050000001</v>
      </c>
      <c r="D48" s="76">
        <v>25758680.050000001</v>
      </c>
      <c r="E48" s="76">
        <v>25758680.050000001</v>
      </c>
      <c r="F48" s="76">
        <v>25758680.050000001</v>
      </c>
      <c r="G48" s="76">
        <v>25758680.050000001</v>
      </c>
      <c r="H48" s="76">
        <v>25758680.050000001</v>
      </c>
      <c r="I48" s="76">
        <v>25758680.050000001</v>
      </c>
      <c r="J48" s="76">
        <v>25758680.050000001</v>
      </c>
      <c r="K48" s="76">
        <v>25758680.050000001</v>
      </c>
      <c r="L48" s="76">
        <v>25758680.050000001</v>
      </c>
      <c r="M48" s="76">
        <v>25758680.050000001</v>
      </c>
      <c r="N48" s="76">
        <v>25758680.050000001</v>
      </c>
      <c r="O48" s="76">
        <v>25758680.050000001</v>
      </c>
      <c r="P48" s="125">
        <f>(SUM(C48:O48))/13</f>
        <v>25758680.050000008</v>
      </c>
    </row>
    <row r="49" spans="1:16">
      <c r="A49" s="40">
        <v>40</v>
      </c>
      <c r="B49" s="206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</row>
    <row r="50" spans="1:16">
      <c r="A50" s="40">
        <v>41</v>
      </c>
      <c r="B50" s="206" t="s">
        <v>275</v>
      </c>
      <c r="C50" s="303" t="s">
        <v>363</v>
      </c>
      <c r="D50" s="303" t="s">
        <v>363</v>
      </c>
      <c r="E50" s="303" t="s">
        <v>363</v>
      </c>
      <c r="F50" s="303" t="s">
        <v>363</v>
      </c>
      <c r="G50" s="303" t="s">
        <v>363</v>
      </c>
      <c r="H50" s="303" t="s">
        <v>363</v>
      </c>
      <c r="I50" s="303" t="s">
        <v>363</v>
      </c>
      <c r="J50" s="303" t="s">
        <v>363</v>
      </c>
      <c r="K50" s="303" t="s">
        <v>363</v>
      </c>
      <c r="L50" s="303" t="s">
        <v>363</v>
      </c>
      <c r="M50" s="303" t="s">
        <v>363</v>
      </c>
      <c r="N50" s="303" t="s">
        <v>363</v>
      </c>
      <c r="O50" s="303" t="s">
        <v>363</v>
      </c>
      <c r="P50" s="125">
        <f>(SUM(C50:O50))/13</f>
        <v>0</v>
      </c>
    </row>
    <row r="55" spans="1:16">
      <c r="B55" t="s">
        <v>203</v>
      </c>
      <c r="C55" s="92"/>
    </row>
    <row r="56" spans="1:16">
      <c r="B56" t="s">
        <v>367</v>
      </c>
      <c r="C56" s="92"/>
    </row>
  </sheetData>
  <mergeCells count="4">
    <mergeCell ref="A1:P1"/>
    <mergeCell ref="A2:P2"/>
    <mergeCell ref="A3:P3"/>
    <mergeCell ref="A4:P4"/>
  </mergeCells>
  <printOptions horizontalCentered="1"/>
  <pageMargins left="0.62" right="0.44" top="1" bottom="1" header="0.25" footer="0.5"/>
  <pageSetup scale="44" orientation="landscape" r:id="rId1"/>
  <headerFooter alignWithMargins="0">
    <oddHeader xml:space="preserve">&amp;RCASE NO. 2015-00343
FR_16(8)(b)
ATTACHMENT 1
</oddHeader>
    <oddFooter>&amp;R&amp;A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view="pageBreakPreview" zoomScale="90" zoomScaleNormal="100" zoomScaleSheetLayoutView="90" workbookViewId="0"/>
  </sheetViews>
  <sheetFormatPr defaultColWidth="8" defaultRowHeight="15"/>
  <cols>
    <col min="1" max="1" width="7.21875" style="5" customWidth="1"/>
    <col min="2" max="2" width="45.88671875" style="5" customWidth="1"/>
    <col min="3" max="3" width="14.33203125" style="5" customWidth="1"/>
    <col min="4" max="4" width="14.44140625" style="5" customWidth="1"/>
    <col min="5" max="5" width="3.88671875" style="5" customWidth="1"/>
    <col min="6" max="6" width="15.5546875" style="5" customWidth="1"/>
    <col min="7" max="7" width="4.21875" style="5" customWidth="1"/>
    <col min="8" max="8" width="3.77734375" style="5" customWidth="1"/>
    <col min="9" max="9" width="13.109375" style="5" bestFit="1" customWidth="1"/>
    <col min="10" max="10" width="2.77734375" style="5" customWidth="1"/>
    <col min="11" max="11" width="13.109375" style="5" bestFit="1" customWidth="1"/>
    <col min="12" max="12" width="4.33203125" style="5" customWidth="1"/>
    <col min="13" max="13" width="12" style="5" bestFit="1" customWidth="1"/>
    <col min="14" max="14" width="2.109375" style="5" customWidth="1"/>
    <col min="15" max="15" width="12" style="5" bestFit="1" customWidth="1"/>
    <col min="16" max="16384" width="8" style="5"/>
  </cols>
  <sheetData>
    <row r="1" spans="1:15">
      <c r="A1" s="9" t="s">
        <v>382</v>
      </c>
      <c r="B1" s="10"/>
      <c r="C1" s="10"/>
      <c r="D1" s="10"/>
      <c r="E1" s="10"/>
      <c r="F1" s="10"/>
    </row>
    <row r="2" spans="1:15">
      <c r="A2" s="9" t="s">
        <v>383</v>
      </c>
      <c r="B2" s="10"/>
      <c r="C2" s="10"/>
      <c r="D2" s="10"/>
      <c r="E2" s="10"/>
      <c r="F2" s="10"/>
    </row>
    <row r="3" spans="1:15">
      <c r="A3" s="11" t="s">
        <v>22</v>
      </c>
      <c r="B3" s="10"/>
      <c r="C3" s="10"/>
      <c r="D3" s="10"/>
      <c r="E3" s="10"/>
      <c r="F3" s="10"/>
    </row>
    <row r="4" spans="1:15">
      <c r="A4" s="11" t="s">
        <v>23</v>
      </c>
      <c r="B4" s="10"/>
      <c r="C4" s="10"/>
      <c r="D4" s="10"/>
      <c r="E4" s="10"/>
      <c r="F4" s="10"/>
    </row>
    <row r="6" spans="1:15">
      <c r="A6" s="8" t="s">
        <v>24</v>
      </c>
      <c r="F6" s="5" t="s">
        <v>25</v>
      </c>
    </row>
    <row r="7" spans="1:15">
      <c r="A7" s="8" t="s">
        <v>386</v>
      </c>
      <c r="F7" s="8" t="s">
        <v>26</v>
      </c>
    </row>
    <row r="8" spans="1:15">
      <c r="A8" s="12" t="s">
        <v>27</v>
      </c>
      <c r="B8" s="13"/>
      <c r="C8" s="13"/>
      <c r="D8" s="13"/>
      <c r="E8" s="14"/>
      <c r="F8" s="15" t="s">
        <v>28</v>
      </c>
    </row>
    <row r="9" spans="1:15">
      <c r="F9" s="16"/>
    </row>
    <row r="10" spans="1:15">
      <c r="C10" s="16" t="s">
        <v>29</v>
      </c>
      <c r="D10" s="16" t="s">
        <v>30</v>
      </c>
      <c r="F10" s="16" t="s">
        <v>30</v>
      </c>
      <c r="I10" s="17"/>
      <c r="J10" s="18"/>
      <c r="K10" s="18"/>
      <c r="L10" s="18"/>
      <c r="M10" s="19"/>
      <c r="N10" s="18"/>
      <c r="O10" s="18"/>
    </row>
    <row r="11" spans="1:15">
      <c r="A11" s="16" t="s">
        <v>31</v>
      </c>
      <c r="C11" s="16" t="s">
        <v>2</v>
      </c>
      <c r="D11" s="20" t="s">
        <v>32</v>
      </c>
      <c r="F11" s="16" t="s">
        <v>32</v>
      </c>
      <c r="I11" s="18"/>
      <c r="J11" s="18"/>
      <c r="K11" s="18"/>
      <c r="L11" s="18"/>
      <c r="M11" s="18"/>
      <c r="N11" s="18"/>
      <c r="O11" s="18"/>
    </row>
    <row r="12" spans="1:15">
      <c r="A12" s="21" t="s">
        <v>33</v>
      </c>
      <c r="B12" s="12" t="s">
        <v>34</v>
      </c>
      <c r="C12" s="21" t="s">
        <v>35</v>
      </c>
      <c r="D12" s="21" t="s">
        <v>36</v>
      </c>
      <c r="E12" s="13"/>
      <c r="F12" s="21" t="s">
        <v>37</v>
      </c>
      <c r="I12" s="17"/>
      <c r="J12" s="18"/>
      <c r="K12" s="18"/>
      <c r="L12" s="18"/>
      <c r="M12" s="18"/>
      <c r="N12" s="18"/>
      <c r="O12" s="18"/>
    </row>
    <row r="13" spans="1:15">
      <c r="D13" s="16"/>
      <c r="F13" s="16"/>
      <c r="I13" s="17"/>
      <c r="J13" s="18"/>
      <c r="K13" s="18"/>
      <c r="L13" s="18"/>
      <c r="M13" s="18"/>
      <c r="N13" s="18"/>
      <c r="O13" s="18"/>
    </row>
    <row r="14" spans="1:15">
      <c r="I14" s="17"/>
      <c r="J14" s="18"/>
      <c r="K14" s="18"/>
      <c r="L14" s="18"/>
      <c r="M14" s="18"/>
      <c r="N14" s="18"/>
      <c r="O14" s="18"/>
    </row>
    <row r="15" spans="1:15">
      <c r="A15" s="16">
        <v>1</v>
      </c>
      <c r="B15" s="8" t="s">
        <v>38</v>
      </c>
      <c r="C15" s="16" t="s">
        <v>39</v>
      </c>
      <c r="D15" s="22">
        <f>'B.2 B'!I230</f>
        <v>516683026.74570662</v>
      </c>
      <c r="E15" s="23"/>
      <c r="F15" s="22">
        <f>'B.2 B'!N230</f>
        <v>489110378.92843777</v>
      </c>
      <c r="G15" s="4"/>
      <c r="H15" s="4"/>
      <c r="I15" s="17"/>
      <c r="J15" s="18"/>
      <c r="K15" s="18"/>
      <c r="L15" s="18"/>
      <c r="M15" s="18"/>
      <c r="N15" s="18"/>
      <c r="O15" s="18"/>
    </row>
    <row r="16" spans="1:15">
      <c r="A16" s="16">
        <f>A15+1</f>
        <v>2</v>
      </c>
      <c r="B16" s="8" t="s">
        <v>40</v>
      </c>
      <c r="C16" s="16" t="s">
        <v>39</v>
      </c>
      <c r="D16" s="24">
        <f>'B.2 B'!I232</f>
        <v>14905451.46043239</v>
      </c>
      <c r="E16" s="23"/>
      <c r="F16" s="23">
        <f>'B.2 B'!N232</f>
        <v>14481743.506047383</v>
      </c>
      <c r="G16" s="4"/>
      <c r="H16" s="4"/>
      <c r="I16" s="17"/>
      <c r="J16" s="18"/>
      <c r="K16" s="18"/>
      <c r="L16" s="18"/>
      <c r="M16" s="18"/>
      <c r="N16" s="18"/>
      <c r="O16" s="18"/>
    </row>
    <row r="17" spans="1:15">
      <c r="A17" s="16">
        <f>A16+1</f>
        <v>3</v>
      </c>
      <c r="B17" s="8" t="s">
        <v>41</v>
      </c>
      <c r="C17" s="16" t="s">
        <v>42</v>
      </c>
      <c r="D17" s="25">
        <f>-'B.3 B'!I230</f>
        <v>-172025700.90940386</v>
      </c>
      <c r="E17" s="23"/>
      <c r="F17" s="25">
        <f>-'B.3 B'!N230</f>
        <v>-168658168.73709506</v>
      </c>
      <c r="G17" s="4"/>
      <c r="H17" s="4"/>
      <c r="I17" s="17"/>
      <c r="J17" s="18"/>
      <c r="K17" s="18"/>
      <c r="L17" s="18"/>
      <c r="M17" s="18"/>
      <c r="N17" s="18"/>
      <c r="O17" s="18"/>
    </row>
    <row r="18" spans="1:15">
      <c r="A18" s="16"/>
      <c r="B18" s="8"/>
      <c r="C18" s="16"/>
      <c r="D18" s="26"/>
      <c r="E18" s="23"/>
      <c r="F18" s="26"/>
      <c r="G18" s="4"/>
      <c r="H18" s="4"/>
      <c r="I18" s="17"/>
      <c r="J18" s="18"/>
      <c r="K18" s="18"/>
      <c r="L18" s="18"/>
      <c r="M18" s="18"/>
      <c r="N18" s="18"/>
      <c r="O18" s="18"/>
    </row>
    <row r="19" spans="1:15">
      <c r="A19" s="16">
        <f>+A17+1</f>
        <v>4</v>
      </c>
      <c r="B19" s="8" t="s">
        <v>43</v>
      </c>
      <c r="D19" s="22">
        <f>SUM(D15:D17)</f>
        <v>359562777.29673517</v>
      </c>
      <c r="E19" s="23"/>
      <c r="F19" s="22">
        <f>SUM(F15:F17)</f>
        <v>334933953.69739008</v>
      </c>
      <c r="G19" s="4"/>
      <c r="H19" s="4"/>
      <c r="I19" s="17"/>
      <c r="J19" s="18"/>
      <c r="K19" s="18"/>
      <c r="L19" s="18"/>
      <c r="M19" s="18"/>
      <c r="N19" s="18"/>
      <c r="O19" s="18"/>
    </row>
    <row r="20" spans="1:15">
      <c r="A20" s="16"/>
      <c r="B20" s="8"/>
      <c r="D20" s="23"/>
      <c r="E20" s="23"/>
      <c r="F20" s="23"/>
      <c r="G20" s="4"/>
      <c r="H20" s="4"/>
      <c r="I20" s="17"/>
      <c r="J20" s="18"/>
      <c r="K20" s="18"/>
      <c r="L20" s="18"/>
      <c r="M20" s="18"/>
      <c r="N20" s="18"/>
      <c r="O20" s="18"/>
    </row>
    <row r="21" spans="1:15">
      <c r="A21" s="16">
        <f>A19+1</f>
        <v>5</v>
      </c>
      <c r="B21" s="8" t="s">
        <v>44</v>
      </c>
      <c r="C21" s="16" t="s">
        <v>45</v>
      </c>
      <c r="D21" s="22">
        <f>+'B.4 B'!E14</f>
        <v>3330930.5846503121</v>
      </c>
      <c r="E21" s="23"/>
      <c r="F21" s="22">
        <f>+D21</f>
        <v>3330930.5846503121</v>
      </c>
      <c r="G21" s="27"/>
      <c r="H21" s="27"/>
      <c r="I21" s="17"/>
      <c r="J21" s="18"/>
      <c r="K21" s="18"/>
      <c r="L21" s="18"/>
      <c r="M21" s="18"/>
      <c r="N21" s="18"/>
      <c r="O21" s="18"/>
    </row>
    <row r="22" spans="1:15">
      <c r="A22" s="16">
        <f>+A21+1</f>
        <v>6</v>
      </c>
      <c r="B22" s="8" t="s">
        <v>46</v>
      </c>
      <c r="C22" s="16" t="s">
        <v>47</v>
      </c>
      <c r="D22" s="24">
        <f>+'B.4.1 B'!F37</f>
        <v>1267625.9726413204</v>
      </c>
      <c r="E22" s="23"/>
      <c r="F22" s="24">
        <f>+'B.4.1 B'!K37</f>
        <v>9754065.1075264774</v>
      </c>
      <c r="G22" s="4"/>
      <c r="H22" s="4"/>
      <c r="I22" s="17"/>
      <c r="J22" s="18"/>
      <c r="K22" s="18"/>
      <c r="L22" s="18"/>
      <c r="M22" s="18"/>
      <c r="N22" s="18"/>
      <c r="O22" s="18"/>
    </row>
    <row r="23" spans="1:15">
      <c r="A23" s="16">
        <f>+A22+1</f>
        <v>7</v>
      </c>
      <c r="B23" s="8" t="s">
        <v>21</v>
      </c>
      <c r="C23" s="16" t="s">
        <v>48</v>
      </c>
      <c r="D23" s="23">
        <f>'B.6 B'!G24</f>
        <v>-1767642.4683333335</v>
      </c>
      <c r="E23" s="4"/>
      <c r="F23" s="23">
        <f>'B.6 B'!L24</f>
        <v>-1767922.9961538462</v>
      </c>
      <c r="G23" s="4"/>
      <c r="H23" s="4"/>
      <c r="I23" s="17"/>
      <c r="J23" s="18"/>
      <c r="K23" s="18"/>
      <c r="L23" s="18"/>
      <c r="M23" s="18"/>
      <c r="N23" s="18"/>
      <c r="O23" s="18"/>
    </row>
    <row r="24" spans="1:15">
      <c r="A24" s="16">
        <f t="shared" ref="A24:A25" si="0">+A23+1</f>
        <v>8</v>
      </c>
      <c r="B24" s="8" t="s">
        <v>49</v>
      </c>
      <c r="C24" s="16" t="s">
        <v>50</v>
      </c>
      <c r="D24" s="23">
        <v>33033.29</v>
      </c>
      <c r="E24" s="4"/>
      <c r="F24" s="23">
        <v>33033.29</v>
      </c>
      <c r="G24" s="4"/>
      <c r="H24" s="4"/>
      <c r="I24" s="17"/>
      <c r="J24" s="18"/>
      <c r="K24" s="18"/>
      <c r="L24" s="18"/>
      <c r="M24" s="18"/>
      <c r="N24" s="18"/>
      <c r="O24" s="18"/>
    </row>
    <row r="25" spans="1:15">
      <c r="A25" s="16">
        <f t="shared" si="0"/>
        <v>9</v>
      </c>
      <c r="B25" s="28" t="s">
        <v>51</v>
      </c>
      <c r="C25" s="29" t="s">
        <v>52</v>
      </c>
      <c r="D25" s="30">
        <f>'B.5 B'!G49</f>
        <v>-54021160.510216296</v>
      </c>
      <c r="E25" s="4"/>
      <c r="F25" s="30">
        <f>'B.5 B'!L49</f>
        <v>-49497757.651973084</v>
      </c>
      <c r="G25" s="4"/>
      <c r="H25" s="4"/>
      <c r="I25" s="17"/>
      <c r="J25" s="18"/>
      <c r="K25" s="18"/>
      <c r="L25" s="18"/>
      <c r="M25" s="18"/>
      <c r="N25" s="18"/>
      <c r="O25" s="18"/>
    </row>
    <row r="26" spans="1:15">
      <c r="A26" s="16"/>
      <c r="E26" s="4"/>
      <c r="G26" s="4"/>
      <c r="H26" s="4"/>
      <c r="I26" s="17"/>
      <c r="J26" s="18"/>
      <c r="K26" s="18"/>
      <c r="L26" s="18"/>
      <c r="M26" s="18"/>
      <c r="N26" s="18"/>
      <c r="O26" s="18"/>
    </row>
    <row r="27" spans="1:15" ht="15.75" thickBot="1">
      <c r="A27" s="16">
        <f>+A25+1</f>
        <v>10</v>
      </c>
      <c r="B27" s="8" t="s">
        <v>53</v>
      </c>
      <c r="D27" s="31">
        <f>SUM(D19:D25)</f>
        <v>308405564.16547728</v>
      </c>
      <c r="E27" s="32"/>
      <c r="F27" s="31">
        <f>SUM(F19:F25)</f>
        <v>296786302.03144002</v>
      </c>
      <c r="G27" s="4"/>
      <c r="H27" s="4"/>
      <c r="I27" s="17"/>
      <c r="J27" s="18"/>
      <c r="K27" s="18"/>
      <c r="L27" s="18"/>
      <c r="M27" s="18"/>
      <c r="N27" s="18"/>
      <c r="O27" s="18"/>
    </row>
    <row r="28" spans="1:15" ht="15.75" thickTop="1">
      <c r="A28" s="16"/>
      <c r="D28" s="32"/>
      <c r="E28" s="32"/>
      <c r="F28" s="32"/>
      <c r="G28" s="4"/>
      <c r="H28" s="4"/>
    </row>
    <row r="29" spans="1:15">
      <c r="D29" s="4"/>
      <c r="E29" s="4"/>
      <c r="F29" s="4"/>
      <c r="G29" s="4"/>
      <c r="H29" s="4"/>
    </row>
    <row r="30" spans="1:15">
      <c r="D30" s="23"/>
      <c r="E30" s="4"/>
      <c r="F30" s="23"/>
      <c r="G30" s="4"/>
      <c r="H30" s="4"/>
    </row>
    <row r="31" spans="1:15">
      <c r="D31" s="23"/>
      <c r="E31" s="23"/>
      <c r="F31" s="23"/>
      <c r="G31" s="4"/>
      <c r="H31" s="4"/>
    </row>
  </sheetData>
  <printOptions horizontalCentered="1"/>
  <pageMargins left="0.5" right="0.5" top="0.79" bottom="0.5" header="0.25" footer="0.5"/>
  <pageSetup scale="86" orientation="landscape" verticalDpi="300" r:id="rId1"/>
  <headerFooter alignWithMargins="0">
    <oddHeader xml:space="preserve">&amp;RCASE NO. 2015-00343
FR_16(8)(b)
ATTACHMENT 1
</oddHeader>
    <oddFooter>&amp;RSchedule &amp;A
Page &amp;P of &amp;N</oddFooter>
  </headerFooter>
  <colBreaks count="1" manualBreakCount="1">
    <brk id="6" max="54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view="pageBreakPreview" zoomScale="70" zoomScaleNormal="80" zoomScaleSheetLayoutView="70" workbookViewId="0">
      <pane xSplit="2" ySplit="8" topLeftCell="C9" activePane="bottomRight" state="frozen"/>
      <selection activeCell="B25" sqref="B25"/>
      <selection pane="topRight" activeCell="B25" sqref="B25"/>
      <selection pane="bottomLeft" activeCell="B25" sqref="B25"/>
      <selection pane="bottomRight" activeCell="C9" sqref="C9"/>
    </sheetView>
  </sheetViews>
  <sheetFormatPr defaultRowHeight="15"/>
  <cols>
    <col min="1" max="1" width="4.33203125" bestFit="1" customWidth="1"/>
    <col min="2" max="2" width="44.21875" customWidth="1"/>
    <col min="3" max="3" width="13.44140625" customWidth="1"/>
    <col min="4" max="4" width="13.33203125" customWidth="1"/>
    <col min="5" max="6" width="13.6640625" customWidth="1"/>
    <col min="7" max="7" width="13.44140625" customWidth="1"/>
    <col min="8" max="8" width="13.109375" customWidth="1"/>
    <col min="9" max="9" width="13.33203125" customWidth="1"/>
    <col min="10" max="11" width="13.6640625" customWidth="1"/>
    <col min="12" max="12" width="14.33203125" customWidth="1"/>
    <col min="13" max="13" width="14" customWidth="1"/>
    <col min="14" max="14" width="13.33203125" customWidth="1"/>
    <col min="15" max="15" width="13.77734375" customWidth="1"/>
    <col min="16" max="16" width="13.109375" customWidth="1"/>
    <col min="17" max="17" width="10.44140625" bestFit="1" customWidth="1"/>
    <col min="18" max="18" width="7.109375" customWidth="1"/>
  </cols>
  <sheetData>
    <row r="1" spans="1:18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</row>
    <row r="2" spans="1:18">
      <c r="A2" s="322" t="s">
        <v>383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</row>
    <row r="3" spans="1:18">
      <c r="A3" s="322" t="s">
        <v>384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</row>
    <row r="4" spans="1:18">
      <c r="A4" s="322" t="s">
        <v>357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</row>
    <row r="5" spans="1:18">
      <c r="P5" s="187" t="s">
        <v>267</v>
      </c>
    </row>
    <row r="6" spans="1:18">
      <c r="K6" s="82"/>
      <c r="L6" s="82"/>
      <c r="M6" s="82"/>
      <c r="N6" s="82"/>
      <c r="O6" s="82"/>
    </row>
    <row r="7" spans="1:18">
      <c r="A7" t="s">
        <v>31</v>
      </c>
      <c r="C7" s="40" t="s">
        <v>368</v>
      </c>
      <c r="D7" s="40" t="s">
        <v>368</v>
      </c>
      <c r="E7" s="40" t="s">
        <v>368</v>
      </c>
      <c r="F7" s="40" t="s">
        <v>368</v>
      </c>
      <c r="G7" s="40" t="s">
        <v>368</v>
      </c>
      <c r="H7" s="40" t="s">
        <v>368</v>
      </c>
      <c r="I7" s="40" t="s">
        <v>368</v>
      </c>
      <c r="J7" s="40" t="s">
        <v>369</v>
      </c>
      <c r="K7" s="40" t="s">
        <v>358</v>
      </c>
      <c r="L7" s="40" t="s">
        <v>358</v>
      </c>
      <c r="M7" s="40" t="s">
        <v>358</v>
      </c>
      <c r="N7" s="40" t="s">
        <v>358</v>
      </c>
      <c r="O7" s="40" t="s">
        <v>358</v>
      </c>
      <c r="P7" s="40" t="s">
        <v>80</v>
      </c>
    </row>
    <row r="8" spans="1:18">
      <c r="A8" s="299" t="s">
        <v>33</v>
      </c>
      <c r="B8" s="299" t="s">
        <v>3</v>
      </c>
      <c r="C8" s="300">
        <f>O8-366</f>
        <v>42063</v>
      </c>
      <c r="D8" s="300">
        <v>42094</v>
      </c>
      <c r="E8" s="300">
        <v>42095</v>
      </c>
      <c r="F8" s="300">
        <v>42155</v>
      </c>
      <c r="G8" s="300">
        <v>42185</v>
      </c>
      <c r="H8" s="300">
        <v>42216</v>
      </c>
      <c r="I8" s="300">
        <v>42247</v>
      </c>
      <c r="J8" s="300">
        <v>42277</v>
      </c>
      <c r="K8" s="300">
        <v>42308</v>
      </c>
      <c r="L8" s="300">
        <v>42338</v>
      </c>
      <c r="M8" s="300">
        <v>42369</v>
      </c>
      <c r="N8" s="300">
        <v>42400</v>
      </c>
      <c r="O8" s="300">
        <v>42429</v>
      </c>
      <c r="P8" s="162" t="s">
        <v>86</v>
      </c>
      <c r="Q8" s="92"/>
      <c r="R8" s="92"/>
    </row>
    <row r="9" spans="1:18"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</row>
    <row r="10" spans="1:18" ht="15.75">
      <c r="A10" s="40">
        <v>1</v>
      </c>
      <c r="B10" s="301" t="s">
        <v>359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</row>
    <row r="11" spans="1:18">
      <c r="A11" s="40">
        <v>2</v>
      </c>
      <c r="B11" s="185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R11" s="147"/>
    </row>
    <row r="12" spans="1:18">
      <c r="A12" s="40">
        <v>3</v>
      </c>
      <c r="B12" s="185" t="s">
        <v>272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</row>
    <row r="13" spans="1:18">
      <c r="A13" s="40">
        <v>4</v>
      </c>
      <c r="B13" s="206" t="s">
        <v>360</v>
      </c>
      <c r="C13" s="76">
        <v>5563.52</v>
      </c>
      <c r="D13" s="76">
        <v>5563.52</v>
      </c>
      <c r="E13" s="76">
        <v>5563.52</v>
      </c>
      <c r="F13" s="76">
        <v>5563.52</v>
      </c>
      <c r="G13" s="76">
        <v>5563.52</v>
      </c>
      <c r="H13" s="76">
        <v>5563.52</v>
      </c>
      <c r="I13" s="76">
        <v>0</v>
      </c>
      <c r="J13" s="76">
        <v>4636.2666666666673</v>
      </c>
      <c r="K13" s="76">
        <v>4636.2666666666673</v>
      </c>
      <c r="L13" s="76">
        <v>4636.2666666666673</v>
      </c>
      <c r="M13" s="76">
        <v>4636.2666666666673</v>
      </c>
      <c r="N13" s="76">
        <v>4636.2666666666673</v>
      </c>
      <c r="O13" s="76">
        <v>4636.2666666666673</v>
      </c>
      <c r="P13" s="82"/>
      <c r="R13" s="147"/>
    </row>
    <row r="14" spans="1:18">
      <c r="A14" s="40">
        <v>5</v>
      </c>
      <c r="B14" s="206" t="s">
        <v>361</v>
      </c>
      <c r="C14" s="76">
        <v>-500810.19</v>
      </c>
      <c r="D14" s="76">
        <v>-575556.61</v>
      </c>
      <c r="E14" s="76">
        <v>-611030.01</v>
      </c>
      <c r="F14" s="76">
        <v>-644324.44999999995</v>
      </c>
      <c r="G14" s="76">
        <v>-717349.28</v>
      </c>
      <c r="H14" s="76">
        <v>-852522.74</v>
      </c>
      <c r="I14" s="76">
        <v>-1041852.7400000001</v>
      </c>
      <c r="J14" s="76">
        <v>-740439.30500000005</v>
      </c>
      <c r="K14" s="76">
        <v>-740439.30500000005</v>
      </c>
      <c r="L14" s="76">
        <v>-740439.30500000005</v>
      </c>
      <c r="M14" s="76">
        <v>-740439.30500000005</v>
      </c>
      <c r="N14" s="76">
        <v>-740439.30500000005</v>
      </c>
      <c r="O14" s="76">
        <v>-740439.30500000005</v>
      </c>
      <c r="P14" s="82"/>
    </row>
    <row r="15" spans="1:18">
      <c r="A15" s="40">
        <v>6</v>
      </c>
      <c r="B15" s="218" t="s">
        <v>362</v>
      </c>
      <c r="C15" s="91">
        <f>SUM(C13:C14)</f>
        <v>-495246.67</v>
      </c>
      <c r="D15" s="91">
        <f t="shared" ref="D15:O15" si="0">SUM(D13:D14)</f>
        <v>-569993.09</v>
      </c>
      <c r="E15" s="91">
        <f t="shared" si="0"/>
        <v>-605466.49</v>
      </c>
      <c r="F15" s="91">
        <f t="shared" si="0"/>
        <v>-638760.92999999993</v>
      </c>
      <c r="G15" s="91">
        <f t="shared" si="0"/>
        <v>-711785.76</v>
      </c>
      <c r="H15" s="91">
        <f t="shared" si="0"/>
        <v>-846959.22</v>
      </c>
      <c r="I15" s="91">
        <f t="shared" si="0"/>
        <v>-1041852.7400000001</v>
      </c>
      <c r="J15" s="91">
        <f t="shared" si="0"/>
        <v>-735803.03833333333</v>
      </c>
      <c r="K15" s="91">
        <f t="shared" si="0"/>
        <v>-735803.03833333333</v>
      </c>
      <c r="L15" s="91">
        <f t="shared" si="0"/>
        <v>-735803.03833333333</v>
      </c>
      <c r="M15" s="91">
        <f t="shared" si="0"/>
        <v>-735803.03833333333</v>
      </c>
      <c r="N15" s="91">
        <f t="shared" si="0"/>
        <v>-735803.03833333333</v>
      </c>
      <c r="O15" s="91">
        <f t="shared" si="0"/>
        <v>-735803.03833333333</v>
      </c>
      <c r="P15" s="76">
        <f>(SUM(C15:O15))/13</f>
        <v>-717298.70230769226</v>
      </c>
    </row>
    <row r="16" spans="1:18">
      <c r="A16" s="40">
        <v>7</v>
      </c>
      <c r="B16" s="206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</row>
    <row r="17" spans="1:16">
      <c r="A17" s="40">
        <v>8</v>
      </c>
      <c r="B17" s="206" t="s">
        <v>273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</row>
    <row r="18" spans="1:16">
      <c r="A18" s="40">
        <v>9</v>
      </c>
      <c r="B18" s="206" t="s">
        <v>360</v>
      </c>
      <c r="C18" s="76">
        <v>13310.38</v>
      </c>
      <c r="D18" s="76">
        <v>13310.38</v>
      </c>
      <c r="E18" s="76">
        <v>13310.38</v>
      </c>
      <c r="F18" s="76">
        <v>13310.38</v>
      </c>
      <c r="G18" s="76">
        <v>13310.38</v>
      </c>
      <c r="H18" s="76">
        <v>13310.38</v>
      </c>
      <c r="I18" s="76">
        <v>12038.17</v>
      </c>
      <c r="J18" s="76">
        <v>13098.344999999999</v>
      </c>
      <c r="K18" s="76">
        <v>13098.344999999999</v>
      </c>
      <c r="L18" s="76">
        <v>13098.344999999999</v>
      </c>
      <c r="M18" s="76">
        <v>13098.344999999999</v>
      </c>
      <c r="N18" s="76">
        <v>13098.344999999999</v>
      </c>
      <c r="O18" s="76">
        <v>13098.344999999999</v>
      </c>
      <c r="P18" s="82"/>
    </row>
    <row r="19" spans="1:16">
      <c r="A19" s="40">
        <v>10</v>
      </c>
      <c r="B19" s="206" t="s">
        <v>361</v>
      </c>
      <c r="C19" s="76">
        <v>2243598.2300000004</v>
      </c>
      <c r="D19" s="76">
        <v>2305206.9200000004</v>
      </c>
      <c r="E19" s="76">
        <v>2380226.9500000016</v>
      </c>
      <c r="F19" s="76">
        <v>2437363.2200000002</v>
      </c>
      <c r="G19" s="76">
        <v>2518066.62</v>
      </c>
      <c r="H19" s="76">
        <v>2603641.7300000004</v>
      </c>
      <c r="I19" s="76">
        <v>2687184.2000000011</v>
      </c>
      <c r="J19" s="76">
        <v>2488614.9400000004</v>
      </c>
      <c r="K19" s="76">
        <v>2488614.9400000004</v>
      </c>
      <c r="L19" s="76">
        <v>2488614.9400000004</v>
      </c>
      <c r="M19" s="76">
        <v>2488614.9400000004</v>
      </c>
      <c r="N19" s="76">
        <v>2488614.9400000004</v>
      </c>
      <c r="O19" s="76">
        <v>2488614.9400000004</v>
      </c>
      <c r="P19" s="82"/>
    </row>
    <row r="20" spans="1:16">
      <c r="A20" s="40">
        <v>11</v>
      </c>
      <c r="B20" s="218" t="s">
        <v>362</v>
      </c>
      <c r="C20" s="91">
        <f>SUM(C18:C19)</f>
        <v>2256908.6100000003</v>
      </c>
      <c r="D20" s="91">
        <f t="shared" ref="D20:O20" si="1">SUM(D18:D19)</f>
        <v>2318517.3000000003</v>
      </c>
      <c r="E20" s="91">
        <f t="shared" si="1"/>
        <v>2393537.3300000015</v>
      </c>
      <c r="F20" s="91">
        <f t="shared" si="1"/>
        <v>2450673.6</v>
      </c>
      <c r="G20" s="91">
        <f t="shared" si="1"/>
        <v>2531377</v>
      </c>
      <c r="H20" s="91">
        <f t="shared" si="1"/>
        <v>2616952.1100000003</v>
      </c>
      <c r="I20" s="91">
        <f t="shared" si="1"/>
        <v>2699222.370000001</v>
      </c>
      <c r="J20" s="91">
        <f t="shared" si="1"/>
        <v>2501713.2850000006</v>
      </c>
      <c r="K20" s="91">
        <f t="shared" si="1"/>
        <v>2501713.2850000006</v>
      </c>
      <c r="L20" s="91">
        <f t="shared" si="1"/>
        <v>2501713.2850000006</v>
      </c>
      <c r="M20" s="91">
        <f t="shared" si="1"/>
        <v>2501713.2850000006</v>
      </c>
      <c r="N20" s="91">
        <f t="shared" si="1"/>
        <v>2501713.2850000006</v>
      </c>
      <c r="O20" s="91">
        <f t="shared" si="1"/>
        <v>2501713.2850000006</v>
      </c>
      <c r="P20" s="76">
        <f>(SUM(C20:O20))/13</f>
        <v>2482882.1561538465</v>
      </c>
    </row>
    <row r="21" spans="1:16">
      <c r="A21" s="40">
        <v>12</v>
      </c>
      <c r="B21" s="206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</row>
    <row r="22" spans="1:16">
      <c r="A22" s="40">
        <v>13</v>
      </c>
      <c r="B22" s="206" t="s">
        <v>274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</row>
    <row r="23" spans="1:16">
      <c r="A23" s="40">
        <v>14</v>
      </c>
      <c r="B23" s="206" t="s">
        <v>360</v>
      </c>
      <c r="C23" s="303" t="s">
        <v>364</v>
      </c>
      <c r="D23" s="303" t="s">
        <v>364</v>
      </c>
      <c r="E23" s="303" t="s">
        <v>364</v>
      </c>
      <c r="F23" s="303" t="s">
        <v>364</v>
      </c>
      <c r="G23" s="303" t="s">
        <v>364</v>
      </c>
      <c r="H23" s="303">
        <v>0</v>
      </c>
      <c r="I23" s="303" t="s">
        <v>363</v>
      </c>
      <c r="J23" s="303" t="s">
        <v>363</v>
      </c>
      <c r="K23" s="303" t="s">
        <v>363</v>
      </c>
      <c r="L23" s="303" t="s">
        <v>363</v>
      </c>
      <c r="M23" s="303" t="s">
        <v>363</v>
      </c>
      <c r="N23" s="303" t="s">
        <v>363</v>
      </c>
      <c r="O23" s="303" t="s">
        <v>363</v>
      </c>
      <c r="P23" s="82"/>
    </row>
    <row r="24" spans="1:16">
      <c r="A24" s="40">
        <v>15</v>
      </c>
      <c r="B24" s="206" t="s">
        <v>361</v>
      </c>
      <c r="C24" s="303">
        <v>-1.0000000004652065E-2</v>
      </c>
      <c r="D24" s="303">
        <v>1.0000000006016307E-2</v>
      </c>
      <c r="E24" s="303">
        <v>-9.9999999738429324E-3</v>
      </c>
      <c r="F24" s="303">
        <v>0</v>
      </c>
      <c r="G24" s="303">
        <v>2.9558577807620168E-12</v>
      </c>
      <c r="H24" s="303">
        <v>1.0000000010450094E-2</v>
      </c>
      <c r="I24" s="303" t="s">
        <v>364</v>
      </c>
      <c r="J24" s="303" t="s">
        <v>364</v>
      </c>
      <c r="K24" s="303" t="s">
        <v>364</v>
      </c>
      <c r="L24" s="303" t="s">
        <v>364</v>
      </c>
      <c r="M24" s="303" t="s">
        <v>364</v>
      </c>
      <c r="N24" s="303" t="s">
        <v>364</v>
      </c>
      <c r="O24" s="303" t="s">
        <v>364</v>
      </c>
      <c r="P24" s="82"/>
    </row>
    <row r="25" spans="1:16">
      <c r="A25" s="40">
        <v>16</v>
      </c>
      <c r="B25" s="218" t="s">
        <v>362</v>
      </c>
      <c r="C25" s="91">
        <f>SUM(C23:C24)</f>
        <v>-1.0000000004652065E-2</v>
      </c>
      <c r="D25" s="91">
        <f t="shared" ref="D25:O25" si="2">SUM(D23:D24)</f>
        <v>1.0000000006016307E-2</v>
      </c>
      <c r="E25" s="91">
        <f t="shared" si="2"/>
        <v>-9.9999999738429324E-3</v>
      </c>
      <c r="F25" s="91">
        <f t="shared" si="2"/>
        <v>0</v>
      </c>
      <c r="G25" s="91">
        <f t="shared" si="2"/>
        <v>2.9558577807620168E-12</v>
      </c>
      <c r="H25" s="91">
        <f t="shared" si="2"/>
        <v>1.0000000010450094E-2</v>
      </c>
      <c r="I25" s="91">
        <f t="shared" si="2"/>
        <v>0</v>
      </c>
      <c r="J25" s="91">
        <f t="shared" si="2"/>
        <v>0</v>
      </c>
      <c r="K25" s="91">
        <f t="shared" si="2"/>
        <v>0</v>
      </c>
      <c r="L25" s="91">
        <f t="shared" si="2"/>
        <v>0</v>
      </c>
      <c r="M25" s="91">
        <f t="shared" si="2"/>
        <v>0</v>
      </c>
      <c r="N25" s="91">
        <f t="shared" si="2"/>
        <v>0</v>
      </c>
      <c r="O25" s="91">
        <f t="shared" si="2"/>
        <v>0</v>
      </c>
      <c r="P25" s="76">
        <f>(SUM(C25:O25))/13</f>
        <v>3.148250890752444E-12</v>
      </c>
    </row>
    <row r="26" spans="1:16">
      <c r="A26" s="40">
        <v>17</v>
      </c>
      <c r="B26" s="206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</row>
    <row r="27" spans="1:16">
      <c r="A27" s="40">
        <v>18</v>
      </c>
      <c r="B27" s="206" t="s">
        <v>275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</row>
    <row r="28" spans="1:16">
      <c r="A28" s="40">
        <v>19</v>
      </c>
      <c r="B28" s="206" t="s">
        <v>360</v>
      </c>
      <c r="C28" s="303" t="s">
        <v>364</v>
      </c>
      <c r="D28" s="303" t="s">
        <v>364</v>
      </c>
      <c r="E28" s="303" t="s">
        <v>364</v>
      </c>
      <c r="F28" s="303" t="s">
        <v>364</v>
      </c>
      <c r="G28" s="303" t="s">
        <v>364</v>
      </c>
      <c r="H28" s="303" t="s">
        <v>364</v>
      </c>
      <c r="I28" s="303" t="s">
        <v>363</v>
      </c>
      <c r="J28" s="303" t="s">
        <v>363</v>
      </c>
      <c r="K28" s="303" t="s">
        <v>363</v>
      </c>
      <c r="L28" s="303" t="s">
        <v>363</v>
      </c>
      <c r="M28" s="303" t="s">
        <v>363</v>
      </c>
      <c r="N28" s="303" t="s">
        <v>363</v>
      </c>
      <c r="O28" s="303" t="s">
        <v>363</v>
      </c>
      <c r="P28" s="82"/>
    </row>
    <row r="29" spans="1:16">
      <c r="A29" s="40">
        <v>20</v>
      </c>
      <c r="B29" s="206" t="s">
        <v>361</v>
      </c>
      <c r="C29" s="303" t="s">
        <v>364</v>
      </c>
      <c r="D29" s="303" t="s">
        <v>364</v>
      </c>
      <c r="E29" s="303" t="s">
        <v>364</v>
      </c>
      <c r="F29" s="303" t="s">
        <v>364</v>
      </c>
      <c r="G29" s="303" t="s">
        <v>364</v>
      </c>
      <c r="H29" s="303" t="s">
        <v>364</v>
      </c>
      <c r="I29" s="303" t="s">
        <v>364</v>
      </c>
      <c r="J29" s="303" t="s">
        <v>364</v>
      </c>
      <c r="K29" s="303" t="s">
        <v>364</v>
      </c>
      <c r="L29" s="303" t="s">
        <v>364</v>
      </c>
      <c r="M29" s="303" t="s">
        <v>364</v>
      </c>
      <c r="N29" s="303" t="s">
        <v>364</v>
      </c>
      <c r="O29" s="303" t="s">
        <v>364</v>
      </c>
      <c r="P29" s="82"/>
    </row>
    <row r="30" spans="1:16">
      <c r="A30" s="40">
        <v>21</v>
      </c>
      <c r="B30" s="218" t="s">
        <v>362</v>
      </c>
      <c r="C30" s="91">
        <f>SUM(C28:C29)</f>
        <v>0</v>
      </c>
      <c r="D30" s="91">
        <f t="shared" ref="D30:J30" si="3">SUM(D28:D29)</f>
        <v>0</v>
      </c>
      <c r="E30" s="91">
        <f t="shared" si="3"/>
        <v>0</v>
      </c>
      <c r="F30" s="91">
        <f t="shared" si="3"/>
        <v>0</v>
      </c>
      <c r="G30" s="91">
        <f t="shared" si="3"/>
        <v>0</v>
      </c>
      <c r="H30" s="91">
        <f t="shared" si="3"/>
        <v>0</v>
      </c>
      <c r="I30" s="91">
        <f t="shared" si="3"/>
        <v>0</v>
      </c>
      <c r="J30" s="91">
        <f t="shared" si="3"/>
        <v>0</v>
      </c>
      <c r="K30" s="91">
        <f>SUM(K28:K29)</f>
        <v>0</v>
      </c>
      <c r="L30" s="91">
        <f>SUM(L28:L29)</f>
        <v>0</v>
      </c>
      <c r="M30" s="91">
        <f>SUM(M28:M29)</f>
        <v>0</v>
      </c>
      <c r="N30" s="91">
        <f>SUM(N28:N29)</f>
        <v>0</v>
      </c>
      <c r="O30" s="91">
        <f>SUM(O28:O29)</f>
        <v>0</v>
      </c>
      <c r="P30" s="76">
        <f>(SUM(C30:O30))/13</f>
        <v>0</v>
      </c>
    </row>
    <row r="31" spans="1:16">
      <c r="A31" s="40">
        <v>22</v>
      </c>
      <c r="B31" s="206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</row>
    <row r="32" spans="1:16" ht="15.75">
      <c r="A32" s="40">
        <v>23</v>
      </c>
      <c r="B32" s="301" t="s">
        <v>365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</row>
    <row r="33" spans="1:18">
      <c r="A33" s="40">
        <v>24</v>
      </c>
      <c r="B33" s="184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</row>
    <row r="34" spans="1:18">
      <c r="A34" s="40">
        <v>25</v>
      </c>
      <c r="B34" s="304" t="s">
        <v>272</v>
      </c>
      <c r="C34" s="76">
        <v>1321776.6200000001</v>
      </c>
      <c r="D34" s="76">
        <v>-3754264.8499999992</v>
      </c>
      <c r="E34" s="76">
        <v>1712587.7499999995</v>
      </c>
      <c r="F34" s="76">
        <v>1156435.0399999993</v>
      </c>
      <c r="G34" s="76">
        <v>6341727.5800000001</v>
      </c>
      <c r="H34" s="76">
        <v>9174321.3399999999</v>
      </c>
      <c r="I34" s="76">
        <v>12883047.880000001</v>
      </c>
      <c r="J34" s="76">
        <v>16574116.969999999</v>
      </c>
      <c r="K34" s="76">
        <v>20151685.449179217</v>
      </c>
      <c r="L34" s="76">
        <v>17745957.124034587</v>
      </c>
      <c r="M34" s="76">
        <v>12230225.891968817</v>
      </c>
      <c r="N34" s="76">
        <v>5459843.7922860514</v>
      </c>
      <c r="O34" s="76">
        <v>-778028.49315554556</v>
      </c>
      <c r="P34" s="76">
        <f>(SUM(C34:O34))/13</f>
        <v>7709187.0841779327</v>
      </c>
      <c r="Q34" s="92"/>
      <c r="R34" s="92"/>
    </row>
    <row r="35" spans="1:18">
      <c r="A35" s="40">
        <v>26</v>
      </c>
      <c r="B35" s="206"/>
      <c r="C35" s="82"/>
      <c r="D35" s="82"/>
      <c r="E35" s="82"/>
      <c r="F35" s="82"/>
      <c r="G35" s="82"/>
      <c r="H35" s="82"/>
      <c r="I35" s="82"/>
      <c r="J35" s="82"/>
      <c r="K35" s="76"/>
      <c r="L35" s="76"/>
      <c r="M35" s="76"/>
      <c r="N35" s="76"/>
      <c r="O35" s="76"/>
      <c r="P35" s="82"/>
    </row>
    <row r="36" spans="1:18">
      <c r="A36" s="40">
        <v>27</v>
      </c>
      <c r="B36" s="206" t="s">
        <v>273</v>
      </c>
      <c r="C36" s="75">
        <v>0</v>
      </c>
      <c r="D36" s="75">
        <v>0</v>
      </c>
      <c r="E36" s="75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5">
        <v>0</v>
      </c>
      <c r="P36" s="76">
        <f>(SUM(C36:O36))/13</f>
        <v>0</v>
      </c>
    </row>
    <row r="37" spans="1:18">
      <c r="A37" s="40">
        <v>28</v>
      </c>
      <c r="B37" s="206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</row>
    <row r="38" spans="1:18">
      <c r="A38" s="40">
        <v>29</v>
      </c>
      <c r="B38" s="206" t="s">
        <v>274</v>
      </c>
      <c r="C38" s="75">
        <v>0</v>
      </c>
      <c r="D38" s="75">
        <v>0</v>
      </c>
      <c r="E38" s="75"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5">
        <v>0</v>
      </c>
      <c r="P38" s="76">
        <f>(SUM(C38:O38))/13</f>
        <v>0</v>
      </c>
    </row>
    <row r="39" spans="1:18">
      <c r="A39" s="40">
        <v>30</v>
      </c>
      <c r="B39" s="206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</row>
    <row r="40" spans="1:18">
      <c r="A40" s="40">
        <v>31</v>
      </c>
      <c r="B40" s="206" t="s">
        <v>275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5">
        <v>0</v>
      </c>
      <c r="P40" s="76">
        <f>(SUM(C40:O40))/13</f>
        <v>0</v>
      </c>
    </row>
    <row r="41" spans="1:18">
      <c r="A41" s="40">
        <v>32</v>
      </c>
      <c r="B41" s="218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</row>
    <row r="42" spans="1:18" ht="15.75">
      <c r="A42" s="40">
        <v>33</v>
      </c>
      <c r="B42" s="301" t="s">
        <v>366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</row>
    <row r="43" spans="1:18">
      <c r="A43" s="40">
        <v>34</v>
      </c>
      <c r="B43" s="185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</row>
    <row r="44" spans="1:18">
      <c r="A44" s="40">
        <v>35</v>
      </c>
      <c r="B44" s="206" t="s">
        <v>272</v>
      </c>
      <c r="C44" s="76">
        <v>106038.11</v>
      </c>
      <c r="D44" s="76">
        <v>79528.570000000007</v>
      </c>
      <c r="E44" s="76">
        <v>53019.03</v>
      </c>
      <c r="F44" s="76">
        <v>26509.49</v>
      </c>
      <c r="G44" s="76">
        <v>374272.25</v>
      </c>
      <c r="H44" s="76">
        <v>343082.94</v>
      </c>
      <c r="I44" s="76">
        <v>311893.63</v>
      </c>
      <c r="J44" s="76">
        <v>198050.98500000002</v>
      </c>
      <c r="K44" s="76">
        <v>198050.98500000002</v>
      </c>
      <c r="L44" s="76">
        <v>198050.98500000002</v>
      </c>
      <c r="M44" s="76">
        <v>198050.98500000002</v>
      </c>
      <c r="N44" s="76">
        <v>198050.98500000002</v>
      </c>
      <c r="O44" s="76">
        <v>198050.98500000002</v>
      </c>
      <c r="P44" s="76">
        <f>(SUM(C44:O44))/13</f>
        <v>190973.07153846155</v>
      </c>
    </row>
    <row r="45" spans="1:18">
      <c r="A45" s="40">
        <v>36</v>
      </c>
      <c r="B45" s="206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</row>
    <row r="46" spans="1:18">
      <c r="A46" s="40">
        <v>37</v>
      </c>
      <c r="B46" s="206" t="s">
        <v>273</v>
      </c>
      <c r="C46" s="76">
        <v>17751.97</v>
      </c>
      <c r="D46" s="76">
        <v>1704.19</v>
      </c>
      <c r="E46" s="76">
        <v>391.6</v>
      </c>
      <c r="F46" s="76">
        <v>5084.2300000000005</v>
      </c>
      <c r="G46" s="76">
        <v>-2074.5</v>
      </c>
      <c r="H46" s="76">
        <v>-3546.17</v>
      </c>
      <c r="I46" s="76">
        <v>10892.33</v>
      </c>
      <c r="J46" s="76">
        <v>2075.2800000000002</v>
      </c>
      <c r="K46" s="76">
        <v>2075.2800000000002</v>
      </c>
      <c r="L46" s="76">
        <v>2075.2800000000002</v>
      </c>
      <c r="M46" s="76">
        <v>2075.2800000000002</v>
      </c>
      <c r="N46" s="76">
        <v>2075.2800000000002</v>
      </c>
      <c r="O46" s="76">
        <v>2075.2800000000002</v>
      </c>
      <c r="P46" s="76">
        <f>(SUM(C46:O46))/13</f>
        <v>3281.1792307692303</v>
      </c>
    </row>
    <row r="47" spans="1:18">
      <c r="A47" s="40">
        <v>38</v>
      </c>
      <c r="B47" s="206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</row>
    <row r="48" spans="1:18">
      <c r="A48" s="40">
        <v>39</v>
      </c>
      <c r="B48" s="206" t="s">
        <v>274</v>
      </c>
      <c r="C48" s="76">
        <v>24880762.84</v>
      </c>
      <c r="D48" s="76">
        <v>29603126.800000004</v>
      </c>
      <c r="E48" s="76">
        <v>26491689.34</v>
      </c>
      <c r="F48" s="76">
        <v>27939057.789999999</v>
      </c>
      <c r="G48" s="76">
        <v>25589870.34</v>
      </c>
      <c r="H48" s="76">
        <v>23862310.220000006</v>
      </c>
      <c r="I48" s="76">
        <v>21066025.809999999</v>
      </c>
      <c r="J48" s="76">
        <v>25758680.050000001</v>
      </c>
      <c r="K48" s="76">
        <v>25758680.050000001</v>
      </c>
      <c r="L48" s="76">
        <v>25758680.050000001</v>
      </c>
      <c r="M48" s="76">
        <v>25758680.050000001</v>
      </c>
      <c r="N48" s="76">
        <v>25758680.050000001</v>
      </c>
      <c r="O48" s="76">
        <v>25758680.050000001</v>
      </c>
      <c r="P48" s="76">
        <f>(SUM(C48:O48))/13</f>
        <v>25691147.956923082</v>
      </c>
    </row>
    <row r="49" spans="1:16">
      <c r="A49" s="40">
        <v>40</v>
      </c>
      <c r="B49" s="206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</row>
    <row r="50" spans="1:16">
      <c r="A50" s="40">
        <v>41</v>
      </c>
      <c r="B50" s="206" t="s">
        <v>275</v>
      </c>
      <c r="C50" s="76" t="s">
        <v>364</v>
      </c>
      <c r="D50" s="76" t="s">
        <v>364</v>
      </c>
      <c r="E50" s="76" t="s">
        <v>364</v>
      </c>
      <c r="F50" s="76" t="s">
        <v>364</v>
      </c>
      <c r="G50" s="76" t="s">
        <v>364</v>
      </c>
      <c r="H50" s="76" t="s">
        <v>364</v>
      </c>
      <c r="I50" s="76" t="s">
        <v>363</v>
      </c>
      <c r="J50" s="76" t="s">
        <v>363</v>
      </c>
      <c r="K50" s="76" t="s">
        <v>363</v>
      </c>
      <c r="L50" s="76" t="s">
        <v>363</v>
      </c>
      <c r="M50" s="76" t="s">
        <v>363</v>
      </c>
      <c r="N50" s="76" t="s">
        <v>363</v>
      </c>
      <c r="O50" s="76" t="s">
        <v>363</v>
      </c>
      <c r="P50" s="76">
        <f>(SUM(C50:O50))/13</f>
        <v>0</v>
      </c>
    </row>
    <row r="51" spans="1:16"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</row>
    <row r="52" spans="1:16"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</row>
    <row r="55" spans="1:16">
      <c r="B55" t="s">
        <v>203</v>
      </c>
    </row>
    <row r="56" spans="1:16">
      <c r="B56" t="s">
        <v>370</v>
      </c>
    </row>
    <row r="59" spans="1:16">
      <c r="C59" s="92"/>
    </row>
    <row r="60" spans="1:16">
      <c r="C60" s="92"/>
    </row>
  </sheetData>
  <mergeCells count="4">
    <mergeCell ref="A1:P1"/>
    <mergeCell ref="A2:P2"/>
    <mergeCell ref="A3:P3"/>
    <mergeCell ref="A4:P4"/>
  </mergeCells>
  <pageMargins left="0.56000000000000005" right="0.47" top="1" bottom="1" header="0.25" footer="0.5"/>
  <pageSetup scale="44" orientation="landscape" r:id="rId1"/>
  <headerFooter alignWithMargins="0">
    <oddHeader xml:space="preserve">&amp;RCASE NO. 2015-00343
FR_16(8)(b)
ATTACHMENT 1
</oddHeader>
    <oddFooter>&amp;R&amp;A
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8"/>
  <sheetViews>
    <sheetView view="pageBreakPreview" zoomScale="70" zoomScaleNormal="70" zoomScaleSheetLayoutView="70" workbookViewId="0">
      <pane xSplit="3" ySplit="11" topLeftCell="D12" activePane="bottomRight" state="frozen"/>
      <selection activeCell="B25" sqref="B25"/>
      <selection pane="topRight" activeCell="B25" sqref="B25"/>
      <selection pane="bottomLeft" activeCell="B25" sqref="B25"/>
      <selection pane="bottomRight" activeCell="D12" sqref="D12"/>
    </sheetView>
  </sheetViews>
  <sheetFormatPr defaultColWidth="8.44140625" defaultRowHeight="15"/>
  <cols>
    <col min="1" max="1" width="5.77734375" style="5" customWidth="1"/>
    <col min="2" max="2" width="7.109375" style="5" customWidth="1"/>
    <col min="3" max="3" width="48.33203125" style="5" customWidth="1"/>
    <col min="4" max="4" width="14.6640625" style="5" customWidth="1"/>
    <col min="5" max="5" width="14.5546875" style="5" customWidth="1"/>
    <col min="6" max="7" width="14" style="5" customWidth="1"/>
    <col min="8" max="8" width="14.77734375" style="236" customWidth="1"/>
    <col min="9" max="9" width="14.44140625" style="5" customWidth="1"/>
    <col min="10" max="10" width="14.5546875" style="5" customWidth="1"/>
    <col min="11" max="11" width="14.109375" style="5" customWidth="1"/>
    <col min="12" max="12" width="14.44140625" style="5" customWidth="1"/>
    <col min="13" max="14" width="14.6640625" style="5" customWidth="1"/>
    <col min="15" max="15" width="15" style="5" customWidth="1"/>
    <col min="16" max="16" width="14.88671875" style="5" customWidth="1"/>
    <col min="17" max="17" width="14.5546875" style="5" customWidth="1"/>
    <col min="18" max="16384" width="8.44140625" style="5"/>
  </cols>
  <sheetData>
    <row r="1" spans="1:18">
      <c r="A1" s="324" t="s">
        <v>382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</row>
    <row r="2" spans="1:18">
      <c r="A2" s="324" t="s">
        <v>383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</row>
    <row r="3" spans="1:18">
      <c r="A3" s="324" t="s">
        <v>294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147"/>
    </row>
    <row r="4" spans="1:18">
      <c r="A4" s="305" t="s">
        <v>384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</row>
    <row r="5" spans="1:18">
      <c r="A5" s="11"/>
      <c r="B5" s="10"/>
      <c r="C5" s="10"/>
      <c r="D5" s="10"/>
      <c r="E5" s="10"/>
      <c r="F5" s="10"/>
      <c r="G5" s="10"/>
      <c r="H5" s="235"/>
      <c r="I5" s="10"/>
      <c r="J5" s="10"/>
      <c r="K5" s="10"/>
    </row>
    <row r="6" spans="1:18">
      <c r="A6" s="44" t="str">
        <f>'B.1 B'!A6</f>
        <v>Data:__X___Base Period______Forecasted Period</v>
      </c>
      <c r="B6" s="44"/>
      <c r="C6" s="45"/>
      <c r="P6" s="5" t="s">
        <v>296</v>
      </c>
    </row>
    <row r="7" spans="1:18">
      <c r="A7" s="44" t="str">
        <f>'B.1 B'!A7</f>
        <v>Type of Filing:___X____Original________Updated ________Revised</v>
      </c>
      <c r="B7" s="45"/>
      <c r="C7" s="44"/>
      <c r="P7" s="5" t="s">
        <v>371</v>
      </c>
    </row>
    <row r="8" spans="1:18">
      <c r="A8" s="114" t="str">
        <f>'B.1 B'!A8</f>
        <v>Workpaper Reference No(s).</v>
      </c>
      <c r="B8" s="13"/>
      <c r="C8" s="13"/>
      <c r="D8" s="13"/>
      <c r="E8" s="13"/>
      <c r="F8" s="13"/>
      <c r="G8" s="14"/>
      <c r="H8" s="306"/>
      <c r="I8" s="13"/>
      <c r="J8" s="13"/>
      <c r="K8" s="14"/>
      <c r="L8" s="13"/>
      <c r="M8" s="14"/>
      <c r="N8" s="14"/>
      <c r="O8" s="14"/>
      <c r="P8" s="14"/>
      <c r="Q8" s="14"/>
    </row>
    <row r="9" spans="1:18">
      <c r="D9" s="3"/>
      <c r="E9" s="46"/>
      <c r="F9" s="16"/>
      <c r="G9" s="16"/>
      <c r="H9" s="64"/>
      <c r="I9" s="16"/>
      <c r="J9" s="46"/>
      <c r="K9" s="16"/>
    </row>
    <row r="10" spans="1:18">
      <c r="A10" s="16" t="s">
        <v>31</v>
      </c>
      <c r="B10" s="16" t="s">
        <v>372</v>
      </c>
      <c r="D10" s="40" t="s">
        <v>368</v>
      </c>
      <c r="E10" s="40" t="s">
        <v>368</v>
      </c>
      <c r="F10" s="40" t="s">
        <v>368</v>
      </c>
      <c r="G10" s="40" t="s">
        <v>368</v>
      </c>
      <c r="H10" s="40" t="s">
        <v>368</v>
      </c>
      <c r="I10" s="40" t="s">
        <v>368</v>
      </c>
      <c r="J10" s="40" t="s">
        <v>368</v>
      </c>
      <c r="K10" s="40" t="s">
        <v>373</v>
      </c>
      <c r="L10" s="40" t="s">
        <v>373</v>
      </c>
      <c r="M10" s="40" t="s">
        <v>373</v>
      </c>
      <c r="N10" s="40" t="s">
        <v>373</v>
      </c>
      <c r="O10" s="40" t="s">
        <v>373</v>
      </c>
      <c r="P10" s="40" t="s">
        <v>373</v>
      </c>
      <c r="Q10" s="307" t="s">
        <v>374</v>
      </c>
    </row>
    <row r="11" spans="1:18">
      <c r="A11" s="21" t="s">
        <v>33</v>
      </c>
      <c r="B11" s="21" t="s">
        <v>375</v>
      </c>
      <c r="C11" s="13"/>
      <c r="D11" s="300">
        <f>'WP B.4.1B'!C8</f>
        <v>42063</v>
      </c>
      <c r="E11" s="300">
        <f>'WP B.4.1B'!D8</f>
        <v>42094</v>
      </c>
      <c r="F11" s="300">
        <f>'WP B.4.1B'!E8</f>
        <v>42095</v>
      </c>
      <c r="G11" s="300">
        <f>'WP B.4.1B'!F8</f>
        <v>42155</v>
      </c>
      <c r="H11" s="300">
        <f>'WP B.4.1B'!G8</f>
        <v>42185</v>
      </c>
      <c r="I11" s="300">
        <f>'WP B.4.1B'!H8</f>
        <v>42216</v>
      </c>
      <c r="J11" s="308">
        <f>'WP B.4.1B'!I8</f>
        <v>42247</v>
      </c>
      <c r="K11" s="308">
        <f>'WP B.4.1B'!J8</f>
        <v>42277</v>
      </c>
      <c r="L11" s="300">
        <f>'WP B.4.1B'!K8</f>
        <v>42308</v>
      </c>
      <c r="M11" s="300">
        <f>'WP B.4.1B'!L8</f>
        <v>42338</v>
      </c>
      <c r="N11" s="300">
        <f>'WP B.4.1B'!M8</f>
        <v>42369</v>
      </c>
      <c r="O11" s="300">
        <f>'WP B.4.1B'!N8</f>
        <v>42400</v>
      </c>
      <c r="P11" s="300">
        <f>'WP B.4.1B'!O8</f>
        <v>42429</v>
      </c>
      <c r="Q11" s="243" t="s">
        <v>86</v>
      </c>
    </row>
    <row r="12" spans="1:18" ht="15.75">
      <c r="B12" s="246" t="s">
        <v>303</v>
      </c>
      <c r="G12" s="4"/>
      <c r="J12" s="4"/>
      <c r="K12" s="4"/>
    </row>
    <row r="13" spans="1:18">
      <c r="A13" s="16">
        <v>1</v>
      </c>
      <c r="C13" s="72" t="s">
        <v>309</v>
      </c>
      <c r="D13" s="309">
        <v>1904270.34</v>
      </c>
      <c r="E13" s="309">
        <v>1904270.34</v>
      </c>
      <c r="F13" s="309">
        <v>1904270.34</v>
      </c>
      <c r="G13" s="309">
        <v>1904270.34</v>
      </c>
      <c r="H13" s="309">
        <v>1904270.34</v>
      </c>
      <c r="I13" s="309">
        <v>1904270.3399999999</v>
      </c>
      <c r="J13" s="309">
        <v>1904270.3399999999</v>
      </c>
      <c r="K13" s="309">
        <v>1904270.3399999999</v>
      </c>
      <c r="L13" s="309">
        <v>1904270.3399999999</v>
      </c>
      <c r="M13" s="309">
        <v>1904270.3399999999</v>
      </c>
      <c r="N13" s="309">
        <v>1904270.3399999999</v>
      </c>
      <c r="O13" s="309">
        <v>1904270.3399999999</v>
      </c>
      <c r="P13" s="309">
        <v>1904270.3399999999</v>
      </c>
      <c r="Q13" s="310">
        <f>(SUM(D13:P13))/13</f>
        <v>1904270.34</v>
      </c>
    </row>
    <row r="14" spans="1:18" ht="14.25" customHeight="1">
      <c r="A14" s="16">
        <f>A13+1</f>
        <v>2</v>
      </c>
      <c r="B14" s="248"/>
      <c r="C14" s="8"/>
      <c r="D14" s="311"/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228"/>
    </row>
    <row r="15" spans="1:18">
      <c r="A15" s="16">
        <f t="shared" ref="A15:A49" si="0">A14+1</f>
        <v>3</v>
      </c>
      <c r="C15" s="72" t="s">
        <v>305</v>
      </c>
      <c r="D15" s="311">
        <v>-69483428.670000002</v>
      </c>
      <c r="E15" s="311">
        <v>-69483428.670000002</v>
      </c>
      <c r="F15" s="311">
        <v>-69483428.670000002</v>
      </c>
      <c r="G15" s="311">
        <v>-69483428.670000002</v>
      </c>
      <c r="H15" s="311">
        <v>-69483428.670000002</v>
      </c>
      <c r="I15" s="311">
        <v>-72723561.01253204</v>
      </c>
      <c r="J15" s="311">
        <v>-73774986.304776028</v>
      </c>
      <c r="K15" s="311">
        <v>-77299516.29034844</v>
      </c>
      <c r="L15" s="311">
        <v>-77653894.080957949</v>
      </c>
      <c r="M15" s="311">
        <v>-78010746.389846385</v>
      </c>
      <c r="N15" s="311">
        <v>-78370326.851684242</v>
      </c>
      <c r="O15" s="311">
        <v>-78734405.292420819</v>
      </c>
      <c r="P15" s="311">
        <v>-79100997.353060111</v>
      </c>
      <c r="Q15" s="312">
        <f>(SUM(D15:P15))/13</f>
        <v>-74083505.91735585</v>
      </c>
    </row>
    <row r="16" spans="1:18">
      <c r="A16" s="16">
        <f t="shared" si="0"/>
        <v>4</v>
      </c>
      <c r="B16" s="248"/>
      <c r="C16" s="8"/>
      <c r="D16" s="313"/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2"/>
    </row>
    <row r="17" spans="1:18">
      <c r="A17" s="16">
        <f t="shared" si="0"/>
        <v>5</v>
      </c>
      <c r="C17" s="72" t="s">
        <v>306</v>
      </c>
      <c r="D17" s="311">
        <v>-1326568.77</v>
      </c>
      <c r="E17" s="311">
        <v>-1326568.77</v>
      </c>
      <c r="F17" s="311">
        <v>-1326568.77</v>
      </c>
      <c r="G17" s="311">
        <v>-1326568.77</v>
      </c>
      <c r="H17" s="311">
        <v>-1326568.77</v>
      </c>
      <c r="I17" s="311">
        <v>-96035.15</v>
      </c>
      <c r="J17" s="311">
        <v>-96035.15</v>
      </c>
      <c r="K17" s="311">
        <v>-96035.15</v>
      </c>
      <c r="L17" s="311">
        <v>-96035.15</v>
      </c>
      <c r="M17" s="311">
        <v>-96035.15</v>
      </c>
      <c r="N17" s="311">
        <v>-96035.15</v>
      </c>
      <c r="O17" s="311">
        <v>-96035.15</v>
      </c>
      <c r="P17" s="311">
        <v>-96035.15</v>
      </c>
      <c r="Q17" s="312">
        <f>(SUM(D17:P17))/13</f>
        <v>-569317.31153846171</v>
      </c>
    </row>
    <row r="18" spans="1:18" ht="14.25" customHeight="1">
      <c r="A18" s="16">
        <f t="shared" si="0"/>
        <v>6</v>
      </c>
      <c r="B18" s="248"/>
      <c r="C18" s="8"/>
      <c r="D18" s="26"/>
      <c r="E18" s="26"/>
      <c r="F18" s="26"/>
      <c r="G18" s="26"/>
      <c r="H18" s="26"/>
      <c r="I18" s="236"/>
      <c r="J18" s="236"/>
      <c r="K18" s="236"/>
      <c r="L18" s="122"/>
      <c r="M18" s="122"/>
      <c r="N18" s="122"/>
      <c r="O18" s="122"/>
      <c r="P18" s="4"/>
    </row>
    <row r="19" spans="1:18">
      <c r="A19" s="16">
        <f t="shared" si="0"/>
        <v>7</v>
      </c>
      <c r="C19" s="251" t="s">
        <v>307</v>
      </c>
      <c r="D19" s="252">
        <f t="shared" ref="D19:P19" si="1">SUM(D13:D17)</f>
        <v>-68905727.099999994</v>
      </c>
      <c r="E19" s="252">
        <f t="shared" si="1"/>
        <v>-68905727.099999994</v>
      </c>
      <c r="F19" s="252">
        <f t="shared" si="1"/>
        <v>-68905727.099999994</v>
      </c>
      <c r="G19" s="252">
        <f t="shared" si="1"/>
        <v>-68905727.099999994</v>
      </c>
      <c r="H19" s="252">
        <f t="shared" si="1"/>
        <v>-68905727.099999994</v>
      </c>
      <c r="I19" s="252">
        <f t="shared" si="1"/>
        <v>-70915325.822532043</v>
      </c>
      <c r="J19" s="252">
        <f t="shared" si="1"/>
        <v>-71966751.11477603</v>
      </c>
      <c r="K19" s="252">
        <f t="shared" si="1"/>
        <v>-75491281.100348443</v>
      </c>
      <c r="L19" s="252">
        <f t="shared" si="1"/>
        <v>-75845658.890957952</v>
      </c>
      <c r="M19" s="252">
        <f t="shared" si="1"/>
        <v>-76202511.199846387</v>
      </c>
      <c r="N19" s="252">
        <f t="shared" si="1"/>
        <v>-76562091.661684245</v>
      </c>
      <c r="O19" s="252">
        <f t="shared" si="1"/>
        <v>-76926170.102420822</v>
      </c>
      <c r="P19" s="314">
        <f t="shared" si="1"/>
        <v>-77292762.163060114</v>
      </c>
      <c r="Q19" s="262">
        <f>(SUM(D19:P19))/13</f>
        <v>-72748552.888894305</v>
      </c>
      <c r="R19" s="312"/>
    </row>
    <row r="20" spans="1:18" ht="14.25" customHeight="1">
      <c r="A20" s="16">
        <f t="shared" si="0"/>
        <v>8</v>
      </c>
      <c r="B20" s="248"/>
      <c r="C20" s="8"/>
      <c r="D20" s="26"/>
      <c r="E20" s="26"/>
      <c r="F20" s="26"/>
      <c r="G20" s="26"/>
      <c r="H20" s="26"/>
      <c r="I20" s="236"/>
      <c r="J20" s="236"/>
      <c r="K20" s="236"/>
      <c r="L20" s="122"/>
      <c r="M20" s="122"/>
      <c r="N20" s="122"/>
      <c r="O20" s="122"/>
      <c r="P20" s="4"/>
    </row>
    <row r="21" spans="1:18" ht="15.75">
      <c r="A21" s="16">
        <f t="shared" si="0"/>
        <v>9</v>
      </c>
      <c r="B21" s="246" t="s">
        <v>308</v>
      </c>
      <c r="D21" s="236"/>
      <c r="E21" s="236"/>
      <c r="F21" s="236"/>
      <c r="G21" s="236"/>
      <c r="I21" s="236"/>
      <c r="J21" s="236"/>
      <c r="K21" s="236"/>
      <c r="L21" s="122"/>
      <c r="M21" s="122"/>
      <c r="N21" s="122"/>
      <c r="O21" s="122"/>
      <c r="P21" s="4"/>
    </row>
    <row r="22" spans="1:18">
      <c r="A22" s="16">
        <f t="shared" si="0"/>
        <v>10</v>
      </c>
      <c r="C22" s="72" t="s">
        <v>309</v>
      </c>
      <c r="D22" s="309">
        <v>544855185.28830004</v>
      </c>
      <c r="E22" s="309">
        <v>501261725.55000001</v>
      </c>
      <c r="F22" s="309">
        <v>501261725.55000001</v>
      </c>
      <c r="G22" s="309">
        <v>501261725.55000001</v>
      </c>
      <c r="H22" s="309">
        <v>484045051.19999999</v>
      </c>
      <c r="I22" s="309">
        <v>484045051.19999999</v>
      </c>
      <c r="J22" s="309">
        <v>484045051.19999999</v>
      </c>
      <c r="K22" s="309">
        <v>484045051.19999999</v>
      </c>
      <c r="L22" s="309">
        <v>484045051.19999999</v>
      </c>
      <c r="M22" s="309">
        <v>484045051.19999999</v>
      </c>
      <c r="N22" s="309">
        <v>484045051.19999999</v>
      </c>
      <c r="O22" s="309">
        <v>484045051.19999999</v>
      </c>
      <c r="P22" s="309">
        <v>484045051.19999999</v>
      </c>
      <c r="Q22" s="310">
        <f>(SUM(D22:P22))/13</f>
        <v>492695832.51833063</v>
      </c>
      <c r="R22" s="92"/>
    </row>
    <row r="23" spans="1:18">
      <c r="A23" s="16">
        <f t="shared" si="0"/>
        <v>11</v>
      </c>
      <c r="D23" s="311"/>
      <c r="E23" s="311"/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228"/>
    </row>
    <row r="24" spans="1:18">
      <c r="A24" s="16">
        <f t="shared" si="0"/>
        <v>12</v>
      </c>
      <c r="C24" s="72" t="s">
        <v>305</v>
      </c>
      <c r="D24" s="311">
        <v>6336601.5699999994</v>
      </c>
      <c r="E24" s="311">
        <v>-43054301.840000004</v>
      </c>
      <c r="F24" s="311">
        <v>-43054301.840000004</v>
      </c>
      <c r="G24" s="311">
        <v>-43054301.840000004</v>
      </c>
      <c r="H24" s="311">
        <v>-49388136.310000002</v>
      </c>
      <c r="I24" s="311">
        <v>-25640007.339390036</v>
      </c>
      <c r="J24" s="311">
        <v>-25496903.4588576</v>
      </c>
      <c r="K24" s="311">
        <v>-26044091.57177081</v>
      </c>
      <c r="L24" s="311">
        <v>-26246653.998471927</v>
      </c>
      <c r="M24" s="311">
        <v>-26865180.904547382</v>
      </c>
      <c r="N24" s="311">
        <v>-28132291.163328893</v>
      </c>
      <c r="O24" s="311">
        <v>-28529690.742248151</v>
      </c>
      <c r="P24" s="311">
        <v>-28802856.705478594</v>
      </c>
      <c r="Q24" s="312">
        <f>(SUM(D24:P24))/13</f>
        <v>-29844008.934161033</v>
      </c>
    </row>
    <row r="25" spans="1:18" ht="14.25" customHeight="1">
      <c r="A25" s="16">
        <f t="shared" si="0"/>
        <v>13</v>
      </c>
      <c r="B25" s="248"/>
      <c r="C25" s="8"/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313"/>
      <c r="P25" s="313"/>
      <c r="Q25" s="312"/>
    </row>
    <row r="26" spans="1:18">
      <c r="A26" s="16">
        <f t="shared" si="0"/>
        <v>14</v>
      </c>
      <c r="C26" s="72" t="s">
        <v>306</v>
      </c>
      <c r="D26" s="311">
        <v>28275309.789999999</v>
      </c>
      <c r="E26" s="311">
        <v>34047649.920000002</v>
      </c>
      <c r="F26" s="311">
        <v>25360195.5</v>
      </c>
      <c r="G26" s="311">
        <v>20043935.539999999</v>
      </c>
      <c r="H26" s="311">
        <v>2790655.65</v>
      </c>
      <c r="I26" s="311">
        <v>22822184.905000001</v>
      </c>
      <c r="J26" s="311">
        <v>22822184.905000001</v>
      </c>
      <c r="K26" s="311">
        <v>22822184.905000001</v>
      </c>
      <c r="L26" s="311">
        <v>22822184.905000001</v>
      </c>
      <c r="M26" s="311">
        <v>22822184.905000001</v>
      </c>
      <c r="N26" s="311">
        <v>22822184.905000001</v>
      </c>
      <c r="O26" s="311">
        <v>22822184.905000001</v>
      </c>
      <c r="P26" s="311">
        <v>22822184.905000001</v>
      </c>
      <c r="Q26" s="312">
        <f>(SUM(D26:P26))/13</f>
        <v>22545786.587692305</v>
      </c>
    </row>
    <row r="27" spans="1:18" ht="14.25" customHeight="1">
      <c r="A27" s="16">
        <f t="shared" si="0"/>
        <v>15</v>
      </c>
      <c r="B27" s="248"/>
      <c r="C27" s="8"/>
      <c r="D27" s="26"/>
      <c r="E27" s="26"/>
      <c r="F27" s="26"/>
      <c r="G27" s="26"/>
      <c r="H27" s="26"/>
      <c r="I27" s="236"/>
      <c r="J27" s="236"/>
      <c r="K27" s="236"/>
      <c r="L27" s="122"/>
      <c r="M27" s="122"/>
      <c r="N27" s="122"/>
      <c r="O27" s="122"/>
      <c r="P27" s="4"/>
    </row>
    <row r="28" spans="1:18">
      <c r="A28" s="16">
        <f t="shared" si="0"/>
        <v>16</v>
      </c>
      <c r="C28" s="251" t="s">
        <v>310</v>
      </c>
      <c r="D28" s="252">
        <f t="shared" ref="D28:P28" si="2">SUM(D22:D26)</f>
        <v>579467096.64830005</v>
      </c>
      <c r="E28" s="252">
        <f t="shared" si="2"/>
        <v>492255073.63000005</v>
      </c>
      <c r="F28" s="252">
        <f t="shared" si="2"/>
        <v>483567619.21000004</v>
      </c>
      <c r="G28" s="252">
        <f t="shared" si="2"/>
        <v>478251359.25000006</v>
      </c>
      <c r="H28" s="252">
        <f t="shared" si="2"/>
        <v>437447570.53999996</v>
      </c>
      <c r="I28" s="252">
        <f t="shared" si="2"/>
        <v>481227228.76560998</v>
      </c>
      <c r="J28" s="252">
        <f t="shared" si="2"/>
        <v>481370332.64614236</v>
      </c>
      <c r="K28" s="252">
        <f t="shared" si="2"/>
        <v>480823144.53322923</v>
      </c>
      <c r="L28" s="252">
        <f t="shared" si="2"/>
        <v>480620582.10652804</v>
      </c>
      <c r="M28" s="252">
        <f t="shared" si="2"/>
        <v>480002055.20045257</v>
      </c>
      <c r="N28" s="252">
        <f t="shared" si="2"/>
        <v>478734944.94167113</v>
      </c>
      <c r="O28" s="252">
        <f t="shared" si="2"/>
        <v>478337545.36275184</v>
      </c>
      <c r="P28" s="314">
        <f t="shared" si="2"/>
        <v>478064379.39952135</v>
      </c>
      <c r="Q28" s="262">
        <f>(SUM(D28:P28))/13</f>
        <v>485397610.17186207</v>
      </c>
      <c r="R28" s="312"/>
    </row>
    <row r="29" spans="1:18" ht="15.75">
      <c r="A29" s="16">
        <f t="shared" si="0"/>
        <v>17</v>
      </c>
      <c r="B29" s="246" t="s">
        <v>311</v>
      </c>
      <c r="C29" s="251"/>
      <c r="D29" s="297"/>
      <c r="E29" s="297"/>
      <c r="F29" s="297"/>
      <c r="G29" s="165"/>
      <c r="H29" s="165"/>
      <c r="I29" s="165"/>
      <c r="J29" s="165"/>
      <c r="K29" s="165"/>
      <c r="L29" s="122"/>
      <c r="M29" s="122"/>
      <c r="N29" s="122"/>
      <c r="O29" s="122"/>
      <c r="P29" s="4"/>
    </row>
    <row r="30" spans="1:18">
      <c r="A30" s="16">
        <f t="shared" si="0"/>
        <v>18</v>
      </c>
      <c r="C30" s="72" t="s">
        <v>309</v>
      </c>
      <c r="D30" s="309">
        <v>-410946.2</v>
      </c>
      <c r="E30" s="309">
        <v>-410946.2</v>
      </c>
      <c r="F30" s="309">
        <v>-410946.2</v>
      </c>
      <c r="G30" s="309">
        <v>-410946.2</v>
      </c>
      <c r="H30" s="309">
        <v>-410946.2</v>
      </c>
      <c r="I30" s="309">
        <v>-410946.2</v>
      </c>
      <c r="J30" s="309">
        <v>-410946.2</v>
      </c>
      <c r="K30" s="309">
        <v>-410946.2</v>
      </c>
      <c r="L30" s="309">
        <v>-410946.2</v>
      </c>
      <c r="M30" s="309">
        <v>-410946.2</v>
      </c>
      <c r="N30" s="309">
        <v>-410946.2</v>
      </c>
      <c r="O30" s="309">
        <v>-410946.2</v>
      </c>
      <c r="P30" s="309">
        <v>-410946.2</v>
      </c>
      <c r="Q30" s="310">
        <f>(SUM(D30:P30))/13</f>
        <v>-410946.20000000013</v>
      </c>
    </row>
    <row r="31" spans="1:18">
      <c r="A31" s="16">
        <f t="shared" si="0"/>
        <v>19</v>
      </c>
      <c r="D31" s="311"/>
      <c r="E31" s="311"/>
      <c r="F31" s="311"/>
      <c r="G31" s="311"/>
      <c r="H31" s="311"/>
      <c r="I31" s="311"/>
      <c r="J31" s="311"/>
      <c r="K31" s="311"/>
      <c r="L31" s="311"/>
      <c r="M31" s="311"/>
      <c r="N31" s="311"/>
      <c r="O31" s="311"/>
      <c r="P31" s="311"/>
      <c r="Q31" s="228"/>
    </row>
    <row r="32" spans="1:18">
      <c r="A32" s="16">
        <f t="shared" si="0"/>
        <v>20</v>
      </c>
      <c r="C32" s="72" t="s">
        <v>305</v>
      </c>
      <c r="D32" s="311">
        <v>-30484020.719999999</v>
      </c>
      <c r="E32" s="311">
        <v>-30484020.719999999</v>
      </c>
      <c r="F32" s="311">
        <v>-30484020.719999999</v>
      </c>
      <c r="G32" s="311">
        <v>-30484020.719999999</v>
      </c>
      <c r="H32" s="311">
        <v>-30484020.719999999</v>
      </c>
      <c r="I32" s="311">
        <v>-30405842.113077439</v>
      </c>
      <c r="J32" s="311">
        <v>-30446132.828228064</v>
      </c>
      <c r="K32" s="311">
        <v>-30442639.107992616</v>
      </c>
      <c r="L32" s="311">
        <v>-30356156.678198688</v>
      </c>
      <c r="M32" s="311">
        <v>-30270024.030535422</v>
      </c>
      <c r="N32" s="311">
        <v>-30184417.930625796</v>
      </c>
      <c r="O32" s="311">
        <v>-30101300.14874886</v>
      </c>
      <c r="P32" s="311">
        <v>-29987128.520882584</v>
      </c>
      <c r="Q32" s="312">
        <f>(SUM(D32:P32))/13</f>
        <v>-30354903.458329957</v>
      </c>
    </row>
    <row r="33" spans="1:18">
      <c r="A33" s="16">
        <f t="shared" si="0"/>
        <v>21</v>
      </c>
      <c r="B33" s="248"/>
      <c r="C33" s="8"/>
      <c r="D33" s="313"/>
      <c r="E33" s="313"/>
      <c r="F33" s="313"/>
      <c r="G33" s="313"/>
      <c r="H33" s="313"/>
      <c r="I33" s="313"/>
      <c r="J33" s="313"/>
      <c r="K33" s="313"/>
      <c r="L33" s="313"/>
      <c r="M33" s="313"/>
      <c r="N33" s="313"/>
      <c r="O33" s="313"/>
      <c r="P33" s="313"/>
      <c r="Q33" s="228"/>
    </row>
    <row r="34" spans="1:18">
      <c r="A34" s="16">
        <f t="shared" si="0"/>
        <v>22</v>
      </c>
      <c r="C34" s="72" t="s">
        <v>306</v>
      </c>
      <c r="D34" s="311">
        <v>0</v>
      </c>
      <c r="E34" s="311">
        <v>0</v>
      </c>
      <c r="F34" s="311">
        <v>0</v>
      </c>
      <c r="G34" s="311">
        <v>0</v>
      </c>
      <c r="H34" s="311">
        <v>0</v>
      </c>
      <c r="I34" s="311">
        <v>0</v>
      </c>
      <c r="J34" s="311">
        <v>0</v>
      </c>
      <c r="K34" s="311">
        <v>0</v>
      </c>
      <c r="L34" s="311">
        <v>0</v>
      </c>
      <c r="M34" s="311">
        <v>0</v>
      </c>
      <c r="N34" s="311">
        <v>0</v>
      </c>
      <c r="O34" s="311">
        <v>0</v>
      </c>
      <c r="P34" s="311">
        <v>0</v>
      </c>
      <c r="Q34" s="312">
        <f>(SUM(D34:P34))/13</f>
        <v>0</v>
      </c>
    </row>
    <row r="35" spans="1:18">
      <c r="A35" s="16">
        <f t="shared" si="0"/>
        <v>23</v>
      </c>
      <c r="B35" s="248"/>
      <c r="C35" s="8"/>
      <c r="D35" s="26"/>
      <c r="E35" s="26"/>
      <c r="F35" s="26"/>
      <c r="G35" s="26"/>
      <c r="H35" s="26"/>
      <c r="I35" s="236"/>
      <c r="J35" s="236"/>
      <c r="K35" s="236"/>
      <c r="L35" s="122"/>
      <c r="M35" s="122"/>
      <c r="N35" s="122"/>
      <c r="O35" s="122"/>
      <c r="P35" s="4"/>
    </row>
    <row r="36" spans="1:18">
      <c r="A36" s="16">
        <f t="shared" si="0"/>
        <v>24</v>
      </c>
      <c r="C36" s="251" t="s">
        <v>312</v>
      </c>
      <c r="D36" s="252">
        <f t="shared" ref="D36:P36" si="3">SUM(D30:D34)</f>
        <v>-30894966.919999998</v>
      </c>
      <c r="E36" s="252">
        <f t="shared" si="3"/>
        <v>-30894966.919999998</v>
      </c>
      <c r="F36" s="252">
        <f t="shared" si="3"/>
        <v>-30894966.919999998</v>
      </c>
      <c r="G36" s="252">
        <f t="shared" si="3"/>
        <v>-30894966.919999998</v>
      </c>
      <c r="H36" s="252">
        <f t="shared" si="3"/>
        <v>-30894966.919999998</v>
      </c>
      <c r="I36" s="252">
        <f t="shared" si="3"/>
        <v>-30816788.313077439</v>
      </c>
      <c r="J36" s="252">
        <f t="shared" si="3"/>
        <v>-30857079.028228063</v>
      </c>
      <c r="K36" s="252">
        <f>SUM(K30:K34)</f>
        <v>-30853585.307992615</v>
      </c>
      <c r="L36" s="252">
        <f t="shared" si="3"/>
        <v>-30767102.878198687</v>
      </c>
      <c r="M36" s="252">
        <f t="shared" si="3"/>
        <v>-30680970.230535422</v>
      </c>
      <c r="N36" s="252">
        <f t="shared" si="3"/>
        <v>-30595364.130625796</v>
      </c>
      <c r="O36" s="252">
        <f t="shared" si="3"/>
        <v>-30512246.348748859</v>
      </c>
      <c r="P36" s="314">
        <f t="shared" si="3"/>
        <v>-30398074.720882583</v>
      </c>
      <c r="Q36" s="262">
        <f>(SUM(D36:P36))/13</f>
        <v>-30765849.658329964</v>
      </c>
      <c r="R36" s="312"/>
    </row>
    <row r="37" spans="1:18">
      <c r="A37" s="16">
        <f t="shared" si="0"/>
        <v>25</v>
      </c>
      <c r="C37" s="251"/>
      <c r="D37" s="26"/>
      <c r="E37" s="26"/>
      <c r="F37" s="26"/>
      <c r="G37" s="236"/>
      <c r="I37" s="236"/>
      <c r="J37" s="236"/>
      <c r="K37" s="236"/>
      <c r="L37" s="122"/>
      <c r="M37" s="122"/>
      <c r="N37" s="122"/>
      <c r="O37" s="122"/>
      <c r="P37" s="4"/>
    </row>
    <row r="38" spans="1:18" ht="15.75">
      <c r="A38" s="16">
        <f t="shared" si="0"/>
        <v>26</v>
      </c>
      <c r="B38" s="246" t="s">
        <v>313</v>
      </c>
      <c r="D38" s="236"/>
      <c r="E38" s="236"/>
      <c r="F38" s="236"/>
      <c r="G38" s="236"/>
      <c r="I38" s="236"/>
      <c r="J38" s="236"/>
      <c r="K38" s="236"/>
      <c r="L38" s="122"/>
      <c r="M38" s="122"/>
      <c r="N38" s="122"/>
      <c r="O38" s="122"/>
      <c r="P38" s="4"/>
    </row>
    <row r="39" spans="1:18">
      <c r="A39" s="16">
        <f t="shared" si="0"/>
        <v>27</v>
      </c>
      <c r="C39" s="72" t="s">
        <v>309</v>
      </c>
      <c r="D39" s="309">
        <v>7277330.21</v>
      </c>
      <c r="E39" s="309">
        <v>7277330.21</v>
      </c>
      <c r="F39" s="309">
        <v>7277330.21</v>
      </c>
      <c r="G39" s="309">
        <v>7277330.21</v>
      </c>
      <c r="H39" s="309">
        <v>7277330.21</v>
      </c>
      <c r="I39" s="309">
        <v>6664194.4000000004</v>
      </c>
      <c r="J39" s="309">
        <v>6664194.4000000004</v>
      </c>
      <c r="K39" s="309">
        <v>6664194.4000000004</v>
      </c>
      <c r="L39" s="309">
        <v>6664194.4000000004</v>
      </c>
      <c r="M39" s="309">
        <v>6664194.4000000004</v>
      </c>
      <c r="N39" s="309">
        <v>6664194.4000000004</v>
      </c>
      <c r="O39" s="309">
        <v>6664194.4000000004</v>
      </c>
      <c r="P39" s="309">
        <v>6664194.4000000004</v>
      </c>
      <c r="Q39" s="310">
        <f>(SUM(D39:P39))/13</f>
        <v>6900015.8653846169</v>
      </c>
    </row>
    <row r="40" spans="1:18">
      <c r="A40" s="16">
        <f t="shared" si="0"/>
        <v>28</v>
      </c>
      <c r="D40" s="311"/>
      <c r="E40" s="311"/>
      <c r="F40" s="311"/>
      <c r="G40" s="311"/>
      <c r="H40" s="311"/>
      <c r="I40" s="311"/>
      <c r="J40" s="311"/>
      <c r="K40" s="311"/>
      <c r="L40" s="311"/>
      <c r="M40" s="311"/>
      <c r="N40" s="311"/>
      <c r="O40" s="311"/>
      <c r="P40" s="311"/>
      <c r="Q40" s="228"/>
    </row>
    <row r="41" spans="1:18">
      <c r="A41" s="16">
        <f t="shared" si="0"/>
        <v>29</v>
      </c>
      <c r="C41" s="72" t="s">
        <v>305</v>
      </c>
      <c r="D41" s="311">
        <v>-3887598.51</v>
      </c>
      <c r="E41" s="311">
        <v>-10301750.109999999</v>
      </c>
      <c r="F41" s="311">
        <v>-10301750.109999999</v>
      </c>
      <c r="G41" s="311">
        <v>-10301750.109999999</v>
      </c>
      <c r="H41" s="311">
        <v>-4144277.2600000007</v>
      </c>
      <c r="I41" s="311">
        <v>-5471535.5206801444</v>
      </c>
      <c r="J41" s="311">
        <v>-5425163.31744189</v>
      </c>
      <c r="K41" s="311">
        <v>-5447345.2972033788</v>
      </c>
      <c r="L41" s="311">
        <v>-5445592.9011433274</v>
      </c>
      <c r="M41" s="311">
        <v>-5443840.505083276</v>
      </c>
      <c r="N41" s="311">
        <v>-5442088.1090232227</v>
      </c>
      <c r="O41" s="311">
        <v>-5440335.7129631713</v>
      </c>
      <c r="P41" s="311">
        <v>-5438583.3169031199</v>
      </c>
      <c r="Q41" s="312">
        <f>(SUM(D41:P41))/13</f>
        <v>-6345508.521572425</v>
      </c>
    </row>
    <row r="42" spans="1:18">
      <c r="A42" s="16">
        <f t="shared" si="0"/>
        <v>30</v>
      </c>
      <c r="B42" s="16"/>
      <c r="C42" s="8"/>
      <c r="D42" s="313"/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228"/>
    </row>
    <row r="43" spans="1:18">
      <c r="A43" s="16">
        <f t="shared" si="0"/>
        <v>31</v>
      </c>
      <c r="C43" s="72" t="s">
        <v>306</v>
      </c>
      <c r="D43" s="311">
        <v>-1768233.01</v>
      </c>
      <c r="E43" s="311">
        <v>-1768233.01</v>
      </c>
      <c r="F43" s="311">
        <v>-1768233.01</v>
      </c>
      <c r="G43" s="311">
        <v>-1768233.01</v>
      </c>
      <c r="H43" s="311">
        <v>-1768233.01</v>
      </c>
      <c r="I43" s="311">
        <v>-1472160.1949999998</v>
      </c>
      <c r="J43" s="311">
        <v>-1472160.1949999998</v>
      </c>
      <c r="K43" s="311">
        <v>-1472160.1949999998</v>
      </c>
      <c r="L43" s="311">
        <v>-1472160.1949999998</v>
      </c>
      <c r="M43" s="311">
        <v>-1472160.1949999998</v>
      </c>
      <c r="N43" s="311">
        <v>-1472160.1949999998</v>
      </c>
      <c r="O43" s="311">
        <v>-1472160.1949999998</v>
      </c>
      <c r="P43" s="311">
        <v>-1472160.1949999998</v>
      </c>
      <c r="Q43" s="312">
        <f>(SUM(D43:P43))/13</f>
        <v>-1586034.3546153849</v>
      </c>
    </row>
    <row r="44" spans="1:18">
      <c r="A44" s="16">
        <f t="shared" si="0"/>
        <v>32</v>
      </c>
      <c r="C44" s="8"/>
      <c r="D44" s="311"/>
      <c r="E44" s="311"/>
      <c r="F44" s="311"/>
      <c r="G44" s="311"/>
      <c r="H44" s="311"/>
      <c r="I44" s="311"/>
      <c r="J44" s="311"/>
      <c r="K44" s="311"/>
      <c r="L44" s="315"/>
      <c r="M44" s="315"/>
      <c r="N44" s="315"/>
      <c r="O44" s="315"/>
      <c r="P44" s="315"/>
      <c r="Q44" s="228"/>
    </row>
    <row r="45" spans="1:18">
      <c r="A45" s="16">
        <f t="shared" si="0"/>
        <v>33</v>
      </c>
      <c r="C45" s="103" t="s">
        <v>314</v>
      </c>
      <c r="D45" s="311">
        <v>-11421</v>
      </c>
      <c r="E45" s="311">
        <v>-11421</v>
      </c>
      <c r="F45" s="311">
        <v>-11421</v>
      </c>
      <c r="G45" s="311">
        <v>-11421</v>
      </c>
      <c r="H45" s="311">
        <v>-11421</v>
      </c>
      <c r="I45" s="311">
        <v>-11421</v>
      </c>
      <c r="J45" s="311">
        <v>-11421</v>
      </c>
      <c r="K45" s="311">
        <f>J45</f>
        <v>-11421</v>
      </c>
      <c r="L45" s="311">
        <f t="shared" ref="L45:P45" si="4">K45</f>
        <v>-11421</v>
      </c>
      <c r="M45" s="311">
        <f t="shared" si="4"/>
        <v>-11421</v>
      </c>
      <c r="N45" s="311">
        <f t="shared" si="4"/>
        <v>-11421</v>
      </c>
      <c r="O45" s="311">
        <f t="shared" si="4"/>
        <v>-11421</v>
      </c>
      <c r="P45" s="311">
        <f t="shared" si="4"/>
        <v>-11421</v>
      </c>
      <c r="Q45" s="312">
        <f>(SUM(D45:P45))/13</f>
        <v>-11421</v>
      </c>
    </row>
    <row r="46" spans="1:18">
      <c r="A46" s="16">
        <f t="shared" si="0"/>
        <v>34</v>
      </c>
      <c r="B46" s="248"/>
      <c r="C46" s="8"/>
      <c r="D46" s="26"/>
      <c r="E46" s="234"/>
      <c r="F46" s="234"/>
      <c r="G46" s="26"/>
      <c r="H46" s="26"/>
      <c r="I46" s="236"/>
      <c r="J46" s="236"/>
      <c r="K46" s="236"/>
      <c r="L46" s="293"/>
      <c r="M46" s="122"/>
      <c r="N46" s="122"/>
      <c r="O46" s="122"/>
      <c r="P46" s="122"/>
    </row>
    <row r="47" spans="1:18">
      <c r="A47" s="16">
        <f t="shared" si="0"/>
        <v>35</v>
      </c>
      <c r="C47" s="251" t="s">
        <v>315</v>
      </c>
      <c r="D47" s="252">
        <f>SUM(D39:D46)</f>
        <v>1610077.6900000002</v>
      </c>
      <c r="E47" s="252">
        <f t="shared" ref="E47:P47" si="5">SUM(E39:E46)</f>
        <v>-4804073.9099999992</v>
      </c>
      <c r="F47" s="252">
        <f t="shared" si="5"/>
        <v>-4804073.9099999992</v>
      </c>
      <c r="G47" s="252">
        <f t="shared" si="5"/>
        <v>-4804073.9099999992</v>
      </c>
      <c r="H47" s="252">
        <f t="shared" si="5"/>
        <v>1353398.9399999992</v>
      </c>
      <c r="I47" s="252">
        <f t="shared" si="5"/>
        <v>-290922.31568014389</v>
      </c>
      <c r="J47" s="252">
        <f t="shared" si="5"/>
        <v>-244550.11244188948</v>
      </c>
      <c r="K47" s="252">
        <f t="shared" si="5"/>
        <v>-266732.09220337821</v>
      </c>
      <c r="L47" s="252">
        <f t="shared" si="5"/>
        <v>-264979.69614332682</v>
      </c>
      <c r="M47" s="252">
        <f t="shared" si="5"/>
        <v>-263227.30008327542</v>
      </c>
      <c r="N47" s="252">
        <f t="shared" si="5"/>
        <v>-261474.90402322216</v>
      </c>
      <c r="O47" s="252">
        <f t="shared" si="5"/>
        <v>-259722.50796317076</v>
      </c>
      <c r="P47" s="252">
        <f t="shared" si="5"/>
        <v>-257970.11190311937</v>
      </c>
      <c r="Q47" s="262">
        <f>(SUM(D47:P47))/13</f>
        <v>-1042948.0108031945</v>
      </c>
      <c r="R47" s="312"/>
    </row>
    <row r="48" spans="1:18">
      <c r="A48" s="16">
        <f t="shared" si="0"/>
        <v>36</v>
      </c>
      <c r="D48" s="45"/>
      <c r="E48" s="45"/>
      <c r="F48" s="45"/>
      <c r="G48" s="45"/>
      <c r="I48" s="45"/>
      <c r="J48" s="45"/>
      <c r="K48" s="45"/>
      <c r="L48" s="236"/>
      <c r="M48" s="4"/>
      <c r="N48" s="4"/>
      <c r="O48" s="4"/>
      <c r="P48" s="122"/>
    </row>
    <row r="49" spans="1:17" ht="15.75" thickBot="1">
      <c r="A49" s="16">
        <f t="shared" si="0"/>
        <v>37</v>
      </c>
      <c r="B49" s="45"/>
      <c r="C49" s="5" t="s">
        <v>252</v>
      </c>
      <c r="D49" s="152">
        <f>D47+D36+D28+D19</f>
        <v>481276480.31830001</v>
      </c>
      <c r="E49" s="152">
        <f t="shared" ref="E49:P49" si="6">E47+E36+E28+E19</f>
        <v>387650305.70000005</v>
      </c>
      <c r="F49" s="152">
        <f t="shared" si="6"/>
        <v>378962851.28000009</v>
      </c>
      <c r="G49" s="152">
        <f t="shared" si="6"/>
        <v>373646591.32000005</v>
      </c>
      <c r="H49" s="152">
        <f t="shared" si="6"/>
        <v>339000275.45999992</v>
      </c>
      <c r="I49" s="152">
        <f t="shared" si="6"/>
        <v>379204192.31432033</v>
      </c>
      <c r="J49" s="152">
        <f t="shared" si="6"/>
        <v>378301952.39069641</v>
      </c>
      <c r="K49" s="152">
        <f t="shared" si="6"/>
        <v>374211546.0326848</v>
      </c>
      <c r="L49" s="128">
        <f t="shared" si="6"/>
        <v>373742840.64122808</v>
      </c>
      <c r="M49" s="128">
        <f t="shared" si="6"/>
        <v>372855346.46998751</v>
      </c>
      <c r="N49" s="128">
        <f t="shared" si="6"/>
        <v>371316014.24533784</v>
      </c>
      <c r="O49" s="128">
        <f t="shared" si="6"/>
        <v>370639406.40361899</v>
      </c>
      <c r="P49" s="128">
        <f t="shared" si="6"/>
        <v>370115572.4036755</v>
      </c>
      <c r="Q49" s="152">
        <f>(SUM(D49:P49))/13</f>
        <v>380840259.61383462</v>
      </c>
    </row>
    <row r="50" spans="1:17" ht="15.75" thickTop="1">
      <c r="A50" s="45"/>
      <c r="B50" s="45"/>
      <c r="L50" s="4"/>
      <c r="M50" s="4"/>
      <c r="N50" s="4"/>
      <c r="O50" s="4"/>
      <c r="P50" s="4"/>
    </row>
    <row r="51" spans="1:17">
      <c r="A51" s="45"/>
      <c r="B51" s="45"/>
      <c r="C51" s="45" t="s">
        <v>243</v>
      </c>
    </row>
    <row r="52" spans="1:17">
      <c r="A52" s="45"/>
      <c r="B52" s="45"/>
      <c r="C52" s="45" t="s">
        <v>376</v>
      </c>
    </row>
    <row r="53" spans="1:17">
      <c r="A53" s="45"/>
      <c r="B53" s="45"/>
    </row>
    <row r="54" spans="1:17">
      <c r="A54" s="45"/>
      <c r="B54" s="45"/>
    </row>
    <row r="55" spans="1:17">
      <c r="A55" s="45"/>
      <c r="B55" s="45"/>
    </row>
    <row r="56" spans="1:17">
      <c r="A56" s="45"/>
      <c r="B56" s="45"/>
    </row>
    <row r="57" spans="1:17">
      <c r="D57" s="92"/>
    </row>
    <row r="58" spans="1:17">
      <c r="D58" s="92"/>
    </row>
    <row r="59" spans="1:17">
      <c r="D59" s="92"/>
    </row>
    <row r="61" spans="1:17">
      <c r="H61" s="5"/>
    </row>
    <row r="62" spans="1:17">
      <c r="H62" s="5"/>
    </row>
    <row r="63" spans="1:17">
      <c r="H63" s="5"/>
    </row>
    <row r="64" spans="1:17">
      <c r="C64" s="264"/>
      <c r="H64" s="5"/>
    </row>
    <row r="65" spans="3:16">
      <c r="C65" s="228"/>
      <c r="H65" s="5"/>
    </row>
    <row r="66" spans="3:16">
      <c r="H66" s="5"/>
    </row>
    <row r="69" spans="3:16">
      <c r="H69" s="5"/>
      <c r="K69" s="4"/>
    </row>
    <row r="70" spans="3:16">
      <c r="H70" s="5"/>
      <c r="K70" s="4"/>
    </row>
    <row r="71" spans="3:16">
      <c r="H71" s="5"/>
      <c r="K71" s="4"/>
    </row>
    <row r="72" spans="3:16">
      <c r="C72" s="264"/>
      <c r="H72" s="5"/>
      <c r="K72" s="4"/>
    </row>
    <row r="74" spans="3:16">
      <c r="H74" s="5"/>
      <c r="K74" s="264"/>
      <c r="L74" s="264"/>
      <c r="M74" s="264"/>
      <c r="N74" s="264"/>
      <c r="O74" s="264"/>
      <c r="P74" s="264"/>
    </row>
    <row r="78" spans="3:16">
      <c r="K78" s="92"/>
    </row>
  </sheetData>
  <mergeCells count="3">
    <mergeCell ref="A1:Q1"/>
    <mergeCell ref="A2:Q2"/>
    <mergeCell ref="A3:Q3"/>
  </mergeCells>
  <printOptions horizontalCentered="1"/>
  <pageMargins left="0.33" right="0.33" top="0.93" bottom="1" header="0.25" footer="0.5"/>
  <pageSetup scale="41" orientation="landscape" verticalDpi="300" r:id="rId1"/>
  <headerFooter alignWithMargins="0">
    <oddHeader xml:space="preserve">&amp;RCASE NO. 2015-00343
FR_16(8)(b)
ATTACHMENT 1
</oddHeader>
    <oddFooter>&amp;R&amp;A
Page 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4"/>
  <sheetViews>
    <sheetView view="pageBreakPreview" zoomScale="60" zoomScaleNormal="70" workbookViewId="0">
      <pane xSplit="3" ySplit="11" topLeftCell="D12" activePane="bottomRight" state="frozen"/>
      <selection activeCell="B25" sqref="B25"/>
      <selection pane="topRight" activeCell="B25" sqref="B25"/>
      <selection pane="bottomLeft" activeCell="B25" sqref="B25"/>
      <selection pane="bottomRight" activeCell="D12" sqref="D12"/>
    </sheetView>
  </sheetViews>
  <sheetFormatPr defaultColWidth="8.44140625" defaultRowHeight="15"/>
  <cols>
    <col min="1" max="1" width="5" style="5" customWidth="1"/>
    <col min="2" max="2" width="5.6640625" style="5" customWidth="1"/>
    <col min="3" max="3" width="49.33203125" style="5" bestFit="1" customWidth="1"/>
    <col min="4" max="4" width="14.5546875" style="5" customWidth="1"/>
    <col min="5" max="5" width="14.44140625" style="5" customWidth="1"/>
    <col min="6" max="6" width="14.5546875" style="5" customWidth="1"/>
    <col min="7" max="7" width="14.77734375" style="5" customWidth="1"/>
    <col min="8" max="8" width="14.21875" style="236" customWidth="1"/>
    <col min="9" max="9" width="15.109375" style="5" customWidth="1"/>
    <col min="10" max="10" width="14.77734375" style="5" customWidth="1"/>
    <col min="11" max="11" width="14.21875" style="5" customWidth="1"/>
    <col min="12" max="12" width="14.44140625" style="5" customWidth="1"/>
    <col min="13" max="13" width="14.21875" style="5" customWidth="1"/>
    <col min="14" max="14" width="14.77734375" style="5" customWidth="1"/>
    <col min="15" max="15" width="15" style="5" customWidth="1"/>
    <col min="16" max="16" width="14.5546875" style="5" customWidth="1"/>
    <col min="17" max="17" width="14" style="5" customWidth="1"/>
    <col min="18" max="18" width="9.33203125" style="5" bestFit="1" customWidth="1"/>
    <col min="19" max="16384" width="8.44140625" style="5"/>
  </cols>
  <sheetData>
    <row r="1" spans="1:17">
      <c r="A1" s="324" t="s">
        <v>382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</row>
    <row r="2" spans="1:17">
      <c r="A2" s="324" t="s">
        <v>383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</row>
    <row r="3" spans="1:17">
      <c r="A3" s="324" t="s">
        <v>294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</row>
    <row r="4" spans="1:17">
      <c r="A4" s="324" t="s">
        <v>384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</row>
    <row r="5" spans="1:17">
      <c r="A5" s="11"/>
      <c r="B5" s="10"/>
      <c r="C5" s="10"/>
      <c r="D5" s="10"/>
      <c r="E5" s="10"/>
      <c r="F5" s="10"/>
      <c r="G5" s="10"/>
      <c r="H5" s="235"/>
      <c r="I5" s="10"/>
      <c r="J5" s="10"/>
      <c r="K5" s="10"/>
    </row>
    <row r="6" spans="1:17">
      <c r="A6" s="44" t="str">
        <f>'B.1 F '!A6</f>
        <v>Data:______Base Period__X___Forecasted Period</v>
      </c>
      <c r="B6" s="44"/>
      <c r="C6" s="45"/>
      <c r="P6" s="5" t="s">
        <v>296</v>
      </c>
    </row>
    <row r="7" spans="1:17">
      <c r="A7" s="44" t="str">
        <f>'B.1 F '!A7</f>
        <v>Type of Filing:___X____Original________Updated ________Revised</v>
      </c>
      <c r="B7" s="45"/>
      <c r="C7" s="44"/>
      <c r="P7" s="5" t="s">
        <v>377</v>
      </c>
    </row>
    <row r="8" spans="1:17">
      <c r="A8" s="114" t="str">
        <f>'B.1 F '!A8</f>
        <v>Workpaper Reference No(s).</v>
      </c>
      <c r="B8" s="13"/>
      <c r="C8" s="13"/>
      <c r="D8" s="13"/>
      <c r="E8" s="13"/>
      <c r="F8" s="13"/>
      <c r="G8" s="14"/>
      <c r="H8" s="306"/>
      <c r="I8" s="13"/>
      <c r="J8" s="13"/>
      <c r="K8" s="14"/>
      <c r="L8" s="13"/>
      <c r="M8" s="14"/>
      <c r="N8" s="14"/>
      <c r="O8" s="14"/>
      <c r="P8" s="14"/>
      <c r="Q8" s="14"/>
    </row>
    <row r="9" spans="1:17">
      <c r="D9" s="3"/>
      <c r="E9" s="46"/>
      <c r="F9" s="16"/>
      <c r="G9" s="16"/>
      <c r="H9" s="64"/>
      <c r="I9" s="16"/>
      <c r="J9" s="46"/>
      <c r="K9" s="16"/>
    </row>
    <row r="10" spans="1:17">
      <c r="A10" s="16" t="s">
        <v>31</v>
      </c>
      <c r="B10" s="16" t="s">
        <v>372</v>
      </c>
      <c r="D10" s="40" t="s">
        <v>358</v>
      </c>
      <c r="E10" s="40" t="s">
        <v>358</v>
      </c>
      <c r="F10" s="40" t="s">
        <v>358</v>
      </c>
      <c r="G10" s="40" t="s">
        <v>358</v>
      </c>
      <c r="H10" s="40" t="s">
        <v>358</v>
      </c>
      <c r="I10" s="40" t="s">
        <v>378</v>
      </c>
      <c r="J10" s="40" t="s">
        <v>378</v>
      </c>
      <c r="K10" s="40" t="s">
        <v>378</v>
      </c>
      <c r="L10" s="40" t="s">
        <v>378</v>
      </c>
      <c r="M10" s="40" t="s">
        <v>378</v>
      </c>
      <c r="N10" s="40" t="s">
        <v>378</v>
      </c>
      <c r="O10" s="40" t="s">
        <v>378</v>
      </c>
      <c r="P10" s="40" t="s">
        <v>378</v>
      </c>
      <c r="Q10" s="307" t="s">
        <v>374</v>
      </c>
    </row>
    <row r="11" spans="1:17">
      <c r="A11" s="21" t="s">
        <v>33</v>
      </c>
      <c r="B11" s="21" t="s">
        <v>375</v>
      </c>
      <c r="C11" s="13"/>
      <c r="D11" s="300">
        <f>'WP B.4.1F'!C8</f>
        <v>42520</v>
      </c>
      <c r="E11" s="300">
        <f>'WP B.4.1F'!D8</f>
        <v>42551</v>
      </c>
      <c r="F11" s="300">
        <f>'WP B.4.1F'!E8</f>
        <v>42582</v>
      </c>
      <c r="G11" s="300">
        <f>'WP B.4.1F'!F8</f>
        <v>42613</v>
      </c>
      <c r="H11" s="300">
        <f>'WP B.4.1F'!G8</f>
        <v>42643</v>
      </c>
      <c r="I11" s="300">
        <f>'WP B.4.1F'!H8</f>
        <v>42674</v>
      </c>
      <c r="J11" s="300">
        <f>'WP B.4.1F'!I8</f>
        <v>42704</v>
      </c>
      <c r="K11" s="300">
        <f>'WP B.4.1F'!J8</f>
        <v>42735</v>
      </c>
      <c r="L11" s="300">
        <f>'WP B.4.1F'!K8</f>
        <v>42766</v>
      </c>
      <c r="M11" s="300">
        <f>'WP B.4.1F'!L8</f>
        <v>42794</v>
      </c>
      <c r="N11" s="300">
        <f>'WP B.4.1F'!M8</f>
        <v>42825</v>
      </c>
      <c r="O11" s="300">
        <f>'WP B.4.1F'!N8</f>
        <v>42855</v>
      </c>
      <c r="P11" s="300">
        <f>'WP B.4.1F'!O8</f>
        <v>42886</v>
      </c>
      <c r="Q11" s="243" t="s">
        <v>86</v>
      </c>
    </row>
    <row r="12" spans="1:17" ht="15.75">
      <c r="B12" s="246" t="s">
        <v>303</v>
      </c>
      <c r="G12" s="4"/>
    </row>
    <row r="13" spans="1:17">
      <c r="A13" s="16">
        <v>1</v>
      </c>
      <c r="C13" s="72" t="s">
        <v>309</v>
      </c>
      <c r="D13" s="129">
        <v>1904270.3399999999</v>
      </c>
      <c r="E13" s="129">
        <v>1904270.3399999999</v>
      </c>
      <c r="F13" s="129">
        <v>1904270.3399999999</v>
      </c>
      <c r="G13" s="129">
        <v>1904270.3399999999</v>
      </c>
      <c r="H13" s="129">
        <v>1904270.3399999999</v>
      </c>
      <c r="I13" s="129">
        <v>1904270.3399999999</v>
      </c>
      <c r="J13" s="129">
        <v>1904270.3399999999</v>
      </c>
      <c r="K13" s="129">
        <v>1904270.3399999999</v>
      </c>
      <c r="L13" s="129">
        <v>1904270.3399999999</v>
      </c>
      <c r="M13" s="129">
        <v>1904270.3399999999</v>
      </c>
      <c r="N13" s="129">
        <v>1904270.3399999999</v>
      </c>
      <c r="O13" s="129">
        <v>1904270.3399999999</v>
      </c>
      <c r="P13" s="129">
        <v>1904270.3399999999</v>
      </c>
      <c r="Q13" s="125">
        <f>(SUM(D13:P13))/13</f>
        <v>1904270.3399999999</v>
      </c>
    </row>
    <row r="14" spans="1:17" ht="14.25" customHeight="1">
      <c r="A14" s="16">
        <f>A13+1</f>
        <v>2</v>
      </c>
      <c r="B14" s="248"/>
      <c r="C14" s="8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123"/>
    </row>
    <row r="15" spans="1:17">
      <c r="A15" s="16">
        <f t="shared" ref="A15:A49" si="0">A14+1</f>
        <v>3</v>
      </c>
      <c r="C15" s="72" t="s">
        <v>305</v>
      </c>
      <c r="D15" s="293">
        <v>-80218733.056358904</v>
      </c>
      <c r="E15" s="293">
        <v>-80559742.107176512</v>
      </c>
      <c r="F15" s="293">
        <v>-80874647.790580988</v>
      </c>
      <c r="G15" s="293">
        <v>-81163347.05915463</v>
      </c>
      <c r="H15" s="293">
        <v>-81424897.009241536</v>
      </c>
      <c r="I15" s="293">
        <v>-81358602.222426772</v>
      </c>
      <c r="J15" s="293">
        <v>-81343347.098690271</v>
      </c>
      <c r="K15" s="293">
        <v>-81373049.015424699</v>
      </c>
      <c r="L15" s="293">
        <v>-81377075.143313885</v>
      </c>
      <c r="M15" s="293">
        <v>-81382846.550566718</v>
      </c>
      <c r="N15" s="293">
        <v>-81395926.961864516</v>
      </c>
      <c r="O15" s="293">
        <v>-81395983.710401192</v>
      </c>
      <c r="P15" s="293">
        <v>-81401835.201977119</v>
      </c>
      <c r="Q15" s="123">
        <f t="shared" ref="Q15:Q41" si="1">(SUM(D15:P15))/13</f>
        <v>-81174617.917475209</v>
      </c>
    </row>
    <row r="16" spans="1:17" ht="14.25" customHeight="1">
      <c r="A16" s="16">
        <f t="shared" si="0"/>
        <v>4</v>
      </c>
      <c r="B16" s="248"/>
      <c r="C16" s="8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123"/>
    </row>
    <row r="17" spans="1:18">
      <c r="A17" s="16">
        <f t="shared" si="0"/>
        <v>5</v>
      </c>
      <c r="C17" s="72" t="s">
        <v>306</v>
      </c>
      <c r="D17" s="293">
        <v>-96035.15</v>
      </c>
      <c r="E17" s="293">
        <v>-96035.15</v>
      </c>
      <c r="F17" s="293">
        <v>-96035.15</v>
      </c>
      <c r="G17" s="293">
        <v>-96035.15</v>
      </c>
      <c r="H17" s="293">
        <v>-96035.15</v>
      </c>
      <c r="I17" s="293">
        <v>-96035.15</v>
      </c>
      <c r="J17" s="293">
        <v>-96035.15</v>
      </c>
      <c r="K17" s="293">
        <v>-96035.15</v>
      </c>
      <c r="L17" s="293">
        <v>-96035.15</v>
      </c>
      <c r="M17" s="293">
        <v>-96035.15</v>
      </c>
      <c r="N17" s="293">
        <v>-96035.15</v>
      </c>
      <c r="O17" s="293">
        <v>-96035.15</v>
      </c>
      <c r="P17" s="293">
        <v>-96035.15</v>
      </c>
      <c r="Q17" s="123">
        <f t="shared" si="1"/>
        <v>-96035.15</v>
      </c>
    </row>
    <row r="18" spans="1:18" ht="14.25" customHeight="1">
      <c r="A18" s="16">
        <f t="shared" si="0"/>
        <v>6</v>
      </c>
      <c r="B18" s="248"/>
      <c r="C18" s="8"/>
      <c r="D18" s="293"/>
      <c r="E18" s="293"/>
      <c r="F18" s="293"/>
      <c r="G18" s="293"/>
      <c r="H18" s="293"/>
      <c r="I18" s="150"/>
      <c r="J18" s="150"/>
      <c r="K18" s="150"/>
      <c r="L18" s="293"/>
      <c r="M18" s="122"/>
      <c r="N18" s="122"/>
      <c r="O18" s="122"/>
      <c r="P18" s="122"/>
      <c r="Q18" s="123"/>
    </row>
    <row r="19" spans="1:18">
      <c r="A19" s="16">
        <f t="shared" si="0"/>
        <v>7</v>
      </c>
      <c r="C19" s="251" t="s">
        <v>307</v>
      </c>
      <c r="D19" s="252">
        <f t="shared" ref="D19:P19" si="2">SUM(D13:D17)</f>
        <v>-78410497.866358906</v>
      </c>
      <c r="E19" s="252">
        <f t="shared" si="2"/>
        <v>-78751506.917176515</v>
      </c>
      <c r="F19" s="252">
        <f t="shared" si="2"/>
        <v>-79066412.60058099</v>
      </c>
      <c r="G19" s="252">
        <f t="shared" si="2"/>
        <v>-79355111.869154632</v>
      </c>
      <c r="H19" s="252">
        <f t="shared" si="2"/>
        <v>-79616661.819241539</v>
      </c>
      <c r="I19" s="252">
        <f t="shared" si="2"/>
        <v>-79550367.032426775</v>
      </c>
      <c r="J19" s="252">
        <f t="shared" si="2"/>
        <v>-79535111.908690274</v>
      </c>
      <c r="K19" s="252">
        <f t="shared" si="2"/>
        <v>-79564813.825424701</v>
      </c>
      <c r="L19" s="252">
        <f t="shared" si="2"/>
        <v>-79568839.953313887</v>
      </c>
      <c r="M19" s="252">
        <f t="shared" si="2"/>
        <v>-79574611.36056672</v>
      </c>
      <c r="N19" s="252">
        <f t="shared" si="2"/>
        <v>-79587691.771864519</v>
      </c>
      <c r="O19" s="252">
        <f t="shared" si="2"/>
        <v>-79587748.520401195</v>
      </c>
      <c r="P19" s="252">
        <f t="shared" si="2"/>
        <v>-79593600.011977121</v>
      </c>
      <c r="Q19" s="125">
        <f t="shared" si="1"/>
        <v>-79366382.727475211</v>
      </c>
      <c r="R19" s="312"/>
    </row>
    <row r="20" spans="1:18" ht="14.25" customHeight="1">
      <c r="A20" s="16">
        <f t="shared" si="0"/>
        <v>8</v>
      </c>
      <c r="B20" s="248"/>
      <c r="C20" s="8"/>
      <c r="D20" s="293"/>
      <c r="E20" s="293"/>
      <c r="F20" s="293"/>
      <c r="G20" s="293"/>
      <c r="H20" s="293"/>
      <c r="I20" s="150"/>
      <c r="J20" s="150"/>
      <c r="K20" s="150"/>
      <c r="L20" s="293"/>
      <c r="M20" s="122"/>
      <c r="N20" s="122"/>
      <c r="O20" s="122"/>
      <c r="P20" s="122"/>
      <c r="Q20" s="123"/>
    </row>
    <row r="21" spans="1:18" ht="15.75">
      <c r="A21" s="16">
        <f t="shared" si="0"/>
        <v>9</v>
      </c>
      <c r="B21" s="246" t="s">
        <v>308</v>
      </c>
      <c r="D21" s="150"/>
      <c r="E21" s="150"/>
      <c r="F21" s="150"/>
      <c r="G21" s="150"/>
      <c r="H21" s="150"/>
      <c r="I21" s="150"/>
      <c r="J21" s="150"/>
      <c r="K21" s="150"/>
      <c r="L21" s="150"/>
      <c r="M21" s="122"/>
      <c r="N21" s="122"/>
      <c r="O21" s="122"/>
      <c r="P21" s="122"/>
      <c r="Q21" s="123"/>
    </row>
    <row r="22" spans="1:18">
      <c r="A22" s="16">
        <f t="shared" si="0"/>
        <v>10</v>
      </c>
      <c r="C22" s="72" t="s">
        <v>309</v>
      </c>
      <c r="D22" s="129">
        <v>484045051.19999999</v>
      </c>
      <c r="E22" s="129">
        <v>484045051.19999999</v>
      </c>
      <c r="F22" s="129">
        <v>484045051.19999999</v>
      </c>
      <c r="G22" s="129">
        <v>484045051.19999999</v>
      </c>
      <c r="H22" s="129">
        <v>484045051.19999999</v>
      </c>
      <c r="I22" s="129">
        <v>484045051.19999999</v>
      </c>
      <c r="J22" s="129">
        <v>484045051.19999999</v>
      </c>
      <c r="K22" s="129">
        <v>484045051.19999999</v>
      </c>
      <c r="L22" s="129">
        <v>484045051.19999999</v>
      </c>
      <c r="M22" s="129">
        <v>484045051.19999999</v>
      </c>
      <c r="N22" s="129">
        <v>484045051.19999999</v>
      </c>
      <c r="O22" s="129">
        <v>484045051.19999999</v>
      </c>
      <c r="P22" s="129">
        <v>484045051.19999999</v>
      </c>
      <c r="Q22" s="125">
        <f t="shared" si="1"/>
        <v>484045051.19999987</v>
      </c>
    </row>
    <row r="23" spans="1:18">
      <c r="A23" s="16">
        <f t="shared" si="0"/>
        <v>11</v>
      </c>
      <c r="D23" s="293"/>
      <c r="E23" s="293"/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123"/>
    </row>
    <row r="24" spans="1:18">
      <c r="A24" s="16">
        <f t="shared" si="0"/>
        <v>12</v>
      </c>
      <c r="C24" s="72" t="s">
        <v>305</v>
      </c>
      <c r="D24" s="293">
        <v>-29125032.782458272</v>
      </c>
      <c r="E24" s="293">
        <v>-29081539.574179493</v>
      </c>
      <c r="F24" s="293">
        <v>-29016090.321144048</v>
      </c>
      <c r="G24" s="293">
        <v>-29091015.782572601</v>
      </c>
      <c r="H24" s="293">
        <v>-29164514.558496222</v>
      </c>
      <c r="I24" s="293">
        <v>-29260536.804730523</v>
      </c>
      <c r="J24" s="293">
        <v>-29586106.327602807</v>
      </c>
      <c r="K24" s="293">
        <v>-30185477.462548118</v>
      </c>
      <c r="L24" s="293">
        <v>-30324695.775417019</v>
      </c>
      <c r="M24" s="293">
        <v>-30396345.810533337</v>
      </c>
      <c r="N24" s="293">
        <v>-30435525.971129511</v>
      </c>
      <c r="O24" s="293">
        <v>-30430926.625619121</v>
      </c>
      <c r="P24" s="293">
        <v>-30432188.664144929</v>
      </c>
      <c r="Q24" s="123">
        <f t="shared" si="1"/>
        <v>-29733076.650813539</v>
      </c>
    </row>
    <row r="25" spans="1:18" ht="14.25" customHeight="1">
      <c r="A25" s="16">
        <f t="shared" si="0"/>
        <v>13</v>
      </c>
      <c r="B25" s="248"/>
      <c r="C25" s="8"/>
      <c r="D25" s="293"/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123"/>
    </row>
    <row r="26" spans="1:18">
      <c r="A26" s="16">
        <f t="shared" si="0"/>
        <v>14</v>
      </c>
      <c r="C26" s="72" t="s">
        <v>306</v>
      </c>
      <c r="D26" s="293">
        <v>22822184.905000001</v>
      </c>
      <c r="E26" s="293">
        <v>22822184.905000001</v>
      </c>
      <c r="F26" s="293">
        <v>22822184.905000001</v>
      </c>
      <c r="G26" s="293">
        <v>22822184.905000001</v>
      </c>
      <c r="H26" s="293">
        <v>22822184.905000001</v>
      </c>
      <c r="I26" s="293">
        <v>22822184.905000001</v>
      </c>
      <c r="J26" s="293">
        <v>22822184.905000001</v>
      </c>
      <c r="K26" s="293">
        <v>22822184.905000001</v>
      </c>
      <c r="L26" s="293">
        <v>22822184.905000001</v>
      </c>
      <c r="M26" s="293">
        <v>22822184.905000001</v>
      </c>
      <c r="N26" s="293">
        <v>22822184.905000001</v>
      </c>
      <c r="O26" s="293">
        <v>22822184.905000001</v>
      </c>
      <c r="P26" s="293">
        <v>22822184.905000001</v>
      </c>
      <c r="Q26" s="123">
        <f t="shared" si="1"/>
        <v>22822184.904999997</v>
      </c>
    </row>
    <row r="27" spans="1:18" ht="14.25" customHeight="1">
      <c r="A27" s="16">
        <f t="shared" si="0"/>
        <v>15</v>
      </c>
      <c r="B27" s="248"/>
      <c r="C27" s="8"/>
      <c r="D27" s="293"/>
      <c r="E27" s="293"/>
      <c r="F27" s="293"/>
      <c r="G27" s="293"/>
      <c r="H27" s="293"/>
      <c r="I27" s="150"/>
      <c r="J27" s="150"/>
      <c r="K27" s="150"/>
      <c r="L27" s="293"/>
      <c r="M27" s="122"/>
      <c r="N27" s="122"/>
      <c r="O27" s="122"/>
      <c r="P27" s="122"/>
      <c r="Q27" s="123"/>
    </row>
    <row r="28" spans="1:18">
      <c r="A28" s="16">
        <f t="shared" si="0"/>
        <v>16</v>
      </c>
      <c r="C28" s="251" t="s">
        <v>310</v>
      </c>
      <c r="D28" s="252">
        <f t="shared" ref="D28:P28" si="3">SUM(D22:D26)</f>
        <v>477742203.32254171</v>
      </c>
      <c r="E28" s="252">
        <f t="shared" si="3"/>
        <v>477785696.53082049</v>
      </c>
      <c r="F28" s="252">
        <f t="shared" si="3"/>
        <v>477851145.78385592</v>
      </c>
      <c r="G28" s="252">
        <f t="shared" si="3"/>
        <v>477776220.32242739</v>
      </c>
      <c r="H28" s="252">
        <f t="shared" si="3"/>
        <v>477702721.54650378</v>
      </c>
      <c r="I28" s="252">
        <f t="shared" si="3"/>
        <v>477606699.30026948</v>
      </c>
      <c r="J28" s="252">
        <f t="shared" si="3"/>
        <v>477281129.77739716</v>
      </c>
      <c r="K28" s="252">
        <f t="shared" si="3"/>
        <v>476681758.64245188</v>
      </c>
      <c r="L28" s="252">
        <f t="shared" si="3"/>
        <v>476542540.32958293</v>
      </c>
      <c r="M28" s="252">
        <f t="shared" si="3"/>
        <v>476470890.29446661</v>
      </c>
      <c r="N28" s="252">
        <f t="shared" si="3"/>
        <v>476431710.13387048</v>
      </c>
      <c r="O28" s="252">
        <f t="shared" si="3"/>
        <v>476436309.47938085</v>
      </c>
      <c r="P28" s="252">
        <f t="shared" si="3"/>
        <v>476435047.44085503</v>
      </c>
      <c r="Q28" s="125">
        <f t="shared" si="1"/>
        <v>477134159.45418644</v>
      </c>
      <c r="R28" s="312"/>
    </row>
    <row r="29" spans="1:18" ht="15.75">
      <c r="A29" s="16">
        <f t="shared" si="0"/>
        <v>17</v>
      </c>
      <c r="B29" s="246" t="s">
        <v>311</v>
      </c>
      <c r="C29" s="251"/>
      <c r="D29" s="316"/>
      <c r="E29" s="316"/>
      <c r="F29" s="316"/>
      <c r="G29" s="178"/>
      <c r="H29" s="178"/>
      <c r="I29" s="178"/>
      <c r="J29" s="178"/>
      <c r="K29" s="178"/>
      <c r="L29" s="293"/>
      <c r="M29" s="122"/>
      <c r="N29" s="122"/>
      <c r="O29" s="122"/>
      <c r="P29" s="122"/>
      <c r="Q29" s="123"/>
    </row>
    <row r="30" spans="1:18">
      <c r="A30" s="16">
        <f t="shared" si="0"/>
        <v>18</v>
      </c>
      <c r="C30" s="72" t="s">
        <v>309</v>
      </c>
      <c r="D30" s="129">
        <v>-410946.2</v>
      </c>
      <c r="E30" s="129">
        <v>-410946.2</v>
      </c>
      <c r="F30" s="129">
        <v>-410946.2</v>
      </c>
      <c r="G30" s="129">
        <v>-410946.2</v>
      </c>
      <c r="H30" s="129">
        <v>-410946.2</v>
      </c>
      <c r="I30" s="129">
        <v>-410946.2</v>
      </c>
      <c r="J30" s="129">
        <v>-410946.2</v>
      </c>
      <c r="K30" s="129">
        <v>-410946.2</v>
      </c>
      <c r="L30" s="129">
        <v>-410946.2</v>
      </c>
      <c r="M30" s="129">
        <v>-410946.2</v>
      </c>
      <c r="N30" s="129">
        <v>-410946.2</v>
      </c>
      <c r="O30" s="129">
        <v>-410946.2</v>
      </c>
      <c r="P30" s="129">
        <v>-410946.2</v>
      </c>
      <c r="Q30" s="125">
        <f t="shared" si="1"/>
        <v>-410946.20000000013</v>
      </c>
    </row>
    <row r="31" spans="1:18">
      <c r="A31" s="16">
        <f t="shared" si="0"/>
        <v>19</v>
      </c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293"/>
      <c r="P31" s="293"/>
      <c r="Q31" s="123"/>
    </row>
    <row r="32" spans="1:18">
      <c r="A32" s="16">
        <f t="shared" si="0"/>
        <v>20</v>
      </c>
      <c r="C32" s="72" t="s">
        <v>305</v>
      </c>
      <c r="D32" s="293">
        <v>-29646369.768841103</v>
      </c>
      <c r="E32" s="293">
        <v>-29526434.794270266</v>
      </c>
      <c r="F32" s="293">
        <v>-29415999.531264987</v>
      </c>
      <c r="G32" s="293">
        <v>-29316336.12069957</v>
      </c>
      <c r="H32" s="293">
        <v>-29273176.857399337</v>
      </c>
      <c r="I32" s="293">
        <v>-29183843.782559834</v>
      </c>
      <c r="J32" s="293">
        <v>-29105721.189252838</v>
      </c>
      <c r="K32" s="293">
        <v>-29039225.19870621</v>
      </c>
      <c r="L32" s="293">
        <v>-28985087.822275769</v>
      </c>
      <c r="M32" s="293">
        <v>-28930691.681770518</v>
      </c>
      <c r="N32" s="293">
        <v>-28892748.243710056</v>
      </c>
      <c r="O32" s="293">
        <v>-28864842.096075516</v>
      </c>
      <c r="P32" s="293">
        <v>-28851044.594174109</v>
      </c>
      <c r="Q32" s="123">
        <f t="shared" si="1"/>
        <v>-29156270.898538467</v>
      </c>
    </row>
    <row r="33" spans="1:18">
      <c r="A33" s="16">
        <f t="shared" si="0"/>
        <v>21</v>
      </c>
      <c r="B33" s="248"/>
      <c r="C33" s="8"/>
      <c r="D33" s="293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123"/>
    </row>
    <row r="34" spans="1:18">
      <c r="A34" s="16">
        <f t="shared" si="0"/>
        <v>22</v>
      </c>
      <c r="C34" s="72" t="s">
        <v>306</v>
      </c>
      <c r="D34" s="293">
        <v>0</v>
      </c>
      <c r="E34" s="293">
        <v>0</v>
      </c>
      <c r="F34" s="293">
        <v>0</v>
      </c>
      <c r="G34" s="293">
        <v>0</v>
      </c>
      <c r="H34" s="293">
        <v>0</v>
      </c>
      <c r="I34" s="293">
        <v>0</v>
      </c>
      <c r="J34" s="293">
        <v>0</v>
      </c>
      <c r="K34" s="293">
        <v>0</v>
      </c>
      <c r="L34" s="293">
        <v>0</v>
      </c>
      <c r="M34" s="293">
        <v>0</v>
      </c>
      <c r="N34" s="293">
        <v>0</v>
      </c>
      <c r="O34" s="293">
        <v>0</v>
      </c>
      <c r="P34" s="293">
        <v>0</v>
      </c>
      <c r="Q34" s="123">
        <f t="shared" si="1"/>
        <v>0</v>
      </c>
    </row>
    <row r="35" spans="1:18">
      <c r="A35" s="16">
        <f t="shared" si="0"/>
        <v>23</v>
      </c>
      <c r="B35" s="248"/>
      <c r="C35" s="8"/>
      <c r="D35" s="293"/>
      <c r="E35" s="293"/>
      <c r="F35" s="293"/>
      <c r="G35" s="293"/>
      <c r="H35" s="293"/>
      <c r="I35" s="150"/>
      <c r="J35" s="150"/>
      <c r="K35" s="150"/>
      <c r="L35" s="293"/>
      <c r="M35" s="122"/>
      <c r="N35" s="122"/>
      <c r="O35" s="122"/>
      <c r="P35" s="122"/>
      <c r="Q35" s="123"/>
    </row>
    <row r="36" spans="1:18">
      <c r="A36" s="16">
        <f t="shared" si="0"/>
        <v>24</v>
      </c>
      <c r="C36" s="251" t="s">
        <v>312</v>
      </c>
      <c r="D36" s="252">
        <f t="shared" ref="D36:P36" si="4">SUM(D30:D34)</f>
        <v>-30057315.968841102</v>
      </c>
      <c r="E36" s="252">
        <f t="shared" si="4"/>
        <v>-29937380.994270265</v>
      </c>
      <c r="F36" s="252">
        <f t="shared" si="4"/>
        <v>-29826945.731264986</v>
      </c>
      <c r="G36" s="252">
        <f t="shared" si="4"/>
        <v>-29727282.320699569</v>
      </c>
      <c r="H36" s="252">
        <f t="shared" si="4"/>
        <v>-29684123.057399336</v>
      </c>
      <c r="I36" s="252">
        <f t="shared" si="4"/>
        <v>-29594789.982559834</v>
      </c>
      <c r="J36" s="252">
        <f t="shared" si="4"/>
        <v>-29516667.389252838</v>
      </c>
      <c r="K36" s="252">
        <f t="shared" si="4"/>
        <v>-29450171.398706209</v>
      </c>
      <c r="L36" s="252">
        <f t="shared" si="4"/>
        <v>-29396034.022275768</v>
      </c>
      <c r="M36" s="252">
        <f t="shared" si="4"/>
        <v>-29341637.881770518</v>
      </c>
      <c r="N36" s="252">
        <f t="shared" si="4"/>
        <v>-29303694.443710055</v>
      </c>
      <c r="O36" s="252">
        <f t="shared" si="4"/>
        <v>-29275788.296075515</v>
      </c>
      <c r="P36" s="252">
        <f t="shared" si="4"/>
        <v>-29261990.794174109</v>
      </c>
      <c r="Q36" s="125">
        <f t="shared" si="1"/>
        <v>-29567217.098538466</v>
      </c>
      <c r="R36" s="312"/>
    </row>
    <row r="37" spans="1:18">
      <c r="A37" s="16">
        <f t="shared" si="0"/>
        <v>25</v>
      </c>
      <c r="C37" s="251"/>
      <c r="D37" s="293"/>
      <c r="E37" s="293"/>
      <c r="F37" s="293"/>
      <c r="G37" s="150"/>
      <c r="H37" s="150"/>
      <c r="I37" s="150"/>
      <c r="J37" s="150"/>
      <c r="K37" s="150"/>
      <c r="L37" s="293"/>
      <c r="M37" s="122"/>
      <c r="N37" s="122"/>
      <c r="O37" s="122"/>
      <c r="P37" s="122"/>
      <c r="Q37" s="123"/>
    </row>
    <row r="38" spans="1:18" ht="15.75">
      <c r="A38" s="16">
        <f t="shared" si="0"/>
        <v>26</v>
      </c>
      <c r="B38" s="246" t="s">
        <v>313</v>
      </c>
      <c r="D38" s="150"/>
      <c r="E38" s="150"/>
      <c r="F38" s="150"/>
      <c r="G38" s="150"/>
      <c r="H38" s="150"/>
      <c r="I38" s="150"/>
      <c r="J38" s="150"/>
      <c r="K38" s="150"/>
      <c r="L38" s="150"/>
      <c r="M38" s="122"/>
      <c r="N38" s="122"/>
      <c r="O38" s="122"/>
      <c r="P38" s="122"/>
      <c r="Q38" s="123"/>
    </row>
    <row r="39" spans="1:18">
      <c r="A39" s="16">
        <f t="shared" si="0"/>
        <v>27</v>
      </c>
      <c r="C39" s="72" t="s">
        <v>309</v>
      </c>
      <c r="D39" s="129">
        <v>6664194.4000000004</v>
      </c>
      <c r="E39" s="129">
        <v>6664194.4000000004</v>
      </c>
      <c r="F39" s="129">
        <v>6664194.4000000004</v>
      </c>
      <c r="G39" s="129">
        <v>6664194.4000000004</v>
      </c>
      <c r="H39" s="129">
        <v>6664194.4000000004</v>
      </c>
      <c r="I39" s="129">
        <v>6664194.4000000004</v>
      </c>
      <c r="J39" s="129">
        <v>6664194.4000000004</v>
      </c>
      <c r="K39" s="129">
        <v>6664194.4000000004</v>
      </c>
      <c r="L39" s="129">
        <v>6664194.4000000004</v>
      </c>
      <c r="M39" s="129">
        <v>6664194.4000000004</v>
      </c>
      <c r="N39" s="129">
        <v>6664194.4000000004</v>
      </c>
      <c r="O39" s="129">
        <v>6664194.4000000004</v>
      </c>
      <c r="P39" s="129">
        <v>6664194.4000000004</v>
      </c>
      <c r="Q39" s="125">
        <f t="shared" si="1"/>
        <v>6664194.4000000004</v>
      </c>
    </row>
    <row r="40" spans="1:18">
      <c r="A40" s="16">
        <f t="shared" si="0"/>
        <v>28</v>
      </c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123"/>
    </row>
    <row r="41" spans="1:18">
      <c r="A41" s="16">
        <f t="shared" si="0"/>
        <v>29</v>
      </c>
      <c r="C41" s="72" t="s">
        <v>305</v>
      </c>
      <c r="D41" s="293">
        <v>-5433326.1287229639</v>
      </c>
      <c r="E41" s="293">
        <v>-5432209.7525677737</v>
      </c>
      <c r="F41" s="293">
        <v>-5447888.2230949868</v>
      </c>
      <c r="G41" s="293">
        <v>-5462031.7936581578</v>
      </c>
      <c r="H41" s="293">
        <v>-5474749.1451899204</v>
      </c>
      <c r="I41" s="293">
        <v>-5473991.491037691</v>
      </c>
      <c r="J41" s="293">
        <v>-5473327.7609539218</v>
      </c>
      <c r="K41" s="293">
        <v>-5472761.0857408922</v>
      </c>
      <c r="L41" s="293">
        <v>-5472302.5754444543</v>
      </c>
      <c r="M41" s="293">
        <v>-5471929.6537366845</v>
      </c>
      <c r="N41" s="293">
        <v>-5471673.8089536056</v>
      </c>
      <c r="O41" s="293">
        <v>-5471502.3086045086</v>
      </c>
      <c r="P41" s="293">
        <v>-5471417.9641705267</v>
      </c>
      <c r="Q41" s="123">
        <f t="shared" si="1"/>
        <v>-5463777.8224520069</v>
      </c>
    </row>
    <row r="42" spans="1:18">
      <c r="A42" s="16">
        <f t="shared" si="0"/>
        <v>30</v>
      </c>
      <c r="B42" s="16"/>
      <c r="C42" s="8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123"/>
    </row>
    <row r="43" spans="1:18">
      <c r="A43" s="16">
        <f t="shared" si="0"/>
        <v>31</v>
      </c>
      <c r="C43" s="72" t="s">
        <v>306</v>
      </c>
      <c r="D43" s="293">
        <v>-1472160.1949999998</v>
      </c>
      <c r="E43" s="293">
        <v>-1472160.1949999998</v>
      </c>
      <c r="F43" s="293">
        <v>-1472160.1949999998</v>
      </c>
      <c r="G43" s="293">
        <v>-1472160.1949999998</v>
      </c>
      <c r="H43" s="293">
        <v>-1472160.1949999998</v>
      </c>
      <c r="I43" s="293">
        <v>-1472160.1949999998</v>
      </c>
      <c r="J43" s="293">
        <v>-1472160.1949999998</v>
      </c>
      <c r="K43" s="293">
        <v>-1472160.1949999998</v>
      </c>
      <c r="L43" s="293">
        <v>-1472160.1949999998</v>
      </c>
      <c r="M43" s="293">
        <v>-1472160.1949999998</v>
      </c>
      <c r="N43" s="293">
        <v>-1472160.1949999998</v>
      </c>
      <c r="O43" s="293">
        <v>-1472160.1949999998</v>
      </c>
      <c r="P43" s="293">
        <v>-1472160.1949999998</v>
      </c>
      <c r="Q43" s="123">
        <f>(SUM(D43:P43))/13</f>
        <v>-1472160.1950000001</v>
      </c>
    </row>
    <row r="44" spans="1:18">
      <c r="A44" s="16">
        <f t="shared" si="0"/>
        <v>32</v>
      </c>
      <c r="D44" s="293"/>
      <c r="E44" s="293"/>
      <c r="F44" s="293"/>
      <c r="G44" s="293"/>
      <c r="H44" s="293"/>
      <c r="I44" s="293"/>
      <c r="J44" s="293"/>
      <c r="K44" s="293"/>
      <c r="L44" s="293"/>
      <c r="M44" s="122"/>
      <c r="N44" s="122"/>
      <c r="O44" s="122"/>
      <c r="P44" s="122"/>
      <c r="Q44" s="123"/>
    </row>
    <row r="45" spans="1:18">
      <c r="A45" s="16">
        <f t="shared" si="0"/>
        <v>33</v>
      </c>
      <c r="C45" s="72" t="s">
        <v>314</v>
      </c>
      <c r="D45" s="293">
        <f>'WP B.5 B'!P45</f>
        <v>-11421</v>
      </c>
      <c r="E45" s="293">
        <f>D45</f>
        <v>-11421</v>
      </c>
      <c r="F45" s="293">
        <f t="shared" ref="F45:P45" si="5">E45</f>
        <v>-11421</v>
      </c>
      <c r="G45" s="293">
        <f t="shared" si="5"/>
        <v>-11421</v>
      </c>
      <c r="H45" s="293">
        <f t="shared" si="5"/>
        <v>-11421</v>
      </c>
      <c r="I45" s="293">
        <f t="shared" si="5"/>
        <v>-11421</v>
      </c>
      <c r="J45" s="293">
        <f t="shared" si="5"/>
        <v>-11421</v>
      </c>
      <c r="K45" s="293">
        <f t="shared" si="5"/>
        <v>-11421</v>
      </c>
      <c r="L45" s="293">
        <f t="shared" si="5"/>
        <v>-11421</v>
      </c>
      <c r="M45" s="293">
        <f t="shared" si="5"/>
        <v>-11421</v>
      </c>
      <c r="N45" s="293">
        <f t="shared" si="5"/>
        <v>-11421</v>
      </c>
      <c r="O45" s="293">
        <f t="shared" si="5"/>
        <v>-11421</v>
      </c>
      <c r="P45" s="293">
        <f t="shared" si="5"/>
        <v>-11421</v>
      </c>
      <c r="Q45" s="123">
        <f>(SUM(D45:P45))/13</f>
        <v>-11421</v>
      </c>
    </row>
    <row r="46" spans="1:18">
      <c r="A46" s="16">
        <f t="shared" si="0"/>
        <v>34</v>
      </c>
      <c r="B46" s="248"/>
      <c r="C46" s="8"/>
      <c r="D46" s="293"/>
      <c r="E46" s="317"/>
      <c r="F46" s="317"/>
      <c r="G46" s="293"/>
      <c r="H46" s="293"/>
      <c r="I46" s="150"/>
      <c r="J46" s="150"/>
      <c r="K46" s="150"/>
      <c r="L46" s="317"/>
      <c r="M46" s="123"/>
      <c r="N46" s="123"/>
      <c r="O46" s="123"/>
      <c r="P46" s="123"/>
      <c r="Q46" s="123"/>
    </row>
    <row r="47" spans="1:18">
      <c r="A47" s="16">
        <f t="shared" si="0"/>
        <v>35</v>
      </c>
      <c r="C47" s="251" t="s">
        <v>315</v>
      </c>
      <c r="D47" s="252">
        <f>SUM(D39:D45)</f>
        <v>-252712.92372296331</v>
      </c>
      <c r="E47" s="252">
        <f t="shared" ref="E47:P47" si="6">SUM(E39:E45)</f>
        <v>-251596.54756777314</v>
      </c>
      <c r="F47" s="252">
        <f t="shared" si="6"/>
        <v>-267275.01809498621</v>
      </c>
      <c r="G47" s="252">
        <f t="shared" si="6"/>
        <v>-281418.58865815727</v>
      </c>
      <c r="H47" s="252">
        <f t="shared" si="6"/>
        <v>-294135.9401899199</v>
      </c>
      <c r="I47" s="252">
        <f t="shared" si="6"/>
        <v>-293378.28603769047</v>
      </c>
      <c r="J47" s="252">
        <f t="shared" si="6"/>
        <v>-292714.55595392128</v>
      </c>
      <c r="K47" s="252">
        <f t="shared" si="6"/>
        <v>-292147.88074089168</v>
      </c>
      <c r="L47" s="252">
        <f t="shared" si="6"/>
        <v>-291689.37044445379</v>
      </c>
      <c r="M47" s="252">
        <f t="shared" si="6"/>
        <v>-291316.44873668393</v>
      </c>
      <c r="N47" s="252">
        <f t="shared" si="6"/>
        <v>-291060.60395360505</v>
      </c>
      <c r="O47" s="252">
        <f t="shared" si="6"/>
        <v>-290889.1036045081</v>
      </c>
      <c r="P47" s="252">
        <f t="shared" si="6"/>
        <v>-290804.75917052617</v>
      </c>
      <c r="Q47" s="125">
        <f>(SUM(D47:P47))/13</f>
        <v>-283164.6174520062</v>
      </c>
      <c r="R47" s="312"/>
    </row>
    <row r="48" spans="1:18">
      <c r="A48" s="16">
        <f t="shared" si="0"/>
        <v>36</v>
      </c>
      <c r="D48" s="298"/>
      <c r="E48" s="298"/>
      <c r="F48" s="298"/>
      <c r="G48" s="298"/>
      <c r="H48" s="150"/>
      <c r="I48" s="298"/>
      <c r="J48" s="298"/>
      <c r="K48" s="298"/>
      <c r="L48" s="298"/>
      <c r="M48" s="123"/>
      <c r="N48" s="123"/>
      <c r="O48" s="123"/>
      <c r="P48" s="123"/>
      <c r="Q48" s="123"/>
    </row>
    <row r="49" spans="1:17" ht="15.75" thickBot="1">
      <c r="A49" s="16">
        <f t="shared" si="0"/>
        <v>37</v>
      </c>
      <c r="B49" s="45"/>
      <c r="C49" s="5" t="s">
        <v>252</v>
      </c>
      <c r="D49" s="152">
        <f>D47+D36+D28+D19</f>
        <v>369021676.56361878</v>
      </c>
      <c r="E49" s="152">
        <f t="shared" ref="E49:P49" si="7">E47+E36+E28+E19</f>
        <v>368845212.07180595</v>
      </c>
      <c r="F49" s="152">
        <f t="shared" si="7"/>
        <v>368690512.43391496</v>
      </c>
      <c r="G49" s="152">
        <f t="shared" si="7"/>
        <v>368412407.54391503</v>
      </c>
      <c r="H49" s="152">
        <f t="shared" si="7"/>
        <v>368107800.72967303</v>
      </c>
      <c r="I49" s="152">
        <f t="shared" si="7"/>
        <v>368168163.99924517</v>
      </c>
      <c r="J49" s="152">
        <f t="shared" si="7"/>
        <v>367936635.92350012</v>
      </c>
      <c r="K49" s="152">
        <f t="shared" si="7"/>
        <v>367374625.53758013</v>
      </c>
      <c r="L49" s="152">
        <f t="shared" si="7"/>
        <v>367285976.98354882</v>
      </c>
      <c r="M49" s="152">
        <f t="shared" si="7"/>
        <v>367263324.60339266</v>
      </c>
      <c r="N49" s="152">
        <f t="shared" si="7"/>
        <v>367249263.31434226</v>
      </c>
      <c r="O49" s="152">
        <f t="shared" si="7"/>
        <v>367281883.55929965</v>
      </c>
      <c r="P49" s="152">
        <f t="shared" si="7"/>
        <v>367288651.87553328</v>
      </c>
      <c r="Q49" s="125">
        <f>(SUM(D49:P49))/13</f>
        <v>367917395.01072067</v>
      </c>
    </row>
    <row r="50" spans="1:17" ht="15.75" thickTop="1">
      <c r="A50" s="45"/>
      <c r="B50" s="45"/>
    </row>
    <row r="51" spans="1:17">
      <c r="A51" s="45"/>
      <c r="B51" s="45"/>
      <c r="C51" s="45" t="s">
        <v>243</v>
      </c>
    </row>
    <row r="52" spans="1:17">
      <c r="A52" s="45"/>
      <c r="B52" s="45"/>
      <c r="C52" s="45" t="s">
        <v>379</v>
      </c>
      <c r="D52" s="92"/>
    </row>
    <row r="53" spans="1:17">
      <c r="A53" s="45"/>
      <c r="B53" s="45"/>
    </row>
    <row r="58" spans="1:17">
      <c r="D58" s="318"/>
    </row>
    <row r="59" spans="1:17">
      <c r="C59" s="264"/>
      <c r="D59" s="318"/>
    </row>
    <row r="60" spans="1:17">
      <c r="C60" s="264"/>
      <c r="D60" s="281"/>
      <c r="H60" s="319"/>
    </row>
    <row r="61" spans="1:17">
      <c r="D61" s="320"/>
    </row>
    <row r="62" spans="1:17">
      <c r="C62" s="264"/>
      <c r="E62" s="264"/>
    </row>
    <row r="65" spans="3:4">
      <c r="C65"/>
    </row>
    <row r="66" spans="3:4">
      <c r="C66"/>
    </row>
    <row r="67" spans="3:4">
      <c r="C67"/>
    </row>
    <row r="68" spans="3:4">
      <c r="C68"/>
      <c r="D68" s="280"/>
    </row>
    <row r="69" spans="3:4">
      <c r="C69"/>
    </row>
    <row r="70" spans="3:4">
      <c r="C70"/>
      <c r="D70" s="281"/>
    </row>
    <row r="71" spans="3:4">
      <c r="C71"/>
    </row>
    <row r="72" spans="3:4">
      <c r="C72"/>
      <c r="D72" s="280"/>
    </row>
    <row r="73" spans="3:4">
      <c r="C73"/>
    </row>
    <row r="74" spans="3:4">
      <c r="C74"/>
    </row>
  </sheetData>
  <mergeCells count="4">
    <mergeCell ref="A1:Q1"/>
    <mergeCell ref="A2:Q2"/>
    <mergeCell ref="A3:Q3"/>
    <mergeCell ref="A4:Q4"/>
  </mergeCells>
  <printOptions horizontalCentered="1"/>
  <pageMargins left="0.38" right="0.34" top="0.84" bottom="1" header="0.25" footer="0.5"/>
  <pageSetup scale="41" orientation="landscape" verticalDpi="300" r:id="rId1"/>
  <headerFooter alignWithMargins="0">
    <oddHeader xml:space="preserve">&amp;RCASE NO. 2015-00343
FR_16(8)(b)
ATTACHMENT 1
</oddHeader>
    <oddFooter>&amp;R&amp;A
Page &amp;P of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2"/>
  <sheetViews>
    <sheetView view="pageBreakPreview" zoomScale="70" zoomScaleNormal="80" zoomScaleSheetLayoutView="70" workbookViewId="0">
      <pane xSplit="3" ySplit="11" topLeftCell="D12" activePane="bottomRight" state="frozen"/>
      <selection activeCell="B25" sqref="B25"/>
      <selection pane="topRight" activeCell="B25" sqref="B25"/>
      <selection pane="bottomLeft" activeCell="B25" sqref="B25"/>
      <selection pane="bottomRight" activeCell="D12" sqref="D12"/>
    </sheetView>
  </sheetViews>
  <sheetFormatPr defaultColWidth="8.44140625" defaultRowHeight="15"/>
  <cols>
    <col min="1" max="1" width="5.77734375" style="5" customWidth="1"/>
    <col min="2" max="2" width="6.88671875" style="5" customWidth="1"/>
    <col min="3" max="3" width="47" style="5" customWidth="1"/>
    <col min="4" max="7" width="12.33203125" style="5" customWidth="1"/>
    <col min="8" max="8" width="12.33203125" style="236" customWidth="1"/>
    <col min="9" max="17" width="12.33203125" style="5" customWidth="1"/>
    <col min="18" max="16384" width="8.44140625" style="5"/>
  </cols>
  <sheetData>
    <row r="1" spans="1:19">
      <c r="A1" s="324" t="s">
        <v>382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</row>
    <row r="2" spans="1:19">
      <c r="A2" s="324" t="s">
        <v>383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</row>
    <row r="3" spans="1:19">
      <c r="A3" s="324" t="s">
        <v>380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</row>
    <row r="4" spans="1:19">
      <c r="A4" s="324" t="s">
        <v>384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</row>
    <row r="5" spans="1:19">
      <c r="A5" s="11"/>
      <c r="B5" s="10"/>
      <c r="C5" s="10"/>
      <c r="D5" s="10"/>
      <c r="E5" s="10"/>
      <c r="F5" s="10"/>
      <c r="G5" s="10"/>
      <c r="H5" s="235"/>
      <c r="I5" s="10"/>
      <c r="J5" s="10"/>
      <c r="K5" s="10"/>
    </row>
    <row r="6" spans="1:19">
      <c r="A6" s="44" t="str">
        <f>'B.1 B'!A6</f>
        <v>Data:__X___Base Period______Forecasted Period</v>
      </c>
      <c r="B6" s="44"/>
      <c r="C6" s="45"/>
      <c r="P6" s="5" t="s">
        <v>352</v>
      </c>
    </row>
    <row r="7" spans="1:19">
      <c r="A7" s="44" t="str">
        <f>'B.1 B'!A7</f>
        <v>Type of Filing:___X____Original________Updated ________Revised</v>
      </c>
      <c r="B7" s="45"/>
      <c r="C7" s="44"/>
      <c r="P7" s="5" t="s">
        <v>381</v>
      </c>
    </row>
    <row r="8" spans="1:19">
      <c r="A8" s="114" t="str">
        <f>'B.1 B'!A8</f>
        <v>Workpaper Reference No(s).</v>
      </c>
      <c r="B8" s="13"/>
      <c r="C8" s="13"/>
      <c r="D8" s="13"/>
      <c r="E8" s="13"/>
      <c r="F8" s="13"/>
      <c r="G8" s="14"/>
      <c r="H8" s="306"/>
      <c r="I8" s="13"/>
      <c r="J8" s="13"/>
      <c r="K8" s="14"/>
      <c r="L8" s="13"/>
      <c r="M8" s="14"/>
      <c r="N8" s="14"/>
      <c r="O8" s="14"/>
      <c r="P8" s="14"/>
      <c r="Q8" s="14"/>
    </row>
    <row r="9" spans="1:19">
      <c r="D9" s="3"/>
      <c r="E9" s="46"/>
      <c r="F9" s="16"/>
      <c r="G9" s="16"/>
      <c r="H9" s="64"/>
      <c r="I9" s="16"/>
      <c r="J9" s="46"/>
      <c r="K9" s="16"/>
    </row>
    <row r="10" spans="1:19">
      <c r="A10" s="16" t="s">
        <v>31</v>
      </c>
      <c r="B10" s="16" t="s">
        <v>372</v>
      </c>
      <c r="D10" s="40" t="s">
        <v>368</v>
      </c>
      <c r="E10" s="40" t="s">
        <v>368</v>
      </c>
      <c r="F10" s="40" t="s">
        <v>368</v>
      </c>
      <c r="G10" s="40" t="s">
        <v>368</v>
      </c>
      <c r="H10" s="40" t="s">
        <v>368</v>
      </c>
      <c r="I10" s="40" t="s">
        <v>368</v>
      </c>
      <c r="J10" s="40" t="s">
        <v>368</v>
      </c>
      <c r="K10" s="40" t="s">
        <v>358</v>
      </c>
      <c r="L10" s="40" t="s">
        <v>358</v>
      </c>
      <c r="M10" s="40" t="s">
        <v>358</v>
      </c>
      <c r="N10" s="40" t="s">
        <v>358</v>
      </c>
      <c r="O10" s="40" t="s">
        <v>358</v>
      </c>
      <c r="P10" s="40" t="s">
        <v>358</v>
      </c>
      <c r="Q10" s="307" t="s">
        <v>374</v>
      </c>
    </row>
    <row r="11" spans="1:19">
      <c r="A11" s="21" t="s">
        <v>33</v>
      </c>
      <c r="B11" s="21" t="s">
        <v>375</v>
      </c>
      <c r="C11" s="13"/>
      <c r="D11" s="300">
        <f>'WP B.4.1B'!C8</f>
        <v>42063</v>
      </c>
      <c r="E11" s="300">
        <f>'WP B.4.1B'!D8</f>
        <v>42094</v>
      </c>
      <c r="F11" s="300">
        <f>'WP B.4.1B'!E8</f>
        <v>42095</v>
      </c>
      <c r="G11" s="300">
        <f>'WP B.4.1B'!F8</f>
        <v>42155</v>
      </c>
      <c r="H11" s="300">
        <f>'WP B.4.1B'!G8</f>
        <v>42185</v>
      </c>
      <c r="I11" s="300">
        <f>'WP B.4.1B'!H8</f>
        <v>42216</v>
      </c>
      <c r="J11" s="300">
        <f>'WP B.4.1B'!I8</f>
        <v>42247</v>
      </c>
      <c r="K11" s="300">
        <f>'WP B.4.1B'!J8</f>
        <v>42277</v>
      </c>
      <c r="L11" s="300">
        <f>'WP B.4.1B'!K8</f>
        <v>42308</v>
      </c>
      <c r="M11" s="300">
        <f>'WP B.4.1B'!L8</f>
        <v>42338</v>
      </c>
      <c r="N11" s="300">
        <f>'WP B.4.1B'!M8</f>
        <v>42369</v>
      </c>
      <c r="O11" s="300">
        <f>'WP B.4.1B'!N8</f>
        <v>42400</v>
      </c>
      <c r="P11" s="300">
        <f>'WP B.4.1B'!O8</f>
        <v>42429</v>
      </c>
      <c r="Q11" s="243" t="s">
        <v>86</v>
      </c>
    </row>
    <row r="12" spans="1:19" ht="15.75">
      <c r="B12" s="246" t="s">
        <v>303</v>
      </c>
      <c r="G12" s="4"/>
    </row>
    <row r="13" spans="1:19">
      <c r="A13" s="16">
        <v>1</v>
      </c>
      <c r="B13" s="288"/>
      <c r="C13" s="8" t="s">
        <v>354</v>
      </c>
      <c r="D13" s="293">
        <v>-1771289.33</v>
      </c>
      <c r="E13" s="293">
        <v>-1768242.33</v>
      </c>
      <c r="F13" s="293">
        <v>-1767849.33</v>
      </c>
      <c r="G13" s="293">
        <v>-1767849.33</v>
      </c>
      <c r="H13" s="293">
        <v>-1768529.94</v>
      </c>
      <c r="I13" s="293">
        <v>-1766691.94</v>
      </c>
      <c r="J13" s="293">
        <v>-1766691.94</v>
      </c>
      <c r="K13" s="293">
        <v>-1767642.468333333</v>
      </c>
      <c r="L13" s="293">
        <v>-1767642.4683333333</v>
      </c>
      <c r="M13" s="293">
        <v>-1767642.4683333333</v>
      </c>
      <c r="N13" s="293">
        <v>-1767642.4683333333</v>
      </c>
      <c r="O13" s="293">
        <v>-1767642.4683333333</v>
      </c>
      <c r="P13" s="293">
        <v>-1767642.4683333335</v>
      </c>
      <c r="Q13" s="123">
        <f>SUM(D13:P13)/13</f>
        <v>-1767922.9961538462</v>
      </c>
      <c r="S13" s="147"/>
    </row>
    <row r="14" spans="1:19">
      <c r="A14" s="3">
        <v>2</v>
      </c>
      <c r="B14" s="291"/>
      <c r="D14" s="26"/>
      <c r="E14" s="234"/>
      <c r="F14" s="234"/>
      <c r="G14" s="26"/>
      <c r="H14" s="26"/>
      <c r="I14" s="234"/>
      <c r="J14" s="234"/>
      <c r="K14" s="234"/>
      <c r="L14" s="234"/>
      <c r="P14" s="123"/>
    </row>
    <row r="15" spans="1:19" ht="15.75">
      <c r="A15" s="16">
        <v>3</v>
      </c>
      <c r="B15" s="246" t="s">
        <v>308</v>
      </c>
      <c r="D15" s="45"/>
      <c r="E15" s="45"/>
      <c r="F15" s="45"/>
      <c r="G15" s="236"/>
      <c r="I15" s="45"/>
      <c r="J15" s="45"/>
      <c r="K15" s="45"/>
      <c r="L15" s="298"/>
      <c r="M15" s="123"/>
      <c r="N15" s="123"/>
      <c r="O15" s="123"/>
      <c r="P15" s="123"/>
    </row>
    <row r="16" spans="1:19">
      <c r="A16" s="3">
        <v>4</v>
      </c>
      <c r="B16" s="288">
        <v>15560</v>
      </c>
      <c r="C16" s="8" t="s">
        <v>354</v>
      </c>
      <c r="D16" s="321">
        <v>0</v>
      </c>
      <c r="E16" s="321">
        <v>0</v>
      </c>
      <c r="F16" s="321">
        <v>0</v>
      </c>
      <c r="G16" s="321">
        <v>0</v>
      </c>
      <c r="H16" s="321">
        <v>0</v>
      </c>
      <c r="I16" s="321">
        <v>0</v>
      </c>
      <c r="J16" s="321">
        <v>0</v>
      </c>
      <c r="K16" s="321">
        <v>0</v>
      </c>
      <c r="L16" s="321">
        <v>0</v>
      </c>
      <c r="M16" s="321">
        <v>0</v>
      </c>
      <c r="N16" s="321">
        <v>0</v>
      </c>
      <c r="O16" s="321">
        <v>0</v>
      </c>
      <c r="P16" s="293">
        <v>0</v>
      </c>
      <c r="Q16" s="123">
        <f>(SUM(D16:P16))/13</f>
        <v>0</v>
      </c>
    </row>
    <row r="17" spans="1:17">
      <c r="A17" s="16">
        <v>5</v>
      </c>
      <c r="B17" s="248"/>
      <c r="C17" s="8"/>
      <c r="D17" s="26"/>
      <c r="E17" s="234"/>
      <c r="F17" s="234"/>
      <c r="G17" s="26"/>
      <c r="H17" s="26"/>
      <c r="I17" s="236"/>
      <c r="J17" s="236"/>
      <c r="K17" s="236"/>
      <c r="L17" s="317"/>
      <c r="M17" s="123"/>
      <c r="N17" s="123"/>
      <c r="O17" s="123"/>
      <c r="P17" s="123"/>
    </row>
    <row r="18" spans="1:17" ht="15.75">
      <c r="A18" s="3">
        <v>6</v>
      </c>
      <c r="B18" s="246" t="s">
        <v>311</v>
      </c>
      <c r="C18" s="251"/>
      <c r="D18" s="297"/>
      <c r="E18" s="292"/>
      <c r="F18" s="292"/>
      <c r="G18" s="165"/>
      <c r="H18" s="165"/>
      <c r="I18" s="165"/>
      <c r="J18" s="165"/>
      <c r="K18" s="165"/>
      <c r="L18" s="317"/>
      <c r="M18" s="123"/>
      <c r="N18" s="123"/>
      <c r="O18" s="123"/>
      <c r="P18" s="123"/>
    </row>
    <row r="19" spans="1:17">
      <c r="A19" s="16">
        <v>7</v>
      </c>
      <c r="B19" s="288">
        <v>15560</v>
      </c>
      <c r="C19" s="8" t="s">
        <v>354</v>
      </c>
      <c r="D19" s="316">
        <v>0</v>
      </c>
      <c r="E19" s="316">
        <v>0</v>
      </c>
      <c r="F19" s="316">
        <v>0</v>
      </c>
      <c r="G19" s="316">
        <v>0</v>
      </c>
      <c r="H19" s="316">
        <v>0</v>
      </c>
      <c r="I19" s="316">
        <v>0</v>
      </c>
      <c r="J19" s="316">
        <v>0</v>
      </c>
      <c r="K19" s="316">
        <v>0</v>
      </c>
      <c r="L19" s="316">
        <v>0</v>
      </c>
      <c r="M19" s="316">
        <v>0</v>
      </c>
      <c r="N19" s="316">
        <v>0</v>
      </c>
      <c r="O19" s="316">
        <v>0</v>
      </c>
      <c r="P19" s="316">
        <v>0</v>
      </c>
      <c r="Q19" s="123">
        <f>(SUM(D19:P19))/13</f>
        <v>0</v>
      </c>
    </row>
    <row r="20" spans="1:17">
      <c r="A20" s="3">
        <v>8</v>
      </c>
      <c r="B20" s="248"/>
      <c r="C20" s="8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</row>
    <row r="21" spans="1:17" ht="15.75">
      <c r="A21" s="16">
        <v>9</v>
      </c>
      <c r="B21" s="246" t="s">
        <v>313</v>
      </c>
      <c r="D21" s="45"/>
      <c r="E21" s="45"/>
      <c r="F21" s="45"/>
      <c r="G21" s="236"/>
      <c r="I21" s="45"/>
      <c r="J21" s="45"/>
      <c r="K21" s="45"/>
      <c r="L21" s="298"/>
      <c r="M21" s="123"/>
      <c r="N21" s="123"/>
      <c r="O21" s="123"/>
      <c r="P21" s="123"/>
    </row>
    <row r="22" spans="1:17">
      <c r="A22" s="3">
        <v>10</v>
      </c>
      <c r="B22" s="288">
        <v>15560</v>
      </c>
      <c r="C22" s="8" t="s">
        <v>354</v>
      </c>
      <c r="D22" s="316">
        <v>0</v>
      </c>
      <c r="E22" s="316">
        <v>0</v>
      </c>
      <c r="F22" s="316">
        <v>0</v>
      </c>
      <c r="G22" s="316">
        <v>0</v>
      </c>
      <c r="H22" s="316">
        <v>0</v>
      </c>
      <c r="I22" s="316">
        <v>0</v>
      </c>
      <c r="J22" s="316">
        <v>0</v>
      </c>
      <c r="K22" s="316">
        <v>0</v>
      </c>
      <c r="L22" s="316">
        <v>0</v>
      </c>
      <c r="M22" s="316">
        <v>0</v>
      </c>
      <c r="N22" s="316">
        <v>0</v>
      </c>
      <c r="O22" s="316">
        <v>0</v>
      </c>
      <c r="P22" s="316">
        <v>0</v>
      </c>
      <c r="Q22" s="123">
        <f>(SUM(D22:P22))/13</f>
        <v>0</v>
      </c>
    </row>
    <row r="23" spans="1:17">
      <c r="A23" s="16"/>
      <c r="B23" s="291"/>
      <c r="D23" s="26"/>
      <c r="E23" s="234"/>
      <c r="F23" s="234"/>
      <c r="G23" s="26"/>
      <c r="H23" s="26"/>
      <c r="I23" s="26"/>
      <c r="J23" s="26"/>
      <c r="K23" s="26"/>
      <c r="L23" s="317"/>
      <c r="M23" s="123"/>
      <c r="N23" s="123"/>
      <c r="O23" s="123"/>
      <c r="P23" s="123"/>
    </row>
    <row r="24" spans="1:17">
      <c r="A24" s="16"/>
      <c r="D24" s="26"/>
      <c r="E24" s="234"/>
      <c r="F24" s="234"/>
      <c r="G24" s="26"/>
      <c r="H24" s="26"/>
      <c r="I24" s="26"/>
      <c r="J24" s="26"/>
      <c r="K24" s="26"/>
      <c r="L24" s="317"/>
      <c r="M24" s="123"/>
      <c r="N24" s="123"/>
      <c r="O24" s="123"/>
      <c r="P24" s="123"/>
    </row>
    <row r="25" spans="1:17">
      <c r="A25" s="45"/>
      <c r="B25" s="45"/>
      <c r="P25" s="123"/>
    </row>
    <row r="26" spans="1:17">
      <c r="A26" s="45"/>
      <c r="B26" s="45"/>
    </row>
    <row r="27" spans="1:17">
      <c r="A27" s="45"/>
      <c r="B27" s="45"/>
    </row>
    <row r="28" spans="1:17">
      <c r="A28" s="45"/>
      <c r="B28" s="45"/>
    </row>
    <row r="29" spans="1:17">
      <c r="A29" s="45"/>
      <c r="B29" s="45"/>
    </row>
    <row r="30" spans="1:17">
      <c r="A30" s="45"/>
      <c r="B30" s="45"/>
    </row>
    <row r="31" spans="1:17">
      <c r="A31" s="45"/>
      <c r="B31" s="45"/>
    </row>
    <row r="32" spans="1:17">
      <c r="A32" s="45"/>
      <c r="B32" s="45"/>
    </row>
    <row r="33" spans="1:2">
      <c r="A33" s="45"/>
      <c r="B33" s="45"/>
    </row>
    <row r="34" spans="1:2">
      <c r="A34" s="45"/>
      <c r="B34" s="45"/>
    </row>
    <row r="35" spans="1:2">
      <c r="A35" s="45"/>
      <c r="B35" s="45"/>
    </row>
    <row r="36" spans="1:2">
      <c r="A36" s="45"/>
      <c r="B36" s="45"/>
    </row>
    <row r="37" spans="1:2">
      <c r="A37" s="45"/>
      <c r="B37" s="45"/>
    </row>
    <row r="38" spans="1:2">
      <c r="A38" s="45"/>
      <c r="B38" s="45"/>
    </row>
    <row r="39" spans="1:2">
      <c r="A39" s="45"/>
      <c r="B39" s="45"/>
    </row>
    <row r="40" spans="1:2">
      <c r="A40" s="45"/>
      <c r="B40" s="45"/>
    </row>
    <row r="41" spans="1:2">
      <c r="A41" s="45"/>
      <c r="B41" s="45"/>
    </row>
    <row r="42" spans="1:2">
      <c r="A42" s="45"/>
      <c r="B42" s="45"/>
    </row>
  </sheetData>
  <mergeCells count="4">
    <mergeCell ref="A1:Q1"/>
    <mergeCell ref="A2:Q2"/>
    <mergeCell ref="A3:Q3"/>
    <mergeCell ref="A4:Q4"/>
  </mergeCells>
  <printOptions horizontalCentered="1"/>
  <pageMargins left="0.54" right="0.53" top="0.93" bottom="1" header="0.25" footer="0.5"/>
  <pageSetup scale="45" orientation="landscape" verticalDpi="300" r:id="rId1"/>
  <headerFooter alignWithMargins="0">
    <oddHeader xml:space="preserve">&amp;RCASE NO. 2015-00343
FR_16(8)(b)
ATTACHMENT 1
</oddHeader>
    <oddFooter>&amp;R&amp;A
Page &amp;P of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view="pageBreakPreview" zoomScale="70" zoomScaleNormal="80" zoomScaleSheetLayoutView="70" workbookViewId="0">
      <pane xSplit="3" ySplit="11" topLeftCell="D12" activePane="bottomRight" state="frozen"/>
      <selection activeCell="B25" sqref="B25"/>
      <selection pane="topRight" activeCell="B25" sqref="B25"/>
      <selection pane="bottomLeft" activeCell="B25" sqref="B25"/>
      <selection pane="bottomRight" activeCell="D12" sqref="D12"/>
    </sheetView>
  </sheetViews>
  <sheetFormatPr defaultColWidth="8.44140625" defaultRowHeight="15"/>
  <cols>
    <col min="1" max="1" width="5.77734375" style="5" customWidth="1"/>
    <col min="2" max="2" width="7.109375" style="5" customWidth="1"/>
    <col min="3" max="3" width="44.21875" style="5" customWidth="1"/>
    <col min="4" max="7" width="11.6640625" style="5" customWidth="1"/>
    <col min="8" max="8" width="11.6640625" style="236" customWidth="1"/>
    <col min="9" max="17" width="11.6640625" style="5" customWidth="1"/>
    <col min="18" max="16384" width="8.44140625" style="5"/>
  </cols>
  <sheetData>
    <row r="1" spans="1:17">
      <c r="A1" s="324" t="s">
        <v>382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</row>
    <row r="2" spans="1:17">
      <c r="A2" s="324" t="s">
        <v>383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</row>
    <row r="3" spans="1:17">
      <c r="A3" s="324" t="s">
        <v>380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</row>
    <row r="4" spans="1:17">
      <c r="A4" s="324" t="s">
        <v>384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</row>
    <row r="5" spans="1:17">
      <c r="A5" s="11"/>
      <c r="B5" s="10"/>
      <c r="C5" s="10"/>
      <c r="D5" s="10"/>
      <c r="E5" s="10"/>
      <c r="F5" s="10"/>
      <c r="G5" s="10"/>
      <c r="H5" s="235"/>
      <c r="I5" s="10"/>
      <c r="J5" s="10"/>
      <c r="K5" s="10"/>
    </row>
    <row r="6" spans="1:17">
      <c r="A6" s="44" t="str">
        <f>'B.1 F '!A6</f>
        <v>Data:______Base Period__X___Forecasted Period</v>
      </c>
      <c r="B6" s="44"/>
      <c r="C6" s="45"/>
      <c r="P6" s="5" t="s">
        <v>296</v>
      </c>
    </row>
    <row r="7" spans="1:17">
      <c r="A7" s="44" t="str">
        <f>'B.1 F '!A7</f>
        <v>Type of Filing:___X____Original________Updated ________Revised</v>
      </c>
      <c r="B7" s="45"/>
      <c r="C7" s="44"/>
      <c r="P7" s="5" t="s">
        <v>377</v>
      </c>
    </row>
    <row r="8" spans="1:17">
      <c r="A8" s="114" t="str">
        <f>'B.1 F '!A8</f>
        <v>Workpaper Reference No(s).</v>
      </c>
      <c r="B8" s="13"/>
      <c r="C8" s="13"/>
      <c r="D8" s="13"/>
      <c r="E8" s="13"/>
      <c r="F8" s="13"/>
      <c r="G8" s="14"/>
      <c r="H8" s="306"/>
      <c r="I8" s="13"/>
      <c r="J8" s="13"/>
      <c r="K8" s="14"/>
      <c r="L8" s="13"/>
      <c r="M8" s="14"/>
      <c r="N8" s="14"/>
      <c r="O8" s="14"/>
      <c r="P8" s="14"/>
      <c r="Q8" s="14"/>
    </row>
    <row r="9" spans="1:17">
      <c r="D9" s="3"/>
      <c r="E9" s="46"/>
      <c r="F9" s="16"/>
      <c r="G9" s="16"/>
      <c r="H9" s="64"/>
      <c r="I9" s="16"/>
      <c r="J9" s="46"/>
      <c r="K9" s="16"/>
    </row>
    <row r="10" spans="1:17">
      <c r="A10" s="16" t="s">
        <v>31</v>
      </c>
      <c r="B10" s="16" t="s">
        <v>372</v>
      </c>
      <c r="D10" s="40" t="s">
        <v>358</v>
      </c>
      <c r="E10" s="40" t="s">
        <v>358</v>
      </c>
      <c r="F10" s="40" t="s">
        <v>358</v>
      </c>
      <c r="G10" s="40" t="s">
        <v>358</v>
      </c>
      <c r="H10" s="40" t="s">
        <v>358</v>
      </c>
      <c r="I10" s="40" t="s">
        <v>56</v>
      </c>
      <c r="J10" s="40" t="s">
        <v>56</v>
      </c>
      <c r="K10" s="40" t="s">
        <v>56</v>
      </c>
      <c r="L10" s="40" t="s">
        <v>56</v>
      </c>
      <c r="M10" s="40" t="s">
        <v>56</v>
      </c>
      <c r="N10" s="40" t="s">
        <v>56</v>
      </c>
      <c r="O10" s="40" t="s">
        <v>56</v>
      </c>
      <c r="P10" s="40" t="s">
        <v>56</v>
      </c>
      <c r="Q10" s="307" t="s">
        <v>374</v>
      </c>
    </row>
    <row r="11" spans="1:17">
      <c r="A11" s="21" t="s">
        <v>33</v>
      </c>
      <c r="B11" s="21" t="s">
        <v>375</v>
      </c>
      <c r="C11" s="13"/>
      <c r="D11" s="300">
        <f>'WP B.4.1F'!C8</f>
        <v>42520</v>
      </c>
      <c r="E11" s="300">
        <f>'WP B.4.1F'!D8</f>
        <v>42551</v>
      </c>
      <c r="F11" s="300">
        <f>'WP B.4.1F'!E8</f>
        <v>42582</v>
      </c>
      <c r="G11" s="300">
        <f>'WP B.4.1F'!F8</f>
        <v>42613</v>
      </c>
      <c r="H11" s="300">
        <f>'WP B.4.1F'!G8</f>
        <v>42643</v>
      </c>
      <c r="I11" s="300">
        <f>'WP B.4.1F'!H8</f>
        <v>42674</v>
      </c>
      <c r="J11" s="300">
        <f>'WP B.4.1F'!I8</f>
        <v>42704</v>
      </c>
      <c r="K11" s="300">
        <f>'WP B.4.1F'!J8</f>
        <v>42735</v>
      </c>
      <c r="L11" s="300">
        <f>'WP B.4.1F'!K8</f>
        <v>42766</v>
      </c>
      <c r="M11" s="300">
        <f>'WP B.4.1F'!L8</f>
        <v>42794</v>
      </c>
      <c r="N11" s="300">
        <f>'WP B.4.1F'!M8</f>
        <v>42825</v>
      </c>
      <c r="O11" s="300">
        <f>'WP B.4.1F'!N8</f>
        <v>42855</v>
      </c>
      <c r="P11" s="300">
        <f>'WP B.4.1F'!O8</f>
        <v>42886</v>
      </c>
      <c r="Q11" s="243" t="s">
        <v>86</v>
      </c>
    </row>
    <row r="12" spans="1:17" ht="15.75">
      <c r="B12" s="246" t="s">
        <v>303</v>
      </c>
      <c r="G12" s="4"/>
    </row>
    <row r="13" spans="1:17">
      <c r="A13" s="16">
        <v>1</v>
      </c>
      <c r="B13" s="288"/>
      <c r="C13" s="8" t="s">
        <v>354</v>
      </c>
      <c r="D13" s="293">
        <v>-1767642.4683333335</v>
      </c>
      <c r="E13" s="293">
        <v>-1767642.4683333335</v>
      </c>
      <c r="F13" s="293">
        <v>-1767642.4683333335</v>
      </c>
      <c r="G13" s="293">
        <v>-1767642.4683333335</v>
      </c>
      <c r="H13" s="293">
        <v>-1767642.4683333335</v>
      </c>
      <c r="I13" s="293">
        <v>-1767642.4683333333</v>
      </c>
      <c r="J13" s="293">
        <v>-1767642.4683333333</v>
      </c>
      <c r="K13" s="293">
        <v>-1767642.4683333333</v>
      </c>
      <c r="L13" s="293">
        <v>-1767642.4683333335</v>
      </c>
      <c r="M13" s="293">
        <v>-1767642.4683333335</v>
      </c>
      <c r="N13" s="293">
        <v>-1767642.4683333335</v>
      </c>
      <c r="O13" s="293">
        <v>-1767642.4683333335</v>
      </c>
      <c r="P13" s="293">
        <v>-1767642.4683333335</v>
      </c>
      <c r="Q13" s="5">
        <f>SUM(D13:P13)/13</f>
        <v>-1767642.4683333335</v>
      </c>
    </row>
    <row r="14" spans="1:17">
      <c r="A14" s="3">
        <v>2</v>
      </c>
      <c r="B14" s="291"/>
      <c r="D14" s="26"/>
      <c r="E14" s="26"/>
      <c r="F14" s="26"/>
      <c r="G14" s="26"/>
      <c r="H14" s="26"/>
      <c r="I14" s="26"/>
      <c r="J14" s="26"/>
      <c r="K14" s="26"/>
      <c r="L14" s="26"/>
      <c r="M14" s="4"/>
      <c r="N14" s="4"/>
      <c r="O14" s="4"/>
      <c r="P14" s="122"/>
    </row>
    <row r="15" spans="1:17" ht="15.75">
      <c r="A15" s="16">
        <v>3</v>
      </c>
      <c r="B15" s="246" t="s">
        <v>308</v>
      </c>
      <c r="D15" s="236"/>
      <c r="E15" s="236"/>
      <c r="F15" s="236"/>
      <c r="G15" s="236"/>
      <c r="I15" s="236"/>
      <c r="J15" s="236"/>
      <c r="K15" s="236"/>
      <c r="L15" s="150"/>
      <c r="M15" s="122"/>
      <c r="N15" s="122"/>
      <c r="O15" s="122"/>
      <c r="P15" s="122"/>
    </row>
    <row r="16" spans="1:17">
      <c r="A16" s="3">
        <v>4</v>
      </c>
      <c r="B16" s="288">
        <v>15560</v>
      </c>
      <c r="C16" s="8" t="s">
        <v>354</v>
      </c>
      <c r="D16" s="293">
        <v>0</v>
      </c>
      <c r="E16" s="293">
        <v>0</v>
      </c>
      <c r="F16" s="293">
        <v>0</v>
      </c>
      <c r="G16" s="293">
        <v>0</v>
      </c>
      <c r="H16" s="293">
        <v>0</v>
      </c>
      <c r="I16" s="293">
        <v>0</v>
      </c>
      <c r="J16" s="293">
        <v>0</v>
      </c>
      <c r="K16" s="293">
        <v>0</v>
      </c>
      <c r="L16" s="293">
        <v>0</v>
      </c>
      <c r="M16" s="293">
        <v>0</v>
      </c>
      <c r="N16" s="293">
        <v>0</v>
      </c>
      <c r="O16" s="293">
        <v>0</v>
      </c>
      <c r="P16" s="293">
        <v>0</v>
      </c>
      <c r="Q16" s="5">
        <f>SUM(D16:P16)/13</f>
        <v>0</v>
      </c>
    </row>
    <row r="17" spans="1:17">
      <c r="A17" s="16">
        <v>5</v>
      </c>
      <c r="B17" s="248"/>
      <c r="C17" s="8"/>
      <c r="D17" s="26"/>
      <c r="E17" s="26"/>
      <c r="F17" s="26"/>
      <c r="G17" s="26"/>
      <c r="H17" s="26"/>
      <c r="I17" s="236"/>
      <c r="J17" s="236"/>
      <c r="K17" s="236"/>
      <c r="L17" s="293"/>
      <c r="M17" s="122"/>
      <c r="N17" s="122"/>
      <c r="O17" s="122"/>
      <c r="P17" s="122"/>
    </row>
    <row r="18" spans="1:17" ht="15.75">
      <c r="A18" s="3">
        <v>6</v>
      </c>
      <c r="B18" s="246" t="s">
        <v>311</v>
      </c>
      <c r="C18" s="251"/>
      <c r="D18" s="297"/>
      <c r="E18" s="297"/>
      <c r="F18" s="297"/>
      <c r="G18" s="165"/>
      <c r="H18" s="165"/>
      <c r="I18" s="165"/>
      <c r="J18" s="165"/>
      <c r="K18" s="165"/>
      <c r="L18" s="293"/>
      <c r="M18" s="122"/>
      <c r="N18" s="122"/>
      <c r="O18" s="122"/>
      <c r="P18" s="122"/>
    </row>
    <row r="19" spans="1:17">
      <c r="A19" s="16">
        <v>7</v>
      </c>
      <c r="B19" s="288">
        <v>15560</v>
      </c>
      <c r="C19" s="8" t="s">
        <v>354</v>
      </c>
      <c r="D19" s="316">
        <v>0</v>
      </c>
      <c r="E19" s="316">
        <v>0</v>
      </c>
      <c r="F19" s="316">
        <v>0</v>
      </c>
      <c r="G19" s="316">
        <v>0</v>
      </c>
      <c r="H19" s="316">
        <v>0</v>
      </c>
      <c r="I19" s="316">
        <v>0</v>
      </c>
      <c r="J19" s="316">
        <v>0</v>
      </c>
      <c r="K19" s="316">
        <v>0</v>
      </c>
      <c r="L19" s="316">
        <v>0</v>
      </c>
      <c r="M19" s="316">
        <v>0</v>
      </c>
      <c r="N19" s="316">
        <v>0</v>
      </c>
      <c r="O19" s="316">
        <v>0</v>
      </c>
      <c r="P19" s="316">
        <v>0</v>
      </c>
      <c r="Q19" s="5">
        <f>SUM(D19:P19)/13</f>
        <v>0</v>
      </c>
    </row>
    <row r="20" spans="1:17">
      <c r="A20" s="3">
        <v>8</v>
      </c>
      <c r="B20" s="248"/>
      <c r="C20" s="8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</row>
    <row r="21" spans="1:17" ht="15.75">
      <c r="A21" s="16">
        <v>9</v>
      </c>
      <c r="B21" s="246" t="s">
        <v>313</v>
      </c>
      <c r="D21" s="236"/>
      <c r="E21" s="236"/>
      <c r="F21" s="236"/>
      <c r="G21" s="236"/>
      <c r="I21" s="236"/>
      <c r="J21" s="236"/>
      <c r="K21" s="236"/>
      <c r="L21" s="150"/>
      <c r="M21" s="122"/>
      <c r="N21" s="122"/>
      <c r="O21" s="122"/>
      <c r="P21" s="122"/>
    </row>
    <row r="22" spans="1:17">
      <c r="A22" s="3">
        <v>10</v>
      </c>
      <c r="B22" s="288">
        <v>15560</v>
      </c>
      <c r="C22" s="8" t="s">
        <v>354</v>
      </c>
      <c r="D22" s="293">
        <v>0</v>
      </c>
      <c r="E22" s="293">
        <v>0</v>
      </c>
      <c r="F22" s="293">
        <v>0</v>
      </c>
      <c r="G22" s="293">
        <v>0</v>
      </c>
      <c r="H22" s="293">
        <v>0</v>
      </c>
      <c r="I22" s="293">
        <v>0</v>
      </c>
      <c r="J22" s="293">
        <v>0</v>
      </c>
      <c r="K22" s="293">
        <v>0</v>
      </c>
      <c r="L22" s="293">
        <v>0</v>
      </c>
      <c r="M22" s="293">
        <v>0</v>
      </c>
      <c r="N22" s="293">
        <v>0</v>
      </c>
      <c r="O22" s="293">
        <v>0</v>
      </c>
      <c r="P22" s="293">
        <v>0</v>
      </c>
      <c r="Q22" s="5">
        <f>SUM(D22:P22)/13</f>
        <v>0</v>
      </c>
    </row>
    <row r="23" spans="1:17">
      <c r="A23" s="16"/>
      <c r="B23" s="291"/>
      <c r="D23" s="26"/>
      <c r="E23" s="234"/>
      <c r="F23" s="234"/>
      <c r="G23" s="26"/>
      <c r="H23" s="26"/>
      <c r="I23" s="26"/>
      <c r="J23" s="26"/>
      <c r="K23" s="26"/>
      <c r="L23" s="317"/>
      <c r="M23" s="123"/>
      <c r="N23" s="123"/>
      <c r="O23" s="123"/>
      <c r="P23" s="123"/>
    </row>
    <row r="24" spans="1:17">
      <c r="A24" s="16"/>
      <c r="D24" s="26"/>
      <c r="E24" s="234"/>
      <c r="F24" s="234"/>
      <c r="G24" s="26"/>
      <c r="H24" s="26"/>
      <c r="I24" s="26"/>
      <c r="J24" s="26"/>
      <c r="K24" s="26"/>
      <c r="L24" s="317"/>
      <c r="M24" s="123"/>
      <c r="N24" s="123"/>
      <c r="O24" s="123"/>
      <c r="P24" s="123"/>
    </row>
    <row r="25" spans="1:17">
      <c r="A25" s="45"/>
      <c r="B25" s="45"/>
    </row>
    <row r="26" spans="1:17">
      <c r="A26" s="45"/>
      <c r="B26" s="45"/>
    </row>
    <row r="27" spans="1:17">
      <c r="A27" s="45"/>
      <c r="B27" s="45"/>
    </row>
    <row r="28" spans="1:17">
      <c r="A28" s="45"/>
      <c r="B28" s="45"/>
    </row>
    <row r="29" spans="1:17">
      <c r="A29" s="45"/>
      <c r="B29" s="45"/>
    </row>
    <row r="30" spans="1:17">
      <c r="A30" s="45"/>
      <c r="B30" s="45"/>
    </row>
    <row r="31" spans="1:17">
      <c r="A31" s="45"/>
      <c r="B31" s="45"/>
    </row>
    <row r="32" spans="1:17">
      <c r="A32" s="45"/>
      <c r="B32" s="45"/>
    </row>
    <row r="33" spans="1:2">
      <c r="A33" s="45"/>
      <c r="B33" s="45"/>
    </row>
    <row r="34" spans="1:2">
      <c r="A34" s="45"/>
      <c r="B34" s="45"/>
    </row>
    <row r="35" spans="1:2">
      <c r="A35" s="45"/>
      <c r="B35" s="45"/>
    </row>
    <row r="36" spans="1:2">
      <c r="A36" s="45"/>
      <c r="B36" s="45"/>
    </row>
    <row r="37" spans="1:2">
      <c r="A37" s="45"/>
      <c r="B37" s="45"/>
    </row>
    <row r="38" spans="1:2">
      <c r="A38" s="45"/>
      <c r="B38" s="45"/>
    </row>
    <row r="39" spans="1:2">
      <c r="A39" s="45"/>
      <c r="B39" s="45"/>
    </row>
    <row r="40" spans="1:2">
      <c r="A40" s="45"/>
      <c r="B40" s="45"/>
    </row>
    <row r="41" spans="1:2">
      <c r="A41" s="45"/>
      <c r="B41" s="45"/>
    </row>
  </sheetData>
  <mergeCells count="4">
    <mergeCell ref="A1:Q1"/>
    <mergeCell ref="A2:Q2"/>
    <mergeCell ref="A3:Q3"/>
    <mergeCell ref="A4:Q4"/>
  </mergeCells>
  <printOptions horizontalCentered="1"/>
  <pageMargins left="0.54" right="0.55000000000000004" top="0.87" bottom="1" header="0.25" footer="0.5"/>
  <pageSetup scale="48" orientation="landscape" verticalDpi="300" r:id="rId1"/>
  <headerFooter alignWithMargins="0">
    <oddHeader xml:space="preserve">&amp;RCASE NO. 2015-00343
FR_16(8)(b)
ATTACHMENT 1
</oddHeader>
    <oddFooter>&amp;R&amp;A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view="pageBreakPreview" zoomScale="90" zoomScaleNormal="100" zoomScaleSheetLayoutView="90" workbookViewId="0"/>
  </sheetViews>
  <sheetFormatPr defaultColWidth="8" defaultRowHeight="15"/>
  <cols>
    <col min="1" max="1" width="8" style="5" customWidth="1"/>
    <col min="2" max="2" width="45.88671875" style="5" customWidth="1"/>
    <col min="3" max="3" width="14.33203125" style="5" customWidth="1"/>
    <col min="4" max="4" width="14.44140625" style="5" customWidth="1"/>
    <col min="5" max="5" width="4.77734375" style="5" customWidth="1"/>
    <col min="6" max="6" width="15.5546875" style="5" customWidth="1"/>
    <col min="7" max="7" width="5.77734375" style="5" customWidth="1"/>
    <col min="8" max="8" width="4.44140625" style="5" customWidth="1"/>
    <col min="9" max="9" width="13.109375" style="5" bestFit="1" customWidth="1"/>
    <col min="10" max="10" width="2.44140625" style="5" customWidth="1"/>
    <col min="11" max="11" width="13.109375" style="5" bestFit="1" customWidth="1"/>
    <col min="12" max="12" width="5.5546875" style="5" customWidth="1"/>
    <col min="13" max="13" width="11" style="5" bestFit="1" customWidth="1"/>
    <col min="14" max="14" width="2.21875" style="5" customWidth="1"/>
    <col min="15" max="15" width="11" style="5" bestFit="1" customWidth="1"/>
    <col min="16" max="16384" width="8" style="5"/>
  </cols>
  <sheetData>
    <row r="1" spans="1:13">
      <c r="A1" s="9" t="s">
        <v>382</v>
      </c>
      <c r="B1" s="10"/>
      <c r="C1" s="10"/>
      <c r="D1" s="10"/>
      <c r="E1" s="10"/>
      <c r="F1" s="10"/>
    </row>
    <row r="2" spans="1:13">
      <c r="A2" s="9" t="s">
        <v>383</v>
      </c>
      <c r="B2" s="10"/>
      <c r="C2" s="10"/>
      <c r="D2" s="10"/>
      <c r="E2" s="10"/>
      <c r="F2" s="10"/>
    </row>
    <row r="3" spans="1:13">
      <c r="A3" s="11" t="s">
        <v>22</v>
      </c>
      <c r="B3" s="10"/>
      <c r="C3" s="10"/>
      <c r="D3" s="10"/>
      <c r="E3" s="10"/>
      <c r="F3" s="10"/>
    </row>
    <row r="4" spans="1:13">
      <c r="A4" s="11" t="s">
        <v>54</v>
      </c>
      <c r="B4" s="10"/>
      <c r="C4" s="10"/>
      <c r="D4" s="10"/>
      <c r="E4" s="10"/>
      <c r="F4" s="10"/>
    </row>
    <row r="6" spans="1:13">
      <c r="A6" s="8" t="s">
        <v>55</v>
      </c>
      <c r="F6" s="5" t="s">
        <v>25</v>
      </c>
      <c r="H6" s="18"/>
      <c r="I6" s="18"/>
      <c r="J6" s="18"/>
      <c r="K6" s="18"/>
      <c r="L6" s="18"/>
    </row>
    <row r="7" spans="1:13">
      <c r="A7" s="8" t="s">
        <v>386</v>
      </c>
      <c r="F7" s="8" t="s">
        <v>26</v>
      </c>
      <c r="H7" s="18"/>
      <c r="I7" s="18"/>
      <c r="J7" s="18"/>
      <c r="K7" s="18"/>
      <c r="L7" s="18"/>
    </row>
    <row r="8" spans="1:13">
      <c r="A8" s="12" t="s">
        <v>27</v>
      </c>
      <c r="B8" s="13"/>
      <c r="C8" s="13"/>
      <c r="D8" s="13"/>
      <c r="E8" s="14"/>
      <c r="F8" s="12" t="str">
        <f>'B.1 B'!F8</f>
        <v>Witness:   Waller</v>
      </c>
      <c r="H8" s="18"/>
      <c r="I8" s="18"/>
      <c r="J8" s="18"/>
      <c r="K8" s="18"/>
      <c r="L8" s="18"/>
    </row>
    <row r="9" spans="1:13">
      <c r="F9" s="16"/>
      <c r="H9" s="18"/>
      <c r="I9" s="18"/>
      <c r="J9" s="18"/>
      <c r="K9" s="18"/>
      <c r="L9" s="18"/>
    </row>
    <row r="10" spans="1:13">
      <c r="C10" s="16" t="s">
        <v>29</v>
      </c>
      <c r="D10" s="16" t="s">
        <v>56</v>
      </c>
      <c r="F10" s="16" t="s">
        <v>56</v>
      </c>
      <c r="H10" s="18"/>
      <c r="I10" s="17"/>
      <c r="J10" s="18"/>
      <c r="K10" s="18"/>
      <c r="L10" s="18"/>
      <c r="M10" s="18"/>
    </row>
    <row r="11" spans="1:13">
      <c r="A11" s="16" t="s">
        <v>31</v>
      </c>
      <c r="C11" s="16" t="s">
        <v>2</v>
      </c>
      <c r="D11" s="16" t="s">
        <v>57</v>
      </c>
      <c r="F11" s="16" t="s">
        <v>57</v>
      </c>
      <c r="H11" s="18"/>
      <c r="I11" s="18"/>
      <c r="J11" s="18"/>
      <c r="K11" s="18"/>
      <c r="L11" s="18"/>
      <c r="M11" s="18"/>
    </row>
    <row r="12" spans="1:13">
      <c r="A12" s="21" t="s">
        <v>33</v>
      </c>
      <c r="B12" s="12" t="s">
        <v>34</v>
      </c>
      <c r="C12" s="21" t="s">
        <v>35</v>
      </c>
      <c r="D12" s="21" t="s">
        <v>36</v>
      </c>
      <c r="E12" s="13"/>
      <c r="F12" s="21" t="s">
        <v>37</v>
      </c>
      <c r="H12" s="18"/>
      <c r="I12" s="17"/>
      <c r="J12" s="18"/>
      <c r="K12" s="18"/>
      <c r="L12" s="18"/>
      <c r="M12" s="18"/>
    </row>
    <row r="13" spans="1:13">
      <c r="D13" s="16"/>
      <c r="F13" s="16"/>
      <c r="H13" s="18"/>
      <c r="I13" s="17"/>
      <c r="J13" s="18"/>
      <c r="K13" s="18"/>
      <c r="L13" s="18"/>
      <c r="M13" s="18"/>
    </row>
    <row r="14" spans="1:13">
      <c r="H14" s="18"/>
      <c r="I14" s="17"/>
      <c r="J14" s="18"/>
      <c r="K14" s="18"/>
      <c r="L14" s="18"/>
      <c r="M14" s="18"/>
    </row>
    <row r="15" spans="1:13">
      <c r="A15" s="16">
        <v>1</v>
      </c>
      <c r="B15" s="8" t="s">
        <v>38</v>
      </c>
      <c r="C15" s="16" t="s">
        <v>58</v>
      </c>
      <c r="D15" s="22">
        <f>'B.2 F'!I230</f>
        <v>569988682.18807673</v>
      </c>
      <c r="E15" s="23"/>
      <c r="F15" s="22">
        <f>'B.2 F'!N230</f>
        <v>552599039.91804004</v>
      </c>
      <c r="G15" s="4"/>
      <c r="H15" s="33"/>
      <c r="I15" s="17"/>
      <c r="J15" s="18"/>
      <c r="K15" s="18"/>
      <c r="L15" s="18"/>
      <c r="M15" s="18"/>
    </row>
    <row r="16" spans="1:13">
      <c r="A16" s="16">
        <f>A15+1</f>
        <v>2</v>
      </c>
      <c r="B16" s="8" t="s">
        <v>40</v>
      </c>
      <c r="C16" s="16" t="s">
        <v>58</v>
      </c>
      <c r="D16" s="23">
        <f>'B.2 F'!I232</f>
        <v>14731738.637158927</v>
      </c>
      <c r="E16" s="23"/>
      <c r="F16" s="23">
        <f>'B.2 F'!N232</f>
        <v>14731738.637158928</v>
      </c>
      <c r="G16" s="4"/>
      <c r="H16" s="33"/>
      <c r="I16" s="17"/>
      <c r="J16" s="18"/>
      <c r="K16" s="18"/>
      <c r="L16" s="18"/>
      <c r="M16" s="18"/>
    </row>
    <row r="17" spans="1:13">
      <c r="A17" s="16">
        <f>A16+1</f>
        <v>3</v>
      </c>
      <c r="B17" s="8" t="s">
        <v>41</v>
      </c>
      <c r="C17" s="16" t="s">
        <v>59</v>
      </c>
      <c r="D17" s="25">
        <f>-'B.3 F'!I230</f>
        <v>-185995468.26051512</v>
      </c>
      <c r="E17" s="23"/>
      <c r="F17" s="25">
        <f>-'B.3 F'!N230</f>
        <v>-179617428.08959511</v>
      </c>
      <c r="G17" s="4"/>
      <c r="H17" s="33"/>
      <c r="I17" s="17"/>
      <c r="J17" s="18"/>
      <c r="K17" s="18"/>
      <c r="L17" s="18"/>
      <c r="M17" s="18"/>
    </row>
    <row r="18" spans="1:13">
      <c r="A18" s="16"/>
      <c r="B18" s="8"/>
      <c r="C18" s="16"/>
      <c r="D18" s="26"/>
      <c r="E18" s="23"/>
      <c r="F18" s="26"/>
      <c r="G18" s="4"/>
      <c r="H18" s="33"/>
      <c r="I18" s="17"/>
      <c r="J18" s="18"/>
      <c r="K18" s="18"/>
      <c r="L18" s="18"/>
      <c r="M18" s="18"/>
    </row>
    <row r="19" spans="1:13">
      <c r="A19" s="16">
        <f>+A17+1</f>
        <v>4</v>
      </c>
      <c r="B19" s="8" t="s">
        <v>60</v>
      </c>
      <c r="D19" s="22">
        <f>SUM(D15:D17)</f>
        <v>398724952.56472051</v>
      </c>
      <c r="E19" s="23"/>
      <c r="F19" s="22">
        <f>SUM(F15:F17)</f>
        <v>387713350.46560383</v>
      </c>
      <c r="G19" s="4"/>
      <c r="H19" s="33"/>
      <c r="I19" s="17"/>
      <c r="J19" s="18"/>
      <c r="K19" s="18"/>
      <c r="L19" s="18"/>
      <c r="M19" s="18"/>
    </row>
    <row r="20" spans="1:13">
      <c r="A20" s="16"/>
      <c r="B20" s="8"/>
      <c r="D20" s="23"/>
      <c r="E20" s="23"/>
      <c r="F20" s="23"/>
      <c r="G20" s="4"/>
      <c r="H20" s="33"/>
      <c r="I20" s="17"/>
      <c r="J20" s="18"/>
      <c r="K20" s="18"/>
      <c r="L20" s="18"/>
      <c r="M20" s="18"/>
    </row>
    <row r="21" spans="1:13">
      <c r="A21" s="16">
        <f>A19+1</f>
        <v>5</v>
      </c>
      <c r="B21" s="8" t="s">
        <v>44</v>
      </c>
      <c r="C21" s="16" t="s">
        <v>61</v>
      </c>
      <c r="D21" s="22">
        <f>+'B.4 F'!E14</f>
        <v>3184323.5979133956</v>
      </c>
      <c r="E21" s="23"/>
      <c r="F21" s="22">
        <f>D21</f>
        <v>3184323.5979133956</v>
      </c>
      <c r="G21" s="4"/>
      <c r="H21" s="33"/>
      <c r="I21" s="17"/>
      <c r="J21" s="18"/>
      <c r="K21" s="18"/>
      <c r="L21" s="18"/>
      <c r="M21" s="18"/>
    </row>
    <row r="22" spans="1:13">
      <c r="A22" s="16">
        <f>+A21+1</f>
        <v>6</v>
      </c>
      <c r="B22" s="8" t="s">
        <v>46</v>
      </c>
      <c r="C22" s="16" t="s">
        <v>62</v>
      </c>
      <c r="D22" s="24">
        <f>+'B.4.1 F'!F37</f>
        <v>2572720.3070155787</v>
      </c>
      <c r="E22" s="24"/>
      <c r="F22" s="24">
        <f>+'B.4.1 F'!K37</f>
        <v>8254621.3466944648</v>
      </c>
      <c r="G22" s="4"/>
      <c r="H22" s="33"/>
      <c r="I22" s="17"/>
      <c r="J22" s="18"/>
      <c r="K22" s="18"/>
      <c r="L22" s="18"/>
      <c r="M22" s="18"/>
    </row>
    <row r="23" spans="1:13">
      <c r="A23" s="16">
        <f>+A22+1</f>
        <v>7</v>
      </c>
      <c r="B23" s="8" t="s">
        <v>21</v>
      </c>
      <c r="C23" s="16" t="s">
        <v>63</v>
      </c>
      <c r="D23" s="24">
        <f>'B.6 F'!G24</f>
        <v>-1767642.4683333335</v>
      </c>
      <c r="E23" s="24"/>
      <c r="F23" s="24">
        <f>'B.6 F'!L24</f>
        <v>-1767642.4683333335</v>
      </c>
      <c r="G23" s="4"/>
      <c r="H23" s="33"/>
      <c r="I23" s="17"/>
      <c r="J23" s="18"/>
      <c r="K23" s="18"/>
      <c r="L23" s="18"/>
      <c r="M23" s="18"/>
    </row>
    <row r="24" spans="1:13">
      <c r="A24" s="16">
        <f t="shared" ref="A24:A25" si="0">+A23+1</f>
        <v>8</v>
      </c>
      <c r="B24" s="8" t="s">
        <v>49</v>
      </c>
      <c r="C24" s="16" t="s">
        <v>50</v>
      </c>
      <c r="D24" s="24">
        <v>234454.78500000009</v>
      </c>
      <c r="E24" s="24"/>
      <c r="F24" s="24">
        <v>368198.82250000001</v>
      </c>
      <c r="G24" s="4"/>
      <c r="H24" s="33"/>
      <c r="I24" s="17"/>
      <c r="J24" s="18"/>
      <c r="K24" s="18"/>
      <c r="L24" s="18"/>
      <c r="M24" s="18"/>
    </row>
    <row r="25" spans="1:13">
      <c r="A25" s="16">
        <f t="shared" si="0"/>
        <v>9</v>
      </c>
      <c r="B25" s="28" t="s">
        <v>51</v>
      </c>
      <c r="C25" s="29" t="s">
        <v>64</v>
      </c>
      <c r="D25" s="34">
        <f>'B.5 F'!G49</f>
        <v>-56358884.610039458</v>
      </c>
      <c r="E25" s="24" t="s">
        <v>65</v>
      </c>
      <c r="F25" s="34">
        <f>'B.5 F'!L53</f>
        <v>-61920212.275237449</v>
      </c>
      <c r="G25" s="4"/>
      <c r="H25" s="33"/>
      <c r="I25" s="17"/>
      <c r="J25" s="18"/>
      <c r="K25" s="18"/>
      <c r="L25" s="18"/>
      <c r="M25" s="18"/>
    </row>
    <row r="26" spans="1:13">
      <c r="A26" s="16"/>
      <c r="E26" s="4"/>
      <c r="G26" s="4"/>
      <c r="H26" s="33"/>
      <c r="I26" s="17"/>
      <c r="J26" s="18"/>
      <c r="K26" s="18"/>
      <c r="L26" s="18"/>
      <c r="M26" s="18"/>
    </row>
    <row r="27" spans="1:13" ht="15.75" thickBot="1">
      <c r="A27" s="16">
        <f>A25+1</f>
        <v>10</v>
      </c>
      <c r="B27" s="8" t="s">
        <v>66</v>
      </c>
      <c r="D27" s="31">
        <f>SUM(D19:D25)</f>
        <v>346589924.17627674</v>
      </c>
      <c r="E27" s="23"/>
      <c r="F27" s="31">
        <f>SUM(F19:F25)</f>
        <v>335832639.48914093</v>
      </c>
      <c r="G27" s="35"/>
      <c r="H27" s="36"/>
      <c r="I27" s="17"/>
      <c r="J27" s="18"/>
      <c r="K27" s="18"/>
      <c r="L27" s="18"/>
      <c r="M27" s="18"/>
    </row>
    <row r="28" spans="1:13" ht="15.75" thickTop="1">
      <c r="D28" s="32"/>
      <c r="E28" s="23"/>
      <c r="F28" s="32"/>
      <c r="G28" s="4"/>
      <c r="H28" s="33"/>
      <c r="J28" s="37"/>
      <c r="K28" s="18"/>
      <c r="L28" s="18"/>
    </row>
    <row r="29" spans="1:13" ht="33.75">
      <c r="B29" s="38" t="s">
        <v>67</v>
      </c>
    </row>
    <row r="31" spans="1:13">
      <c r="D31" s="32"/>
      <c r="E31" s="32"/>
      <c r="F31" s="32"/>
    </row>
    <row r="32" spans="1:13">
      <c r="D32" s="32"/>
      <c r="E32" s="32"/>
      <c r="F32" s="32"/>
    </row>
  </sheetData>
  <printOptions horizontalCentered="1"/>
  <pageMargins left="0.72" right="0.79" top="0.74" bottom="0.5" header="0.25" footer="0.5"/>
  <pageSetup scale="98" orientation="landscape" verticalDpi="300" r:id="rId1"/>
  <headerFooter alignWithMargins="0">
    <oddHeader xml:space="preserve">&amp;RCASE NO. 2015-00343
FR_16(8)(b)
ATTACHMENT 1
</oddHeader>
    <oddFooter>&amp;RSchedule &amp;A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7"/>
  <sheetViews>
    <sheetView view="pageBreakPreview" zoomScale="60" zoomScaleNormal="80" workbookViewId="0">
      <pane ySplit="12" topLeftCell="A13" activePane="bottomLeft" state="frozen"/>
      <selection activeCell="B25" sqref="B25"/>
      <selection pane="bottomLeft" activeCell="A13" sqref="A13"/>
    </sheetView>
  </sheetViews>
  <sheetFormatPr defaultRowHeight="15"/>
  <cols>
    <col min="1" max="1" width="4.88671875" customWidth="1"/>
    <col min="2" max="2" width="6.88671875" customWidth="1"/>
    <col min="3" max="3" width="37" customWidth="1"/>
    <col min="4" max="4" width="14.88671875" customWidth="1"/>
    <col min="5" max="5" width="11.109375" bestFit="1" customWidth="1"/>
    <col min="6" max="6" width="14.33203125" customWidth="1"/>
    <col min="7" max="7" width="12.77734375" style="40" customWidth="1"/>
    <col min="8" max="8" width="12.6640625" style="40" customWidth="1"/>
    <col min="9" max="9" width="14.88671875" customWidth="1"/>
    <col min="10" max="10" width="3.21875" customWidth="1"/>
    <col min="11" max="11" width="15.6640625" customWidth="1"/>
    <col min="12" max="12" width="12.6640625" style="40" customWidth="1"/>
    <col min="13" max="13" width="9.77734375" style="40" bestFit="1" customWidth="1"/>
    <col min="14" max="14" width="14.21875" customWidth="1"/>
    <col min="15" max="15" width="5.44140625" customWidth="1"/>
    <col min="16" max="17" width="12" bestFit="1" customWidth="1"/>
  </cols>
  <sheetData>
    <row r="1" spans="1:17">
      <c r="A1" s="324" t="s">
        <v>382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</row>
    <row r="2" spans="1:17">
      <c r="A2" s="324" t="s">
        <v>383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</row>
    <row r="3" spans="1:17">
      <c r="A3" s="324" t="s">
        <v>68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</row>
    <row r="4" spans="1:17" ht="15.75">
      <c r="A4" s="325" t="str">
        <f>'B.1 B'!A4</f>
        <v>as of February 29, 2016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</row>
    <row r="5" spans="1:17">
      <c r="A5" s="10"/>
      <c r="B5" s="10"/>
      <c r="C5" s="10"/>
      <c r="D5" s="10"/>
      <c r="E5" s="39"/>
      <c r="G5" s="3"/>
      <c r="H5" s="3"/>
      <c r="J5" s="5"/>
      <c r="K5" s="10"/>
    </row>
    <row r="6" spans="1:17" ht="15.75">
      <c r="A6" s="8" t="str">
        <f>'B.1 B'!A6</f>
        <v>Data:__X___Base Period______Forecasted Period</v>
      </c>
      <c r="B6" s="5"/>
      <c r="C6" s="5"/>
      <c r="D6" s="5"/>
      <c r="E6" s="41"/>
      <c r="F6" s="41"/>
      <c r="G6" s="3"/>
      <c r="K6" s="5"/>
      <c r="N6" s="42" t="s">
        <v>69</v>
      </c>
    </row>
    <row r="7" spans="1:17">
      <c r="A7" s="8" t="str">
        <f>'B.1 B'!A7</f>
        <v>Type of Filing:___X____Original________Updated ________Revised</v>
      </c>
      <c r="B7" s="8"/>
      <c r="C7" s="5"/>
      <c r="D7" s="5"/>
      <c r="E7" s="5"/>
      <c r="F7" s="5"/>
      <c r="G7" s="3"/>
      <c r="I7" s="8"/>
      <c r="J7" s="8"/>
      <c r="K7" s="5"/>
      <c r="N7" s="43" t="s">
        <v>70</v>
      </c>
    </row>
    <row r="8" spans="1:17">
      <c r="A8" s="44" t="str">
        <f>'B.1 B'!A8</f>
        <v>Workpaper Reference No(s).</v>
      </c>
      <c r="B8" s="45"/>
      <c r="C8" s="45"/>
      <c r="D8" s="45"/>
      <c r="E8" s="45"/>
      <c r="F8" s="45"/>
      <c r="G8" s="46"/>
      <c r="H8" s="47"/>
      <c r="I8" s="44"/>
      <c r="J8" s="44"/>
      <c r="K8" s="45"/>
      <c r="L8" s="47"/>
      <c r="N8" s="48" t="str">
        <f>'B.1 B'!F8</f>
        <v>Witness:   Waller</v>
      </c>
    </row>
    <row r="9" spans="1:17">
      <c r="A9" s="49"/>
      <c r="B9" s="50"/>
      <c r="C9" s="51"/>
      <c r="D9" s="52"/>
      <c r="E9" s="50"/>
      <c r="F9" s="50"/>
      <c r="G9" s="53"/>
      <c r="H9" s="54"/>
      <c r="I9" s="55"/>
      <c r="J9" s="44"/>
      <c r="K9" s="52"/>
      <c r="L9" s="56"/>
      <c r="M9" s="56"/>
      <c r="N9" s="57"/>
    </row>
    <row r="10" spans="1:17" ht="15.75">
      <c r="A10" s="58"/>
      <c r="B10" s="45"/>
      <c r="C10" s="59"/>
      <c r="D10" s="60">
        <v>42429</v>
      </c>
      <c r="E10" s="45"/>
      <c r="F10" s="45"/>
      <c r="G10" s="46" t="s">
        <v>71</v>
      </c>
      <c r="H10" s="20" t="s">
        <v>72</v>
      </c>
      <c r="I10" s="61"/>
      <c r="J10" s="44"/>
      <c r="K10" s="62"/>
      <c r="L10" s="46" t="s">
        <v>71</v>
      </c>
      <c r="M10" s="20" t="s">
        <v>72</v>
      </c>
      <c r="N10" s="61"/>
    </row>
    <row r="11" spans="1:17" ht="15.75">
      <c r="A11" s="58" t="s">
        <v>31</v>
      </c>
      <c r="B11" s="20" t="s">
        <v>73</v>
      </c>
      <c r="C11" s="63" t="s">
        <v>74</v>
      </c>
      <c r="D11" s="40" t="s">
        <v>75</v>
      </c>
      <c r="E11" s="20"/>
      <c r="F11" s="20" t="s">
        <v>76</v>
      </c>
      <c r="G11" s="20" t="s">
        <v>77</v>
      </c>
      <c r="H11" s="64" t="s">
        <v>78</v>
      </c>
      <c r="I11" s="63" t="s">
        <v>79</v>
      </c>
      <c r="J11" s="20"/>
      <c r="K11" s="65" t="s">
        <v>80</v>
      </c>
      <c r="L11" s="20" t="s">
        <v>77</v>
      </c>
      <c r="M11" s="64" t="s">
        <v>78</v>
      </c>
      <c r="N11" s="63" t="s">
        <v>79</v>
      </c>
    </row>
    <row r="12" spans="1:17">
      <c r="A12" s="66" t="s">
        <v>33</v>
      </c>
      <c r="B12" s="67" t="s">
        <v>33</v>
      </c>
      <c r="C12" s="68" t="s">
        <v>81</v>
      </c>
      <c r="D12" s="66" t="s">
        <v>82</v>
      </c>
      <c r="E12" s="67" t="s">
        <v>83</v>
      </c>
      <c r="F12" s="67" t="s">
        <v>82</v>
      </c>
      <c r="G12" s="69" t="s">
        <v>84</v>
      </c>
      <c r="H12" s="69" t="s">
        <v>84</v>
      </c>
      <c r="I12" s="68" t="s">
        <v>85</v>
      </c>
      <c r="J12" s="20"/>
      <c r="K12" s="66" t="s">
        <v>86</v>
      </c>
      <c r="L12" s="69" t="s">
        <v>84</v>
      </c>
      <c r="M12" s="69" t="s">
        <v>84</v>
      </c>
      <c r="N12" s="68" t="s">
        <v>85</v>
      </c>
      <c r="P12" s="70"/>
      <c r="Q12" s="70"/>
    </row>
    <row r="13" spans="1:17">
      <c r="A13" s="20"/>
      <c r="B13" s="20"/>
      <c r="C13" s="20"/>
      <c r="D13" s="20" t="s">
        <v>87</v>
      </c>
      <c r="E13" s="20" t="s">
        <v>88</v>
      </c>
      <c r="F13" s="20" t="s">
        <v>89</v>
      </c>
      <c r="G13" s="20" t="s">
        <v>90</v>
      </c>
      <c r="H13" s="20" t="s">
        <v>91</v>
      </c>
      <c r="I13" s="20" t="s">
        <v>92</v>
      </c>
      <c r="J13" s="20"/>
      <c r="K13" s="20" t="s">
        <v>93</v>
      </c>
      <c r="L13" s="64" t="s">
        <v>94</v>
      </c>
      <c r="M13" s="64" t="s">
        <v>95</v>
      </c>
      <c r="N13" s="64" t="s">
        <v>96</v>
      </c>
    </row>
    <row r="14" spans="1:17" ht="15.75">
      <c r="B14" s="71" t="s">
        <v>97</v>
      </c>
    </row>
    <row r="15" spans="1:17">
      <c r="A15" s="16">
        <v>1</v>
      </c>
      <c r="B15" s="5"/>
      <c r="C15" s="72" t="s">
        <v>98</v>
      </c>
    </row>
    <row r="16" spans="1:17">
      <c r="A16" s="16">
        <f>A15+1</f>
        <v>2</v>
      </c>
      <c r="B16" s="73">
        <v>30100</v>
      </c>
      <c r="C16" s="8" t="s">
        <v>99</v>
      </c>
      <c r="D16" s="74">
        <v>8329.7199999999993</v>
      </c>
      <c r="E16" s="75">
        <v>0</v>
      </c>
      <c r="F16" s="76">
        <f>D16+E16</f>
        <v>8329.7199999999993</v>
      </c>
      <c r="G16" s="77">
        <v>1</v>
      </c>
      <c r="H16" s="77">
        <f>$G$16</f>
        <v>1</v>
      </c>
      <c r="I16" s="76">
        <f>F16*G16*H16</f>
        <v>8329.7199999999993</v>
      </c>
      <c r="J16" s="78"/>
      <c r="K16" s="74">
        <v>8329.7199999999993</v>
      </c>
      <c r="L16" s="79">
        <f t="shared" ref="L16:M17" si="0">$G$16</f>
        <v>1</v>
      </c>
      <c r="M16" s="79">
        <f t="shared" si="0"/>
        <v>1</v>
      </c>
      <c r="N16" s="80">
        <f>K16*L16*M16</f>
        <v>8329.7199999999993</v>
      </c>
    </row>
    <row r="17" spans="1:14">
      <c r="A17" s="16">
        <f t="shared" ref="A17:A80" si="1">A16+1</f>
        <v>3</v>
      </c>
      <c r="B17" s="73">
        <v>30200</v>
      </c>
      <c r="C17" s="8" t="s">
        <v>100</v>
      </c>
      <c r="D17" s="74">
        <v>119852.69</v>
      </c>
      <c r="E17" s="81">
        <v>0</v>
      </c>
      <c r="F17" s="81">
        <f>D17+E17</f>
        <v>119852.69</v>
      </c>
      <c r="G17" s="77">
        <f>$G$16</f>
        <v>1</v>
      </c>
      <c r="H17" s="77">
        <f>$G$16</f>
        <v>1</v>
      </c>
      <c r="I17" s="81">
        <f>F17*G17*H17</f>
        <v>119852.69</v>
      </c>
      <c r="J17" s="82"/>
      <c r="K17" s="74">
        <v>119852.68999999996</v>
      </c>
      <c r="L17" s="79">
        <f t="shared" si="0"/>
        <v>1</v>
      </c>
      <c r="M17" s="79">
        <f t="shared" si="0"/>
        <v>1</v>
      </c>
      <c r="N17" s="83">
        <f>K17*L17*M17</f>
        <v>119852.68999999996</v>
      </c>
    </row>
    <row r="18" spans="1:14">
      <c r="A18" s="16">
        <f t="shared" si="1"/>
        <v>4</v>
      </c>
      <c r="B18" s="84"/>
      <c r="C18" s="8"/>
      <c r="D18" s="85"/>
      <c r="E18" s="85"/>
      <c r="F18" s="85"/>
      <c r="G18" s="77"/>
      <c r="H18" s="77"/>
      <c r="I18" s="85"/>
      <c r="J18" s="82"/>
      <c r="K18" s="85"/>
      <c r="N18" s="86"/>
    </row>
    <row r="19" spans="1:14">
      <c r="A19" s="16">
        <f t="shared" si="1"/>
        <v>5</v>
      </c>
      <c r="B19" s="84"/>
      <c r="C19" s="8" t="s">
        <v>101</v>
      </c>
      <c r="D19" s="76">
        <f>SUM(D16:D17)</f>
        <v>128182.41</v>
      </c>
      <c r="E19" s="76">
        <f>SUM(E16:E17)</f>
        <v>0</v>
      </c>
      <c r="F19" s="76">
        <f>SUM(F16:F17)</f>
        <v>128182.41</v>
      </c>
      <c r="G19" s="87"/>
      <c r="H19" s="87"/>
      <c r="I19" s="76">
        <f>SUM(I16:I17)</f>
        <v>128182.41</v>
      </c>
      <c r="J19" s="82"/>
      <c r="K19" s="76">
        <f>SUM(K16:K17)</f>
        <v>128182.40999999996</v>
      </c>
      <c r="N19" s="80">
        <f>SUM(N16:N17)</f>
        <v>128182.40999999996</v>
      </c>
    </row>
    <row r="20" spans="1:14">
      <c r="A20" s="16">
        <f t="shared" si="1"/>
        <v>6</v>
      </c>
      <c r="B20" s="84"/>
      <c r="C20" s="5"/>
      <c r="D20" s="82"/>
      <c r="E20" s="82"/>
      <c r="F20" s="82"/>
      <c r="G20" s="77"/>
      <c r="H20" s="77"/>
      <c r="I20" s="82"/>
      <c r="J20" s="82"/>
      <c r="K20" s="82"/>
    </row>
    <row r="21" spans="1:14">
      <c r="A21" s="16">
        <f t="shared" si="1"/>
        <v>7</v>
      </c>
      <c r="B21" s="84"/>
      <c r="C21" s="72" t="s">
        <v>102</v>
      </c>
      <c r="D21" s="82"/>
      <c r="E21" s="82"/>
      <c r="F21" s="82"/>
      <c r="G21" s="77"/>
      <c r="H21" s="77"/>
      <c r="I21" s="82"/>
      <c r="J21" s="82"/>
      <c r="K21" s="82"/>
    </row>
    <row r="22" spans="1:14">
      <c r="A22" s="16">
        <f t="shared" si="1"/>
        <v>8</v>
      </c>
      <c r="B22" s="73">
        <v>32540</v>
      </c>
      <c r="C22" s="8" t="s">
        <v>103</v>
      </c>
      <c r="D22" s="74">
        <v>0</v>
      </c>
      <c r="E22" s="75">
        <v>0</v>
      </c>
      <c r="F22" s="76">
        <f t="shared" ref="F22:F24" si="2">D22+E22</f>
        <v>0</v>
      </c>
      <c r="G22" s="77">
        <f t="shared" ref="G22:H44" si="3">$G$16</f>
        <v>1</v>
      </c>
      <c r="H22" s="77">
        <f t="shared" si="3"/>
        <v>1</v>
      </c>
      <c r="I22" s="76">
        <f t="shared" ref="I22:I24" si="4">F22*G22*H22</f>
        <v>0</v>
      </c>
      <c r="J22" s="82"/>
      <c r="K22" s="74">
        <v>0</v>
      </c>
      <c r="L22" s="79">
        <f t="shared" ref="L22:M24" si="5">$G$16</f>
        <v>1</v>
      </c>
      <c r="M22" s="79">
        <f t="shared" si="5"/>
        <v>1</v>
      </c>
      <c r="N22" s="80">
        <f t="shared" ref="N22:N24" si="6">K22*L22*M22</f>
        <v>0</v>
      </c>
    </row>
    <row r="23" spans="1:14">
      <c r="A23" s="16">
        <f t="shared" si="1"/>
        <v>9</v>
      </c>
      <c r="B23" s="73">
        <v>33202</v>
      </c>
      <c r="C23" s="8" t="s">
        <v>104</v>
      </c>
      <c r="D23" s="74">
        <v>0</v>
      </c>
      <c r="E23" s="81">
        <v>0</v>
      </c>
      <c r="F23" s="81">
        <f t="shared" si="2"/>
        <v>0</v>
      </c>
      <c r="G23" s="77">
        <f t="shared" si="3"/>
        <v>1</v>
      </c>
      <c r="H23" s="77">
        <f t="shared" si="3"/>
        <v>1</v>
      </c>
      <c r="I23" s="81">
        <f t="shared" si="4"/>
        <v>0</v>
      </c>
      <c r="J23" s="82"/>
      <c r="K23" s="74">
        <v>0</v>
      </c>
      <c r="L23" s="79">
        <f t="shared" si="5"/>
        <v>1</v>
      </c>
      <c r="M23" s="79">
        <f t="shared" si="5"/>
        <v>1</v>
      </c>
      <c r="N23" s="83">
        <f t="shared" si="6"/>
        <v>0</v>
      </c>
    </row>
    <row r="24" spans="1:14">
      <c r="A24" s="16">
        <f t="shared" si="1"/>
        <v>10</v>
      </c>
      <c r="B24" s="73">
        <v>33400</v>
      </c>
      <c r="C24" s="8" t="s">
        <v>105</v>
      </c>
      <c r="D24" s="74">
        <v>0</v>
      </c>
      <c r="E24" s="81">
        <v>0</v>
      </c>
      <c r="F24" s="81">
        <f t="shared" si="2"/>
        <v>0</v>
      </c>
      <c r="G24" s="77">
        <f t="shared" si="3"/>
        <v>1</v>
      </c>
      <c r="H24" s="77">
        <f t="shared" si="3"/>
        <v>1</v>
      </c>
      <c r="I24" s="81">
        <f t="shared" si="4"/>
        <v>0</v>
      </c>
      <c r="J24" s="82"/>
      <c r="K24" s="74">
        <v>0</v>
      </c>
      <c r="L24" s="79">
        <f t="shared" si="5"/>
        <v>1</v>
      </c>
      <c r="M24" s="79">
        <f t="shared" si="5"/>
        <v>1</v>
      </c>
      <c r="N24" s="83">
        <f t="shared" si="6"/>
        <v>0</v>
      </c>
    </row>
    <row r="25" spans="1:14">
      <c r="A25" s="16">
        <f t="shared" si="1"/>
        <v>11</v>
      </c>
      <c r="B25" s="84"/>
      <c r="C25" s="5"/>
      <c r="D25" s="85"/>
      <c r="E25" s="85"/>
      <c r="F25" s="85"/>
      <c r="G25" s="77"/>
      <c r="H25" s="77"/>
      <c r="I25" s="85"/>
      <c r="J25" s="82"/>
      <c r="K25" s="85"/>
      <c r="N25" s="86"/>
    </row>
    <row r="26" spans="1:14">
      <c r="A26" s="16">
        <f t="shared" si="1"/>
        <v>12</v>
      </c>
      <c r="B26" s="84"/>
      <c r="C26" s="5" t="s">
        <v>106</v>
      </c>
      <c r="D26" s="76">
        <f>SUM(D22:D25)</f>
        <v>0</v>
      </c>
      <c r="E26" s="76">
        <f>SUM(E22:E25)</f>
        <v>0</v>
      </c>
      <c r="F26" s="76">
        <f>SUM(F22:F25)</f>
        <v>0</v>
      </c>
      <c r="G26" s="77"/>
      <c r="H26" s="77"/>
      <c r="I26" s="76">
        <f>SUM(I22:I25)</f>
        <v>0</v>
      </c>
      <c r="J26" s="82"/>
      <c r="K26" s="76">
        <f>SUM(K22:K25)</f>
        <v>0</v>
      </c>
      <c r="N26" s="80">
        <f>SUM(N22:N25)</f>
        <v>0</v>
      </c>
    </row>
    <row r="27" spans="1:14">
      <c r="A27" s="16">
        <f t="shared" si="1"/>
        <v>13</v>
      </c>
      <c r="B27" s="84"/>
      <c r="C27" s="8"/>
      <c r="D27" s="82"/>
      <c r="E27" s="82"/>
      <c r="F27" s="82"/>
      <c r="G27" s="77"/>
      <c r="H27" s="77"/>
      <c r="I27" s="82"/>
      <c r="J27" s="82"/>
      <c r="K27" s="82"/>
    </row>
    <row r="28" spans="1:14">
      <c r="A28" s="16">
        <f t="shared" si="1"/>
        <v>14</v>
      </c>
      <c r="B28" s="84"/>
      <c r="C28" s="72" t="s">
        <v>107</v>
      </c>
      <c r="D28" s="82"/>
      <c r="E28" s="82"/>
      <c r="F28" s="82"/>
      <c r="G28" s="77"/>
      <c r="H28" s="77"/>
      <c r="I28" s="82"/>
      <c r="J28" s="82"/>
      <c r="K28" s="82"/>
    </row>
    <row r="29" spans="1:14">
      <c r="A29" s="16">
        <f t="shared" si="1"/>
        <v>15</v>
      </c>
      <c r="B29" s="73">
        <v>35010</v>
      </c>
      <c r="C29" s="8" t="s">
        <v>108</v>
      </c>
      <c r="D29" s="74">
        <v>261126.69</v>
      </c>
      <c r="E29" s="75">
        <v>0</v>
      </c>
      <c r="F29" s="76">
        <f>D29+E29</f>
        <v>261126.69</v>
      </c>
      <c r="G29" s="77">
        <f t="shared" si="3"/>
        <v>1</v>
      </c>
      <c r="H29" s="77">
        <f t="shared" si="3"/>
        <v>1</v>
      </c>
      <c r="I29" s="76">
        <f>F29*G29*H29</f>
        <v>261126.69</v>
      </c>
      <c r="J29" s="82"/>
      <c r="K29" s="74">
        <v>261126.68999999997</v>
      </c>
      <c r="L29" s="79">
        <f t="shared" ref="L29:M45" si="7">$G$16</f>
        <v>1</v>
      </c>
      <c r="M29" s="79">
        <f t="shared" si="7"/>
        <v>1</v>
      </c>
      <c r="N29" s="80">
        <f>K29*L29*M29</f>
        <v>261126.68999999997</v>
      </c>
    </row>
    <row r="30" spans="1:14">
      <c r="A30" s="16">
        <f t="shared" si="1"/>
        <v>16</v>
      </c>
      <c r="B30" s="73">
        <v>35020</v>
      </c>
      <c r="C30" s="8" t="s">
        <v>109</v>
      </c>
      <c r="D30" s="74">
        <v>4681.58</v>
      </c>
      <c r="E30" s="81">
        <v>0</v>
      </c>
      <c r="F30" s="81">
        <f>D30+E30</f>
        <v>4681.58</v>
      </c>
      <c r="G30" s="77">
        <f t="shared" si="3"/>
        <v>1</v>
      </c>
      <c r="H30" s="77">
        <f t="shared" si="3"/>
        <v>1</v>
      </c>
      <c r="I30" s="81">
        <f t="shared" ref="I30:I45" si="8">F30*G30*H30</f>
        <v>4681.58</v>
      </c>
      <c r="J30" s="82"/>
      <c r="K30" s="74">
        <v>4681.5800000000008</v>
      </c>
      <c r="L30" s="79">
        <f t="shared" si="7"/>
        <v>1</v>
      </c>
      <c r="M30" s="79">
        <f t="shared" si="7"/>
        <v>1</v>
      </c>
      <c r="N30" s="83">
        <f t="shared" ref="N30:N45" si="9">K30*L30*M30</f>
        <v>4681.5800000000008</v>
      </c>
    </row>
    <row r="31" spans="1:14">
      <c r="A31" s="16">
        <f t="shared" si="1"/>
        <v>17</v>
      </c>
      <c r="B31" s="73">
        <v>35100</v>
      </c>
      <c r="C31" s="8" t="s">
        <v>110</v>
      </c>
      <c r="D31" s="74">
        <v>17916.189999999999</v>
      </c>
      <c r="E31" s="81">
        <v>0</v>
      </c>
      <c r="F31" s="81">
        <f t="shared" ref="F31:F45" si="10">D31+E31</f>
        <v>17916.189999999999</v>
      </c>
      <c r="G31" s="77">
        <f t="shared" si="3"/>
        <v>1</v>
      </c>
      <c r="H31" s="77">
        <f t="shared" si="3"/>
        <v>1</v>
      </c>
      <c r="I31" s="81">
        <f t="shared" si="8"/>
        <v>17916.189999999999</v>
      </c>
      <c r="J31" s="82"/>
      <c r="K31" s="74">
        <v>17916.189999999999</v>
      </c>
      <c r="L31" s="79">
        <f t="shared" si="7"/>
        <v>1</v>
      </c>
      <c r="M31" s="79">
        <f t="shared" si="7"/>
        <v>1</v>
      </c>
      <c r="N31" s="83">
        <f t="shared" si="9"/>
        <v>17916.189999999999</v>
      </c>
    </row>
    <row r="32" spans="1:14">
      <c r="A32" s="16">
        <f t="shared" si="1"/>
        <v>18</v>
      </c>
      <c r="B32" s="73">
        <v>35102</v>
      </c>
      <c r="C32" s="8" t="s">
        <v>111</v>
      </c>
      <c r="D32" s="74">
        <v>153261.29999999999</v>
      </c>
      <c r="E32" s="81">
        <v>0</v>
      </c>
      <c r="F32" s="81">
        <f t="shared" si="10"/>
        <v>153261.29999999999</v>
      </c>
      <c r="G32" s="77">
        <f t="shared" si="3"/>
        <v>1</v>
      </c>
      <c r="H32" s="77">
        <f t="shared" si="3"/>
        <v>1</v>
      </c>
      <c r="I32" s="81">
        <f t="shared" si="8"/>
        <v>153261.29999999999</v>
      </c>
      <c r="J32" s="82"/>
      <c r="K32" s="74">
        <v>153261.30000000002</v>
      </c>
      <c r="L32" s="79">
        <f t="shared" si="7"/>
        <v>1</v>
      </c>
      <c r="M32" s="79">
        <f t="shared" si="7"/>
        <v>1</v>
      </c>
      <c r="N32" s="83">
        <f t="shared" si="9"/>
        <v>153261.30000000002</v>
      </c>
    </row>
    <row r="33" spans="1:15">
      <c r="A33" s="16">
        <f t="shared" si="1"/>
        <v>19</v>
      </c>
      <c r="B33" s="73">
        <v>35103</v>
      </c>
      <c r="C33" s="8" t="s">
        <v>112</v>
      </c>
      <c r="D33" s="74">
        <v>23138.38</v>
      </c>
      <c r="E33" s="81">
        <v>0</v>
      </c>
      <c r="F33" s="81">
        <f t="shared" si="10"/>
        <v>23138.38</v>
      </c>
      <c r="G33" s="77">
        <f t="shared" si="3"/>
        <v>1</v>
      </c>
      <c r="H33" s="77">
        <f t="shared" si="3"/>
        <v>1</v>
      </c>
      <c r="I33" s="81">
        <f t="shared" si="8"/>
        <v>23138.38</v>
      </c>
      <c r="J33" s="82"/>
      <c r="K33" s="74">
        <v>23138.38</v>
      </c>
      <c r="L33" s="79">
        <f t="shared" si="7"/>
        <v>1</v>
      </c>
      <c r="M33" s="79">
        <f t="shared" si="7"/>
        <v>1</v>
      </c>
      <c r="N33" s="83">
        <f t="shared" si="9"/>
        <v>23138.38</v>
      </c>
    </row>
    <row r="34" spans="1:15">
      <c r="A34" s="16">
        <f t="shared" si="1"/>
        <v>20</v>
      </c>
      <c r="B34" s="73">
        <v>35104</v>
      </c>
      <c r="C34" s="8" t="s">
        <v>113</v>
      </c>
      <c r="D34" s="74">
        <v>137442.53</v>
      </c>
      <c r="E34" s="81">
        <v>0</v>
      </c>
      <c r="F34" s="81">
        <f t="shared" si="10"/>
        <v>137442.53</v>
      </c>
      <c r="G34" s="77">
        <f t="shared" si="3"/>
        <v>1</v>
      </c>
      <c r="H34" s="77">
        <f t="shared" si="3"/>
        <v>1</v>
      </c>
      <c r="I34" s="81">
        <f t="shared" si="8"/>
        <v>137442.53</v>
      </c>
      <c r="J34" s="82"/>
      <c r="K34" s="74">
        <v>137442.53</v>
      </c>
      <c r="L34" s="79">
        <f t="shared" si="7"/>
        <v>1</v>
      </c>
      <c r="M34" s="79">
        <f t="shared" si="7"/>
        <v>1</v>
      </c>
      <c r="N34" s="83">
        <f t="shared" si="9"/>
        <v>137442.53</v>
      </c>
    </row>
    <row r="35" spans="1:15">
      <c r="A35" s="16">
        <f t="shared" si="1"/>
        <v>21</v>
      </c>
      <c r="B35" s="73">
        <v>35200</v>
      </c>
      <c r="C35" s="8" t="s">
        <v>114</v>
      </c>
      <c r="D35" s="74">
        <v>7774826.5393562289</v>
      </c>
      <c r="E35" s="81">
        <v>0</v>
      </c>
      <c r="F35" s="81">
        <f t="shared" si="10"/>
        <v>7774826.5393562289</v>
      </c>
      <c r="G35" s="77">
        <f t="shared" si="3"/>
        <v>1</v>
      </c>
      <c r="H35" s="77">
        <f t="shared" si="3"/>
        <v>1</v>
      </c>
      <c r="I35" s="81">
        <f t="shared" si="8"/>
        <v>7774826.5393562289</v>
      </c>
      <c r="J35" s="82"/>
      <c r="K35" s="74">
        <v>6629572.2265448561</v>
      </c>
      <c r="L35" s="79">
        <f t="shared" si="7"/>
        <v>1</v>
      </c>
      <c r="M35" s="79">
        <f t="shared" si="7"/>
        <v>1</v>
      </c>
      <c r="N35" s="83">
        <f t="shared" si="9"/>
        <v>6629572.2265448561</v>
      </c>
    </row>
    <row r="36" spans="1:15">
      <c r="A36" s="16">
        <f t="shared" si="1"/>
        <v>22</v>
      </c>
      <c r="B36" s="73">
        <v>35201</v>
      </c>
      <c r="C36" s="8" t="s">
        <v>115</v>
      </c>
      <c r="D36" s="74">
        <v>1699998.54</v>
      </c>
      <c r="E36" s="81">
        <v>0</v>
      </c>
      <c r="F36" s="81">
        <f t="shared" si="10"/>
        <v>1699998.54</v>
      </c>
      <c r="G36" s="77">
        <f t="shared" si="3"/>
        <v>1</v>
      </c>
      <c r="H36" s="77">
        <f t="shared" si="3"/>
        <v>1</v>
      </c>
      <c r="I36" s="81">
        <f t="shared" si="8"/>
        <v>1699998.54</v>
      </c>
      <c r="J36" s="82"/>
      <c r="K36" s="74">
        <v>1699998.5399999993</v>
      </c>
      <c r="L36" s="79">
        <f t="shared" si="7"/>
        <v>1</v>
      </c>
      <c r="M36" s="79">
        <f t="shared" si="7"/>
        <v>1</v>
      </c>
      <c r="N36" s="83">
        <f t="shared" si="9"/>
        <v>1699998.5399999993</v>
      </c>
    </row>
    <row r="37" spans="1:15">
      <c r="A37" s="16">
        <f t="shared" si="1"/>
        <v>23</v>
      </c>
      <c r="B37" s="73">
        <v>35202</v>
      </c>
      <c r="C37" s="8" t="s">
        <v>116</v>
      </c>
      <c r="D37" s="74">
        <v>415818.86</v>
      </c>
      <c r="E37" s="81">
        <v>0</v>
      </c>
      <c r="F37" s="81">
        <f t="shared" si="10"/>
        <v>415818.86</v>
      </c>
      <c r="G37" s="77">
        <f t="shared" si="3"/>
        <v>1</v>
      </c>
      <c r="H37" s="77">
        <f t="shared" si="3"/>
        <v>1</v>
      </c>
      <c r="I37" s="81">
        <f t="shared" si="8"/>
        <v>415818.86</v>
      </c>
      <c r="J37" s="82"/>
      <c r="K37" s="74">
        <v>419941.03538461548</v>
      </c>
      <c r="L37" s="79">
        <f t="shared" si="7"/>
        <v>1</v>
      </c>
      <c r="M37" s="79">
        <f t="shared" si="7"/>
        <v>1</v>
      </c>
      <c r="N37" s="83">
        <f t="shared" si="9"/>
        <v>419941.03538461548</v>
      </c>
    </row>
    <row r="38" spans="1:15">
      <c r="A38" s="16">
        <f t="shared" si="1"/>
        <v>24</v>
      </c>
      <c r="B38" s="73">
        <v>35203</v>
      </c>
      <c r="C38" s="8" t="s">
        <v>117</v>
      </c>
      <c r="D38" s="74">
        <v>1694832.96</v>
      </c>
      <c r="E38" s="81">
        <v>0</v>
      </c>
      <c r="F38" s="81">
        <f t="shared" si="10"/>
        <v>1694832.96</v>
      </c>
      <c r="G38" s="77">
        <f t="shared" si="3"/>
        <v>1</v>
      </c>
      <c r="H38" s="77">
        <f t="shared" si="3"/>
        <v>1</v>
      </c>
      <c r="I38" s="81">
        <f t="shared" si="8"/>
        <v>1694832.96</v>
      </c>
      <c r="J38" s="82"/>
      <c r="K38" s="74">
        <v>1694832.9600000007</v>
      </c>
      <c r="L38" s="79">
        <f t="shared" si="7"/>
        <v>1</v>
      </c>
      <c r="M38" s="79">
        <f t="shared" si="7"/>
        <v>1</v>
      </c>
      <c r="N38" s="83">
        <f t="shared" si="9"/>
        <v>1694832.9600000007</v>
      </c>
    </row>
    <row r="39" spans="1:15">
      <c r="A39" s="16">
        <f t="shared" si="1"/>
        <v>25</v>
      </c>
      <c r="B39" s="73">
        <v>35210</v>
      </c>
      <c r="C39" s="8" t="s">
        <v>118</v>
      </c>
      <c r="D39" s="74">
        <v>178530.09</v>
      </c>
      <c r="E39" s="81">
        <v>0</v>
      </c>
      <c r="F39" s="81">
        <f t="shared" si="10"/>
        <v>178530.09</v>
      </c>
      <c r="G39" s="77">
        <f t="shared" si="3"/>
        <v>1</v>
      </c>
      <c r="H39" s="77">
        <f t="shared" si="3"/>
        <v>1</v>
      </c>
      <c r="I39" s="81">
        <f t="shared" si="8"/>
        <v>178530.09</v>
      </c>
      <c r="J39" s="82"/>
      <c r="K39" s="74">
        <v>178530.09000000003</v>
      </c>
      <c r="L39" s="79">
        <f t="shared" si="7"/>
        <v>1</v>
      </c>
      <c r="M39" s="79">
        <f t="shared" si="7"/>
        <v>1</v>
      </c>
      <c r="N39" s="83">
        <f t="shared" si="9"/>
        <v>178530.09000000003</v>
      </c>
    </row>
    <row r="40" spans="1:15">
      <c r="A40" s="16">
        <f t="shared" si="1"/>
        <v>26</v>
      </c>
      <c r="B40" s="73">
        <v>35211</v>
      </c>
      <c r="C40" s="8" t="s">
        <v>119</v>
      </c>
      <c r="D40" s="74">
        <v>54614.27</v>
      </c>
      <c r="E40" s="81">
        <v>0</v>
      </c>
      <c r="F40" s="81">
        <f t="shared" si="10"/>
        <v>54614.27</v>
      </c>
      <c r="G40" s="77">
        <f t="shared" si="3"/>
        <v>1</v>
      </c>
      <c r="H40" s="77">
        <f t="shared" si="3"/>
        <v>1</v>
      </c>
      <c r="I40" s="81">
        <f t="shared" si="8"/>
        <v>54614.27</v>
      </c>
      <c r="J40" s="82"/>
      <c r="K40" s="74">
        <v>54614.270000000011</v>
      </c>
      <c r="L40" s="79">
        <f t="shared" si="7"/>
        <v>1</v>
      </c>
      <c r="M40" s="79">
        <f t="shared" si="7"/>
        <v>1</v>
      </c>
      <c r="N40" s="83">
        <f t="shared" si="9"/>
        <v>54614.270000000011</v>
      </c>
    </row>
    <row r="41" spans="1:15">
      <c r="A41" s="16">
        <f t="shared" si="1"/>
        <v>27</v>
      </c>
      <c r="B41" s="73">
        <v>35301</v>
      </c>
      <c r="C41" s="5" t="s">
        <v>120</v>
      </c>
      <c r="D41" s="74">
        <v>178496.9</v>
      </c>
      <c r="E41" s="81">
        <v>0</v>
      </c>
      <c r="F41" s="81">
        <f t="shared" si="10"/>
        <v>178496.9</v>
      </c>
      <c r="G41" s="77">
        <f t="shared" si="3"/>
        <v>1</v>
      </c>
      <c r="H41" s="77">
        <f t="shared" si="3"/>
        <v>1</v>
      </c>
      <c r="I41" s="81">
        <f t="shared" si="8"/>
        <v>178496.9</v>
      </c>
      <c r="J41" s="82"/>
      <c r="K41" s="74">
        <v>178496.89999999994</v>
      </c>
      <c r="L41" s="79">
        <f t="shared" si="7"/>
        <v>1</v>
      </c>
      <c r="M41" s="79">
        <f t="shared" si="7"/>
        <v>1</v>
      </c>
      <c r="N41" s="83">
        <f t="shared" si="9"/>
        <v>178496.89999999994</v>
      </c>
    </row>
    <row r="42" spans="1:15">
      <c r="A42" s="16">
        <f t="shared" si="1"/>
        <v>28</v>
      </c>
      <c r="B42" s="73">
        <v>35302</v>
      </c>
      <c r="C42" s="8" t="s">
        <v>104</v>
      </c>
      <c r="D42" s="74">
        <v>209458.21</v>
      </c>
      <c r="E42" s="81">
        <v>0</v>
      </c>
      <c r="F42" s="81">
        <f t="shared" si="10"/>
        <v>209458.21</v>
      </c>
      <c r="G42" s="77">
        <f t="shared" si="3"/>
        <v>1</v>
      </c>
      <c r="H42" s="77">
        <f t="shared" si="3"/>
        <v>1</v>
      </c>
      <c r="I42" s="81">
        <f t="shared" si="8"/>
        <v>209458.21</v>
      </c>
      <c r="J42" s="82"/>
      <c r="K42" s="74">
        <v>209458.21</v>
      </c>
      <c r="L42" s="79">
        <f t="shared" si="7"/>
        <v>1</v>
      </c>
      <c r="M42" s="79">
        <f t="shared" si="7"/>
        <v>1</v>
      </c>
      <c r="N42" s="83">
        <f t="shared" si="9"/>
        <v>209458.21</v>
      </c>
    </row>
    <row r="43" spans="1:15">
      <c r="A43" s="16">
        <f t="shared" si="1"/>
        <v>29</v>
      </c>
      <c r="B43" s="73">
        <v>35400</v>
      </c>
      <c r="C43" s="8" t="s">
        <v>121</v>
      </c>
      <c r="D43" s="74">
        <v>923446.05</v>
      </c>
      <c r="E43" s="81">
        <v>0</v>
      </c>
      <c r="F43" s="81">
        <f t="shared" si="10"/>
        <v>923446.05</v>
      </c>
      <c r="G43" s="77">
        <f t="shared" si="3"/>
        <v>1</v>
      </c>
      <c r="H43" s="77">
        <f t="shared" si="3"/>
        <v>1</v>
      </c>
      <c r="I43" s="81">
        <f t="shared" si="8"/>
        <v>923446.05</v>
      </c>
      <c r="J43" s="82"/>
      <c r="K43" s="74">
        <v>923446.05000000016</v>
      </c>
      <c r="L43" s="79">
        <f t="shared" si="7"/>
        <v>1</v>
      </c>
      <c r="M43" s="79">
        <f t="shared" si="7"/>
        <v>1</v>
      </c>
      <c r="N43" s="83">
        <f t="shared" si="9"/>
        <v>923446.05000000016</v>
      </c>
    </row>
    <row r="44" spans="1:15">
      <c r="A44" s="16">
        <f t="shared" si="1"/>
        <v>30</v>
      </c>
      <c r="B44" s="73">
        <v>35500</v>
      </c>
      <c r="C44" s="8" t="s">
        <v>122</v>
      </c>
      <c r="D44" s="74">
        <v>240883.03</v>
      </c>
      <c r="E44" s="81">
        <v>0</v>
      </c>
      <c r="F44" s="81">
        <f t="shared" si="10"/>
        <v>240883.03</v>
      </c>
      <c r="G44" s="77">
        <f t="shared" si="3"/>
        <v>1</v>
      </c>
      <c r="H44" s="77">
        <f t="shared" si="3"/>
        <v>1</v>
      </c>
      <c r="I44" s="81">
        <f t="shared" si="8"/>
        <v>240883.03</v>
      </c>
      <c r="J44" s="82"/>
      <c r="K44" s="74">
        <v>240883.02999999994</v>
      </c>
      <c r="L44" s="79">
        <f t="shared" si="7"/>
        <v>1</v>
      </c>
      <c r="M44" s="79">
        <f t="shared" si="7"/>
        <v>1</v>
      </c>
      <c r="N44" s="83">
        <f t="shared" si="9"/>
        <v>240883.02999999994</v>
      </c>
    </row>
    <row r="45" spans="1:15">
      <c r="A45" s="16">
        <f t="shared" si="1"/>
        <v>31</v>
      </c>
      <c r="B45" s="73">
        <v>35600</v>
      </c>
      <c r="C45" s="8" t="s">
        <v>123</v>
      </c>
      <c r="D45" s="74">
        <v>414663.45</v>
      </c>
      <c r="E45" s="88">
        <v>0</v>
      </c>
      <c r="F45" s="88">
        <f t="shared" si="10"/>
        <v>414663.45</v>
      </c>
      <c r="G45" s="77">
        <f t="shared" ref="G45:H76" si="11">$G$16</f>
        <v>1</v>
      </c>
      <c r="H45" s="77">
        <f t="shared" si="11"/>
        <v>1</v>
      </c>
      <c r="I45" s="89">
        <f t="shared" si="8"/>
        <v>414663.45</v>
      </c>
      <c r="J45" s="82"/>
      <c r="K45" s="74">
        <v>414663.45000000013</v>
      </c>
      <c r="L45" s="79">
        <f t="shared" si="7"/>
        <v>1</v>
      </c>
      <c r="M45" s="79">
        <f t="shared" si="7"/>
        <v>1</v>
      </c>
      <c r="N45" s="90">
        <f t="shared" si="9"/>
        <v>414663.45000000013</v>
      </c>
    </row>
    <row r="46" spans="1:15">
      <c r="A46" s="16">
        <f t="shared" si="1"/>
        <v>32</v>
      </c>
      <c r="B46" s="84"/>
      <c r="C46" s="8"/>
      <c r="D46" s="85"/>
      <c r="E46" s="85"/>
      <c r="F46" s="85"/>
      <c r="G46" s="77"/>
      <c r="H46" s="77"/>
      <c r="I46" s="91"/>
      <c r="J46" s="82"/>
      <c r="K46" s="85"/>
      <c r="N46" s="86"/>
    </row>
    <row r="47" spans="1:15">
      <c r="A47" s="16">
        <f t="shared" si="1"/>
        <v>33</v>
      </c>
      <c r="B47" s="84"/>
      <c r="C47" s="8" t="s">
        <v>124</v>
      </c>
      <c r="D47" s="76">
        <f>SUM(D29:D46)</f>
        <v>14383135.569356229</v>
      </c>
      <c r="E47" s="76">
        <f>SUM(E29:E46)</f>
        <v>0</v>
      </c>
      <c r="F47" s="76">
        <f>SUM(F29:F46)</f>
        <v>14383135.569356229</v>
      </c>
      <c r="G47" s="77"/>
      <c r="H47" s="77"/>
      <c r="I47" s="76">
        <f>SUM(I29:I46)</f>
        <v>14383135.569356229</v>
      </c>
      <c r="J47" s="82"/>
      <c r="K47" s="76">
        <f>SUM(K29:K46)</f>
        <v>13242003.431929473</v>
      </c>
      <c r="N47" s="80">
        <f>SUM(N29:N46)</f>
        <v>13242003.431929473</v>
      </c>
      <c r="O47" s="92"/>
    </row>
    <row r="48" spans="1:15">
      <c r="A48" s="16">
        <f t="shared" si="1"/>
        <v>34</v>
      </c>
      <c r="B48" s="84"/>
      <c r="C48" s="8"/>
      <c r="D48" s="82"/>
      <c r="E48" s="82"/>
      <c r="F48" s="82"/>
      <c r="G48" s="77"/>
      <c r="H48" s="77"/>
      <c r="I48" s="76"/>
      <c r="J48" s="82"/>
      <c r="K48" s="82"/>
    </row>
    <row r="49" spans="1:14">
      <c r="A49" s="16">
        <f t="shared" si="1"/>
        <v>35</v>
      </c>
      <c r="B49" s="84"/>
      <c r="C49" s="72" t="s">
        <v>125</v>
      </c>
      <c r="D49" s="82"/>
      <c r="E49" s="82"/>
      <c r="F49" s="82"/>
      <c r="G49" s="77"/>
      <c r="H49" s="77"/>
      <c r="I49" s="76"/>
      <c r="J49" s="82"/>
      <c r="K49" s="82"/>
    </row>
    <row r="50" spans="1:14">
      <c r="A50" s="16">
        <f t="shared" si="1"/>
        <v>36</v>
      </c>
      <c r="B50" s="73">
        <v>36510</v>
      </c>
      <c r="C50" s="8" t="s">
        <v>108</v>
      </c>
      <c r="D50" s="74">
        <v>26970.37</v>
      </c>
      <c r="E50" s="75">
        <v>0</v>
      </c>
      <c r="F50" s="76">
        <f>D50+E50</f>
        <v>26970.37</v>
      </c>
      <c r="G50" s="77">
        <f t="shared" si="11"/>
        <v>1</v>
      </c>
      <c r="H50" s="77">
        <f t="shared" si="11"/>
        <v>1</v>
      </c>
      <c r="I50" s="76">
        <f>F50*G50*H50</f>
        <v>26970.37</v>
      </c>
      <c r="J50" s="82"/>
      <c r="K50" s="74">
        <v>26970.37</v>
      </c>
      <c r="L50" s="79">
        <f t="shared" ref="L50:M57" si="12">$G$16</f>
        <v>1</v>
      </c>
      <c r="M50" s="79">
        <f t="shared" si="12"/>
        <v>1</v>
      </c>
      <c r="N50" s="80">
        <f>K50*L50*M50</f>
        <v>26970.37</v>
      </c>
    </row>
    <row r="51" spans="1:14">
      <c r="A51" s="16">
        <f t="shared" si="1"/>
        <v>37</v>
      </c>
      <c r="B51" s="73">
        <v>36520</v>
      </c>
      <c r="C51" s="8" t="s">
        <v>109</v>
      </c>
      <c r="D51" s="74">
        <v>867772</v>
      </c>
      <c r="E51" s="81">
        <v>0</v>
      </c>
      <c r="F51" s="81">
        <f>D51+E51</f>
        <v>867772</v>
      </c>
      <c r="G51" s="77">
        <f t="shared" si="11"/>
        <v>1</v>
      </c>
      <c r="H51" s="77">
        <f t="shared" si="11"/>
        <v>1</v>
      </c>
      <c r="I51" s="81">
        <f t="shared" ref="I51:I57" si="13">F51*G51*H51</f>
        <v>867772</v>
      </c>
      <c r="J51" s="82"/>
      <c r="K51" s="74">
        <v>867772</v>
      </c>
      <c r="L51" s="79">
        <f t="shared" si="12"/>
        <v>1</v>
      </c>
      <c r="M51" s="79">
        <f t="shared" si="12"/>
        <v>1</v>
      </c>
      <c r="N51" s="83">
        <f t="shared" ref="N51:N57" si="14">K51*L51*M51</f>
        <v>867772</v>
      </c>
    </row>
    <row r="52" spans="1:14">
      <c r="A52" s="16">
        <f t="shared" si="1"/>
        <v>38</v>
      </c>
      <c r="B52" s="73">
        <v>36602</v>
      </c>
      <c r="C52" s="8" t="s">
        <v>126</v>
      </c>
      <c r="D52" s="74">
        <v>49001.72</v>
      </c>
      <c r="E52" s="81">
        <v>0</v>
      </c>
      <c r="F52" s="81">
        <f t="shared" ref="F52:F57" si="15">D52+E52</f>
        <v>49001.72</v>
      </c>
      <c r="G52" s="77">
        <f t="shared" si="11"/>
        <v>1</v>
      </c>
      <c r="H52" s="77">
        <f t="shared" si="11"/>
        <v>1</v>
      </c>
      <c r="I52" s="81">
        <f t="shared" si="13"/>
        <v>49001.72</v>
      </c>
      <c r="J52" s="82"/>
      <c r="K52" s="74">
        <v>49001.719999999987</v>
      </c>
      <c r="L52" s="79">
        <f t="shared" si="12"/>
        <v>1</v>
      </c>
      <c r="M52" s="79">
        <f t="shared" si="12"/>
        <v>1</v>
      </c>
      <c r="N52" s="83">
        <f t="shared" si="14"/>
        <v>49001.719999999987</v>
      </c>
    </row>
    <row r="53" spans="1:14">
      <c r="A53" s="16">
        <f t="shared" si="1"/>
        <v>39</v>
      </c>
      <c r="B53" s="73">
        <v>36603</v>
      </c>
      <c r="C53" s="8" t="s">
        <v>127</v>
      </c>
      <c r="D53" s="74">
        <v>60826.29</v>
      </c>
      <c r="E53" s="81">
        <v>0</v>
      </c>
      <c r="F53" s="81">
        <f t="shared" si="15"/>
        <v>60826.29</v>
      </c>
      <c r="G53" s="77">
        <f t="shared" si="11"/>
        <v>1</v>
      </c>
      <c r="H53" s="77">
        <f t="shared" si="11"/>
        <v>1</v>
      </c>
      <c r="I53" s="81">
        <f t="shared" si="13"/>
        <v>60826.29</v>
      </c>
      <c r="J53" s="82"/>
      <c r="K53" s="74">
        <v>60826.290000000008</v>
      </c>
      <c r="L53" s="79">
        <f t="shared" si="12"/>
        <v>1</v>
      </c>
      <c r="M53" s="79">
        <f t="shared" si="12"/>
        <v>1</v>
      </c>
      <c r="N53" s="83">
        <f t="shared" si="14"/>
        <v>60826.290000000008</v>
      </c>
    </row>
    <row r="54" spans="1:14">
      <c r="A54" s="16">
        <f t="shared" si="1"/>
        <v>40</v>
      </c>
      <c r="B54" s="73">
        <v>36700</v>
      </c>
      <c r="C54" s="8" t="s">
        <v>128</v>
      </c>
      <c r="D54" s="74">
        <v>185508.8</v>
      </c>
      <c r="E54" s="81">
        <v>0</v>
      </c>
      <c r="F54" s="81">
        <f t="shared" si="15"/>
        <v>185508.8</v>
      </c>
      <c r="G54" s="77">
        <f t="shared" si="11"/>
        <v>1</v>
      </c>
      <c r="H54" s="77">
        <f t="shared" si="11"/>
        <v>1</v>
      </c>
      <c r="I54" s="81">
        <f t="shared" si="13"/>
        <v>185508.8</v>
      </c>
      <c r="J54" s="82"/>
      <c r="K54" s="74">
        <v>185508.8</v>
      </c>
      <c r="L54" s="79">
        <f t="shared" si="12"/>
        <v>1</v>
      </c>
      <c r="M54" s="79">
        <f t="shared" si="12"/>
        <v>1</v>
      </c>
      <c r="N54" s="83">
        <f t="shared" si="14"/>
        <v>185508.8</v>
      </c>
    </row>
    <row r="55" spans="1:14">
      <c r="A55" s="16">
        <f t="shared" si="1"/>
        <v>41</v>
      </c>
      <c r="B55" s="73">
        <v>36701</v>
      </c>
      <c r="C55" s="8" t="s">
        <v>129</v>
      </c>
      <c r="D55" s="74">
        <v>27762017.09</v>
      </c>
      <c r="E55" s="81">
        <v>0</v>
      </c>
      <c r="F55" s="81">
        <f t="shared" si="15"/>
        <v>27762017.09</v>
      </c>
      <c r="G55" s="77">
        <f t="shared" si="11"/>
        <v>1</v>
      </c>
      <c r="H55" s="77">
        <f t="shared" si="11"/>
        <v>1</v>
      </c>
      <c r="I55" s="81">
        <f t="shared" si="13"/>
        <v>27762017.09</v>
      </c>
      <c r="J55" s="82"/>
      <c r="K55" s="74">
        <v>27762017.089999992</v>
      </c>
      <c r="L55" s="79">
        <f t="shared" si="12"/>
        <v>1</v>
      </c>
      <c r="M55" s="79">
        <f t="shared" si="12"/>
        <v>1</v>
      </c>
      <c r="N55" s="83">
        <f t="shared" si="14"/>
        <v>27762017.089999992</v>
      </c>
    </row>
    <row r="56" spans="1:14">
      <c r="A56" s="16">
        <f t="shared" si="1"/>
        <v>42</v>
      </c>
      <c r="B56" s="73">
        <v>36900</v>
      </c>
      <c r="C56" s="8" t="s">
        <v>130</v>
      </c>
      <c r="D56" s="74">
        <v>615021.88</v>
      </c>
      <c r="E56" s="81">
        <v>0</v>
      </c>
      <c r="F56" s="81">
        <f t="shared" si="15"/>
        <v>615021.88</v>
      </c>
      <c r="G56" s="77">
        <f t="shared" si="11"/>
        <v>1</v>
      </c>
      <c r="H56" s="77">
        <f t="shared" si="11"/>
        <v>1</v>
      </c>
      <c r="I56" s="81">
        <f t="shared" si="13"/>
        <v>615021.88</v>
      </c>
      <c r="J56" s="82"/>
      <c r="K56" s="74">
        <v>615021.88</v>
      </c>
      <c r="L56" s="79">
        <f t="shared" si="12"/>
        <v>1</v>
      </c>
      <c r="M56" s="79">
        <f t="shared" si="12"/>
        <v>1</v>
      </c>
      <c r="N56" s="83">
        <f t="shared" si="14"/>
        <v>615021.88</v>
      </c>
    </row>
    <row r="57" spans="1:14">
      <c r="A57" s="16">
        <f t="shared" si="1"/>
        <v>43</v>
      </c>
      <c r="B57" s="73">
        <v>36901</v>
      </c>
      <c r="C57" s="8" t="s">
        <v>130</v>
      </c>
      <c r="D57" s="74">
        <v>2269871.41</v>
      </c>
      <c r="E57" s="88">
        <v>0</v>
      </c>
      <c r="F57" s="88">
        <f t="shared" si="15"/>
        <v>2269871.41</v>
      </c>
      <c r="G57" s="77">
        <f t="shared" si="11"/>
        <v>1</v>
      </c>
      <c r="H57" s="77">
        <f t="shared" si="11"/>
        <v>1</v>
      </c>
      <c r="I57" s="89">
        <f t="shared" si="13"/>
        <v>2269871.41</v>
      </c>
      <c r="J57" s="82"/>
      <c r="K57" s="74">
        <v>2269871.41</v>
      </c>
      <c r="L57" s="79">
        <f t="shared" si="12"/>
        <v>1</v>
      </c>
      <c r="M57" s="79">
        <f t="shared" si="12"/>
        <v>1</v>
      </c>
      <c r="N57" s="90">
        <f t="shared" si="14"/>
        <v>2269871.41</v>
      </c>
    </row>
    <row r="58" spans="1:14">
      <c r="A58" s="16">
        <f t="shared" si="1"/>
        <v>44</v>
      </c>
      <c r="B58" s="84"/>
      <c r="C58" s="8"/>
      <c r="D58" s="85"/>
      <c r="E58" s="85"/>
      <c r="F58" s="85"/>
      <c r="G58" s="77"/>
      <c r="H58" s="77"/>
      <c r="I58" s="91"/>
      <c r="J58" s="82"/>
      <c r="K58" s="91"/>
      <c r="N58" s="86"/>
    </row>
    <row r="59" spans="1:14">
      <c r="A59" s="16">
        <f t="shared" si="1"/>
        <v>45</v>
      </c>
      <c r="B59" s="84"/>
      <c r="C59" s="8" t="s">
        <v>131</v>
      </c>
      <c r="D59" s="76">
        <f>SUM(D50:D58)</f>
        <v>31836989.559999999</v>
      </c>
      <c r="E59" s="76">
        <f>SUM(E50:E58)</f>
        <v>0</v>
      </c>
      <c r="F59" s="76">
        <f>SUM(F50:F58)</f>
        <v>31836989.559999999</v>
      </c>
      <c r="G59" s="77"/>
      <c r="H59" s="77"/>
      <c r="I59" s="76">
        <f>SUM(I50:I58)</f>
        <v>31836989.559999999</v>
      </c>
      <c r="J59" s="82"/>
      <c r="K59" s="76">
        <f>SUM(K50:K58)</f>
        <v>31836989.559999991</v>
      </c>
      <c r="N59" s="80">
        <f>SUM(N50:N58)</f>
        <v>31836989.559999991</v>
      </c>
    </row>
    <row r="60" spans="1:14">
      <c r="A60" s="16">
        <f t="shared" si="1"/>
        <v>46</v>
      </c>
      <c r="B60" s="84"/>
      <c r="C60" s="5"/>
      <c r="D60" s="82"/>
      <c r="E60" s="82"/>
      <c r="F60" s="82"/>
      <c r="G60" s="77"/>
      <c r="H60" s="77"/>
      <c r="I60" s="76"/>
      <c r="J60" s="82"/>
      <c r="K60" s="76"/>
    </row>
    <row r="61" spans="1:14">
      <c r="A61" s="16">
        <f t="shared" si="1"/>
        <v>47</v>
      </c>
      <c r="B61" s="84"/>
      <c r="C61" s="72" t="s">
        <v>132</v>
      </c>
      <c r="D61" s="82"/>
      <c r="E61" s="82"/>
      <c r="F61" s="82"/>
      <c r="G61" s="77"/>
      <c r="H61" s="77"/>
      <c r="I61" s="76"/>
      <c r="J61" s="82"/>
      <c r="K61" s="76"/>
    </row>
    <row r="62" spans="1:14">
      <c r="A62" s="16">
        <f t="shared" si="1"/>
        <v>48</v>
      </c>
      <c r="B62" s="73">
        <v>37400</v>
      </c>
      <c r="C62" s="8" t="s">
        <v>133</v>
      </c>
      <c r="D62" s="74">
        <v>531166.79</v>
      </c>
      <c r="E62" s="75">
        <v>0</v>
      </c>
      <c r="F62" s="76">
        <f>D62+E62</f>
        <v>531166.79</v>
      </c>
      <c r="G62" s="77">
        <f t="shared" si="11"/>
        <v>1</v>
      </c>
      <c r="H62" s="77">
        <f t="shared" si="11"/>
        <v>1</v>
      </c>
      <c r="I62" s="76">
        <f>F62*G62*H62</f>
        <v>531166.79</v>
      </c>
      <c r="J62" s="82"/>
      <c r="K62" s="74">
        <v>531166.79</v>
      </c>
      <c r="L62" s="79">
        <f t="shared" ref="L62:M81" si="16">$G$16</f>
        <v>1</v>
      </c>
      <c r="M62" s="79">
        <f t="shared" si="16"/>
        <v>1</v>
      </c>
      <c r="N62" s="80">
        <f>K62*L62*M62</f>
        <v>531166.79</v>
      </c>
    </row>
    <row r="63" spans="1:14">
      <c r="A63" s="16">
        <f t="shared" si="1"/>
        <v>49</v>
      </c>
      <c r="B63" s="73">
        <v>37401</v>
      </c>
      <c r="C63" s="8" t="s">
        <v>108</v>
      </c>
      <c r="D63" s="74">
        <v>37326.42</v>
      </c>
      <c r="E63" s="81">
        <v>0</v>
      </c>
      <c r="F63" s="81">
        <f>D63+E63</f>
        <v>37326.42</v>
      </c>
      <c r="G63" s="77">
        <f t="shared" si="11"/>
        <v>1</v>
      </c>
      <c r="H63" s="77">
        <f t="shared" si="11"/>
        <v>1</v>
      </c>
      <c r="I63" s="81">
        <f t="shared" ref="I63:I81" si="17">F63*G63*H63</f>
        <v>37326.42</v>
      </c>
      <c r="J63" s="81"/>
      <c r="K63" s="74">
        <v>37326.419999999991</v>
      </c>
      <c r="L63" s="79">
        <f t="shared" si="16"/>
        <v>1</v>
      </c>
      <c r="M63" s="79">
        <f t="shared" si="16"/>
        <v>1</v>
      </c>
      <c r="N63" s="83">
        <f t="shared" ref="N63:N81" si="18">K63*L63*M63</f>
        <v>37326.419999999991</v>
      </c>
    </row>
    <row r="64" spans="1:14">
      <c r="A64" s="16">
        <f t="shared" si="1"/>
        <v>50</v>
      </c>
      <c r="B64" s="73">
        <v>37402</v>
      </c>
      <c r="C64" s="8" t="s">
        <v>134</v>
      </c>
      <c r="D64" s="74">
        <v>1499591.2999439908</v>
      </c>
      <c r="E64" s="81">
        <v>0</v>
      </c>
      <c r="F64" s="81">
        <f t="shared" ref="F64:F81" si="19">D64+E64</f>
        <v>1499591.2999439908</v>
      </c>
      <c r="G64" s="77">
        <f t="shared" si="11"/>
        <v>1</v>
      </c>
      <c r="H64" s="77">
        <f t="shared" si="11"/>
        <v>1</v>
      </c>
      <c r="I64" s="81">
        <f t="shared" si="17"/>
        <v>1499591.2999439908</v>
      </c>
      <c r="J64" s="81"/>
      <c r="K64" s="74">
        <v>1491896.4989431852</v>
      </c>
      <c r="L64" s="79">
        <f t="shared" si="16"/>
        <v>1</v>
      </c>
      <c r="M64" s="79">
        <f t="shared" si="16"/>
        <v>1</v>
      </c>
      <c r="N64" s="83">
        <f t="shared" si="18"/>
        <v>1491896.4989431852</v>
      </c>
    </row>
    <row r="65" spans="1:17">
      <c r="A65" s="16">
        <f t="shared" si="1"/>
        <v>51</v>
      </c>
      <c r="B65" s="73">
        <v>37403</v>
      </c>
      <c r="C65" s="8" t="s">
        <v>135</v>
      </c>
      <c r="D65" s="74">
        <v>2783.89</v>
      </c>
      <c r="E65" s="81">
        <v>0</v>
      </c>
      <c r="F65" s="81">
        <f t="shared" si="19"/>
        <v>2783.89</v>
      </c>
      <c r="G65" s="77">
        <f t="shared" si="11"/>
        <v>1</v>
      </c>
      <c r="H65" s="77">
        <f t="shared" si="11"/>
        <v>1</v>
      </c>
      <c r="I65" s="81">
        <f t="shared" si="17"/>
        <v>2783.89</v>
      </c>
      <c r="J65" s="81"/>
      <c r="K65" s="74">
        <v>2783.89</v>
      </c>
      <c r="L65" s="79">
        <f t="shared" si="16"/>
        <v>1</v>
      </c>
      <c r="M65" s="79">
        <f t="shared" si="16"/>
        <v>1</v>
      </c>
      <c r="N65" s="83">
        <f t="shared" si="18"/>
        <v>2783.89</v>
      </c>
    </row>
    <row r="66" spans="1:17">
      <c r="A66" s="16">
        <f t="shared" si="1"/>
        <v>52</v>
      </c>
      <c r="B66" s="73">
        <v>37500</v>
      </c>
      <c r="C66" s="8" t="s">
        <v>126</v>
      </c>
      <c r="D66" s="74">
        <v>336167.54</v>
      </c>
      <c r="E66" s="81">
        <v>0</v>
      </c>
      <c r="F66" s="81">
        <f t="shared" si="19"/>
        <v>336167.54</v>
      </c>
      <c r="G66" s="77">
        <f t="shared" si="11"/>
        <v>1</v>
      </c>
      <c r="H66" s="77">
        <f t="shared" si="11"/>
        <v>1</v>
      </c>
      <c r="I66" s="81">
        <f t="shared" si="17"/>
        <v>336167.54</v>
      </c>
      <c r="J66" s="81"/>
      <c r="K66" s="74">
        <v>336167.54</v>
      </c>
      <c r="L66" s="79">
        <f t="shared" si="16"/>
        <v>1</v>
      </c>
      <c r="M66" s="79">
        <f t="shared" si="16"/>
        <v>1</v>
      </c>
      <c r="N66" s="83">
        <f t="shared" si="18"/>
        <v>336167.54</v>
      </c>
    </row>
    <row r="67" spans="1:17">
      <c r="A67" s="16">
        <f t="shared" si="1"/>
        <v>53</v>
      </c>
      <c r="B67" s="73">
        <v>37501</v>
      </c>
      <c r="C67" s="8" t="s">
        <v>136</v>
      </c>
      <c r="D67" s="74">
        <v>99818.13</v>
      </c>
      <c r="E67" s="81">
        <v>0</v>
      </c>
      <c r="F67" s="81">
        <f t="shared" si="19"/>
        <v>99818.13</v>
      </c>
      <c r="G67" s="77">
        <f t="shared" si="11"/>
        <v>1</v>
      </c>
      <c r="H67" s="77">
        <f t="shared" si="11"/>
        <v>1</v>
      </c>
      <c r="I67" s="81">
        <f t="shared" si="17"/>
        <v>99818.13</v>
      </c>
      <c r="J67" s="81"/>
      <c r="K67" s="74">
        <v>99818.12999999999</v>
      </c>
      <c r="L67" s="79">
        <f t="shared" si="16"/>
        <v>1</v>
      </c>
      <c r="M67" s="79">
        <f t="shared" si="16"/>
        <v>1</v>
      </c>
      <c r="N67" s="83">
        <f t="shared" si="18"/>
        <v>99818.12999999999</v>
      </c>
    </row>
    <row r="68" spans="1:17">
      <c r="A68" s="16">
        <f t="shared" si="1"/>
        <v>54</v>
      </c>
      <c r="B68" s="73">
        <v>37502</v>
      </c>
      <c r="C68" s="8" t="s">
        <v>134</v>
      </c>
      <c r="D68" s="74">
        <v>46264.19</v>
      </c>
      <c r="E68" s="81">
        <v>0</v>
      </c>
      <c r="F68" s="81">
        <f t="shared" si="19"/>
        <v>46264.19</v>
      </c>
      <c r="G68" s="77">
        <f t="shared" si="11"/>
        <v>1</v>
      </c>
      <c r="H68" s="77">
        <f t="shared" si="11"/>
        <v>1</v>
      </c>
      <c r="I68" s="81">
        <f t="shared" si="17"/>
        <v>46264.19</v>
      </c>
      <c r="J68" s="81"/>
      <c r="K68" s="74">
        <v>46264.189999999995</v>
      </c>
      <c r="L68" s="79">
        <f t="shared" si="16"/>
        <v>1</v>
      </c>
      <c r="M68" s="79">
        <f t="shared" si="16"/>
        <v>1</v>
      </c>
      <c r="N68" s="83">
        <f t="shared" si="18"/>
        <v>46264.189999999995</v>
      </c>
    </row>
    <row r="69" spans="1:17">
      <c r="A69" s="16">
        <f t="shared" si="1"/>
        <v>55</v>
      </c>
      <c r="B69" s="73">
        <v>37503</v>
      </c>
      <c r="C69" s="8" t="s">
        <v>137</v>
      </c>
      <c r="D69" s="74">
        <v>4005.08</v>
      </c>
      <c r="E69" s="81">
        <v>0</v>
      </c>
      <c r="F69" s="81">
        <f t="shared" si="19"/>
        <v>4005.08</v>
      </c>
      <c r="G69" s="77">
        <f t="shared" si="11"/>
        <v>1</v>
      </c>
      <c r="H69" s="77">
        <f t="shared" si="11"/>
        <v>1</v>
      </c>
      <c r="I69" s="81">
        <f t="shared" si="17"/>
        <v>4005.08</v>
      </c>
      <c r="J69" s="81"/>
      <c r="K69" s="74">
        <v>4005.0800000000013</v>
      </c>
      <c r="L69" s="79">
        <f t="shared" si="16"/>
        <v>1</v>
      </c>
      <c r="M69" s="79">
        <f t="shared" si="16"/>
        <v>1</v>
      </c>
      <c r="N69" s="83">
        <f t="shared" si="18"/>
        <v>4005.0800000000013</v>
      </c>
    </row>
    <row r="70" spans="1:17">
      <c r="A70" s="16">
        <f t="shared" si="1"/>
        <v>56</v>
      </c>
      <c r="B70" s="73">
        <v>37600</v>
      </c>
      <c r="C70" s="8" t="s">
        <v>128</v>
      </c>
      <c r="D70" s="74">
        <v>20373422.796801124</v>
      </c>
      <c r="E70" s="81">
        <v>0</v>
      </c>
      <c r="F70" s="81">
        <f t="shared" si="19"/>
        <v>20373422.796801124</v>
      </c>
      <c r="G70" s="77">
        <f t="shared" si="11"/>
        <v>1</v>
      </c>
      <c r="H70" s="77">
        <f t="shared" si="11"/>
        <v>1</v>
      </c>
      <c r="I70" s="81">
        <f t="shared" si="17"/>
        <v>20373422.796801124</v>
      </c>
      <c r="J70" s="81"/>
      <c r="K70" s="74">
        <v>20688258.829302907</v>
      </c>
      <c r="L70" s="79">
        <f t="shared" si="16"/>
        <v>1</v>
      </c>
      <c r="M70" s="79">
        <f t="shared" si="16"/>
        <v>1</v>
      </c>
      <c r="N70" s="83">
        <f t="shared" si="18"/>
        <v>20688258.829302907</v>
      </c>
    </row>
    <row r="71" spans="1:17">
      <c r="A71" s="16">
        <f t="shared" si="1"/>
        <v>57</v>
      </c>
      <c r="B71" s="73">
        <v>37601</v>
      </c>
      <c r="C71" s="8" t="s">
        <v>129</v>
      </c>
      <c r="D71" s="74">
        <v>105603258.34590217</v>
      </c>
      <c r="E71" s="81">
        <v>0</v>
      </c>
      <c r="F71" s="81">
        <f t="shared" si="19"/>
        <v>105603258.34590217</v>
      </c>
      <c r="G71" s="77">
        <f t="shared" si="11"/>
        <v>1</v>
      </c>
      <c r="H71" s="77">
        <f t="shared" si="11"/>
        <v>1</v>
      </c>
      <c r="I71" s="81">
        <f t="shared" si="17"/>
        <v>105603258.34590217</v>
      </c>
      <c r="J71" s="81"/>
      <c r="K71" s="74">
        <v>99902993.879357651</v>
      </c>
      <c r="L71" s="79">
        <f t="shared" si="16"/>
        <v>1</v>
      </c>
      <c r="M71" s="79">
        <f t="shared" si="16"/>
        <v>1</v>
      </c>
      <c r="N71" s="83">
        <f t="shared" si="18"/>
        <v>99902993.879357651</v>
      </c>
    </row>
    <row r="72" spans="1:17">
      <c r="A72" s="16">
        <f t="shared" si="1"/>
        <v>58</v>
      </c>
      <c r="B72" s="73">
        <v>37602</v>
      </c>
      <c r="C72" s="8" t="s">
        <v>138</v>
      </c>
      <c r="D72" s="74">
        <v>83638708.033722177</v>
      </c>
      <c r="E72" s="81">
        <v>0</v>
      </c>
      <c r="F72" s="81">
        <f t="shared" si="19"/>
        <v>83638708.033722177</v>
      </c>
      <c r="G72" s="77">
        <f t="shared" si="11"/>
        <v>1</v>
      </c>
      <c r="H72" s="77">
        <f t="shared" si="11"/>
        <v>1</v>
      </c>
      <c r="I72" s="81">
        <f t="shared" si="17"/>
        <v>83638708.033722177</v>
      </c>
      <c r="J72" s="81"/>
      <c r="K72" s="74">
        <v>73282774.581818685</v>
      </c>
      <c r="L72" s="79">
        <f t="shared" si="16"/>
        <v>1</v>
      </c>
      <c r="M72" s="79">
        <f t="shared" si="16"/>
        <v>1</v>
      </c>
      <c r="N72" s="83">
        <f t="shared" si="18"/>
        <v>73282774.581818685</v>
      </c>
      <c r="Q72" s="92"/>
    </row>
    <row r="73" spans="1:17">
      <c r="A73" s="16">
        <f t="shared" si="1"/>
        <v>59</v>
      </c>
      <c r="B73" s="73">
        <v>37800</v>
      </c>
      <c r="C73" s="8" t="s">
        <v>139</v>
      </c>
      <c r="D73" s="74">
        <v>6962214.6654716767</v>
      </c>
      <c r="E73" s="81">
        <v>0</v>
      </c>
      <c r="F73" s="81">
        <f t="shared" si="19"/>
        <v>6962214.6654716767</v>
      </c>
      <c r="G73" s="77">
        <f t="shared" si="11"/>
        <v>1</v>
      </c>
      <c r="H73" s="77">
        <f t="shared" si="11"/>
        <v>1</v>
      </c>
      <c r="I73" s="81">
        <f t="shared" si="17"/>
        <v>6962214.6654716767</v>
      </c>
      <c r="J73" s="81"/>
      <c r="K73" s="74">
        <v>6546839.3733374476</v>
      </c>
      <c r="L73" s="79">
        <f t="shared" si="16"/>
        <v>1</v>
      </c>
      <c r="M73" s="79">
        <f t="shared" si="16"/>
        <v>1</v>
      </c>
      <c r="N73" s="83">
        <f t="shared" si="18"/>
        <v>6546839.3733374476</v>
      </c>
    </row>
    <row r="74" spans="1:17">
      <c r="A74" s="16">
        <f t="shared" si="1"/>
        <v>60</v>
      </c>
      <c r="B74" s="73">
        <v>37900</v>
      </c>
      <c r="C74" s="8" t="s">
        <v>140</v>
      </c>
      <c r="D74" s="74">
        <v>2977136.3315375461</v>
      </c>
      <c r="E74" s="81">
        <v>0</v>
      </c>
      <c r="F74" s="81">
        <f t="shared" si="19"/>
        <v>2977136.3315375461</v>
      </c>
      <c r="G74" s="77">
        <f t="shared" si="11"/>
        <v>1</v>
      </c>
      <c r="H74" s="77">
        <f t="shared" si="11"/>
        <v>1</v>
      </c>
      <c r="I74" s="81">
        <f t="shared" si="17"/>
        <v>2977136.3315375461</v>
      </c>
      <c r="J74" s="81"/>
      <c r="K74" s="74">
        <v>2836568.7210598411</v>
      </c>
      <c r="L74" s="79">
        <f t="shared" si="16"/>
        <v>1</v>
      </c>
      <c r="M74" s="79">
        <f t="shared" si="16"/>
        <v>1</v>
      </c>
      <c r="N74" s="83">
        <f t="shared" si="18"/>
        <v>2836568.7210598411</v>
      </c>
    </row>
    <row r="75" spans="1:17">
      <c r="A75" s="16">
        <f t="shared" si="1"/>
        <v>61</v>
      </c>
      <c r="B75" s="73">
        <v>37905</v>
      </c>
      <c r="C75" s="8" t="s">
        <v>141</v>
      </c>
      <c r="D75" s="74">
        <v>1393820.61</v>
      </c>
      <c r="E75" s="81">
        <v>0</v>
      </c>
      <c r="F75" s="81">
        <f t="shared" si="19"/>
        <v>1393820.61</v>
      </c>
      <c r="G75" s="77">
        <f t="shared" si="11"/>
        <v>1</v>
      </c>
      <c r="H75" s="77">
        <f t="shared" si="11"/>
        <v>1</v>
      </c>
      <c r="I75" s="81">
        <f t="shared" si="17"/>
        <v>1393820.61</v>
      </c>
      <c r="J75" s="81"/>
      <c r="K75" s="74">
        <v>1393820.6099999999</v>
      </c>
      <c r="L75" s="79">
        <f t="shared" si="16"/>
        <v>1</v>
      </c>
      <c r="M75" s="79">
        <f t="shared" si="16"/>
        <v>1</v>
      </c>
      <c r="N75" s="83">
        <f t="shared" si="18"/>
        <v>1393820.6099999999</v>
      </c>
    </row>
    <row r="76" spans="1:17">
      <c r="A76" s="16">
        <f t="shared" si="1"/>
        <v>62</v>
      </c>
      <c r="B76" s="73">
        <v>38000</v>
      </c>
      <c r="C76" s="8" t="s">
        <v>142</v>
      </c>
      <c r="D76" s="74">
        <v>111917612.03268524</v>
      </c>
      <c r="E76" s="81">
        <v>0</v>
      </c>
      <c r="F76" s="81">
        <f t="shared" si="19"/>
        <v>111917612.03268524</v>
      </c>
      <c r="G76" s="77">
        <f t="shared" si="11"/>
        <v>1</v>
      </c>
      <c r="H76" s="77">
        <f t="shared" si="11"/>
        <v>1</v>
      </c>
      <c r="I76" s="81">
        <f t="shared" si="17"/>
        <v>111917612.03268524</v>
      </c>
      <c r="J76" s="81"/>
      <c r="K76" s="74">
        <v>107137690.04601805</v>
      </c>
      <c r="L76" s="79">
        <f t="shared" si="16"/>
        <v>1</v>
      </c>
      <c r="M76" s="79">
        <f t="shared" si="16"/>
        <v>1</v>
      </c>
      <c r="N76" s="83">
        <f t="shared" si="18"/>
        <v>107137690.04601805</v>
      </c>
    </row>
    <row r="77" spans="1:17">
      <c r="A77" s="16">
        <f t="shared" si="1"/>
        <v>63</v>
      </c>
      <c r="B77" s="73">
        <v>38100</v>
      </c>
      <c r="C77" s="8" t="s">
        <v>143</v>
      </c>
      <c r="D77" s="74">
        <v>30216256.075291932</v>
      </c>
      <c r="E77" s="81">
        <v>0</v>
      </c>
      <c r="F77" s="81">
        <f t="shared" si="19"/>
        <v>30216256.075291932</v>
      </c>
      <c r="G77" s="77">
        <f t="shared" ref="G77:H105" si="20">$G$16</f>
        <v>1</v>
      </c>
      <c r="H77" s="77">
        <f t="shared" si="20"/>
        <v>1</v>
      </c>
      <c r="I77" s="81">
        <f t="shared" si="17"/>
        <v>30216256.075291932</v>
      </c>
      <c r="J77" s="81"/>
      <c r="K77" s="74">
        <v>27090307.961784128</v>
      </c>
      <c r="L77" s="79">
        <f t="shared" si="16"/>
        <v>1</v>
      </c>
      <c r="M77" s="79">
        <f t="shared" si="16"/>
        <v>1</v>
      </c>
      <c r="N77" s="83">
        <f t="shared" si="18"/>
        <v>27090307.961784128</v>
      </c>
    </row>
    <row r="78" spans="1:17">
      <c r="A78" s="16">
        <f t="shared" si="1"/>
        <v>64</v>
      </c>
      <c r="B78" s="73">
        <v>38200</v>
      </c>
      <c r="C78" s="8" t="s">
        <v>144</v>
      </c>
      <c r="D78" s="74">
        <v>51000598.624616176</v>
      </c>
      <c r="E78" s="81">
        <v>0</v>
      </c>
      <c r="F78" s="81">
        <f t="shared" si="19"/>
        <v>51000598.624616176</v>
      </c>
      <c r="G78" s="77">
        <f t="shared" si="20"/>
        <v>1</v>
      </c>
      <c r="H78" s="77">
        <f t="shared" si="20"/>
        <v>1</v>
      </c>
      <c r="I78" s="81">
        <f t="shared" si="17"/>
        <v>51000598.624616176</v>
      </c>
      <c r="J78" s="81"/>
      <c r="K78" s="74">
        <v>50542420.409947395</v>
      </c>
      <c r="L78" s="79">
        <f t="shared" si="16"/>
        <v>1</v>
      </c>
      <c r="M78" s="79">
        <f t="shared" si="16"/>
        <v>1</v>
      </c>
      <c r="N78" s="83">
        <f t="shared" si="18"/>
        <v>50542420.409947395</v>
      </c>
    </row>
    <row r="79" spans="1:17">
      <c r="A79" s="16">
        <f t="shared" si="1"/>
        <v>65</v>
      </c>
      <c r="B79" s="73">
        <v>38300</v>
      </c>
      <c r="C79" s="8" t="s">
        <v>145</v>
      </c>
      <c r="D79" s="74">
        <v>8250799.8745375238</v>
      </c>
      <c r="E79" s="81">
        <v>0</v>
      </c>
      <c r="F79" s="81">
        <f t="shared" si="19"/>
        <v>8250799.8745375238</v>
      </c>
      <c r="G79" s="77">
        <f t="shared" si="20"/>
        <v>1</v>
      </c>
      <c r="H79" s="77">
        <f t="shared" si="20"/>
        <v>1</v>
      </c>
      <c r="I79" s="81">
        <f t="shared" si="17"/>
        <v>8250799.8745375238</v>
      </c>
      <c r="J79" s="81"/>
      <c r="K79" s="74">
        <v>8096146.0317877959</v>
      </c>
      <c r="L79" s="79">
        <f t="shared" si="16"/>
        <v>1</v>
      </c>
      <c r="M79" s="79">
        <f t="shared" si="16"/>
        <v>1</v>
      </c>
      <c r="N79" s="83">
        <f t="shared" si="18"/>
        <v>8096146.0317877959</v>
      </c>
    </row>
    <row r="80" spans="1:17">
      <c r="A80" s="16">
        <f t="shared" si="1"/>
        <v>66</v>
      </c>
      <c r="B80" s="73">
        <v>38400</v>
      </c>
      <c r="C80" s="8" t="s">
        <v>146</v>
      </c>
      <c r="D80" s="74">
        <v>154276.35999999999</v>
      </c>
      <c r="E80" s="81">
        <v>0</v>
      </c>
      <c r="F80" s="81">
        <f t="shared" si="19"/>
        <v>154276.35999999999</v>
      </c>
      <c r="G80" s="77">
        <f t="shared" si="20"/>
        <v>1</v>
      </c>
      <c r="H80" s="77">
        <f t="shared" si="20"/>
        <v>1</v>
      </c>
      <c r="I80" s="81">
        <f t="shared" si="17"/>
        <v>154276.35999999999</v>
      </c>
      <c r="J80" s="81"/>
      <c r="K80" s="74">
        <v>154276.35999999993</v>
      </c>
      <c r="L80" s="79">
        <f t="shared" si="16"/>
        <v>1</v>
      </c>
      <c r="M80" s="79">
        <f t="shared" si="16"/>
        <v>1</v>
      </c>
      <c r="N80" s="83">
        <f t="shared" si="18"/>
        <v>154276.35999999993</v>
      </c>
    </row>
    <row r="81" spans="1:15">
      <c r="A81" s="16">
        <f t="shared" ref="A81:A144" si="21">A80+1</f>
        <v>67</v>
      </c>
      <c r="B81" s="73">
        <v>38500</v>
      </c>
      <c r="C81" s="8" t="s">
        <v>147</v>
      </c>
      <c r="D81" s="74">
        <v>5345442.1765498584</v>
      </c>
      <c r="E81" s="81">
        <v>0</v>
      </c>
      <c r="F81" s="81">
        <f t="shared" si="19"/>
        <v>5345442.1765498584</v>
      </c>
      <c r="G81" s="77">
        <f t="shared" si="20"/>
        <v>1</v>
      </c>
      <c r="H81" s="77">
        <f t="shared" si="20"/>
        <v>1</v>
      </c>
      <c r="I81" s="81">
        <f t="shared" si="17"/>
        <v>5345442.1765498584</v>
      </c>
      <c r="J81" s="81"/>
      <c r="K81" s="74">
        <v>5278579.4293536246</v>
      </c>
      <c r="L81" s="79">
        <f t="shared" si="16"/>
        <v>1</v>
      </c>
      <c r="M81" s="79">
        <f t="shared" si="16"/>
        <v>1</v>
      </c>
      <c r="N81" s="83">
        <f t="shared" si="18"/>
        <v>5278579.4293536246</v>
      </c>
    </row>
    <row r="82" spans="1:15">
      <c r="A82" s="16">
        <f t="shared" si="21"/>
        <v>68</v>
      </c>
      <c r="B82" s="84"/>
      <c r="C82" s="8"/>
      <c r="D82" s="85"/>
      <c r="E82" s="85"/>
      <c r="F82" s="85"/>
      <c r="G82" s="77"/>
      <c r="H82" s="77"/>
      <c r="I82" s="85"/>
      <c r="J82" s="82"/>
      <c r="K82" s="91"/>
      <c r="N82" s="86"/>
    </row>
    <row r="83" spans="1:15">
      <c r="A83" s="16">
        <f t="shared" si="21"/>
        <v>69</v>
      </c>
      <c r="B83" s="84"/>
      <c r="C83" s="8" t="s">
        <v>148</v>
      </c>
      <c r="D83" s="76">
        <f>SUM(D62:D82)</f>
        <v>430390669.26705945</v>
      </c>
      <c r="E83" s="76">
        <f>SUM(E62:E82)</f>
        <v>0</v>
      </c>
      <c r="F83" s="76">
        <f>SUM(F62:F82)</f>
        <v>430390669.26705945</v>
      </c>
      <c r="G83" s="77"/>
      <c r="H83" s="77"/>
      <c r="I83" s="76">
        <f>SUM(I62:I82)</f>
        <v>430390669.26705945</v>
      </c>
      <c r="J83" s="82"/>
      <c r="K83" s="76">
        <f>SUM(K62:K82)</f>
        <v>405500104.77271068</v>
      </c>
      <c r="N83" s="80">
        <f>SUM(N62:N82)</f>
        <v>405500104.77271068</v>
      </c>
      <c r="O83" s="92"/>
    </row>
    <row r="84" spans="1:15">
      <c r="A84" s="16">
        <f t="shared" si="21"/>
        <v>70</v>
      </c>
      <c r="B84" s="84"/>
      <c r="C84" s="8"/>
      <c r="D84" s="82"/>
      <c r="E84" s="82"/>
      <c r="F84" s="82"/>
      <c r="G84" s="77"/>
      <c r="H84" s="77"/>
      <c r="I84" s="82"/>
      <c r="J84" s="82"/>
      <c r="K84" s="76"/>
    </row>
    <row r="85" spans="1:15">
      <c r="A85" s="16">
        <f t="shared" si="21"/>
        <v>71</v>
      </c>
      <c r="B85" s="84"/>
      <c r="C85" s="72" t="s">
        <v>149</v>
      </c>
      <c r="D85" s="82"/>
      <c r="E85" s="82"/>
      <c r="F85" s="82"/>
      <c r="G85" s="77"/>
      <c r="H85" s="77"/>
      <c r="I85" s="82"/>
      <c r="J85" s="82"/>
      <c r="K85" s="76"/>
    </row>
    <row r="86" spans="1:15">
      <c r="A86" s="16">
        <f t="shared" si="21"/>
        <v>72</v>
      </c>
      <c r="B86" s="73">
        <v>38900</v>
      </c>
      <c r="C86" s="8" t="s">
        <v>133</v>
      </c>
      <c r="D86" s="74">
        <v>1027349.7</v>
      </c>
      <c r="E86" s="75">
        <v>0</v>
      </c>
      <c r="F86" s="76">
        <f t="shared" ref="F86:F105" si="22">D86+E86</f>
        <v>1027349.7</v>
      </c>
      <c r="G86" s="77">
        <f t="shared" si="20"/>
        <v>1</v>
      </c>
      <c r="H86" s="77">
        <f t="shared" si="20"/>
        <v>1</v>
      </c>
      <c r="I86" s="76">
        <f>F86*G86*H86</f>
        <v>1027349.7</v>
      </c>
      <c r="J86" s="82"/>
      <c r="K86" s="74">
        <v>1027349.6999999998</v>
      </c>
      <c r="L86" s="79">
        <f t="shared" ref="L86:M105" si="23">$G$16</f>
        <v>1</v>
      </c>
      <c r="M86" s="79">
        <f t="shared" si="23"/>
        <v>1</v>
      </c>
      <c r="N86" s="80">
        <f>K86*L86*M86</f>
        <v>1027349.6999999998</v>
      </c>
    </row>
    <row r="87" spans="1:15">
      <c r="A87" s="16">
        <f t="shared" si="21"/>
        <v>73</v>
      </c>
      <c r="B87" s="73">
        <v>39000</v>
      </c>
      <c r="C87" s="8" t="s">
        <v>126</v>
      </c>
      <c r="D87" s="74">
        <v>4889293.3691388834</v>
      </c>
      <c r="E87" s="81">
        <v>0</v>
      </c>
      <c r="F87" s="81">
        <f>D87+E87</f>
        <v>4889293.3691388834</v>
      </c>
      <c r="G87" s="77">
        <f t="shared" si="20"/>
        <v>1</v>
      </c>
      <c r="H87" s="77">
        <f t="shared" si="20"/>
        <v>1</v>
      </c>
      <c r="I87" s="81">
        <f t="shared" ref="I87:I105" si="24">F87*G87*H87</f>
        <v>4889293.3691388834</v>
      </c>
      <c r="J87" s="82"/>
      <c r="K87" s="74">
        <v>4630146.7259862125</v>
      </c>
      <c r="L87" s="79">
        <f t="shared" si="23"/>
        <v>1</v>
      </c>
      <c r="M87" s="79">
        <f t="shared" si="23"/>
        <v>1</v>
      </c>
      <c r="N87" s="83">
        <f t="shared" ref="N87:N105" si="25">K87*L87*M87</f>
        <v>4630146.7259862125</v>
      </c>
    </row>
    <row r="88" spans="1:15">
      <c r="A88" s="16">
        <f t="shared" si="21"/>
        <v>74</v>
      </c>
      <c r="B88" s="73">
        <v>39002</v>
      </c>
      <c r="C88" s="8" t="s">
        <v>150</v>
      </c>
      <c r="D88" s="74">
        <v>173114.85</v>
      </c>
      <c r="E88" s="81">
        <v>0</v>
      </c>
      <c r="F88" s="81">
        <f t="shared" si="22"/>
        <v>173114.85</v>
      </c>
      <c r="G88" s="77">
        <f t="shared" si="20"/>
        <v>1</v>
      </c>
      <c r="H88" s="77">
        <f t="shared" si="20"/>
        <v>1</v>
      </c>
      <c r="I88" s="81">
        <f t="shared" si="24"/>
        <v>173114.85</v>
      </c>
      <c r="J88" s="82"/>
      <c r="K88" s="74">
        <v>173114.85000000003</v>
      </c>
      <c r="L88" s="79">
        <f t="shared" si="23"/>
        <v>1</v>
      </c>
      <c r="M88" s="79">
        <f t="shared" si="23"/>
        <v>1</v>
      </c>
      <c r="N88" s="83">
        <f t="shared" si="25"/>
        <v>173114.85000000003</v>
      </c>
    </row>
    <row r="89" spans="1:15">
      <c r="A89" s="16">
        <f t="shared" si="21"/>
        <v>75</v>
      </c>
      <c r="B89" s="73">
        <v>39003</v>
      </c>
      <c r="C89" s="8" t="s">
        <v>137</v>
      </c>
      <c r="D89" s="74">
        <v>709199.18</v>
      </c>
      <c r="E89" s="81">
        <v>0</v>
      </c>
      <c r="F89" s="81">
        <f t="shared" si="22"/>
        <v>709199.18</v>
      </c>
      <c r="G89" s="77">
        <f t="shared" si="20"/>
        <v>1</v>
      </c>
      <c r="H89" s="77">
        <f t="shared" si="20"/>
        <v>1</v>
      </c>
      <c r="I89" s="81">
        <f t="shared" si="24"/>
        <v>709199.18</v>
      </c>
      <c r="J89" s="82"/>
      <c r="K89" s="74">
        <v>709199.17999999982</v>
      </c>
      <c r="L89" s="79">
        <f t="shared" si="23"/>
        <v>1</v>
      </c>
      <c r="M89" s="79">
        <f t="shared" si="23"/>
        <v>1</v>
      </c>
      <c r="N89" s="83">
        <f t="shared" si="25"/>
        <v>709199.17999999982</v>
      </c>
    </row>
    <row r="90" spans="1:15">
      <c r="A90" s="16">
        <f t="shared" si="21"/>
        <v>76</v>
      </c>
      <c r="B90" s="73">
        <v>39004</v>
      </c>
      <c r="C90" s="8" t="s">
        <v>151</v>
      </c>
      <c r="D90" s="74">
        <v>7461.49</v>
      </c>
      <c r="E90" s="81">
        <v>0</v>
      </c>
      <c r="F90" s="81">
        <f t="shared" si="22"/>
        <v>7461.49</v>
      </c>
      <c r="G90" s="77">
        <f t="shared" si="20"/>
        <v>1</v>
      </c>
      <c r="H90" s="77">
        <f t="shared" si="20"/>
        <v>1</v>
      </c>
      <c r="I90" s="81">
        <f t="shared" si="24"/>
        <v>7461.49</v>
      </c>
      <c r="J90" s="82"/>
      <c r="K90" s="74">
        <v>7461.4900000000007</v>
      </c>
      <c r="L90" s="79">
        <f t="shared" si="23"/>
        <v>1</v>
      </c>
      <c r="M90" s="79">
        <f t="shared" si="23"/>
        <v>1</v>
      </c>
      <c r="N90" s="83">
        <f t="shared" si="25"/>
        <v>7461.4900000000007</v>
      </c>
    </row>
    <row r="91" spans="1:15">
      <c r="A91" s="16">
        <f t="shared" si="21"/>
        <v>77</v>
      </c>
      <c r="B91" s="73">
        <v>39009</v>
      </c>
      <c r="C91" s="8" t="s">
        <v>152</v>
      </c>
      <c r="D91" s="74">
        <v>1246194.18</v>
      </c>
      <c r="E91" s="81">
        <v>0</v>
      </c>
      <c r="F91" s="81">
        <f t="shared" si="22"/>
        <v>1246194.18</v>
      </c>
      <c r="G91" s="77">
        <f t="shared" si="20"/>
        <v>1</v>
      </c>
      <c r="H91" s="77">
        <f t="shared" si="20"/>
        <v>1</v>
      </c>
      <c r="I91" s="81">
        <f t="shared" si="24"/>
        <v>1246194.18</v>
      </c>
      <c r="J91" s="82"/>
      <c r="K91" s="74">
        <v>1246194.18</v>
      </c>
      <c r="L91" s="79">
        <f t="shared" si="23"/>
        <v>1</v>
      </c>
      <c r="M91" s="79">
        <f t="shared" si="23"/>
        <v>1</v>
      </c>
      <c r="N91" s="83">
        <f t="shared" si="25"/>
        <v>1246194.18</v>
      </c>
    </row>
    <row r="92" spans="1:15">
      <c r="A92" s="16">
        <f t="shared" si="21"/>
        <v>78</v>
      </c>
      <c r="B92" s="73">
        <v>39100</v>
      </c>
      <c r="C92" s="8" t="s">
        <v>153</v>
      </c>
      <c r="D92" s="74">
        <v>1811922.8204937228</v>
      </c>
      <c r="E92" s="81">
        <v>0</v>
      </c>
      <c r="F92" s="81">
        <f t="shared" si="22"/>
        <v>1811922.8204937228</v>
      </c>
      <c r="G92" s="77">
        <f t="shared" si="20"/>
        <v>1</v>
      </c>
      <c r="H92" s="77">
        <f t="shared" si="20"/>
        <v>1</v>
      </c>
      <c r="I92" s="81">
        <f t="shared" si="24"/>
        <v>1811922.8204937228</v>
      </c>
      <c r="J92" s="82"/>
      <c r="K92" s="74">
        <v>1705903.1863409057</v>
      </c>
      <c r="L92" s="79">
        <f t="shared" si="23"/>
        <v>1</v>
      </c>
      <c r="M92" s="79">
        <f t="shared" si="23"/>
        <v>1</v>
      </c>
      <c r="N92" s="83">
        <f t="shared" si="25"/>
        <v>1705903.1863409057</v>
      </c>
    </row>
    <row r="93" spans="1:15">
      <c r="A93" s="16">
        <f t="shared" si="21"/>
        <v>79</v>
      </c>
      <c r="B93" s="73">
        <v>39200</v>
      </c>
      <c r="C93" s="8" t="s">
        <v>154</v>
      </c>
      <c r="D93" s="74">
        <v>362906.41</v>
      </c>
      <c r="E93" s="81">
        <v>0</v>
      </c>
      <c r="F93" s="81">
        <f t="shared" si="22"/>
        <v>362906.41</v>
      </c>
      <c r="G93" s="77">
        <f t="shared" si="20"/>
        <v>1</v>
      </c>
      <c r="H93" s="77">
        <f t="shared" si="20"/>
        <v>1</v>
      </c>
      <c r="I93" s="81">
        <f t="shared" si="24"/>
        <v>362906.41</v>
      </c>
      <c r="J93" s="82"/>
      <c r="K93" s="74">
        <v>367221.64076923084</v>
      </c>
      <c r="L93" s="79">
        <f t="shared" si="23"/>
        <v>1</v>
      </c>
      <c r="M93" s="79">
        <f t="shared" si="23"/>
        <v>1</v>
      </c>
      <c r="N93" s="83">
        <f t="shared" si="25"/>
        <v>367221.64076923084</v>
      </c>
    </row>
    <row r="94" spans="1:15">
      <c r="A94" s="16">
        <f t="shared" si="21"/>
        <v>80</v>
      </c>
      <c r="B94" s="73">
        <v>39202</v>
      </c>
      <c r="C94" s="8" t="s">
        <v>155</v>
      </c>
      <c r="D94" s="74">
        <v>33191.910000000003</v>
      </c>
      <c r="E94" s="81">
        <v>0</v>
      </c>
      <c r="F94" s="81">
        <f t="shared" si="22"/>
        <v>33191.910000000003</v>
      </c>
      <c r="G94" s="77">
        <f t="shared" si="20"/>
        <v>1</v>
      </c>
      <c r="H94" s="77">
        <f t="shared" si="20"/>
        <v>1</v>
      </c>
      <c r="I94" s="81">
        <f t="shared" si="24"/>
        <v>33191.910000000003</v>
      </c>
      <c r="J94" s="82"/>
      <c r="K94" s="74">
        <v>33191.910000000018</v>
      </c>
      <c r="L94" s="79">
        <f t="shared" si="23"/>
        <v>1</v>
      </c>
      <c r="M94" s="79">
        <f t="shared" si="23"/>
        <v>1</v>
      </c>
      <c r="N94" s="83">
        <f t="shared" si="25"/>
        <v>33191.910000000018</v>
      </c>
    </row>
    <row r="95" spans="1:15">
      <c r="A95" s="16">
        <f t="shared" si="21"/>
        <v>81</v>
      </c>
      <c r="B95" s="73">
        <v>39400</v>
      </c>
      <c r="C95" s="8" t="s">
        <v>156</v>
      </c>
      <c r="D95" s="74">
        <v>2331060.5472186203</v>
      </c>
      <c r="E95" s="81">
        <v>0</v>
      </c>
      <c r="F95" s="81">
        <f t="shared" si="22"/>
        <v>2331060.5472186203</v>
      </c>
      <c r="G95" s="77">
        <f t="shared" si="20"/>
        <v>1</v>
      </c>
      <c r="H95" s="77">
        <f t="shared" si="20"/>
        <v>1</v>
      </c>
      <c r="I95" s="81">
        <f t="shared" si="24"/>
        <v>2331060.5472186203</v>
      </c>
      <c r="J95" s="82"/>
      <c r="K95" s="74">
        <v>2094762.8756157053</v>
      </c>
      <c r="L95" s="79">
        <f t="shared" si="23"/>
        <v>1</v>
      </c>
      <c r="M95" s="79">
        <f t="shared" si="23"/>
        <v>1</v>
      </c>
      <c r="N95" s="83">
        <f t="shared" si="25"/>
        <v>2094762.8756157053</v>
      </c>
    </row>
    <row r="96" spans="1:15">
      <c r="A96" s="16">
        <f t="shared" si="21"/>
        <v>82</v>
      </c>
      <c r="B96" s="73">
        <v>39603</v>
      </c>
      <c r="C96" s="8" t="s">
        <v>157</v>
      </c>
      <c r="D96" s="74">
        <v>47302.960000000006</v>
      </c>
      <c r="E96" s="81">
        <v>0</v>
      </c>
      <c r="F96" s="81">
        <f t="shared" si="22"/>
        <v>47302.960000000006</v>
      </c>
      <c r="G96" s="77">
        <f t="shared" si="20"/>
        <v>1</v>
      </c>
      <c r="H96" s="77">
        <f t="shared" si="20"/>
        <v>1</v>
      </c>
      <c r="I96" s="81">
        <f t="shared" si="24"/>
        <v>47302.960000000006</v>
      </c>
      <c r="J96" s="82"/>
      <c r="K96" s="74">
        <v>49272.406153846154</v>
      </c>
      <c r="L96" s="79">
        <f t="shared" si="23"/>
        <v>1</v>
      </c>
      <c r="M96" s="79">
        <f t="shared" si="23"/>
        <v>1</v>
      </c>
      <c r="N96" s="83">
        <f t="shared" si="25"/>
        <v>49272.406153846154</v>
      </c>
    </row>
    <row r="97" spans="1:18">
      <c r="A97" s="16">
        <f t="shared" si="21"/>
        <v>83</v>
      </c>
      <c r="B97" s="73">
        <v>39604</v>
      </c>
      <c r="C97" s="8" t="s">
        <v>158</v>
      </c>
      <c r="D97" s="74">
        <v>62747.29</v>
      </c>
      <c r="E97" s="81">
        <v>0</v>
      </c>
      <c r="F97" s="81">
        <f t="shared" si="22"/>
        <v>62747.29</v>
      </c>
      <c r="G97" s="77">
        <f t="shared" si="20"/>
        <v>1</v>
      </c>
      <c r="H97" s="77">
        <f t="shared" si="20"/>
        <v>1</v>
      </c>
      <c r="I97" s="81">
        <f t="shared" si="24"/>
        <v>62747.29</v>
      </c>
      <c r="J97" s="82"/>
      <c r="K97" s="74">
        <v>62747.290000000008</v>
      </c>
      <c r="L97" s="79">
        <f t="shared" si="23"/>
        <v>1</v>
      </c>
      <c r="M97" s="79">
        <f t="shared" si="23"/>
        <v>1</v>
      </c>
      <c r="N97" s="83">
        <f t="shared" si="25"/>
        <v>62747.290000000008</v>
      </c>
    </row>
    <row r="98" spans="1:18">
      <c r="A98" s="16">
        <f t="shared" si="21"/>
        <v>84</v>
      </c>
      <c r="B98" s="73">
        <v>39605</v>
      </c>
      <c r="C98" s="5" t="s">
        <v>159</v>
      </c>
      <c r="D98" s="74">
        <v>33235.94</v>
      </c>
      <c r="E98" s="81">
        <v>0</v>
      </c>
      <c r="F98" s="81">
        <f t="shared" si="22"/>
        <v>33235.94</v>
      </c>
      <c r="G98" s="77">
        <f t="shared" si="20"/>
        <v>1</v>
      </c>
      <c r="H98" s="77">
        <f t="shared" si="20"/>
        <v>1</v>
      </c>
      <c r="I98" s="81">
        <f t="shared" si="24"/>
        <v>33235.94</v>
      </c>
      <c r="J98" s="82"/>
      <c r="K98" s="74">
        <v>33235.94</v>
      </c>
      <c r="L98" s="79">
        <f t="shared" si="23"/>
        <v>1</v>
      </c>
      <c r="M98" s="79">
        <f t="shared" si="23"/>
        <v>1</v>
      </c>
      <c r="N98" s="83">
        <f t="shared" si="25"/>
        <v>33235.94</v>
      </c>
    </row>
    <row r="99" spans="1:18">
      <c r="A99" s="16">
        <f t="shared" si="21"/>
        <v>85</v>
      </c>
      <c r="B99" s="73">
        <v>39700</v>
      </c>
      <c r="C99" s="8" t="s">
        <v>160</v>
      </c>
      <c r="D99" s="74">
        <v>374223.52268984349</v>
      </c>
      <c r="E99" s="81">
        <v>0</v>
      </c>
      <c r="F99" s="81">
        <f t="shared" si="22"/>
        <v>374223.52268984349</v>
      </c>
      <c r="G99" s="77">
        <f t="shared" si="20"/>
        <v>1</v>
      </c>
      <c r="H99" s="77">
        <f t="shared" si="20"/>
        <v>1</v>
      </c>
      <c r="I99" s="81">
        <f t="shared" si="24"/>
        <v>374223.52268984349</v>
      </c>
      <c r="J99" s="82"/>
      <c r="K99" s="74">
        <v>350578.89883126348</v>
      </c>
      <c r="L99" s="79">
        <f t="shared" si="23"/>
        <v>1</v>
      </c>
      <c r="M99" s="79">
        <f t="shared" si="23"/>
        <v>1</v>
      </c>
      <c r="N99" s="83">
        <f t="shared" si="25"/>
        <v>350578.89883126348</v>
      </c>
    </row>
    <row r="100" spans="1:18">
      <c r="A100" s="16">
        <f t="shared" si="21"/>
        <v>86</v>
      </c>
      <c r="B100" s="73">
        <v>39705</v>
      </c>
      <c r="C100" s="8" t="s">
        <v>161</v>
      </c>
      <c r="D100" s="74">
        <v>0</v>
      </c>
      <c r="E100" s="81">
        <v>0</v>
      </c>
      <c r="F100" s="81">
        <f t="shared" si="22"/>
        <v>0</v>
      </c>
      <c r="G100" s="77">
        <f t="shared" si="20"/>
        <v>1</v>
      </c>
      <c r="H100" s="77">
        <f t="shared" si="20"/>
        <v>1</v>
      </c>
      <c r="I100" s="81">
        <f t="shared" si="24"/>
        <v>0</v>
      </c>
      <c r="J100" s="82"/>
      <c r="K100" s="74">
        <v>0</v>
      </c>
      <c r="L100" s="79">
        <f t="shared" si="23"/>
        <v>1</v>
      </c>
      <c r="M100" s="79">
        <f t="shared" si="23"/>
        <v>1</v>
      </c>
      <c r="N100" s="83">
        <f t="shared" si="25"/>
        <v>0</v>
      </c>
    </row>
    <row r="101" spans="1:18">
      <c r="A101" s="16">
        <f t="shared" si="21"/>
        <v>87</v>
      </c>
      <c r="B101" s="73">
        <v>39800</v>
      </c>
      <c r="C101" s="8" t="s">
        <v>162</v>
      </c>
      <c r="D101" s="74">
        <v>4004479.4464024189</v>
      </c>
      <c r="E101" s="81">
        <v>0</v>
      </c>
      <c r="F101" s="81">
        <f t="shared" si="22"/>
        <v>4004479.4464024189</v>
      </c>
      <c r="G101" s="77">
        <f t="shared" si="20"/>
        <v>1</v>
      </c>
      <c r="H101" s="77">
        <f t="shared" si="20"/>
        <v>1</v>
      </c>
      <c r="I101" s="81">
        <f t="shared" si="24"/>
        <v>4004479.4464024189</v>
      </c>
      <c r="J101" s="82"/>
      <c r="K101" s="74">
        <v>3783696.2154265521</v>
      </c>
      <c r="L101" s="79">
        <f t="shared" si="23"/>
        <v>1</v>
      </c>
      <c r="M101" s="79">
        <f t="shared" si="23"/>
        <v>1</v>
      </c>
      <c r="N101" s="83">
        <f t="shared" si="25"/>
        <v>3783696.2154265521</v>
      </c>
    </row>
    <row r="102" spans="1:18">
      <c r="A102" s="16">
        <f t="shared" si="21"/>
        <v>88</v>
      </c>
      <c r="B102" s="73">
        <v>39903</v>
      </c>
      <c r="C102" s="8" t="s">
        <v>163</v>
      </c>
      <c r="D102" s="74">
        <v>94665.026761268644</v>
      </c>
      <c r="E102" s="81">
        <v>0</v>
      </c>
      <c r="F102" s="81">
        <f t="shared" si="22"/>
        <v>94665.026761268644</v>
      </c>
      <c r="G102" s="77">
        <f t="shared" si="20"/>
        <v>1</v>
      </c>
      <c r="H102" s="77">
        <f t="shared" si="20"/>
        <v>1</v>
      </c>
      <c r="I102" s="81">
        <f t="shared" si="24"/>
        <v>94665.026761268644</v>
      </c>
      <c r="J102" s="82"/>
      <c r="K102" s="74">
        <v>94636.820826380601</v>
      </c>
      <c r="L102" s="79">
        <f t="shared" si="23"/>
        <v>1</v>
      </c>
      <c r="M102" s="79">
        <f t="shared" si="23"/>
        <v>1</v>
      </c>
      <c r="N102" s="83">
        <f t="shared" si="25"/>
        <v>94636.820826380601</v>
      </c>
    </row>
    <row r="103" spans="1:18">
      <c r="A103" s="16">
        <f t="shared" si="21"/>
        <v>89</v>
      </c>
      <c r="B103" s="73">
        <v>39906</v>
      </c>
      <c r="C103" s="8" t="s">
        <v>164</v>
      </c>
      <c r="D103" s="74">
        <v>1363213.4808751661</v>
      </c>
      <c r="E103" s="81">
        <v>0</v>
      </c>
      <c r="F103" s="81">
        <f t="shared" si="22"/>
        <v>1363213.4808751661</v>
      </c>
      <c r="G103" s="77">
        <f t="shared" si="20"/>
        <v>1</v>
      </c>
      <c r="H103" s="77">
        <f t="shared" si="20"/>
        <v>1</v>
      </c>
      <c r="I103" s="81">
        <f t="shared" si="24"/>
        <v>1363213.4808751661</v>
      </c>
      <c r="J103" s="82"/>
      <c r="K103" s="74">
        <v>1152457.435096733</v>
      </c>
      <c r="L103" s="79">
        <f t="shared" si="23"/>
        <v>1</v>
      </c>
      <c r="M103" s="79">
        <f t="shared" si="23"/>
        <v>1</v>
      </c>
      <c r="N103" s="83">
        <f t="shared" si="25"/>
        <v>1152457.435096733</v>
      </c>
    </row>
    <row r="104" spans="1:18">
      <c r="A104" s="16">
        <f t="shared" si="21"/>
        <v>90</v>
      </c>
      <c r="B104" s="73">
        <v>39907</v>
      </c>
      <c r="C104" s="8" t="s">
        <v>165</v>
      </c>
      <c r="D104" s="74">
        <v>13751.77</v>
      </c>
      <c r="E104" s="81">
        <v>0</v>
      </c>
      <c r="F104" s="81">
        <f t="shared" si="22"/>
        <v>13751.77</v>
      </c>
      <c r="G104" s="77">
        <f t="shared" si="20"/>
        <v>1</v>
      </c>
      <c r="H104" s="77">
        <f t="shared" si="20"/>
        <v>1</v>
      </c>
      <c r="I104" s="81">
        <f t="shared" si="24"/>
        <v>13751.77</v>
      </c>
      <c r="J104" s="82"/>
      <c r="K104" s="74">
        <v>13751.769999999999</v>
      </c>
      <c r="L104" s="79">
        <f t="shared" si="23"/>
        <v>1</v>
      </c>
      <c r="M104" s="79">
        <f t="shared" si="23"/>
        <v>1</v>
      </c>
      <c r="N104" s="83">
        <f t="shared" si="25"/>
        <v>13751.769999999999</v>
      </c>
    </row>
    <row r="105" spans="1:18">
      <c r="A105" s="16">
        <f t="shared" si="21"/>
        <v>91</v>
      </c>
      <c r="B105" s="73">
        <v>39908</v>
      </c>
      <c r="C105" s="8" t="s">
        <v>166</v>
      </c>
      <c r="D105" s="74">
        <v>123514.83</v>
      </c>
      <c r="E105" s="81">
        <v>0</v>
      </c>
      <c r="F105" s="81">
        <f t="shared" si="22"/>
        <v>123514.83</v>
      </c>
      <c r="G105" s="77">
        <f t="shared" si="20"/>
        <v>1</v>
      </c>
      <c r="H105" s="77">
        <f t="shared" si="20"/>
        <v>1</v>
      </c>
      <c r="I105" s="81">
        <f t="shared" si="24"/>
        <v>123514.83</v>
      </c>
      <c r="J105" s="82"/>
      <c r="K105" s="74">
        <v>123514.83000000002</v>
      </c>
      <c r="L105" s="79">
        <f t="shared" si="23"/>
        <v>1</v>
      </c>
      <c r="M105" s="79">
        <f t="shared" si="23"/>
        <v>1</v>
      </c>
      <c r="N105" s="83">
        <f t="shared" si="25"/>
        <v>123514.83000000002</v>
      </c>
    </row>
    <row r="106" spans="1:18">
      <c r="A106" s="16">
        <f t="shared" si="21"/>
        <v>92</v>
      </c>
      <c r="B106" s="84"/>
      <c r="C106" s="8"/>
      <c r="D106" s="85"/>
      <c r="E106" s="85"/>
      <c r="F106" s="85"/>
      <c r="G106" s="93"/>
      <c r="H106" s="93"/>
      <c r="I106" s="85"/>
      <c r="J106" s="82"/>
      <c r="K106" s="91"/>
      <c r="N106" s="86"/>
    </row>
    <row r="107" spans="1:18">
      <c r="A107" s="16">
        <f t="shared" si="21"/>
        <v>93</v>
      </c>
      <c r="B107" s="84"/>
      <c r="C107" s="8" t="s">
        <v>167</v>
      </c>
      <c r="D107" s="76">
        <f>SUM(D86:D106)</f>
        <v>18708828.723579917</v>
      </c>
      <c r="E107" s="76">
        <f>SUM(E86:E106)</f>
        <v>0</v>
      </c>
      <c r="F107" s="76">
        <f>SUM(F86:F106)</f>
        <v>18708828.723579917</v>
      </c>
      <c r="G107" s="77"/>
      <c r="H107" s="77"/>
      <c r="I107" s="76">
        <f>SUM(I86:I106)</f>
        <v>18708828.723579917</v>
      </c>
      <c r="J107" s="82"/>
      <c r="K107" s="76">
        <f>SUM(K86:K106)</f>
        <v>17658437.345046826</v>
      </c>
      <c r="N107" s="80">
        <f>SUM(N86:N106)</f>
        <v>17658437.345046826</v>
      </c>
    </row>
    <row r="108" spans="1:18">
      <c r="A108" s="16">
        <f t="shared" si="21"/>
        <v>94</v>
      </c>
      <c r="B108" s="84"/>
      <c r="C108" s="8"/>
      <c r="D108" s="82"/>
      <c r="E108" s="82"/>
      <c r="F108" s="82"/>
      <c r="G108" s="93"/>
      <c r="H108" s="93"/>
      <c r="I108" s="82"/>
      <c r="J108" s="82"/>
      <c r="K108" s="76"/>
    </row>
    <row r="109" spans="1:18" ht="15.75" thickBot="1">
      <c r="A109" s="16">
        <f t="shared" si="21"/>
        <v>95</v>
      </c>
      <c r="B109" s="84"/>
      <c r="C109" s="8" t="s">
        <v>168</v>
      </c>
      <c r="D109" s="94">
        <f>D19+D26+D47+D59+D83+D107</f>
        <v>495447805.52999562</v>
      </c>
      <c r="E109" s="94">
        <f>E19+E26+E47+E59+E83+E107</f>
        <v>0</v>
      </c>
      <c r="F109" s="94">
        <f>F19+F26+F47+F59+F83+F107</f>
        <v>495447805.52999562</v>
      </c>
      <c r="G109" s="93"/>
      <c r="H109" s="93"/>
      <c r="I109" s="94">
        <f>I19+I26+I47+I59+I83+I107</f>
        <v>495447805.52999562</v>
      </c>
      <c r="J109" s="82"/>
      <c r="K109" s="94">
        <f>K19+K26+K47+K59+K83+K107</f>
        <v>468365717.519687</v>
      </c>
      <c r="N109" s="95">
        <f>N19+N26+N47+N59+N83+N107</f>
        <v>468365717.519687</v>
      </c>
    </row>
    <row r="110" spans="1:18" ht="15.75" thickTop="1">
      <c r="A110" s="16">
        <f t="shared" si="21"/>
        <v>96</v>
      </c>
      <c r="B110" s="84"/>
      <c r="C110" s="8"/>
      <c r="D110" s="82"/>
      <c r="E110" s="82"/>
      <c r="F110" s="82"/>
      <c r="G110" s="93"/>
      <c r="H110" s="93"/>
      <c r="I110" s="82"/>
      <c r="J110" s="82"/>
      <c r="K110" s="76"/>
    </row>
    <row r="111" spans="1:18">
      <c r="A111" s="16">
        <f t="shared" si="21"/>
        <v>97</v>
      </c>
      <c r="B111" s="84"/>
      <c r="C111" s="4" t="s">
        <v>169</v>
      </c>
      <c r="D111" s="74">
        <v>14123020.170000006</v>
      </c>
      <c r="E111" s="74">
        <v>0</v>
      </c>
      <c r="F111" s="74">
        <f>D111+E111</f>
        <v>14123020.170000006</v>
      </c>
      <c r="G111" s="96">
        <f>$G$16</f>
        <v>1</v>
      </c>
      <c r="H111" s="96">
        <f>$G$16</f>
        <v>1</v>
      </c>
      <c r="I111" s="74">
        <f>F111*G111*H111</f>
        <v>14123020.170000006</v>
      </c>
      <c r="J111" s="82"/>
      <c r="K111" s="74">
        <v>13742968.581538467</v>
      </c>
      <c r="L111" s="79">
        <f>$G$16</f>
        <v>1</v>
      </c>
      <c r="M111" s="79">
        <f>$G$16</f>
        <v>1</v>
      </c>
      <c r="N111" s="97">
        <f>K111*L111*M111</f>
        <v>13742968.581538467</v>
      </c>
      <c r="R111" s="98"/>
    </row>
    <row r="112" spans="1:18">
      <c r="A112" s="16">
        <f t="shared" si="21"/>
        <v>98</v>
      </c>
      <c r="B112" s="84"/>
      <c r="D112" s="82"/>
      <c r="E112" s="82"/>
      <c r="F112" s="82"/>
      <c r="G112" s="93"/>
      <c r="H112" s="93"/>
      <c r="I112" s="82"/>
      <c r="J112" s="82"/>
      <c r="K112" s="76"/>
    </row>
    <row r="113" spans="1:18" ht="15.75">
      <c r="A113" s="16">
        <f t="shared" si="21"/>
        <v>99</v>
      </c>
      <c r="B113" s="99" t="s">
        <v>170</v>
      </c>
      <c r="D113" s="82"/>
      <c r="E113" s="82"/>
      <c r="F113" s="82"/>
      <c r="G113" s="93"/>
      <c r="H113" s="93"/>
      <c r="I113" s="82"/>
      <c r="J113" s="82"/>
      <c r="K113" s="76"/>
    </row>
    <row r="114" spans="1:18">
      <c r="A114" s="16">
        <f t="shared" si="21"/>
        <v>100</v>
      </c>
      <c r="B114" s="84"/>
      <c r="D114" s="82"/>
      <c r="E114" s="82"/>
      <c r="F114" s="82"/>
      <c r="G114" s="93"/>
      <c r="H114" s="93"/>
      <c r="I114" s="82"/>
      <c r="J114" s="82"/>
      <c r="K114" s="76"/>
    </row>
    <row r="115" spans="1:18">
      <c r="A115" s="16">
        <f t="shared" si="21"/>
        <v>101</v>
      </c>
      <c r="B115" s="84"/>
      <c r="C115" s="72" t="s">
        <v>98</v>
      </c>
      <c r="D115" s="82"/>
      <c r="E115" s="82"/>
      <c r="F115" s="82"/>
      <c r="G115" s="93"/>
      <c r="H115" s="93"/>
      <c r="I115" s="82"/>
      <c r="J115" s="82"/>
      <c r="K115" s="76"/>
    </row>
    <row r="116" spans="1:18">
      <c r="A116" s="16">
        <f t="shared" si="21"/>
        <v>102</v>
      </c>
      <c r="B116" s="100">
        <v>30100</v>
      </c>
      <c r="C116" s="8" t="s">
        <v>99</v>
      </c>
      <c r="D116" s="74">
        <v>185309.27</v>
      </c>
      <c r="E116" s="76">
        <v>0</v>
      </c>
      <c r="F116" s="76">
        <f>D116+E116</f>
        <v>185309.27</v>
      </c>
      <c r="G116" s="77">
        <f>$G$16</f>
        <v>1</v>
      </c>
      <c r="H116" s="101">
        <v>0.49090457251500325</v>
      </c>
      <c r="I116" s="76">
        <f>F116*G116*H116</f>
        <v>90969.167972417315</v>
      </c>
      <c r="J116" s="82"/>
      <c r="K116" s="74">
        <v>185309.27</v>
      </c>
      <c r="L116" s="79">
        <f t="shared" ref="L116:M117" si="26">G116</f>
        <v>1</v>
      </c>
      <c r="M116" s="102">
        <f t="shared" si="26"/>
        <v>0.49090457251500325</v>
      </c>
      <c r="N116" s="83">
        <f t="shared" ref="N116:N117" si="27">K116*L116*M116</f>
        <v>90969.167972417315</v>
      </c>
      <c r="R116" s="98"/>
    </row>
    <row r="117" spans="1:18">
      <c r="A117" s="16">
        <f t="shared" si="21"/>
        <v>103</v>
      </c>
      <c r="B117" s="100">
        <v>30300</v>
      </c>
      <c r="C117" s="8" t="s">
        <v>171</v>
      </c>
      <c r="D117" s="74">
        <v>1109551.68</v>
      </c>
      <c r="E117" s="88">
        <v>0</v>
      </c>
      <c r="F117" s="88">
        <f>D117+E117</f>
        <v>1109551.68</v>
      </c>
      <c r="G117" s="77">
        <f>$G$16</f>
        <v>1</v>
      </c>
      <c r="H117" s="101">
        <f>$H$116</f>
        <v>0.49090457251500325</v>
      </c>
      <c r="I117" s="89">
        <f>F117*G117*H117</f>
        <v>544683.99315370363</v>
      </c>
      <c r="J117" s="82"/>
      <c r="K117" s="74">
        <v>1109551.68</v>
      </c>
      <c r="L117" s="79">
        <f t="shared" si="26"/>
        <v>1</v>
      </c>
      <c r="M117" s="102">
        <f t="shared" si="26"/>
        <v>0.49090457251500325</v>
      </c>
      <c r="N117" s="83">
        <f t="shared" si="27"/>
        <v>544683.99315370363</v>
      </c>
      <c r="R117" s="98"/>
    </row>
    <row r="118" spans="1:18">
      <c r="A118" s="16">
        <f t="shared" si="21"/>
        <v>104</v>
      </c>
      <c r="B118" s="84"/>
      <c r="C118" s="8"/>
      <c r="D118" s="85"/>
      <c r="E118" s="85"/>
      <c r="F118" s="85"/>
      <c r="G118" s="93"/>
      <c r="H118" s="93"/>
      <c r="I118" s="85"/>
      <c r="J118" s="82"/>
      <c r="K118" s="91"/>
      <c r="N118" s="86"/>
    </row>
    <row r="119" spans="1:18">
      <c r="A119" s="16">
        <f t="shared" si="21"/>
        <v>105</v>
      </c>
      <c r="B119" s="84"/>
      <c r="C119" s="8" t="s">
        <v>101</v>
      </c>
      <c r="D119" s="76">
        <f>SUM(D116:D118)</f>
        <v>1294860.95</v>
      </c>
      <c r="E119" s="76">
        <f>SUM(E116:E118)</f>
        <v>0</v>
      </c>
      <c r="F119" s="76">
        <f>SUM(F116:F118)</f>
        <v>1294860.95</v>
      </c>
      <c r="G119" s="77"/>
      <c r="H119" s="77"/>
      <c r="I119" s="76">
        <f>SUM(I116:I118)</f>
        <v>635653.16112612095</v>
      </c>
      <c r="J119" s="82"/>
      <c r="K119" s="76">
        <f>SUM(K116:K118)</f>
        <v>1294860.95</v>
      </c>
      <c r="N119" s="80">
        <f>SUM(N116:N118)</f>
        <v>635653.16112612095</v>
      </c>
    </row>
    <row r="120" spans="1:18">
      <c r="A120" s="16">
        <f t="shared" si="21"/>
        <v>106</v>
      </c>
      <c r="B120" s="84"/>
      <c r="D120" s="82"/>
      <c r="E120" s="82"/>
      <c r="F120" s="82"/>
      <c r="G120" s="93"/>
      <c r="H120" s="93"/>
      <c r="I120" s="82"/>
      <c r="J120" s="82"/>
      <c r="K120" s="76"/>
    </row>
    <row r="121" spans="1:18">
      <c r="A121" s="16">
        <f t="shared" si="21"/>
        <v>107</v>
      </c>
      <c r="B121" s="84"/>
      <c r="C121" s="72" t="s">
        <v>132</v>
      </c>
      <c r="D121" s="82"/>
      <c r="E121" s="82"/>
      <c r="F121" s="82"/>
      <c r="G121" s="93"/>
      <c r="H121" s="93"/>
      <c r="I121" s="82"/>
      <c r="J121" s="82"/>
      <c r="K121" s="76"/>
    </row>
    <row r="122" spans="1:18">
      <c r="A122" s="16">
        <f t="shared" si="21"/>
        <v>108</v>
      </c>
      <c r="B122" s="100">
        <v>37400</v>
      </c>
      <c r="C122" s="8" t="s">
        <v>133</v>
      </c>
      <c r="D122" s="76">
        <v>0</v>
      </c>
      <c r="E122" s="76">
        <v>0</v>
      </c>
      <c r="F122" s="76">
        <f>D122+E122</f>
        <v>0</v>
      </c>
      <c r="G122" s="77">
        <f>$G$16</f>
        <v>1</v>
      </c>
      <c r="H122" s="101">
        <f>$H$116</f>
        <v>0.49090457251500325</v>
      </c>
      <c r="I122" s="76">
        <f>F122*G122*H122</f>
        <v>0</v>
      </c>
      <c r="J122" s="82"/>
      <c r="K122" s="76">
        <v>0</v>
      </c>
      <c r="L122" s="79">
        <f>G122</f>
        <v>1</v>
      </c>
      <c r="M122" s="101">
        <f>H122</f>
        <v>0.49090457251500325</v>
      </c>
      <c r="N122" s="80">
        <f>K122*L122*M122</f>
        <v>0</v>
      </c>
    </row>
    <row r="123" spans="1:18">
      <c r="A123" s="16">
        <f t="shared" si="21"/>
        <v>109</v>
      </c>
      <c r="B123" s="100">
        <v>35010</v>
      </c>
      <c r="C123" s="8" t="s">
        <v>108</v>
      </c>
      <c r="D123" s="81">
        <v>0</v>
      </c>
      <c r="E123" s="81">
        <v>0</v>
      </c>
      <c r="F123" s="81">
        <f>D123+E123</f>
        <v>0</v>
      </c>
      <c r="G123" s="77">
        <f>$G$16</f>
        <v>1</v>
      </c>
      <c r="H123" s="101">
        <f>$H$116</f>
        <v>0.49090457251500325</v>
      </c>
      <c r="I123" s="81">
        <f>F123*G123*H123</f>
        <v>0</v>
      </c>
      <c r="J123" s="82"/>
      <c r="K123" s="81">
        <v>0</v>
      </c>
      <c r="L123" s="79">
        <f t="shared" ref="L123:M142" si="28">G123</f>
        <v>1</v>
      </c>
      <c r="M123" s="101">
        <f t="shared" si="28"/>
        <v>0.49090457251500325</v>
      </c>
      <c r="N123" s="83">
        <f t="shared" ref="N123:N142" si="29">K123*L123*M123</f>
        <v>0</v>
      </c>
    </row>
    <row r="124" spans="1:18">
      <c r="A124" s="16">
        <f t="shared" si="21"/>
        <v>110</v>
      </c>
      <c r="B124" s="100">
        <v>37402</v>
      </c>
      <c r="C124" s="8" t="s">
        <v>134</v>
      </c>
      <c r="D124" s="81">
        <v>0</v>
      </c>
      <c r="E124" s="81">
        <v>0</v>
      </c>
      <c r="F124" s="81">
        <f t="shared" ref="F124:F142" si="30">D124+E124</f>
        <v>0</v>
      </c>
      <c r="G124" s="77">
        <f t="shared" ref="G124:G142" si="31">$G$16</f>
        <v>1</v>
      </c>
      <c r="H124" s="101">
        <f t="shared" ref="H124:H142" si="32">$H$116</f>
        <v>0.49090457251500325</v>
      </c>
      <c r="I124" s="81">
        <f t="shared" ref="I124:I142" si="33">F124*G124*H124</f>
        <v>0</v>
      </c>
      <c r="J124" s="82"/>
      <c r="K124" s="81">
        <v>0</v>
      </c>
      <c r="L124" s="79">
        <f t="shared" si="28"/>
        <v>1</v>
      </c>
      <c r="M124" s="101">
        <f t="shared" si="28"/>
        <v>0.49090457251500325</v>
      </c>
      <c r="N124" s="83">
        <f t="shared" si="29"/>
        <v>0</v>
      </c>
    </row>
    <row r="125" spans="1:18">
      <c r="A125" s="16">
        <f t="shared" si="21"/>
        <v>111</v>
      </c>
      <c r="B125" s="100">
        <v>37403</v>
      </c>
      <c r="C125" s="8" t="s">
        <v>135</v>
      </c>
      <c r="D125" s="81">
        <v>0</v>
      </c>
      <c r="E125" s="81">
        <v>0</v>
      </c>
      <c r="F125" s="81">
        <f t="shared" si="30"/>
        <v>0</v>
      </c>
      <c r="G125" s="77">
        <f t="shared" si="31"/>
        <v>1</v>
      </c>
      <c r="H125" s="101">
        <f t="shared" si="32"/>
        <v>0.49090457251500325</v>
      </c>
      <c r="I125" s="81">
        <f t="shared" si="33"/>
        <v>0</v>
      </c>
      <c r="J125" s="82"/>
      <c r="K125" s="81">
        <v>0</v>
      </c>
      <c r="L125" s="79">
        <f t="shared" si="28"/>
        <v>1</v>
      </c>
      <c r="M125" s="101">
        <f t="shared" si="28"/>
        <v>0.49090457251500325</v>
      </c>
      <c r="N125" s="83">
        <f t="shared" si="29"/>
        <v>0</v>
      </c>
    </row>
    <row r="126" spans="1:18">
      <c r="A126" s="16">
        <f t="shared" si="21"/>
        <v>112</v>
      </c>
      <c r="B126" s="100">
        <v>36602</v>
      </c>
      <c r="C126" s="8" t="s">
        <v>126</v>
      </c>
      <c r="D126" s="81">
        <v>0</v>
      </c>
      <c r="E126" s="81">
        <v>0</v>
      </c>
      <c r="F126" s="81">
        <f t="shared" si="30"/>
        <v>0</v>
      </c>
      <c r="G126" s="77">
        <f t="shared" si="31"/>
        <v>1</v>
      </c>
      <c r="H126" s="101">
        <f t="shared" si="32"/>
        <v>0.49090457251500325</v>
      </c>
      <c r="I126" s="81">
        <f t="shared" si="33"/>
        <v>0</v>
      </c>
      <c r="J126" s="82"/>
      <c r="K126" s="81">
        <v>0</v>
      </c>
      <c r="L126" s="79">
        <f t="shared" si="28"/>
        <v>1</v>
      </c>
      <c r="M126" s="101">
        <f t="shared" si="28"/>
        <v>0.49090457251500325</v>
      </c>
      <c r="N126" s="83">
        <f t="shared" si="29"/>
        <v>0</v>
      </c>
    </row>
    <row r="127" spans="1:18">
      <c r="A127" s="16">
        <f t="shared" si="21"/>
        <v>113</v>
      </c>
      <c r="B127" s="100">
        <v>37402</v>
      </c>
      <c r="C127" s="8" t="s">
        <v>134</v>
      </c>
      <c r="D127" s="81">
        <v>0</v>
      </c>
      <c r="E127" s="81">
        <v>0</v>
      </c>
      <c r="F127" s="81">
        <f>D127+E127</f>
        <v>0</v>
      </c>
      <c r="G127" s="77">
        <f t="shared" si="31"/>
        <v>1</v>
      </c>
      <c r="H127" s="101">
        <f t="shared" si="32"/>
        <v>0.49090457251500325</v>
      </c>
      <c r="I127" s="81">
        <f>F127*G127*H127</f>
        <v>0</v>
      </c>
      <c r="J127" s="82"/>
      <c r="K127" s="81">
        <v>0</v>
      </c>
      <c r="L127" s="79">
        <f>G127</f>
        <v>1</v>
      </c>
      <c r="M127" s="101">
        <f>H127</f>
        <v>0.49090457251500325</v>
      </c>
      <c r="N127" s="83">
        <f>K127*L127*M127</f>
        <v>0</v>
      </c>
    </row>
    <row r="128" spans="1:18">
      <c r="A128" s="16">
        <f t="shared" si="21"/>
        <v>114</v>
      </c>
      <c r="B128" s="100">
        <v>37501</v>
      </c>
      <c r="C128" s="8" t="s">
        <v>136</v>
      </c>
      <c r="D128" s="81">
        <v>0</v>
      </c>
      <c r="E128" s="81">
        <v>0</v>
      </c>
      <c r="F128" s="81">
        <f t="shared" si="30"/>
        <v>0</v>
      </c>
      <c r="G128" s="77">
        <f t="shared" si="31"/>
        <v>1</v>
      </c>
      <c r="H128" s="101">
        <f t="shared" si="32"/>
        <v>0.49090457251500325</v>
      </c>
      <c r="I128" s="81">
        <f t="shared" si="33"/>
        <v>0</v>
      </c>
      <c r="J128" s="82"/>
      <c r="K128" s="81">
        <v>0</v>
      </c>
      <c r="L128" s="79">
        <f t="shared" si="28"/>
        <v>1</v>
      </c>
      <c r="M128" s="101">
        <f t="shared" si="28"/>
        <v>0.49090457251500325</v>
      </c>
      <c r="N128" s="83">
        <f t="shared" si="29"/>
        <v>0</v>
      </c>
    </row>
    <row r="129" spans="1:14">
      <c r="A129" s="16">
        <f t="shared" si="21"/>
        <v>115</v>
      </c>
      <c r="B129" s="100">
        <v>37503</v>
      </c>
      <c r="C129" s="8" t="s">
        <v>137</v>
      </c>
      <c r="D129" s="81">
        <v>0</v>
      </c>
      <c r="E129" s="81">
        <v>0</v>
      </c>
      <c r="F129" s="81">
        <f t="shared" si="30"/>
        <v>0</v>
      </c>
      <c r="G129" s="77">
        <f t="shared" si="31"/>
        <v>1</v>
      </c>
      <c r="H129" s="101">
        <f t="shared" si="32"/>
        <v>0.49090457251500325</v>
      </c>
      <c r="I129" s="81">
        <f t="shared" si="33"/>
        <v>0</v>
      </c>
      <c r="J129" s="82"/>
      <c r="K129" s="81">
        <v>0</v>
      </c>
      <c r="L129" s="79">
        <f t="shared" si="28"/>
        <v>1</v>
      </c>
      <c r="M129" s="101">
        <f t="shared" si="28"/>
        <v>0.49090457251500325</v>
      </c>
      <c r="N129" s="83">
        <f t="shared" si="29"/>
        <v>0</v>
      </c>
    </row>
    <row r="130" spans="1:14">
      <c r="A130" s="16">
        <f t="shared" si="21"/>
        <v>116</v>
      </c>
      <c r="B130" s="100">
        <v>36700</v>
      </c>
      <c r="C130" s="8" t="s">
        <v>128</v>
      </c>
      <c r="D130" s="81">
        <v>0</v>
      </c>
      <c r="E130" s="81">
        <v>0</v>
      </c>
      <c r="F130" s="81">
        <f t="shared" si="30"/>
        <v>0</v>
      </c>
      <c r="G130" s="77">
        <f t="shared" si="31"/>
        <v>1</v>
      </c>
      <c r="H130" s="101">
        <f t="shared" si="32"/>
        <v>0.49090457251500325</v>
      </c>
      <c r="I130" s="81">
        <f t="shared" si="33"/>
        <v>0</v>
      </c>
      <c r="J130" s="82"/>
      <c r="K130" s="81">
        <v>0</v>
      </c>
      <c r="L130" s="79">
        <f t="shared" si="28"/>
        <v>1</v>
      </c>
      <c r="M130" s="101">
        <f t="shared" si="28"/>
        <v>0.49090457251500325</v>
      </c>
      <c r="N130" s="83">
        <f t="shared" si="29"/>
        <v>0</v>
      </c>
    </row>
    <row r="131" spans="1:14">
      <c r="A131" s="16">
        <f t="shared" si="21"/>
        <v>117</v>
      </c>
      <c r="B131" s="100">
        <v>36701</v>
      </c>
      <c r="C131" s="8" t="s">
        <v>129</v>
      </c>
      <c r="D131" s="81">
        <v>0</v>
      </c>
      <c r="E131" s="81">
        <v>0</v>
      </c>
      <c r="F131" s="81">
        <f t="shared" si="30"/>
        <v>0</v>
      </c>
      <c r="G131" s="77">
        <f t="shared" si="31"/>
        <v>1</v>
      </c>
      <c r="H131" s="101">
        <f t="shared" si="32"/>
        <v>0.49090457251500325</v>
      </c>
      <c r="I131" s="81">
        <f t="shared" si="33"/>
        <v>0</v>
      </c>
      <c r="J131" s="82"/>
      <c r="K131" s="81">
        <v>0</v>
      </c>
      <c r="L131" s="79">
        <f t="shared" si="28"/>
        <v>1</v>
      </c>
      <c r="M131" s="101">
        <f t="shared" si="28"/>
        <v>0.49090457251500325</v>
      </c>
      <c r="N131" s="83">
        <f t="shared" si="29"/>
        <v>0</v>
      </c>
    </row>
    <row r="132" spans="1:14">
      <c r="A132" s="16">
        <f t="shared" si="21"/>
        <v>118</v>
      </c>
      <c r="B132" s="100">
        <v>37602</v>
      </c>
      <c r="C132" s="8" t="s">
        <v>138</v>
      </c>
      <c r="D132" s="81">
        <v>0</v>
      </c>
      <c r="E132" s="81">
        <v>0</v>
      </c>
      <c r="F132" s="81">
        <f t="shared" si="30"/>
        <v>0</v>
      </c>
      <c r="G132" s="77">
        <f t="shared" si="31"/>
        <v>1</v>
      </c>
      <c r="H132" s="101">
        <f t="shared" si="32"/>
        <v>0.49090457251500325</v>
      </c>
      <c r="I132" s="81">
        <f t="shared" si="33"/>
        <v>0</v>
      </c>
      <c r="J132" s="82"/>
      <c r="K132" s="81">
        <v>0</v>
      </c>
      <c r="L132" s="79">
        <f t="shared" si="28"/>
        <v>1</v>
      </c>
      <c r="M132" s="101">
        <f t="shared" si="28"/>
        <v>0.49090457251500325</v>
      </c>
      <c r="N132" s="83">
        <f t="shared" si="29"/>
        <v>0</v>
      </c>
    </row>
    <row r="133" spans="1:14">
      <c r="A133" s="16">
        <f t="shared" si="21"/>
        <v>119</v>
      </c>
      <c r="B133" s="100">
        <v>37800</v>
      </c>
      <c r="C133" s="8" t="s">
        <v>139</v>
      </c>
      <c r="D133" s="81">
        <v>0</v>
      </c>
      <c r="E133" s="81">
        <v>0</v>
      </c>
      <c r="F133" s="81">
        <f t="shared" si="30"/>
        <v>0</v>
      </c>
      <c r="G133" s="77">
        <f t="shared" si="31"/>
        <v>1</v>
      </c>
      <c r="H133" s="101">
        <f t="shared" si="32"/>
        <v>0.49090457251500325</v>
      </c>
      <c r="I133" s="81">
        <f t="shared" si="33"/>
        <v>0</v>
      </c>
      <c r="J133" s="82"/>
      <c r="K133" s="81">
        <v>0</v>
      </c>
      <c r="L133" s="79">
        <f t="shared" si="28"/>
        <v>1</v>
      </c>
      <c r="M133" s="101">
        <f t="shared" si="28"/>
        <v>0.49090457251500325</v>
      </c>
      <c r="N133" s="83">
        <f t="shared" si="29"/>
        <v>0</v>
      </c>
    </row>
    <row r="134" spans="1:14">
      <c r="A134" s="16">
        <f t="shared" si="21"/>
        <v>120</v>
      </c>
      <c r="B134" s="100">
        <v>37900</v>
      </c>
      <c r="C134" s="8" t="s">
        <v>140</v>
      </c>
      <c r="D134" s="81">
        <v>0</v>
      </c>
      <c r="E134" s="81">
        <v>0</v>
      </c>
      <c r="F134" s="81">
        <f t="shared" si="30"/>
        <v>0</v>
      </c>
      <c r="G134" s="77">
        <f t="shared" si="31"/>
        <v>1</v>
      </c>
      <c r="H134" s="101">
        <f t="shared" si="32"/>
        <v>0.49090457251500325</v>
      </c>
      <c r="I134" s="81">
        <f t="shared" si="33"/>
        <v>0</v>
      </c>
      <c r="J134" s="82"/>
      <c r="K134" s="81">
        <v>0</v>
      </c>
      <c r="L134" s="79">
        <f t="shared" si="28"/>
        <v>1</v>
      </c>
      <c r="M134" s="101">
        <f t="shared" si="28"/>
        <v>0.49090457251500325</v>
      </c>
      <c r="N134" s="83">
        <f t="shared" si="29"/>
        <v>0</v>
      </c>
    </row>
    <row r="135" spans="1:14">
      <c r="A135" s="16">
        <f t="shared" si="21"/>
        <v>121</v>
      </c>
      <c r="B135" s="100">
        <v>37905</v>
      </c>
      <c r="C135" s="8" t="s">
        <v>141</v>
      </c>
      <c r="D135" s="81">
        <v>0</v>
      </c>
      <c r="E135" s="81">
        <v>0</v>
      </c>
      <c r="F135" s="81">
        <f t="shared" si="30"/>
        <v>0</v>
      </c>
      <c r="G135" s="77">
        <f t="shared" si="31"/>
        <v>1</v>
      </c>
      <c r="H135" s="101">
        <f t="shared" si="32"/>
        <v>0.49090457251500325</v>
      </c>
      <c r="I135" s="81">
        <f t="shared" si="33"/>
        <v>0</v>
      </c>
      <c r="J135" s="82"/>
      <c r="K135" s="81">
        <v>0</v>
      </c>
      <c r="L135" s="79">
        <f t="shared" si="28"/>
        <v>1</v>
      </c>
      <c r="M135" s="101">
        <f t="shared" si="28"/>
        <v>0.49090457251500325</v>
      </c>
      <c r="N135" s="83">
        <f t="shared" si="29"/>
        <v>0</v>
      </c>
    </row>
    <row r="136" spans="1:14">
      <c r="A136" s="16">
        <f t="shared" si="21"/>
        <v>122</v>
      </c>
      <c r="B136" s="100">
        <v>38000</v>
      </c>
      <c r="C136" s="8" t="s">
        <v>142</v>
      </c>
      <c r="D136" s="81">
        <v>0</v>
      </c>
      <c r="E136" s="81">
        <v>0</v>
      </c>
      <c r="F136" s="81">
        <f t="shared" si="30"/>
        <v>0</v>
      </c>
      <c r="G136" s="77">
        <f t="shared" si="31"/>
        <v>1</v>
      </c>
      <c r="H136" s="101">
        <f t="shared" si="32"/>
        <v>0.49090457251500325</v>
      </c>
      <c r="I136" s="81">
        <f t="shared" si="33"/>
        <v>0</v>
      </c>
      <c r="J136" s="82"/>
      <c r="K136" s="81">
        <v>0</v>
      </c>
      <c r="L136" s="79">
        <f t="shared" si="28"/>
        <v>1</v>
      </c>
      <c r="M136" s="101">
        <f t="shared" si="28"/>
        <v>0.49090457251500325</v>
      </c>
      <c r="N136" s="83">
        <f t="shared" si="29"/>
        <v>0</v>
      </c>
    </row>
    <row r="137" spans="1:14">
      <c r="A137" s="16">
        <f t="shared" si="21"/>
        <v>123</v>
      </c>
      <c r="B137" s="100">
        <v>38100</v>
      </c>
      <c r="C137" s="8" t="s">
        <v>143</v>
      </c>
      <c r="D137" s="81">
        <v>0</v>
      </c>
      <c r="E137" s="81">
        <v>0</v>
      </c>
      <c r="F137" s="81">
        <f t="shared" si="30"/>
        <v>0</v>
      </c>
      <c r="G137" s="77">
        <f t="shared" si="31"/>
        <v>1</v>
      </c>
      <c r="H137" s="101">
        <f t="shared" si="32"/>
        <v>0.49090457251500325</v>
      </c>
      <c r="I137" s="81">
        <f t="shared" si="33"/>
        <v>0</v>
      </c>
      <c r="J137" s="82"/>
      <c r="K137" s="81">
        <v>0</v>
      </c>
      <c r="L137" s="79">
        <f t="shared" si="28"/>
        <v>1</v>
      </c>
      <c r="M137" s="101">
        <f t="shared" si="28"/>
        <v>0.49090457251500325</v>
      </c>
      <c r="N137" s="83">
        <f t="shared" si="29"/>
        <v>0</v>
      </c>
    </row>
    <row r="138" spans="1:14">
      <c r="A138" s="16">
        <f t="shared" si="21"/>
        <v>124</v>
      </c>
      <c r="B138" s="100">
        <v>38200</v>
      </c>
      <c r="C138" s="8" t="s">
        <v>144</v>
      </c>
      <c r="D138" s="81">
        <v>0</v>
      </c>
      <c r="E138" s="81">
        <v>0</v>
      </c>
      <c r="F138" s="81">
        <f t="shared" si="30"/>
        <v>0</v>
      </c>
      <c r="G138" s="77">
        <f t="shared" si="31"/>
        <v>1</v>
      </c>
      <c r="H138" s="101">
        <f t="shared" si="32"/>
        <v>0.49090457251500325</v>
      </c>
      <c r="I138" s="81">
        <f t="shared" si="33"/>
        <v>0</v>
      </c>
      <c r="J138" s="82"/>
      <c r="K138" s="81">
        <v>0</v>
      </c>
      <c r="L138" s="79">
        <f t="shared" si="28"/>
        <v>1</v>
      </c>
      <c r="M138" s="101">
        <f t="shared" si="28"/>
        <v>0.49090457251500325</v>
      </c>
      <c r="N138" s="83">
        <f t="shared" si="29"/>
        <v>0</v>
      </c>
    </row>
    <row r="139" spans="1:14">
      <c r="A139" s="16">
        <f t="shared" si="21"/>
        <v>125</v>
      </c>
      <c r="B139" s="100">
        <v>38300</v>
      </c>
      <c r="C139" s="8" t="s">
        <v>145</v>
      </c>
      <c r="D139" s="81">
        <v>0</v>
      </c>
      <c r="E139" s="81">
        <v>0</v>
      </c>
      <c r="F139" s="81">
        <f t="shared" si="30"/>
        <v>0</v>
      </c>
      <c r="G139" s="77">
        <f t="shared" si="31"/>
        <v>1</v>
      </c>
      <c r="H139" s="101">
        <f t="shared" si="32"/>
        <v>0.49090457251500325</v>
      </c>
      <c r="I139" s="81">
        <f t="shared" si="33"/>
        <v>0</v>
      </c>
      <c r="J139" s="82"/>
      <c r="K139" s="81">
        <v>0</v>
      </c>
      <c r="L139" s="79">
        <f t="shared" si="28"/>
        <v>1</v>
      </c>
      <c r="M139" s="101">
        <f t="shared" si="28"/>
        <v>0.49090457251500325</v>
      </c>
      <c r="N139" s="83">
        <f t="shared" si="29"/>
        <v>0</v>
      </c>
    </row>
    <row r="140" spans="1:14">
      <c r="A140" s="16">
        <f t="shared" si="21"/>
        <v>126</v>
      </c>
      <c r="B140" s="100">
        <v>38400</v>
      </c>
      <c r="C140" s="8" t="s">
        <v>146</v>
      </c>
      <c r="D140" s="81">
        <v>0</v>
      </c>
      <c r="E140" s="81">
        <v>0</v>
      </c>
      <c r="F140" s="81">
        <f t="shared" si="30"/>
        <v>0</v>
      </c>
      <c r="G140" s="77">
        <f t="shared" si="31"/>
        <v>1</v>
      </c>
      <c r="H140" s="101">
        <f t="shared" si="32"/>
        <v>0.49090457251500325</v>
      </c>
      <c r="I140" s="81">
        <f t="shared" si="33"/>
        <v>0</v>
      </c>
      <c r="J140" s="82"/>
      <c r="K140" s="81">
        <v>0</v>
      </c>
      <c r="L140" s="79">
        <f t="shared" si="28"/>
        <v>1</v>
      </c>
      <c r="M140" s="101">
        <f t="shared" si="28"/>
        <v>0.49090457251500325</v>
      </c>
      <c r="N140" s="83">
        <f t="shared" si="29"/>
        <v>0</v>
      </c>
    </row>
    <row r="141" spans="1:14">
      <c r="A141" s="16">
        <f t="shared" si="21"/>
        <v>127</v>
      </c>
      <c r="B141" s="100">
        <v>38500</v>
      </c>
      <c r="C141" s="8" t="s">
        <v>147</v>
      </c>
      <c r="D141" s="81">
        <v>0</v>
      </c>
      <c r="E141" s="81">
        <v>0</v>
      </c>
      <c r="F141" s="81">
        <f t="shared" si="30"/>
        <v>0</v>
      </c>
      <c r="G141" s="77">
        <f t="shared" si="31"/>
        <v>1</v>
      </c>
      <c r="H141" s="101">
        <f t="shared" si="32"/>
        <v>0.49090457251500325</v>
      </c>
      <c r="I141" s="81">
        <f t="shared" si="33"/>
        <v>0</v>
      </c>
      <c r="J141" s="82"/>
      <c r="K141" s="81">
        <v>0</v>
      </c>
      <c r="L141" s="79">
        <f t="shared" si="28"/>
        <v>1</v>
      </c>
      <c r="M141" s="101">
        <f t="shared" si="28"/>
        <v>0.49090457251500325</v>
      </c>
      <c r="N141" s="83">
        <f t="shared" si="29"/>
        <v>0</v>
      </c>
    </row>
    <row r="142" spans="1:14">
      <c r="A142" s="16">
        <f t="shared" si="21"/>
        <v>128</v>
      </c>
      <c r="B142" s="100">
        <v>38600</v>
      </c>
      <c r="C142" s="8" t="s">
        <v>172</v>
      </c>
      <c r="D142" s="89">
        <v>0</v>
      </c>
      <c r="E142" s="89">
        <v>0</v>
      </c>
      <c r="F142" s="89">
        <f t="shared" si="30"/>
        <v>0</v>
      </c>
      <c r="G142" s="77">
        <f t="shared" si="31"/>
        <v>1</v>
      </c>
      <c r="H142" s="101">
        <f t="shared" si="32"/>
        <v>0.49090457251500325</v>
      </c>
      <c r="I142" s="89">
        <f t="shared" si="33"/>
        <v>0</v>
      </c>
      <c r="J142" s="82"/>
      <c r="K142" s="89">
        <v>0</v>
      </c>
      <c r="L142" s="79">
        <f t="shared" si="28"/>
        <v>1</v>
      </c>
      <c r="M142" s="101">
        <f t="shared" si="28"/>
        <v>0.49090457251500325</v>
      </c>
      <c r="N142" s="90">
        <f t="shared" si="29"/>
        <v>0</v>
      </c>
    </row>
    <row r="143" spans="1:14">
      <c r="A143" s="16">
        <f t="shared" si="21"/>
        <v>129</v>
      </c>
      <c r="B143" s="84"/>
      <c r="C143" s="8"/>
      <c r="D143" s="82"/>
      <c r="E143" s="82"/>
      <c r="F143" s="82"/>
      <c r="G143" s="93"/>
      <c r="H143" s="93"/>
      <c r="I143" s="82"/>
      <c r="J143" s="82"/>
      <c r="K143" s="82"/>
      <c r="M143" s="101"/>
    </row>
    <row r="144" spans="1:14">
      <c r="A144" s="16">
        <f t="shared" si="21"/>
        <v>130</v>
      </c>
      <c r="B144" s="84"/>
      <c r="C144" s="8" t="s">
        <v>148</v>
      </c>
      <c r="D144" s="76">
        <f>SUM(D122:D143)</f>
        <v>0</v>
      </c>
      <c r="E144" s="76">
        <f>SUM(E122:E143)</f>
        <v>0</v>
      </c>
      <c r="F144" s="76">
        <f>SUM(F122:F143)</f>
        <v>0</v>
      </c>
      <c r="G144" s="93"/>
      <c r="H144" s="93"/>
      <c r="I144" s="76">
        <f>SUM(I122:I143)</f>
        <v>0</v>
      </c>
      <c r="J144" s="82"/>
      <c r="K144" s="76">
        <f>SUM(K122:K143)</f>
        <v>0</v>
      </c>
      <c r="M144" s="101"/>
      <c r="N144" s="80">
        <f>SUM(N122:N143)</f>
        <v>0</v>
      </c>
    </row>
    <row r="145" spans="1:18">
      <c r="A145" s="16">
        <f t="shared" ref="A145:A208" si="34">A144+1</f>
        <v>131</v>
      </c>
      <c r="B145" s="84"/>
      <c r="C145" s="8"/>
      <c r="D145" s="82"/>
      <c r="E145" s="82"/>
      <c r="F145" s="82"/>
      <c r="G145" s="93"/>
      <c r="H145" s="93"/>
      <c r="I145" s="82"/>
      <c r="J145" s="82"/>
      <c r="K145" s="82"/>
      <c r="M145" s="101"/>
    </row>
    <row r="146" spans="1:18">
      <c r="A146" s="16">
        <f t="shared" si="34"/>
        <v>132</v>
      </c>
      <c r="B146" s="84"/>
      <c r="C146" s="72" t="s">
        <v>173</v>
      </c>
      <c r="D146" s="82"/>
      <c r="E146" s="82"/>
      <c r="F146" s="82"/>
      <c r="G146" s="93"/>
      <c r="H146" s="93"/>
      <c r="I146" s="82"/>
      <c r="J146" s="82"/>
      <c r="K146" s="82"/>
      <c r="M146" s="101"/>
    </row>
    <row r="147" spans="1:18">
      <c r="A147" s="16">
        <f t="shared" si="34"/>
        <v>133</v>
      </c>
      <c r="B147" s="100">
        <v>39001</v>
      </c>
      <c r="C147" s="8" t="s">
        <v>174</v>
      </c>
      <c r="D147" s="74">
        <v>179338.52</v>
      </c>
      <c r="E147" s="81">
        <v>0</v>
      </c>
      <c r="F147" s="81">
        <f>D147+E147</f>
        <v>179338.52</v>
      </c>
      <c r="G147" s="77">
        <f>$G$16</f>
        <v>1</v>
      </c>
      <c r="H147" s="101">
        <f>$H$116</f>
        <v>0.49090457251500325</v>
      </c>
      <c r="I147" s="81">
        <f>F147*G147*H147</f>
        <v>88038.099496073351</v>
      </c>
      <c r="J147" s="82"/>
      <c r="K147" s="74">
        <v>179338.52</v>
      </c>
      <c r="L147" s="79">
        <f t="shared" ref="L147:M162" si="35">G147</f>
        <v>1</v>
      </c>
      <c r="M147" s="101">
        <f t="shared" si="35"/>
        <v>0.49090457251500325</v>
      </c>
      <c r="N147" s="83">
        <f t="shared" ref="N147:N162" si="36">K147*L147*M147</f>
        <v>88038.099496073351</v>
      </c>
      <c r="R147" s="98"/>
    </row>
    <row r="148" spans="1:18">
      <c r="A148" s="16">
        <f t="shared" si="34"/>
        <v>134</v>
      </c>
      <c r="B148" s="100">
        <v>39004</v>
      </c>
      <c r="C148" s="8" t="s">
        <v>151</v>
      </c>
      <c r="D148" s="74">
        <v>5771</v>
      </c>
      <c r="E148" s="81">
        <v>0</v>
      </c>
      <c r="F148" s="81">
        <f t="shared" ref="F148:F162" si="37">D148+E148</f>
        <v>5771</v>
      </c>
      <c r="G148" s="77">
        <f t="shared" ref="G148:G162" si="38">$G$16</f>
        <v>1</v>
      </c>
      <c r="H148" s="101">
        <f t="shared" ref="H148:H162" si="39">$H$116</f>
        <v>0.49090457251500325</v>
      </c>
      <c r="I148" s="81">
        <f t="shared" ref="I148:I162" si="40">F148*G148*H148</f>
        <v>2833.0102879840838</v>
      </c>
      <c r="J148" s="82"/>
      <c r="K148" s="74">
        <v>5771</v>
      </c>
      <c r="L148" s="79">
        <f t="shared" si="35"/>
        <v>1</v>
      </c>
      <c r="M148" s="101">
        <f t="shared" si="35"/>
        <v>0.49090457251500325</v>
      </c>
      <c r="N148" s="83">
        <f t="shared" si="36"/>
        <v>2833.0102879840838</v>
      </c>
      <c r="R148" s="98"/>
    </row>
    <row r="149" spans="1:18">
      <c r="A149" s="16">
        <f t="shared" si="34"/>
        <v>135</v>
      </c>
      <c r="B149" s="100">
        <v>39009</v>
      </c>
      <c r="C149" s="8" t="s">
        <v>152</v>
      </c>
      <c r="D149" s="74">
        <v>38834</v>
      </c>
      <c r="E149" s="81">
        <v>0</v>
      </c>
      <c r="F149" s="81">
        <f t="shared" si="37"/>
        <v>38834</v>
      </c>
      <c r="G149" s="77">
        <f t="shared" si="38"/>
        <v>1</v>
      </c>
      <c r="H149" s="101">
        <f t="shared" si="39"/>
        <v>0.49090457251500325</v>
      </c>
      <c r="I149" s="81">
        <f t="shared" si="40"/>
        <v>19063.788169047635</v>
      </c>
      <c r="J149" s="82"/>
      <c r="K149" s="74">
        <v>38834</v>
      </c>
      <c r="L149" s="79">
        <f t="shared" si="35"/>
        <v>1</v>
      </c>
      <c r="M149" s="101">
        <f t="shared" si="35"/>
        <v>0.49090457251500325</v>
      </c>
      <c r="N149" s="83">
        <f t="shared" si="36"/>
        <v>19063.788169047635</v>
      </c>
      <c r="R149" s="98"/>
    </row>
    <row r="150" spans="1:18">
      <c r="A150" s="16">
        <f t="shared" si="34"/>
        <v>136</v>
      </c>
      <c r="B150" s="100">
        <v>39100</v>
      </c>
      <c r="C150" s="8" t="s">
        <v>153</v>
      </c>
      <c r="D150" s="74">
        <v>42652.820000000007</v>
      </c>
      <c r="E150" s="81">
        <v>0</v>
      </c>
      <c r="F150" s="81">
        <f t="shared" si="37"/>
        <v>42652.820000000007</v>
      </c>
      <c r="G150" s="77">
        <f t="shared" si="38"/>
        <v>1</v>
      </c>
      <c r="H150" s="101">
        <f t="shared" si="39"/>
        <v>0.49090457251500325</v>
      </c>
      <c r="I150" s="81">
        <f t="shared" si="40"/>
        <v>20938.464368659384</v>
      </c>
      <c r="J150" s="82"/>
      <c r="K150" s="74">
        <v>41632.498461538467</v>
      </c>
      <c r="L150" s="79">
        <f t="shared" si="35"/>
        <v>1</v>
      </c>
      <c r="M150" s="101">
        <f t="shared" si="35"/>
        <v>0.49090457251500325</v>
      </c>
      <c r="N150" s="83">
        <f t="shared" si="36"/>
        <v>20437.583859993072</v>
      </c>
      <c r="R150" s="98"/>
    </row>
    <row r="151" spans="1:18">
      <c r="A151" s="16">
        <f t="shared" si="34"/>
        <v>137</v>
      </c>
      <c r="B151" s="100">
        <v>39200</v>
      </c>
      <c r="C151" s="8" t="s">
        <v>154</v>
      </c>
      <c r="D151" s="74">
        <v>4109.6899999999996</v>
      </c>
      <c r="E151" s="81">
        <v>0</v>
      </c>
      <c r="F151" s="81">
        <f t="shared" si="37"/>
        <v>4109.6899999999996</v>
      </c>
      <c r="G151" s="77">
        <f t="shared" si="38"/>
        <v>1</v>
      </c>
      <c r="H151" s="101">
        <f t="shared" si="39"/>
        <v>0.49090457251500325</v>
      </c>
      <c r="I151" s="81">
        <f t="shared" si="40"/>
        <v>2017.4656126191835</v>
      </c>
      <c r="J151" s="82"/>
      <c r="K151" s="74">
        <v>4109.6900000000005</v>
      </c>
      <c r="L151" s="79">
        <f t="shared" si="35"/>
        <v>1</v>
      </c>
      <c r="M151" s="101">
        <f t="shared" si="35"/>
        <v>0.49090457251500325</v>
      </c>
      <c r="N151" s="83">
        <f t="shared" si="36"/>
        <v>2017.465612619184</v>
      </c>
      <c r="R151" s="98"/>
    </row>
    <row r="152" spans="1:18">
      <c r="A152" s="16">
        <f t="shared" si="34"/>
        <v>138</v>
      </c>
      <c r="B152" s="100">
        <v>39400</v>
      </c>
      <c r="C152" s="8" t="s">
        <v>156</v>
      </c>
      <c r="D152" s="74">
        <v>163707.46</v>
      </c>
      <c r="E152" s="81">
        <v>0</v>
      </c>
      <c r="F152" s="81">
        <f t="shared" si="37"/>
        <v>163707.46</v>
      </c>
      <c r="G152" s="77">
        <f t="shared" si="38"/>
        <v>1</v>
      </c>
      <c r="H152" s="101">
        <f t="shared" si="39"/>
        <v>0.49090457251500325</v>
      </c>
      <c r="I152" s="81">
        <f t="shared" si="40"/>
        <v>80364.740668816987</v>
      </c>
      <c r="J152" s="82"/>
      <c r="K152" s="74">
        <v>163665.77999999997</v>
      </c>
      <c r="L152" s="79">
        <f t="shared" si="35"/>
        <v>1</v>
      </c>
      <c r="M152" s="101">
        <f t="shared" si="35"/>
        <v>0.49090457251500325</v>
      </c>
      <c r="N152" s="83">
        <f t="shared" si="36"/>
        <v>80344.279766234555</v>
      </c>
      <c r="R152" s="98"/>
    </row>
    <row r="153" spans="1:18">
      <c r="A153" s="16">
        <f t="shared" si="34"/>
        <v>139</v>
      </c>
      <c r="B153" s="100">
        <v>39600</v>
      </c>
      <c r="C153" s="8" t="s">
        <v>175</v>
      </c>
      <c r="D153" s="74">
        <v>11037.170000000002</v>
      </c>
      <c r="E153" s="81">
        <v>0</v>
      </c>
      <c r="F153" s="81">
        <f t="shared" si="37"/>
        <v>11037.170000000002</v>
      </c>
      <c r="G153" s="77">
        <f t="shared" si="38"/>
        <v>1</v>
      </c>
      <c r="H153" s="101">
        <f t="shared" si="39"/>
        <v>0.49090457251500325</v>
      </c>
      <c r="I153" s="81">
        <f t="shared" si="40"/>
        <v>5418.1972206254195</v>
      </c>
      <c r="J153" s="82"/>
      <c r="K153" s="74">
        <v>13651.653076923081</v>
      </c>
      <c r="L153" s="79">
        <f t="shared" si="35"/>
        <v>1</v>
      </c>
      <c r="M153" s="101">
        <f t="shared" si="35"/>
        <v>0.49090457251500325</v>
      </c>
      <c r="N153" s="83">
        <f t="shared" si="36"/>
        <v>6701.6589178500535</v>
      </c>
      <c r="R153" s="98"/>
    </row>
    <row r="154" spans="1:18">
      <c r="A154" s="16">
        <f t="shared" si="34"/>
        <v>140</v>
      </c>
      <c r="B154" s="100">
        <v>39700</v>
      </c>
      <c r="C154" s="8" t="s">
        <v>160</v>
      </c>
      <c r="D154" s="74">
        <v>225613.58</v>
      </c>
      <c r="E154" s="81">
        <v>0</v>
      </c>
      <c r="F154" s="81">
        <f t="shared" si="37"/>
        <v>225613.58</v>
      </c>
      <c r="G154" s="77">
        <f t="shared" si="38"/>
        <v>1</v>
      </c>
      <c r="H154" s="101">
        <f t="shared" si="39"/>
        <v>0.49090457251500325</v>
      </c>
      <c r="I154" s="81">
        <f t="shared" si="40"/>
        <v>110754.73804347948</v>
      </c>
      <c r="J154" s="82"/>
      <c r="K154" s="74">
        <v>225613.58000000005</v>
      </c>
      <c r="L154" s="79">
        <f t="shared" si="35"/>
        <v>1</v>
      </c>
      <c r="M154" s="101">
        <f t="shared" si="35"/>
        <v>0.49090457251500325</v>
      </c>
      <c r="N154" s="83">
        <f t="shared" si="36"/>
        <v>110754.7380434795</v>
      </c>
      <c r="R154" s="98"/>
    </row>
    <row r="155" spans="1:18">
      <c r="A155" s="16">
        <f t="shared" si="34"/>
        <v>141</v>
      </c>
      <c r="B155" s="100">
        <v>39800</v>
      </c>
      <c r="C155" s="8" t="s">
        <v>162</v>
      </c>
      <c r="D155" s="74">
        <v>882228.18</v>
      </c>
      <c r="E155" s="81">
        <v>0</v>
      </c>
      <c r="F155" s="81">
        <f t="shared" si="37"/>
        <v>882228.18</v>
      </c>
      <c r="G155" s="77">
        <f t="shared" si="38"/>
        <v>1</v>
      </c>
      <c r="H155" s="101">
        <f t="shared" si="39"/>
        <v>0.49090457251500325</v>
      </c>
      <c r="I155" s="81">
        <f t="shared" si="40"/>
        <v>433089.84756358934</v>
      </c>
      <c r="J155" s="82"/>
      <c r="K155" s="74">
        <v>843986.64153846144</v>
      </c>
      <c r="L155" s="79">
        <f t="shared" si="35"/>
        <v>1</v>
      </c>
      <c r="M155" s="101">
        <f t="shared" si="35"/>
        <v>0.49090457251500325</v>
      </c>
      <c r="N155" s="83">
        <f t="shared" si="36"/>
        <v>414316.9014728117</v>
      </c>
      <c r="R155" s="98"/>
    </row>
    <row r="156" spans="1:18">
      <c r="A156" s="16">
        <f t="shared" si="34"/>
        <v>142</v>
      </c>
      <c r="B156" s="100">
        <v>39900</v>
      </c>
      <c r="C156" s="8" t="s">
        <v>176</v>
      </c>
      <c r="D156" s="74">
        <v>76993.22</v>
      </c>
      <c r="E156" s="81">
        <v>0</v>
      </c>
      <c r="F156" s="81">
        <f t="shared" si="37"/>
        <v>76993.22</v>
      </c>
      <c r="G156" s="77">
        <f t="shared" si="38"/>
        <v>1</v>
      </c>
      <c r="H156" s="101">
        <f t="shared" si="39"/>
        <v>0.49090457251500325</v>
      </c>
      <c r="I156" s="81">
        <f t="shared" si="40"/>
        <v>37796.323750653595</v>
      </c>
      <c r="J156" s="82"/>
      <c r="K156" s="74">
        <v>76993.219999999987</v>
      </c>
      <c r="L156" s="79">
        <f t="shared" si="35"/>
        <v>1</v>
      </c>
      <c r="M156" s="101">
        <f t="shared" si="35"/>
        <v>0.49090457251500325</v>
      </c>
      <c r="N156" s="83">
        <f t="shared" si="36"/>
        <v>37796.323750653595</v>
      </c>
      <c r="R156" s="98"/>
    </row>
    <row r="157" spans="1:18">
      <c r="A157" s="16">
        <f t="shared" si="34"/>
        <v>143</v>
      </c>
      <c r="B157" s="100">
        <v>39901</v>
      </c>
      <c r="C157" s="8" t="s">
        <v>177</v>
      </c>
      <c r="D157" s="74">
        <v>344193.54</v>
      </c>
      <c r="E157" s="81">
        <v>0</v>
      </c>
      <c r="F157" s="81">
        <f t="shared" si="37"/>
        <v>344193.54</v>
      </c>
      <c r="G157" s="77">
        <f t="shared" si="38"/>
        <v>1</v>
      </c>
      <c r="H157" s="101">
        <f t="shared" si="39"/>
        <v>0.49090457251500325</v>
      </c>
      <c r="I157" s="81">
        <f t="shared" si="40"/>
        <v>168966.18261612565</v>
      </c>
      <c r="J157" s="82"/>
      <c r="K157" s="74">
        <v>344193.54</v>
      </c>
      <c r="L157" s="79">
        <f t="shared" si="35"/>
        <v>1</v>
      </c>
      <c r="M157" s="101">
        <f t="shared" si="35"/>
        <v>0.49090457251500325</v>
      </c>
      <c r="N157" s="83">
        <f t="shared" si="36"/>
        <v>168966.18261612565</v>
      </c>
      <c r="R157" s="98"/>
    </row>
    <row r="158" spans="1:18">
      <c r="A158" s="16">
        <f t="shared" si="34"/>
        <v>144</v>
      </c>
      <c r="B158" s="100">
        <v>39902</v>
      </c>
      <c r="C158" s="8" t="s">
        <v>178</v>
      </c>
      <c r="D158" s="74">
        <v>8273.14</v>
      </c>
      <c r="E158" s="81">
        <v>0</v>
      </c>
      <c r="F158" s="81">
        <f t="shared" si="37"/>
        <v>8273.14</v>
      </c>
      <c r="G158" s="77">
        <f t="shared" si="38"/>
        <v>1</v>
      </c>
      <c r="H158" s="101">
        <f t="shared" si="39"/>
        <v>0.49090457251500325</v>
      </c>
      <c r="I158" s="81">
        <f t="shared" si="40"/>
        <v>4061.3222550567739</v>
      </c>
      <c r="J158" s="82"/>
      <c r="K158" s="74">
        <v>8273.14</v>
      </c>
      <c r="L158" s="79">
        <f t="shared" si="35"/>
        <v>1</v>
      </c>
      <c r="M158" s="101">
        <f t="shared" si="35"/>
        <v>0.49090457251500325</v>
      </c>
      <c r="N158" s="83">
        <f t="shared" si="36"/>
        <v>4061.3222550567739</v>
      </c>
      <c r="R158" s="98"/>
    </row>
    <row r="159" spans="1:18">
      <c r="A159" s="16">
        <f t="shared" si="34"/>
        <v>145</v>
      </c>
      <c r="B159" s="100">
        <v>39903</v>
      </c>
      <c r="C159" s="8" t="s">
        <v>163</v>
      </c>
      <c r="D159" s="74">
        <v>209357.66</v>
      </c>
      <c r="E159" s="81">
        <v>0</v>
      </c>
      <c r="F159" s="81">
        <f t="shared" si="37"/>
        <v>209357.66</v>
      </c>
      <c r="G159" s="77">
        <f t="shared" si="38"/>
        <v>1</v>
      </c>
      <c r="H159" s="101">
        <f t="shared" si="39"/>
        <v>0.49090457251500325</v>
      </c>
      <c r="I159" s="81">
        <f t="shared" si="40"/>
        <v>102774.6325850414</v>
      </c>
      <c r="J159" s="82"/>
      <c r="K159" s="74">
        <v>209357.66</v>
      </c>
      <c r="L159" s="79">
        <f t="shared" si="35"/>
        <v>1</v>
      </c>
      <c r="M159" s="101">
        <f t="shared" si="35"/>
        <v>0.49090457251500325</v>
      </c>
      <c r="N159" s="83">
        <f t="shared" si="36"/>
        <v>102774.6325850414</v>
      </c>
      <c r="R159" s="98"/>
    </row>
    <row r="160" spans="1:18">
      <c r="A160" s="16">
        <f t="shared" si="34"/>
        <v>146</v>
      </c>
      <c r="B160" s="100">
        <v>39906</v>
      </c>
      <c r="C160" s="8" t="s">
        <v>164</v>
      </c>
      <c r="D160" s="74">
        <v>325080.34000000003</v>
      </c>
      <c r="E160" s="81">
        <v>0</v>
      </c>
      <c r="F160" s="81">
        <f t="shared" si="37"/>
        <v>325080.34000000003</v>
      </c>
      <c r="G160" s="77">
        <f t="shared" si="38"/>
        <v>1</v>
      </c>
      <c r="H160" s="101">
        <f t="shared" si="39"/>
        <v>0.49090457251500325</v>
      </c>
      <c r="I160" s="81">
        <f t="shared" si="40"/>
        <v>159583.42534073192</v>
      </c>
      <c r="J160" s="82"/>
      <c r="K160" s="74">
        <v>325508.83076923073</v>
      </c>
      <c r="L160" s="79">
        <f t="shared" si="35"/>
        <v>1</v>
      </c>
      <c r="M160" s="101">
        <f t="shared" si="35"/>
        <v>0.49090457251500325</v>
      </c>
      <c r="N160" s="83">
        <f t="shared" si="36"/>
        <v>159793.77341862774</v>
      </c>
      <c r="R160" s="98"/>
    </row>
    <row r="161" spans="1:18">
      <c r="A161" s="16">
        <f t="shared" si="34"/>
        <v>147</v>
      </c>
      <c r="B161" s="100">
        <v>39907</v>
      </c>
      <c r="C161" s="8" t="s">
        <v>165</v>
      </c>
      <c r="D161" s="74">
        <v>74880.070000000007</v>
      </c>
      <c r="E161" s="81">
        <v>0</v>
      </c>
      <c r="F161" s="81">
        <f t="shared" si="37"/>
        <v>74880.070000000007</v>
      </c>
      <c r="G161" s="77">
        <f t="shared" si="38"/>
        <v>1</v>
      </c>
      <c r="H161" s="101">
        <f t="shared" si="39"/>
        <v>0.49090457251500325</v>
      </c>
      <c r="I161" s="81">
        <f t="shared" si="40"/>
        <v>36758.96875324352</v>
      </c>
      <c r="J161" s="82"/>
      <c r="K161" s="74">
        <v>74880.070000000036</v>
      </c>
      <c r="L161" s="79">
        <f t="shared" si="35"/>
        <v>1</v>
      </c>
      <c r="M161" s="101">
        <f t="shared" si="35"/>
        <v>0.49090457251500325</v>
      </c>
      <c r="N161" s="83">
        <f t="shared" si="36"/>
        <v>36758.968753243535</v>
      </c>
      <c r="R161" s="98"/>
    </row>
    <row r="162" spans="1:18">
      <c r="A162" s="16">
        <f t="shared" si="34"/>
        <v>148</v>
      </c>
      <c r="B162" s="100">
        <v>39908</v>
      </c>
      <c r="C162" s="8" t="s">
        <v>166</v>
      </c>
      <c r="D162" s="74">
        <v>898473.13</v>
      </c>
      <c r="E162" s="89">
        <v>0</v>
      </c>
      <c r="F162" s="89">
        <f t="shared" si="37"/>
        <v>898473.13</v>
      </c>
      <c r="G162" s="77">
        <f t="shared" si="38"/>
        <v>1</v>
      </c>
      <c r="H162" s="101">
        <f t="shared" si="39"/>
        <v>0.49090457251500325</v>
      </c>
      <c r="I162" s="89">
        <f t="shared" si="40"/>
        <v>441064.56779886695</v>
      </c>
      <c r="J162" s="82"/>
      <c r="K162" s="74">
        <v>898421.87230769242</v>
      </c>
      <c r="L162" s="79">
        <f t="shared" si="35"/>
        <v>1</v>
      </c>
      <c r="M162" s="101">
        <f t="shared" si="35"/>
        <v>0.49090457251500325</v>
      </c>
      <c r="N162" s="90">
        <f t="shared" si="36"/>
        <v>441039.4051633366</v>
      </c>
      <c r="R162" s="98"/>
    </row>
    <row r="163" spans="1:18">
      <c r="A163" s="16">
        <f t="shared" si="34"/>
        <v>149</v>
      </c>
      <c r="B163" s="84"/>
      <c r="C163" s="8"/>
      <c r="D163" s="85"/>
      <c r="E163" s="85"/>
      <c r="F163" s="85"/>
      <c r="G163" s="93"/>
      <c r="H163" s="93"/>
      <c r="I163" s="85"/>
      <c r="J163" s="82"/>
      <c r="K163" s="85"/>
      <c r="N163" s="86"/>
    </row>
    <row r="164" spans="1:18">
      <c r="A164" s="16">
        <f t="shared" si="34"/>
        <v>150</v>
      </c>
      <c r="B164" s="84"/>
      <c r="C164" s="8" t="s">
        <v>167</v>
      </c>
      <c r="D164" s="76">
        <f>SUM(D147:D163)</f>
        <v>3490543.5199999996</v>
      </c>
      <c r="E164" s="76">
        <f>SUM(E147:E163)</f>
        <v>0</v>
      </c>
      <c r="F164" s="76">
        <f>SUM(F147:F163)</f>
        <v>3490543.5199999996</v>
      </c>
      <c r="G164" s="93"/>
      <c r="H164" s="93"/>
      <c r="I164" s="74">
        <f>SUM(I147:I163)</f>
        <v>1713523.7745306145</v>
      </c>
      <c r="J164" s="82"/>
      <c r="K164" s="74">
        <f>SUM(K147:K163)</f>
        <v>3454231.6961538456</v>
      </c>
      <c r="N164" s="74">
        <f>SUM(N147:N163)</f>
        <v>1695698.1341681783</v>
      </c>
    </row>
    <row r="165" spans="1:18">
      <c r="A165" s="16">
        <f t="shared" si="34"/>
        <v>151</v>
      </c>
      <c r="B165" s="84"/>
      <c r="C165" s="8"/>
      <c r="D165" s="82"/>
      <c r="E165" s="82"/>
      <c r="F165" s="82"/>
      <c r="G165" s="93"/>
      <c r="H165" s="93"/>
      <c r="I165" s="82"/>
      <c r="J165" s="82"/>
      <c r="K165" s="82"/>
    </row>
    <row r="166" spans="1:18" ht="15.75" thickBot="1">
      <c r="A166" s="16">
        <f t="shared" si="34"/>
        <v>152</v>
      </c>
      <c r="B166" s="84"/>
      <c r="C166" s="8" t="s">
        <v>179</v>
      </c>
      <c r="D166" s="94">
        <f>D119+D144+D164</f>
        <v>4785404.47</v>
      </c>
      <c r="E166" s="94">
        <f>E119+E144+E164</f>
        <v>0</v>
      </c>
      <c r="F166" s="94">
        <f>F119+F144+F164</f>
        <v>4785404.47</v>
      </c>
      <c r="G166" s="93"/>
      <c r="H166" s="93"/>
      <c r="I166" s="94">
        <f>I119+I144+I164</f>
        <v>2349176.9356567357</v>
      </c>
      <c r="J166" s="82"/>
      <c r="K166" s="94">
        <f>K119+K144+K164</f>
        <v>4749092.6461538458</v>
      </c>
      <c r="N166" s="95">
        <f>N119+N144+N164</f>
        <v>2331351.2952942993</v>
      </c>
    </row>
    <row r="167" spans="1:18" ht="15.75" thickTop="1">
      <c r="A167" s="16">
        <f t="shared" si="34"/>
        <v>153</v>
      </c>
      <c r="B167" s="84"/>
      <c r="C167" s="8"/>
      <c r="D167" s="74"/>
      <c r="E167" s="74"/>
      <c r="F167" s="74"/>
      <c r="G167" s="93"/>
      <c r="H167" s="93"/>
      <c r="I167" s="74"/>
      <c r="J167" s="82"/>
      <c r="K167" s="82"/>
    </row>
    <row r="168" spans="1:18">
      <c r="A168" s="16">
        <f t="shared" si="34"/>
        <v>154</v>
      </c>
      <c r="B168" s="84"/>
      <c r="C168" s="4" t="s">
        <v>169</v>
      </c>
      <c r="D168" s="74">
        <v>-174493.9</v>
      </c>
      <c r="E168" s="74">
        <v>0</v>
      </c>
      <c r="F168" s="74">
        <f>D168+E168</f>
        <v>-174493.9</v>
      </c>
      <c r="G168" s="77">
        <f>$G$16</f>
        <v>1</v>
      </c>
      <c r="H168" s="101">
        <f>$H$116</f>
        <v>0.49090457251500325</v>
      </c>
      <c r="I168" s="74">
        <f>F168*G168*H168</f>
        <v>-85659.853385975715</v>
      </c>
      <c r="J168" s="82"/>
      <c r="K168" s="74">
        <v>-222720.82769230765</v>
      </c>
      <c r="L168" s="79">
        <f>G168</f>
        <v>1</v>
      </c>
      <c r="M168" s="102">
        <f>H168</f>
        <v>0.49090457251500325</v>
      </c>
      <c r="N168" s="97">
        <f>K168*L168*M168</f>
        <v>-109334.67270847998</v>
      </c>
    </row>
    <row r="169" spans="1:18">
      <c r="A169" s="16">
        <f t="shared" si="34"/>
        <v>155</v>
      </c>
      <c r="B169" s="84"/>
      <c r="C169" s="82"/>
      <c r="D169" s="82"/>
      <c r="E169" s="82"/>
      <c r="F169" s="82"/>
      <c r="G169" s="93"/>
      <c r="H169" s="93"/>
      <c r="I169" s="82"/>
      <c r="J169" s="82"/>
      <c r="K169" s="82"/>
    </row>
    <row r="170" spans="1:18" ht="15.75">
      <c r="A170" s="16">
        <f t="shared" si="34"/>
        <v>156</v>
      </c>
      <c r="B170" s="99" t="s">
        <v>180</v>
      </c>
      <c r="D170" s="82"/>
      <c r="E170" s="82"/>
      <c r="F170" s="82"/>
      <c r="G170" s="93"/>
      <c r="H170" s="93"/>
      <c r="I170" s="82"/>
      <c r="J170" s="82"/>
      <c r="K170" s="82"/>
    </row>
    <row r="171" spans="1:18">
      <c r="A171" s="16">
        <f t="shared" si="34"/>
        <v>157</v>
      </c>
      <c r="B171" s="84"/>
      <c r="C171" s="82"/>
      <c r="D171" s="82"/>
      <c r="E171" s="82"/>
      <c r="F171" s="82"/>
      <c r="G171" s="93"/>
      <c r="H171" s="101"/>
      <c r="I171" s="82"/>
      <c r="J171" s="82"/>
      <c r="K171" s="82"/>
    </row>
    <row r="172" spans="1:18">
      <c r="A172" s="16">
        <f t="shared" si="34"/>
        <v>158</v>
      </c>
      <c r="B172" s="84"/>
      <c r="C172" s="103" t="s">
        <v>173</v>
      </c>
      <c r="D172" s="82"/>
      <c r="E172" s="82"/>
      <c r="F172" s="82"/>
      <c r="G172" s="93"/>
      <c r="H172" s="93"/>
      <c r="I172" s="82"/>
      <c r="J172" s="82"/>
      <c r="K172" s="82"/>
    </row>
    <row r="173" spans="1:18" ht="14.25" customHeight="1">
      <c r="A173" s="16">
        <f t="shared" si="34"/>
        <v>159</v>
      </c>
      <c r="B173" s="100">
        <v>39000</v>
      </c>
      <c r="C173" s="28" t="s">
        <v>126</v>
      </c>
      <c r="D173" s="74">
        <v>2230560.7470594803</v>
      </c>
      <c r="E173" s="76">
        <v>0</v>
      </c>
      <c r="F173" s="76">
        <f>D173+E173</f>
        <v>2230560.7470594803</v>
      </c>
      <c r="G173" s="101">
        <v>0.1071</v>
      </c>
      <c r="H173" s="101">
        <v>0.49090457251500325</v>
      </c>
      <c r="I173" s="76">
        <f>F173*G173*H173</f>
        <v>117273.69353742631</v>
      </c>
      <c r="J173" s="82"/>
      <c r="K173" s="74">
        <v>2140299.4738317207</v>
      </c>
      <c r="L173" s="102">
        <f>G173</f>
        <v>0.1071</v>
      </c>
      <c r="M173" s="102">
        <f>H173</f>
        <v>0.49090457251500325</v>
      </c>
      <c r="N173" s="83">
        <f>K173*L173*M173</f>
        <v>112528.1276931584</v>
      </c>
      <c r="R173" s="98"/>
    </row>
    <row r="174" spans="1:18">
      <c r="A174" s="16">
        <f t="shared" si="34"/>
        <v>160</v>
      </c>
      <c r="B174" s="100">
        <v>39005</v>
      </c>
      <c r="C174" s="28" t="s">
        <v>181</v>
      </c>
      <c r="D174" s="74">
        <v>9199400.5099999998</v>
      </c>
      <c r="E174" s="104">
        <v>0</v>
      </c>
      <c r="F174" s="81">
        <f>D174+E174</f>
        <v>9199400.5099999998</v>
      </c>
      <c r="G174" s="105">
        <v>1</v>
      </c>
      <c r="H174" s="106">
        <v>1.5418259551017742E-2</v>
      </c>
      <c r="I174" s="81">
        <f>F174*G174*H174</f>
        <v>141838.74477694498</v>
      </c>
      <c r="J174" s="82"/>
      <c r="K174" s="74">
        <v>9199400.5100000016</v>
      </c>
      <c r="L174" s="102">
        <f>G174</f>
        <v>1</v>
      </c>
      <c r="M174" s="102">
        <f>H174</f>
        <v>1.5418259551017742E-2</v>
      </c>
      <c r="N174" s="80">
        <f>K174*L174*M174</f>
        <v>141838.74477694501</v>
      </c>
      <c r="R174" s="98"/>
    </row>
    <row r="175" spans="1:18">
      <c r="A175" s="16">
        <f t="shared" si="34"/>
        <v>161</v>
      </c>
      <c r="B175" s="100">
        <v>39009</v>
      </c>
      <c r="C175" s="28" t="s">
        <v>152</v>
      </c>
      <c r="D175" s="74">
        <v>9329120.8581342082</v>
      </c>
      <c r="E175" s="104">
        <v>0</v>
      </c>
      <c r="F175" s="81">
        <f t="shared" ref="F175:F196" si="41">D175+E175</f>
        <v>9329120.8581342082</v>
      </c>
      <c r="G175" s="101">
        <f>G173</f>
        <v>0.1071</v>
      </c>
      <c r="H175" s="101">
        <f>H173</f>
        <v>0.49090457251500325</v>
      </c>
      <c r="I175" s="81">
        <f t="shared" ref="I175:I196" si="42">F175*G175*H175</f>
        <v>490486.73609661992</v>
      </c>
      <c r="J175" s="82"/>
      <c r="K175" s="74">
        <v>9045765.3137565684</v>
      </c>
      <c r="L175" s="102">
        <f t="shared" ref="L175:M196" si="43">G175</f>
        <v>0.1071</v>
      </c>
      <c r="M175" s="102">
        <f t="shared" si="43"/>
        <v>0.49090457251500325</v>
      </c>
      <c r="N175" s="83">
        <f t="shared" ref="N175:N196" si="44">K175*L175*M175</f>
        <v>475589.0690784583</v>
      </c>
      <c r="R175" s="98"/>
    </row>
    <row r="176" spans="1:18">
      <c r="A176" s="16">
        <f t="shared" si="34"/>
        <v>162</v>
      </c>
      <c r="B176" s="100">
        <v>39100</v>
      </c>
      <c r="C176" s="28" t="s">
        <v>153</v>
      </c>
      <c r="D176" s="74">
        <v>10950155.967517382</v>
      </c>
      <c r="E176" s="104">
        <v>0</v>
      </c>
      <c r="F176" s="81">
        <f t="shared" si="41"/>
        <v>10950155.967517382</v>
      </c>
      <c r="G176" s="101">
        <f t="shared" ref="G176:H191" si="45">G175</f>
        <v>0.1071</v>
      </c>
      <c r="H176" s="101">
        <f t="shared" si="45"/>
        <v>0.49090457251500325</v>
      </c>
      <c r="I176" s="81">
        <f t="shared" si="42"/>
        <v>575714.08302354102</v>
      </c>
      <c r="J176" s="82"/>
      <c r="K176" s="74">
        <v>10741092.328815894</v>
      </c>
      <c r="L176" s="102">
        <f t="shared" si="43"/>
        <v>0.1071</v>
      </c>
      <c r="M176" s="102">
        <f t="shared" si="43"/>
        <v>0.49090457251500325</v>
      </c>
      <c r="N176" s="83">
        <f t="shared" si="44"/>
        <v>564722.3783021078</v>
      </c>
      <c r="R176" s="98"/>
    </row>
    <row r="177" spans="1:18">
      <c r="A177" s="16">
        <f t="shared" si="34"/>
        <v>163</v>
      </c>
      <c r="B177" s="100">
        <v>39102</v>
      </c>
      <c r="C177" s="28" t="s">
        <v>182</v>
      </c>
      <c r="D177" s="74">
        <v>0</v>
      </c>
      <c r="E177" s="104">
        <v>0</v>
      </c>
      <c r="F177" s="81">
        <f t="shared" si="41"/>
        <v>0</v>
      </c>
      <c r="G177" s="101">
        <f t="shared" si="45"/>
        <v>0.1071</v>
      </c>
      <c r="H177" s="101">
        <f t="shared" si="45"/>
        <v>0.49090457251500325</v>
      </c>
      <c r="I177" s="81">
        <f t="shared" si="42"/>
        <v>0</v>
      </c>
      <c r="J177" s="82"/>
      <c r="K177" s="74">
        <v>0</v>
      </c>
      <c r="L177" s="102">
        <f t="shared" si="43"/>
        <v>0.1071</v>
      </c>
      <c r="M177" s="102">
        <f t="shared" si="43"/>
        <v>0.49090457251500325</v>
      </c>
      <c r="N177" s="83">
        <f t="shared" si="44"/>
        <v>0</v>
      </c>
      <c r="R177" s="98"/>
    </row>
    <row r="178" spans="1:18">
      <c r="A178" s="16">
        <f t="shared" si="34"/>
        <v>164</v>
      </c>
      <c r="B178" s="100">
        <v>39103</v>
      </c>
      <c r="C178" s="28" t="s">
        <v>183</v>
      </c>
      <c r="D178" s="74">
        <v>0</v>
      </c>
      <c r="E178" s="104">
        <v>0</v>
      </c>
      <c r="F178" s="81">
        <f t="shared" si="41"/>
        <v>0</v>
      </c>
      <c r="G178" s="101">
        <f t="shared" si="45"/>
        <v>0.1071</v>
      </c>
      <c r="H178" s="101">
        <f t="shared" si="45"/>
        <v>0.49090457251500325</v>
      </c>
      <c r="I178" s="81">
        <f t="shared" si="42"/>
        <v>0</v>
      </c>
      <c r="J178" s="82"/>
      <c r="K178" s="74">
        <v>0</v>
      </c>
      <c r="L178" s="102">
        <f t="shared" si="43"/>
        <v>0.1071</v>
      </c>
      <c r="M178" s="102">
        <f t="shared" si="43"/>
        <v>0.49090457251500325</v>
      </c>
      <c r="N178" s="83">
        <f t="shared" si="44"/>
        <v>0</v>
      </c>
      <c r="R178" s="98"/>
    </row>
    <row r="179" spans="1:18">
      <c r="A179" s="16">
        <f t="shared" si="34"/>
        <v>165</v>
      </c>
      <c r="B179" s="100">
        <v>39104</v>
      </c>
      <c r="C179" s="28" t="s">
        <v>184</v>
      </c>
      <c r="D179" s="74">
        <v>63740.85</v>
      </c>
      <c r="E179" s="104">
        <v>0</v>
      </c>
      <c r="F179" s="81">
        <f t="shared" si="41"/>
        <v>63740.85</v>
      </c>
      <c r="G179" s="105">
        <v>1</v>
      </c>
      <c r="H179" s="106">
        <f>$H$174</f>
        <v>1.5418259551017742E-2</v>
      </c>
      <c r="I179" s="81">
        <f t="shared" si="42"/>
        <v>982.77296930248917</v>
      </c>
      <c r="J179" s="82"/>
      <c r="K179" s="74">
        <v>63740.849999999984</v>
      </c>
      <c r="L179" s="102">
        <f t="shared" si="43"/>
        <v>1</v>
      </c>
      <c r="M179" s="102">
        <f t="shared" si="43"/>
        <v>1.5418259551017742E-2</v>
      </c>
      <c r="N179" s="83">
        <f t="shared" si="44"/>
        <v>982.77296930248895</v>
      </c>
      <c r="R179" s="98"/>
    </row>
    <row r="180" spans="1:18">
      <c r="A180" s="16">
        <f t="shared" si="34"/>
        <v>166</v>
      </c>
      <c r="B180" s="100">
        <v>39200</v>
      </c>
      <c r="C180" s="28" t="s">
        <v>154</v>
      </c>
      <c r="D180" s="74">
        <v>103415.63</v>
      </c>
      <c r="E180" s="104">
        <v>0</v>
      </c>
      <c r="F180" s="81">
        <f t="shared" si="41"/>
        <v>103415.63</v>
      </c>
      <c r="G180" s="101">
        <f>G178</f>
        <v>0.1071</v>
      </c>
      <c r="H180" s="101">
        <f>H178</f>
        <v>0.49090457251500325</v>
      </c>
      <c r="I180" s="81">
        <f t="shared" si="42"/>
        <v>5437.1677236712649</v>
      </c>
      <c r="J180" s="82"/>
      <c r="K180" s="74">
        <v>103415.62999999999</v>
      </c>
      <c r="L180" s="102">
        <f t="shared" si="43"/>
        <v>0.1071</v>
      </c>
      <c r="M180" s="102">
        <f t="shared" si="43"/>
        <v>0.49090457251500325</v>
      </c>
      <c r="N180" s="83">
        <f t="shared" si="44"/>
        <v>5437.167723671264</v>
      </c>
      <c r="R180" s="98"/>
    </row>
    <row r="181" spans="1:18">
      <c r="A181" s="16">
        <f t="shared" si="34"/>
        <v>167</v>
      </c>
      <c r="B181" s="100">
        <v>39300</v>
      </c>
      <c r="C181" s="28" t="s">
        <v>185</v>
      </c>
      <c r="D181" s="74">
        <v>0</v>
      </c>
      <c r="E181" s="104">
        <v>0</v>
      </c>
      <c r="F181" s="81">
        <f t="shared" si="41"/>
        <v>0</v>
      </c>
      <c r="G181" s="101">
        <f t="shared" si="45"/>
        <v>0.1071</v>
      </c>
      <c r="H181" s="101">
        <f t="shared" si="45"/>
        <v>0.49090457251500325</v>
      </c>
      <c r="I181" s="81">
        <f t="shared" si="42"/>
        <v>0</v>
      </c>
      <c r="J181" s="82"/>
      <c r="K181" s="74">
        <v>0</v>
      </c>
      <c r="L181" s="102">
        <f t="shared" si="43"/>
        <v>0.1071</v>
      </c>
      <c r="M181" s="102">
        <f t="shared" si="43"/>
        <v>0.49090457251500325</v>
      </c>
      <c r="N181" s="83">
        <f t="shared" si="44"/>
        <v>0</v>
      </c>
      <c r="R181" s="98"/>
    </row>
    <row r="182" spans="1:18">
      <c r="A182" s="16">
        <f t="shared" si="34"/>
        <v>168</v>
      </c>
      <c r="B182" s="100">
        <v>39400</v>
      </c>
      <c r="C182" s="28" t="s">
        <v>156</v>
      </c>
      <c r="D182" s="74">
        <v>1049336.8564099839</v>
      </c>
      <c r="E182" s="104">
        <v>0</v>
      </c>
      <c r="F182" s="81">
        <f t="shared" si="41"/>
        <v>1049336.8564099839</v>
      </c>
      <c r="G182" s="101">
        <f t="shared" si="45"/>
        <v>0.1071</v>
      </c>
      <c r="H182" s="101">
        <f t="shared" si="45"/>
        <v>0.49090457251500325</v>
      </c>
      <c r="I182" s="81">
        <f t="shared" si="42"/>
        <v>55169.808344551333</v>
      </c>
      <c r="J182" s="82"/>
      <c r="K182" s="74">
        <v>562258.4366982003</v>
      </c>
      <c r="L182" s="102">
        <f t="shared" si="43"/>
        <v>0.1071</v>
      </c>
      <c r="M182" s="102">
        <f t="shared" si="43"/>
        <v>0.49090457251500325</v>
      </c>
      <c r="N182" s="83">
        <f t="shared" si="44"/>
        <v>29561.231937351418</v>
      </c>
      <c r="R182" s="98"/>
    </row>
    <row r="183" spans="1:18">
      <c r="A183" s="16">
        <f t="shared" si="34"/>
        <v>169</v>
      </c>
      <c r="B183" s="100">
        <v>39500</v>
      </c>
      <c r="C183" s="8" t="s">
        <v>186</v>
      </c>
      <c r="D183" s="74">
        <v>23632.07</v>
      </c>
      <c r="E183" s="104">
        <v>0</v>
      </c>
      <c r="F183" s="81">
        <f t="shared" si="41"/>
        <v>23632.07</v>
      </c>
      <c r="G183" s="101">
        <f t="shared" si="45"/>
        <v>0.1071</v>
      </c>
      <c r="H183" s="101">
        <f t="shared" si="45"/>
        <v>0.49090457251500325</v>
      </c>
      <c r="I183" s="81">
        <f t="shared" si="42"/>
        <v>1242.4768697685251</v>
      </c>
      <c r="J183" s="82"/>
      <c r="K183" s="74">
        <v>23632.070000000003</v>
      </c>
      <c r="L183" s="102">
        <f t="shared" si="43"/>
        <v>0.1071</v>
      </c>
      <c r="M183" s="102">
        <f t="shared" si="43"/>
        <v>0.49090457251500325</v>
      </c>
      <c r="N183" s="83">
        <f t="shared" si="44"/>
        <v>1242.4768697685254</v>
      </c>
      <c r="R183" s="98"/>
    </row>
    <row r="184" spans="1:18">
      <c r="A184" s="16">
        <f t="shared" si="34"/>
        <v>170</v>
      </c>
      <c r="B184" s="100">
        <v>39700</v>
      </c>
      <c r="C184" s="8" t="s">
        <v>160</v>
      </c>
      <c r="D184" s="74">
        <v>2495926.1015874753</v>
      </c>
      <c r="E184" s="104">
        <v>0</v>
      </c>
      <c r="F184" s="81">
        <f t="shared" si="41"/>
        <v>2495926.1015874753</v>
      </c>
      <c r="G184" s="101">
        <f t="shared" si="45"/>
        <v>0.1071</v>
      </c>
      <c r="H184" s="101">
        <f t="shared" si="45"/>
        <v>0.49090457251500325</v>
      </c>
      <c r="I184" s="81">
        <f t="shared" si="42"/>
        <v>131225.51049797857</v>
      </c>
      <c r="J184" s="82"/>
      <c r="K184" s="74">
        <v>2462183.1836521951</v>
      </c>
      <c r="L184" s="102">
        <f t="shared" si="43"/>
        <v>0.1071</v>
      </c>
      <c r="M184" s="102">
        <f t="shared" si="43"/>
        <v>0.49090457251500325</v>
      </c>
      <c r="N184" s="83">
        <f t="shared" si="44"/>
        <v>129451.44690333436</v>
      </c>
      <c r="R184" s="98"/>
    </row>
    <row r="185" spans="1:18">
      <c r="A185" s="16">
        <f t="shared" si="34"/>
        <v>171</v>
      </c>
      <c r="B185" s="100">
        <v>39800</v>
      </c>
      <c r="C185" s="8" t="s">
        <v>162</v>
      </c>
      <c r="D185" s="74">
        <v>521026.23296276445</v>
      </c>
      <c r="E185" s="104">
        <v>0</v>
      </c>
      <c r="F185" s="81">
        <f t="shared" si="41"/>
        <v>521026.23296276445</v>
      </c>
      <c r="G185" s="101">
        <f t="shared" si="45"/>
        <v>0.1071</v>
      </c>
      <c r="H185" s="101">
        <f t="shared" si="45"/>
        <v>0.49090457251500325</v>
      </c>
      <c r="I185" s="81">
        <f t="shared" si="42"/>
        <v>27393.412553316823</v>
      </c>
      <c r="J185" s="82"/>
      <c r="K185" s="74">
        <v>494198.30434448115</v>
      </c>
      <c r="L185" s="102">
        <f t="shared" si="43"/>
        <v>0.1071</v>
      </c>
      <c r="M185" s="102">
        <f t="shared" si="43"/>
        <v>0.49090457251500325</v>
      </c>
      <c r="N185" s="83">
        <f t="shared" si="44"/>
        <v>25982.910605242952</v>
      </c>
      <c r="R185" s="98"/>
    </row>
    <row r="186" spans="1:18">
      <c r="A186" s="16">
        <f t="shared" si="34"/>
        <v>172</v>
      </c>
      <c r="B186" s="100">
        <v>39900</v>
      </c>
      <c r="C186" s="8" t="s">
        <v>176</v>
      </c>
      <c r="D186" s="74">
        <v>168103.3</v>
      </c>
      <c r="E186" s="104">
        <v>0</v>
      </c>
      <c r="F186" s="81">
        <f t="shared" si="41"/>
        <v>168103.3</v>
      </c>
      <c r="G186" s="101">
        <f t="shared" si="45"/>
        <v>0.1071</v>
      </c>
      <c r="H186" s="101">
        <f t="shared" si="45"/>
        <v>0.49090457251500325</v>
      </c>
      <c r="I186" s="81">
        <f t="shared" si="42"/>
        <v>8838.1788807226494</v>
      </c>
      <c r="J186" s="82"/>
      <c r="K186" s="74">
        <v>168103.30000000002</v>
      </c>
      <c r="L186" s="102">
        <f t="shared" si="43"/>
        <v>0.1071</v>
      </c>
      <c r="M186" s="102">
        <f t="shared" si="43"/>
        <v>0.49090457251500325</v>
      </c>
      <c r="N186" s="83">
        <f t="shared" si="44"/>
        <v>8838.1788807226512</v>
      </c>
      <c r="R186" s="98"/>
    </row>
    <row r="187" spans="1:18">
      <c r="A187" s="16">
        <f t="shared" si="34"/>
        <v>173</v>
      </c>
      <c r="B187" s="100">
        <v>39901</v>
      </c>
      <c r="C187" s="8" t="s">
        <v>177</v>
      </c>
      <c r="D187" s="74">
        <v>30909579.954134185</v>
      </c>
      <c r="E187" s="104">
        <v>0</v>
      </c>
      <c r="F187" s="81">
        <f t="shared" si="41"/>
        <v>30909579.954134185</v>
      </c>
      <c r="G187" s="101">
        <f t="shared" si="45"/>
        <v>0.1071</v>
      </c>
      <c r="H187" s="101">
        <f t="shared" si="45"/>
        <v>0.49090457251500325</v>
      </c>
      <c r="I187" s="81">
        <f t="shared" si="42"/>
        <v>1625098.3577516738</v>
      </c>
      <c r="J187" s="82"/>
      <c r="K187" s="74">
        <v>33700826.620460212</v>
      </c>
      <c r="L187" s="102">
        <f t="shared" si="43"/>
        <v>0.1071</v>
      </c>
      <c r="M187" s="102">
        <f t="shared" si="43"/>
        <v>0.49090457251500325</v>
      </c>
      <c r="N187" s="83">
        <f t="shared" si="44"/>
        <v>1771850.6067391131</v>
      </c>
      <c r="R187" s="98"/>
    </row>
    <row r="188" spans="1:18">
      <c r="A188" s="16">
        <f t="shared" si="34"/>
        <v>174</v>
      </c>
      <c r="B188" s="100">
        <v>39902</v>
      </c>
      <c r="C188" s="8" t="s">
        <v>178</v>
      </c>
      <c r="D188" s="74">
        <v>18166047.586874023</v>
      </c>
      <c r="E188" s="104">
        <v>0</v>
      </c>
      <c r="F188" s="81">
        <f t="shared" si="41"/>
        <v>18166047.586874023</v>
      </c>
      <c r="G188" s="101">
        <f t="shared" si="45"/>
        <v>0.1071</v>
      </c>
      <c r="H188" s="101">
        <f t="shared" si="45"/>
        <v>0.49090457251500325</v>
      </c>
      <c r="I188" s="81">
        <f t="shared" si="42"/>
        <v>955095.93284910324</v>
      </c>
      <c r="J188" s="82"/>
      <c r="K188" s="74">
        <v>17259544.894479014</v>
      </c>
      <c r="L188" s="102">
        <f t="shared" si="43"/>
        <v>0.1071</v>
      </c>
      <c r="M188" s="102">
        <f t="shared" si="43"/>
        <v>0.49090457251500325</v>
      </c>
      <c r="N188" s="83">
        <f t="shared" si="44"/>
        <v>907435.75633118965</v>
      </c>
      <c r="R188" s="98"/>
    </row>
    <row r="189" spans="1:18">
      <c r="A189" s="16">
        <f t="shared" si="34"/>
        <v>175</v>
      </c>
      <c r="B189" s="100">
        <v>39903</v>
      </c>
      <c r="C189" s="8" t="s">
        <v>163</v>
      </c>
      <c r="D189" s="74">
        <v>3330569.4434632468</v>
      </c>
      <c r="E189" s="104">
        <v>0</v>
      </c>
      <c r="F189" s="81">
        <f t="shared" si="41"/>
        <v>3330569.4434632468</v>
      </c>
      <c r="G189" s="101">
        <f t="shared" si="45"/>
        <v>0.1071</v>
      </c>
      <c r="H189" s="101">
        <f t="shared" si="45"/>
        <v>0.49090457251500325</v>
      </c>
      <c r="I189" s="81">
        <f t="shared" si="42"/>
        <v>175107.61844649725</v>
      </c>
      <c r="J189" s="82"/>
      <c r="K189" s="74">
        <v>3276745.7011825535</v>
      </c>
      <c r="L189" s="102">
        <f t="shared" si="43"/>
        <v>0.1071</v>
      </c>
      <c r="M189" s="102">
        <f t="shared" si="43"/>
        <v>0.49090457251500325</v>
      </c>
      <c r="N189" s="83">
        <f t="shared" si="44"/>
        <v>172277.78784646332</v>
      </c>
      <c r="R189" s="98"/>
    </row>
    <row r="190" spans="1:18">
      <c r="A190" s="16">
        <f t="shared" si="34"/>
        <v>176</v>
      </c>
      <c r="B190" s="100">
        <v>39904</v>
      </c>
      <c r="C190" s="8" t="s">
        <v>187</v>
      </c>
      <c r="D190" s="74">
        <v>0</v>
      </c>
      <c r="E190" s="104">
        <v>0</v>
      </c>
      <c r="F190" s="81">
        <f t="shared" si="41"/>
        <v>0</v>
      </c>
      <c r="G190" s="101">
        <f t="shared" si="45"/>
        <v>0.1071</v>
      </c>
      <c r="H190" s="101">
        <f t="shared" si="45"/>
        <v>0.49090457251500325</v>
      </c>
      <c r="I190" s="81">
        <f t="shared" si="42"/>
        <v>0</v>
      </c>
      <c r="J190" s="82"/>
      <c r="K190" s="74">
        <v>0</v>
      </c>
      <c r="L190" s="102">
        <f t="shared" si="43"/>
        <v>0.1071</v>
      </c>
      <c r="M190" s="102">
        <f t="shared" si="43"/>
        <v>0.49090457251500325</v>
      </c>
      <c r="N190" s="83">
        <f t="shared" si="44"/>
        <v>0</v>
      </c>
      <c r="R190" s="98"/>
    </row>
    <row r="191" spans="1:18">
      <c r="A191" s="16">
        <f t="shared" si="34"/>
        <v>177</v>
      </c>
      <c r="B191" s="100">
        <v>39905</v>
      </c>
      <c r="C191" s="8" t="s">
        <v>188</v>
      </c>
      <c r="D191" s="74">
        <v>0</v>
      </c>
      <c r="E191" s="104">
        <v>0</v>
      </c>
      <c r="F191" s="81">
        <f t="shared" si="41"/>
        <v>0</v>
      </c>
      <c r="G191" s="101">
        <f t="shared" si="45"/>
        <v>0.1071</v>
      </c>
      <c r="H191" s="101">
        <f t="shared" si="45"/>
        <v>0.49090457251500325</v>
      </c>
      <c r="I191" s="81">
        <f t="shared" si="42"/>
        <v>0</v>
      </c>
      <c r="J191" s="82"/>
      <c r="K191" s="74">
        <v>0</v>
      </c>
      <c r="L191" s="102">
        <f t="shared" si="43"/>
        <v>0.1071</v>
      </c>
      <c r="M191" s="102">
        <f t="shared" si="43"/>
        <v>0.49090457251500325</v>
      </c>
      <c r="N191" s="83">
        <f t="shared" si="44"/>
        <v>0</v>
      </c>
      <c r="R191" s="98"/>
    </row>
    <row r="192" spans="1:18">
      <c r="A192" s="16">
        <f t="shared" si="34"/>
        <v>178</v>
      </c>
      <c r="B192" s="100">
        <v>39906</v>
      </c>
      <c r="C192" s="8" t="s">
        <v>164</v>
      </c>
      <c r="D192" s="74">
        <v>1989498.9341145784</v>
      </c>
      <c r="E192" s="104">
        <v>0</v>
      </c>
      <c r="F192" s="81">
        <f t="shared" si="41"/>
        <v>1989498.9341145784</v>
      </c>
      <c r="G192" s="101">
        <f t="shared" ref="G192:H194" si="46">G191</f>
        <v>0.1071</v>
      </c>
      <c r="H192" s="101">
        <f t="shared" si="46"/>
        <v>0.49090457251500325</v>
      </c>
      <c r="I192" s="81">
        <f t="shared" si="42"/>
        <v>104599.65665582824</v>
      </c>
      <c r="J192" s="82"/>
      <c r="K192" s="74">
        <v>2091363.2078301439</v>
      </c>
      <c r="L192" s="102">
        <f t="shared" si="43"/>
        <v>0.1071</v>
      </c>
      <c r="M192" s="102">
        <f t="shared" si="43"/>
        <v>0.49090457251500325</v>
      </c>
      <c r="N192" s="83">
        <f t="shared" si="44"/>
        <v>109955.26045809184</v>
      </c>
      <c r="R192" s="98"/>
    </row>
    <row r="193" spans="1:18">
      <c r="A193" s="16">
        <f t="shared" si="34"/>
        <v>179</v>
      </c>
      <c r="B193" s="100">
        <v>39907</v>
      </c>
      <c r="C193" s="8" t="s">
        <v>165</v>
      </c>
      <c r="D193" s="74">
        <v>686152.06007096497</v>
      </c>
      <c r="E193" s="104">
        <v>0</v>
      </c>
      <c r="F193" s="81">
        <f t="shared" si="41"/>
        <v>686152.06007096497</v>
      </c>
      <c r="G193" s="101">
        <f t="shared" si="46"/>
        <v>0.1071</v>
      </c>
      <c r="H193" s="101">
        <f t="shared" si="46"/>
        <v>0.49090457251500325</v>
      </c>
      <c r="I193" s="81">
        <f t="shared" si="42"/>
        <v>36075.048177421515</v>
      </c>
      <c r="J193" s="82"/>
      <c r="K193" s="74">
        <v>812062.24132178293</v>
      </c>
      <c r="L193" s="102">
        <f t="shared" si="43"/>
        <v>0.1071</v>
      </c>
      <c r="M193" s="102">
        <f t="shared" si="43"/>
        <v>0.49090457251500325</v>
      </c>
      <c r="N193" s="83">
        <f t="shared" si="44"/>
        <v>42694.886721929208</v>
      </c>
      <c r="R193" s="98"/>
    </row>
    <row r="194" spans="1:18">
      <c r="A194" s="16">
        <f t="shared" si="34"/>
        <v>180</v>
      </c>
      <c r="B194" s="100">
        <v>39908</v>
      </c>
      <c r="C194" s="8" t="s">
        <v>166</v>
      </c>
      <c r="D194" s="74">
        <v>111795225.84767172</v>
      </c>
      <c r="E194" s="104">
        <v>0</v>
      </c>
      <c r="F194" s="81">
        <f t="shared" si="41"/>
        <v>111795225.84767172</v>
      </c>
      <c r="G194" s="101">
        <f t="shared" si="46"/>
        <v>0.1071</v>
      </c>
      <c r="H194" s="101">
        <f t="shared" si="46"/>
        <v>0.49090457251500325</v>
      </c>
      <c r="I194" s="81">
        <f t="shared" si="42"/>
        <v>5877732.3470301367</v>
      </c>
      <c r="J194" s="82"/>
      <c r="K194" s="74">
        <v>102519988.00516573</v>
      </c>
      <c r="L194" s="102">
        <f t="shared" si="43"/>
        <v>0.1071</v>
      </c>
      <c r="M194" s="102">
        <f t="shared" si="43"/>
        <v>0.49090457251500325</v>
      </c>
      <c r="N194" s="83">
        <f t="shared" si="44"/>
        <v>5390078.5578819402</v>
      </c>
      <c r="R194" s="98"/>
    </row>
    <row r="195" spans="1:18">
      <c r="A195" s="16">
        <f t="shared" si="34"/>
        <v>181</v>
      </c>
      <c r="B195" s="100">
        <v>39909</v>
      </c>
      <c r="C195" s="8" t="s">
        <v>189</v>
      </c>
      <c r="D195" s="74">
        <v>982650.37</v>
      </c>
      <c r="E195" s="104">
        <v>0</v>
      </c>
      <c r="F195" s="81">
        <f t="shared" si="41"/>
        <v>982650.37</v>
      </c>
      <c r="G195" s="101">
        <f>G193</f>
        <v>0.1071</v>
      </c>
      <c r="H195" s="101">
        <f>H193</f>
        <v>0.49090457251500325</v>
      </c>
      <c r="I195" s="81">
        <f t="shared" si="42"/>
        <v>51663.707656353545</v>
      </c>
      <c r="J195" s="82"/>
      <c r="K195" s="74">
        <v>993258.83153846127</v>
      </c>
      <c r="L195" s="102">
        <f t="shared" si="43"/>
        <v>0.1071</v>
      </c>
      <c r="M195" s="102">
        <f t="shared" si="43"/>
        <v>0.49090457251500325</v>
      </c>
      <c r="N195" s="83">
        <f t="shared" si="44"/>
        <v>52221.456854175289</v>
      </c>
      <c r="R195" s="98"/>
    </row>
    <row r="196" spans="1:18">
      <c r="A196" s="16">
        <f t="shared" si="34"/>
        <v>182</v>
      </c>
      <c r="B196" s="100">
        <v>39924</v>
      </c>
      <c r="C196" s="8" t="s">
        <v>190</v>
      </c>
      <c r="D196" s="74">
        <v>0</v>
      </c>
      <c r="E196" s="104">
        <v>0</v>
      </c>
      <c r="F196" s="81">
        <f t="shared" si="41"/>
        <v>0</v>
      </c>
      <c r="G196" s="101">
        <f>G194</f>
        <v>0.1071</v>
      </c>
      <c r="H196" s="101">
        <f>H194</f>
        <v>0.49090457251500325</v>
      </c>
      <c r="I196" s="81">
        <f t="shared" si="42"/>
        <v>0</v>
      </c>
      <c r="J196" s="82"/>
      <c r="K196" s="74">
        <v>0</v>
      </c>
      <c r="L196" s="102">
        <f t="shared" si="43"/>
        <v>0.1071</v>
      </c>
      <c r="M196" s="102">
        <f t="shared" si="43"/>
        <v>0.49090457251500325</v>
      </c>
      <c r="N196" s="83">
        <f t="shared" si="44"/>
        <v>0</v>
      </c>
      <c r="R196" s="98"/>
    </row>
    <row r="197" spans="1:18">
      <c r="A197" s="16">
        <f t="shared" si="34"/>
        <v>183</v>
      </c>
      <c r="B197" s="84"/>
      <c r="C197" s="8"/>
      <c r="D197" s="85"/>
      <c r="E197" s="85"/>
      <c r="F197" s="85"/>
      <c r="G197" s="93"/>
      <c r="H197" s="101"/>
      <c r="I197" s="82"/>
      <c r="J197" s="82"/>
      <c r="K197" s="85"/>
      <c r="N197" s="86"/>
    </row>
    <row r="198" spans="1:18" ht="15.75" thickBot="1">
      <c r="A198" s="16">
        <f t="shared" si="34"/>
        <v>184</v>
      </c>
      <c r="B198" s="84"/>
      <c r="C198" s="8" t="s">
        <v>191</v>
      </c>
      <c r="D198" s="107">
        <f>SUM(D173:D196)</f>
        <v>203994143.31999999</v>
      </c>
      <c r="E198" s="107">
        <f>SUM(E173:E196)</f>
        <v>0</v>
      </c>
      <c r="F198" s="107">
        <f>SUM(F173:F196)</f>
        <v>203994143.31999999</v>
      </c>
      <c r="G198" s="108"/>
      <c r="H198" s="108"/>
      <c r="I198" s="107">
        <f>SUM(I173:I196)</f>
        <v>10380975.253840858</v>
      </c>
      <c r="J198" s="109"/>
      <c r="K198" s="107">
        <f>SUM(K173:K196)</f>
        <v>195657878.90307698</v>
      </c>
      <c r="L198" s="47"/>
      <c r="M198" s="47"/>
      <c r="N198" s="107">
        <f>SUM(N173:N196)</f>
        <v>9942688.8185729682</v>
      </c>
    </row>
    <row r="199" spans="1:18" ht="15.75" thickTop="1">
      <c r="A199" s="16">
        <f t="shared" si="34"/>
        <v>185</v>
      </c>
      <c r="B199" s="84"/>
      <c r="C199" s="8"/>
      <c r="D199" s="74"/>
      <c r="E199" s="74"/>
      <c r="F199" s="74"/>
      <c r="G199" s="93"/>
      <c r="H199" s="93"/>
      <c r="I199" s="74"/>
      <c r="J199" s="82"/>
      <c r="K199" s="82"/>
    </row>
    <row r="200" spans="1:18">
      <c r="A200" s="16">
        <f t="shared" si="34"/>
        <v>186</v>
      </c>
      <c r="B200" s="84"/>
      <c r="C200" s="4" t="s">
        <v>169</v>
      </c>
      <c r="D200" s="74">
        <v>14123020.170000006</v>
      </c>
      <c r="E200" s="74">
        <v>0</v>
      </c>
      <c r="F200" s="74">
        <f>D200+E200</f>
        <v>14123020.170000006</v>
      </c>
      <c r="G200" s="101">
        <f>G196</f>
        <v>0.1071</v>
      </c>
      <c r="H200" s="101">
        <f>H196</f>
        <v>0.49090457251500325</v>
      </c>
      <c r="I200" s="74">
        <f>F200*G200*H200</f>
        <v>742530.20968960191</v>
      </c>
      <c r="J200" s="82"/>
      <c r="K200" s="74">
        <v>13742968.581538467</v>
      </c>
      <c r="L200" s="102">
        <f>G200</f>
        <v>0.1071</v>
      </c>
      <c r="M200" s="102">
        <f>H200</f>
        <v>0.49090457251500325</v>
      </c>
      <c r="N200" s="97">
        <f>K200*L200*M200</f>
        <v>722548.66308863764</v>
      </c>
    </row>
    <row r="201" spans="1:18">
      <c r="A201" s="16">
        <f t="shared" si="34"/>
        <v>187</v>
      </c>
      <c r="B201" s="84"/>
      <c r="C201" s="82"/>
      <c r="D201" s="82"/>
      <c r="E201" s="82"/>
      <c r="F201" s="82"/>
      <c r="G201" s="93"/>
      <c r="H201" s="93"/>
      <c r="I201" s="82"/>
      <c r="J201" s="82"/>
      <c r="K201" s="82"/>
    </row>
    <row r="202" spans="1:18" ht="15.75">
      <c r="A202" s="16">
        <f t="shared" si="34"/>
        <v>188</v>
      </c>
      <c r="B202" s="99" t="s">
        <v>192</v>
      </c>
      <c r="C202" s="82"/>
      <c r="D202" s="82"/>
      <c r="E202" s="82"/>
      <c r="F202" s="82"/>
      <c r="G202" s="93"/>
      <c r="H202" s="93"/>
      <c r="I202" s="82"/>
      <c r="J202" s="82"/>
      <c r="K202" s="82"/>
    </row>
    <row r="203" spans="1:18">
      <c r="A203" s="16">
        <f t="shared" si="34"/>
        <v>189</v>
      </c>
      <c r="B203" s="84"/>
      <c r="C203" s="82"/>
      <c r="D203" s="82"/>
      <c r="E203" s="82"/>
      <c r="F203" s="82"/>
      <c r="G203" s="93"/>
      <c r="H203" s="93"/>
      <c r="I203" s="82"/>
      <c r="J203" s="82"/>
      <c r="K203" s="82"/>
    </row>
    <row r="204" spans="1:18">
      <c r="A204" s="16">
        <f t="shared" si="34"/>
        <v>190</v>
      </c>
      <c r="B204" s="84"/>
      <c r="C204" s="103" t="s">
        <v>173</v>
      </c>
      <c r="D204" s="82"/>
      <c r="E204" s="82"/>
      <c r="F204" s="82"/>
      <c r="G204" s="93"/>
      <c r="H204" s="93"/>
      <c r="I204" s="82"/>
      <c r="J204" s="82"/>
      <c r="K204" s="82"/>
    </row>
    <row r="205" spans="1:18">
      <c r="A205" s="16">
        <f t="shared" si="34"/>
        <v>191</v>
      </c>
      <c r="B205" s="100">
        <v>38900</v>
      </c>
      <c r="C205" s="28" t="s">
        <v>108</v>
      </c>
      <c r="D205" s="74">
        <v>2874239.86</v>
      </c>
      <c r="E205" s="76">
        <v>0</v>
      </c>
      <c r="F205" s="76">
        <f>D205+E205</f>
        <v>2874239.86</v>
      </c>
      <c r="G205" s="101">
        <v>0.1086</v>
      </c>
      <c r="H205" s="101">
        <v>0.52599015110063552</v>
      </c>
      <c r="I205" s="76">
        <f>F205*G205*H205</f>
        <v>164183.85380713042</v>
      </c>
      <c r="J205" s="82"/>
      <c r="K205" s="74">
        <v>2874239.86</v>
      </c>
      <c r="L205" s="102">
        <f>G205</f>
        <v>0.1086</v>
      </c>
      <c r="M205" s="102">
        <f>H205</f>
        <v>0.52599015110063552</v>
      </c>
      <c r="N205" s="80">
        <f>K205*L205*M205</f>
        <v>164183.85380713042</v>
      </c>
      <c r="P205" s="100"/>
      <c r="R205" s="98"/>
    </row>
    <row r="206" spans="1:18">
      <c r="A206" s="16">
        <f t="shared" si="34"/>
        <v>192</v>
      </c>
      <c r="B206" s="100">
        <v>38910</v>
      </c>
      <c r="C206" s="28" t="s">
        <v>193</v>
      </c>
      <c r="D206" s="74">
        <v>1887122.88</v>
      </c>
      <c r="E206" s="81">
        <v>0</v>
      </c>
      <c r="F206" s="110">
        <f>D206+E206</f>
        <v>1887122.88</v>
      </c>
      <c r="G206" s="105">
        <v>1</v>
      </c>
      <c r="H206" s="106">
        <v>1.083947E-2</v>
      </c>
      <c r="I206" s="81">
        <f>F206*G206*H206</f>
        <v>20455.411844073598</v>
      </c>
      <c r="J206" s="82"/>
      <c r="K206" s="74">
        <v>1887122.8799999992</v>
      </c>
      <c r="L206" s="102">
        <f>G206</f>
        <v>1</v>
      </c>
      <c r="M206" s="102">
        <f>H206</f>
        <v>1.083947E-2</v>
      </c>
      <c r="N206" s="83">
        <f>K206*L206*M206</f>
        <v>20455.411844073591</v>
      </c>
      <c r="P206" s="100"/>
      <c r="R206" s="98"/>
    </row>
    <row r="207" spans="1:18">
      <c r="A207" s="16">
        <f t="shared" si="34"/>
        <v>193</v>
      </c>
      <c r="B207" s="100">
        <v>39000</v>
      </c>
      <c r="C207" s="28" t="s">
        <v>126</v>
      </c>
      <c r="D207" s="74">
        <v>12671348.190331779</v>
      </c>
      <c r="E207" s="81">
        <v>0</v>
      </c>
      <c r="F207" s="110">
        <f t="shared" ref="F207:F221" si="47">D207+E207</f>
        <v>12671348.190331779</v>
      </c>
      <c r="G207" s="101">
        <f>$G$205</f>
        <v>0.1086</v>
      </c>
      <c r="H207" s="101">
        <f>$H$205</f>
        <v>0.52599015110063552</v>
      </c>
      <c r="I207" s="81">
        <f t="shared" ref="I207:I221" si="48">F207*G207*H207</f>
        <v>723819.47233195754</v>
      </c>
      <c r="J207" s="82"/>
      <c r="K207" s="74">
        <v>12655903.850146595</v>
      </c>
      <c r="L207" s="102">
        <f t="shared" ref="L207:M221" si="49">G207</f>
        <v>0.1086</v>
      </c>
      <c r="M207" s="102">
        <f t="shared" si="49"/>
        <v>0.52599015110063552</v>
      </c>
      <c r="N207" s="83">
        <f t="shared" ref="N207:N221" si="50">K207*L207*M207</f>
        <v>722937.25254007429</v>
      </c>
      <c r="P207" s="100"/>
      <c r="R207" s="98"/>
    </row>
    <row r="208" spans="1:18">
      <c r="A208" s="16">
        <f t="shared" si="34"/>
        <v>194</v>
      </c>
      <c r="B208" s="100">
        <v>39009</v>
      </c>
      <c r="C208" s="28" t="s">
        <v>152</v>
      </c>
      <c r="D208" s="74">
        <v>4298434.33</v>
      </c>
      <c r="E208" s="81">
        <v>0</v>
      </c>
      <c r="F208" s="110">
        <f t="shared" si="47"/>
        <v>4298434.33</v>
      </c>
      <c r="G208" s="101">
        <f>$G$205</f>
        <v>0.1086</v>
      </c>
      <c r="H208" s="101">
        <f>$H$205</f>
        <v>0.52599015110063552</v>
      </c>
      <c r="I208" s="81">
        <f t="shared" si="48"/>
        <v>245537.4457287885</v>
      </c>
      <c r="J208" s="82"/>
      <c r="K208" s="74">
        <v>4298434.3299999991</v>
      </c>
      <c r="L208" s="102">
        <f t="shared" si="49"/>
        <v>0.1086</v>
      </c>
      <c r="M208" s="102">
        <f t="shared" si="49"/>
        <v>0.52599015110063552</v>
      </c>
      <c r="N208" s="83">
        <f t="shared" si="50"/>
        <v>245537.44572878844</v>
      </c>
      <c r="P208" s="100"/>
      <c r="R208" s="98"/>
    </row>
    <row r="209" spans="1:18">
      <c r="A209" s="16">
        <f t="shared" ref="A209:A232" si="51">A208+1</f>
        <v>195</v>
      </c>
      <c r="B209" s="100">
        <v>39010</v>
      </c>
      <c r="C209" s="28" t="s">
        <v>194</v>
      </c>
      <c r="D209" s="74">
        <v>10419806.710000001</v>
      </c>
      <c r="E209" s="81">
        <v>0</v>
      </c>
      <c r="F209" s="110">
        <f t="shared" si="47"/>
        <v>10419806.710000001</v>
      </c>
      <c r="G209" s="105">
        <v>1</v>
      </c>
      <c r="H209" s="106">
        <f>$H$206</f>
        <v>1.083947E-2</v>
      </c>
      <c r="I209" s="81">
        <f t="shared" si="48"/>
        <v>112945.18223884371</v>
      </c>
      <c r="J209" s="82"/>
      <c r="K209" s="74">
        <v>10419806.710000005</v>
      </c>
      <c r="L209" s="102">
        <f t="shared" si="49"/>
        <v>1</v>
      </c>
      <c r="M209" s="102">
        <f t="shared" si="49"/>
        <v>1.083947E-2</v>
      </c>
      <c r="N209" s="83">
        <f t="shared" si="50"/>
        <v>112945.18223884376</v>
      </c>
      <c r="P209" s="100"/>
      <c r="R209" s="98"/>
    </row>
    <row r="210" spans="1:18">
      <c r="A210" s="16">
        <f t="shared" si="51"/>
        <v>196</v>
      </c>
      <c r="B210" s="100">
        <v>39100</v>
      </c>
      <c r="C210" s="28" t="s">
        <v>153</v>
      </c>
      <c r="D210" s="74">
        <v>2310944.0635525053</v>
      </c>
      <c r="E210" s="81">
        <v>0</v>
      </c>
      <c r="F210" s="110">
        <f t="shared" si="47"/>
        <v>2310944.0635525053</v>
      </c>
      <c r="G210" s="101">
        <f>$G$205</f>
        <v>0.1086</v>
      </c>
      <c r="H210" s="101">
        <f>$H$205</f>
        <v>0.52599015110063552</v>
      </c>
      <c r="I210" s="81">
        <f t="shared" si="48"/>
        <v>132006.97254499854</v>
      </c>
      <c r="J210" s="82"/>
      <c r="K210" s="74">
        <v>2324275.4841529219</v>
      </c>
      <c r="L210" s="102">
        <f t="shared" si="49"/>
        <v>0.1086</v>
      </c>
      <c r="M210" s="102">
        <f t="shared" si="49"/>
        <v>0.52599015110063552</v>
      </c>
      <c r="N210" s="83">
        <f t="shared" si="50"/>
        <v>132768.49702364806</v>
      </c>
      <c r="P210" s="100"/>
      <c r="R210" s="98"/>
    </row>
    <row r="211" spans="1:18">
      <c r="A211" s="16">
        <f t="shared" si="51"/>
        <v>197</v>
      </c>
      <c r="B211" s="100">
        <v>39103</v>
      </c>
      <c r="C211" s="28" t="s">
        <v>195</v>
      </c>
      <c r="D211" s="74">
        <v>-4687.9143965532148</v>
      </c>
      <c r="E211" s="81">
        <v>0</v>
      </c>
      <c r="F211" s="110">
        <f t="shared" si="47"/>
        <v>-4687.9143965532148</v>
      </c>
      <c r="G211" s="101">
        <f>$G$205</f>
        <v>0.1086</v>
      </c>
      <c r="H211" s="101">
        <f>$H$205</f>
        <v>0.52599015110063552</v>
      </c>
      <c r="I211" s="81">
        <f t="shared" si="48"/>
        <v>-267.78553267437991</v>
      </c>
      <c r="J211" s="82"/>
      <c r="K211" s="74">
        <v>129.29248672776018</v>
      </c>
      <c r="L211" s="102">
        <f t="shared" si="49"/>
        <v>0.1086</v>
      </c>
      <c r="M211" s="102">
        <f t="shared" si="49"/>
        <v>0.52599015110063552</v>
      </c>
      <c r="N211" s="83">
        <f t="shared" si="50"/>
        <v>7.3855140048301076</v>
      </c>
      <c r="P211" s="100"/>
      <c r="R211" s="98"/>
    </row>
    <row r="212" spans="1:18">
      <c r="A212" s="16">
        <f t="shared" si="51"/>
        <v>198</v>
      </c>
      <c r="B212" s="100">
        <v>39700</v>
      </c>
      <c r="C212" s="28" t="s">
        <v>160</v>
      </c>
      <c r="D212" s="74">
        <v>1962784.81</v>
      </c>
      <c r="E212" s="81">
        <v>0</v>
      </c>
      <c r="F212" s="110">
        <f t="shared" si="47"/>
        <v>1962784.81</v>
      </c>
      <c r="G212" s="101">
        <f>$G$205</f>
        <v>0.1086</v>
      </c>
      <c r="H212" s="101">
        <f>$H$205</f>
        <v>0.52599015110063552</v>
      </c>
      <c r="I212" s="81">
        <f t="shared" si="48"/>
        <v>112119.23499658665</v>
      </c>
      <c r="J212" s="82"/>
      <c r="K212" s="74">
        <v>1962784.8099999998</v>
      </c>
      <c r="L212" s="102">
        <f t="shared" si="49"/>
        <v>0.1086</v>
      </c>
      <c r="M212" s="102">
        <f t="shared" si="49"/>
        <v>0.52599015110063552</v>
      </c>
      <c r="N212" s="83">
        <f t="shared" si="50"/>
        <v>112119.23499658663</v>
      </c>
      <c r="P212" s="100"/>
      <c r="R212" s="98"/>
    </row>
    <row r="213" spans="1:18">
      <c r="A213" s="16">
        <f t="shared" si="51"/>
        <v>199</v>
      </c>
      <c r="B213" s="100">
        <v>39710</v>
      </c>
      <c r="C213" s="28" t="s">
        <v>196</v>
      </c>
      <c r="D213" s="74">
        <v>271621.21999999997</v>
      </c>
      <c r="E213" s="81">
        <v>0</v>
      </c>
      <c r="F213" s="110">
        <f>D213+E213</f>
        <v>271621.21999999997</v>
      </c>
      <c r="G213" s="105">
        <v>1</v>
      </c>
      <c r="H213" s="106">
        <f>$H$206</f>
        <v>1.083947E-2</v>
      </c>
      <c r="I213" s="81">
        <f>F213*G213*H213</f>
        <v>2944.2300655534</v>
      </c>
      <c r="J213" s="82"/>
      <c r="K213" s="74">
        <v>271621.21999999986</v>
      </c>
      <c r="L213" s="102">
        <f>G213</f>
        <v>1</v>
      </c>
      <c r="M213" s="102">
        <f>H213</f>
        <v>1.083947E-2</v>
      </c>
      <c r="N213" s="83">
        <f>K213*L213*M213</f>
        <v>2944.2300655533986</v>
      </c>
      <c r="P213" s="100"/>
      <c r="R213" s="98"/>
    </row>
    <row r="214" spans="1:18">
      <c r="A214" s="16">
        <f t="shared" si="51"/>
        <v>200</v>
      </c>
      <c r="B214" s="100">
        <v>39800</v>
      </c>
      <c r="C214" s="28" t="s">
        <v>162</v>
      </c>
      <c r="D214" s="74">
        <v>48730.446844649254</v>
      </c>
      <c r="E214" s="81">
        <v>0</v>
      </c>
      <c r="F214" s="110">
        <f t="shared" si="47"/>
        <v>48730.446844649254</v>
      </c>
      <c r="G214" s="101">
        <f t="shared" ref="G214:G221" si="52">$G$205</f>
        <v>0.1086</v>
      </c>
      <c r="H214" s="101">
        <f t="shared" ref="H214:H221" si="53">$H$205</f>
        <v>0.52599015110063552</v>
      </c>
      <c r="I214" s="81">
        <f t="shared" si="48"/>
        <v>2783.6064317534142</v>
      </c>
      <c r="J214" s="82"/>
      <c r="K214" s="74">
        <v>38369.801245354553</v>
      </c>
      <c r="L214" s="102">
        <f t="shared" si="49"/>
        <v>0.1086</v>
      </c>
      <c r="M214" s="102">
        <f t="shared" si="49"/>
        <v>0.52599015110063552</v>
      </c>
      <c r="N214" s="83">
        <f t="shared" si="50"/>
        <v>2191.7801384453501</v>
      </c>
      <c r="P214" s="100"/>
      <c r="R214" s="98"/>
    </row>
    <row r="215" spans="1:18">
      <c r="A215" s="16">
        <f t="shared" si="51"/>
        <v>201</v>
      </c>
      <c r="B215" s="100">
        <v>39900</v>
      </c>
      <c r="C215" s="28" t="s">
        <v>176</v>
      </c>
      <c r="D215" s="74">
        <v>629166.46</v>
      </c>
      <c r="E215" s="81">
        <v>0</v>
      </c>
      <c r="F215" s="110">
        <f t="shared" si="47"/>
        <v>629166.46</v>
      </c>
      <c r="G215" s="101">
        <f t="shared" si="52"/>
        <v>0.1086</v>
      </c>
      <c r="H215" s="101">
        <f t="shared" si="53"/>
        <v>0.52599015110063552</v>
      </c>
      <c r="I215" s="81">
        <f t="shared" si="48"/>
        <v>35939.580244005723</v>
      </c>
      <c r="J215" s="82"/>
      <c r="K215" s="74">
        <v>629166.46</v>
      </c>
      <c r="L215" s="102">
        <f t="shared" si="49"/>
        <v>0.1086</v>
      </c>
      <c r="M215" s="102">
        <f t="shared" si="49"/>
        <v>0.52599015110063552</v>
      </c>
      <c r="N215" s="83">
        <f t="shared" si="50"/>
        <v>35939.580244005723</v>
      </c>
      <c r="P215" s="100"/>
      <c r="R215" s="98"/>
    </row>
    <row r="216" spans="1:18">
      <c r="A216" s="16">
        <f t="shared" si="51"/>
        <v>202</v>
      </c>
      <c r="B216" s="100">
        <v>39901</v>
      </c>
      <c r="C216" s="8" t="s">
        <v>177</v>
      </c>
      <c r="D216" s="74">
        <v>8102040.5359647218</v>
      </c>
      <c r="E216" s="81">
        <v>0</v>
      </c>
      <c r="F216" s="110">
        <f t="shared" si="47"/>
        <v>8102040.5359647218</v>
      </c>
      <c r="G216" s="101">
        <f t="shared" si="52"/>
        <v>0.1086</v>
      </c>
      <c r="H216" s="101">
        <f t="shared" si="53"/>
        <v>0.52599015110063552</v>
      </c>
      <c r="I216" s="81">
        <f t="shared" si="48"/>
        <v>462809.05689488159</v>
      </c>
      <c r="J216" s="82"/>
      <c r="K216" s="74">
        <v>8016720.2389061321</v>
      </c>
      <c r="L216" s="102">
        <f t="shared" si="49"/>
        <v>0.1086</v>
      </c>
      <c r="M216" s="102">
        <f t="shared" si="49"/>
        <v>0.52599015110063552</v>
      </c>
      <c r="N216" s="83">
        <f t="shared" si="50"/>
        <v>457935.34563160228</v>
      </c>
      <c r="P216" s="100"/>
      <c r="R216" s="98"/>
    </row>
    <row r="217" spans="1:18">
      <c r="A217" s="16">
        <f t="shared" si="51"/>
        <v>203</v>
      </c>
      <c r="B217" s="100">
        <v>39902</v>
      </c>
      <c r="C217" s="8" t="s">
        <v>178</v>
      </c>
      <c r="D217" s="74">
        <v>1817193.8354249417</v>
      </c>
      <c r="E217" s="81">
        <v>0</v>
      </c>
      <c r="F217" s="110">
        <f t="shared" si="47"/>
        <v>1817193.8354249417</v>
      </c>
      <c r="G217" s="101">
        <f t="shared" si="52"/>
        <v>0.1086</v>
      </c>
      <c r="H217" s="101">
        <f t="shared" si="53"/>
        <v>0.52599015110063552</v>
      </c>
      <c r="I217" s="81">
        <f t="shared" si="48"/>
        <v>103802.71012406991</v>
      </c>
      <c r="J217" s="82"/>
      <c r="K217" s="74">
        <v>1801458.9277957417</v>
      </c>
      <c r="L217" s="102">
        <f t="shared" si="49"/>
        <v>0.1086</v>
      </c>
      <c r="M217" s="102">
        <f t="shared" si="49"/>
        <v>0.52599015110063552</v>
      </c>
      <c r="N217" s="83">
        <f t="shared" si="50"/>
        <v>102903.8923845298</v>
      </c>
      <c r="P217" s="100"/>
      <c r="R217" s="98"/>
    </row>
    <row r="218" spans="1:18">
      <c r="A218" s="16">
        <f t="shared" si="51"/>
        <v>204</v>
      </c>
      <c r="B218" s="100">
        <v>39903</v>
      </c>
      <c r="C218" s="8" t="s">
        <v>163</v>
      </c>
      <c r="D218" s="74">
        <v>579901.30309850804</v>
      </c>
      <c r="E218" s="81">
        <v>0</v>
      </c>
      <c r="F218" s="110">
        <f t="shared" si="47"/>
        <v>579901.30309850804</v>
      </c>
      <c r="G218" s="101">
        <f t="shared" si="52"/>
        <v>0.1086</v>
      </c>
      <c r="H218" s="101">
        <f t="shared" si="53"/>
        <v>0.52599015110063552</v>
      </c>
      <c r="I218" s="81">
        <f t="shared" si="48"/>
        <v>33125.429820770034</v>
      </c>
      <c r="J218" s="82"/>
      <c r="K218" s="74">
        <v>538871.74265627842</v>
      </c>
      <c r="L218" s="102">
        <f t="shared" si="49"/>
        <v>0.1086</v>
      </c>
      <c r="M218" s="102">
        <f t="shared" si="49"/>
        <v>0.52599015110063552</v>
      </c>
      <c r="N218" s="83">
        <f t="shared" si="50"/>
        <v>30781.71750671916</v>
      </c>
      <c r="P218" s="100"/>
      <c r="R218" s="98"/>
    </row>
    <row r="219" spans="1:18">
      <c r="A219" s="16">
        <f t="shared" si="51"/>
        <v>205</v>
      </c>
      <c r="B219" s="100">
        <v>39906</v>
      </c>
      <c r="C219" s="8" t="s">
        <v>164</v>
      </c>
      <c r="D219" s="74">
        <v>956538.5414673459</v>
      </c>
      <c r="E219" s="81">
        <v>0</v>
      </c>
      <c r="F219" s="110">
        <f t="shared" si="47"/>
        <v>956538.5414673459</v>
      </c>
      <c r="G219" s="101">
        <f t="shared" si="52"/>
        <v>0.1086</v>
      </c>
      <c r="H219" s="101">
        <f t="shared" si="53"/>
        <v>0.52599015110063552</v>
      </c>
      <c r="I219" s="81">
        <f t="shared" si="48"/>
        <v>54639.901922855002</v>
      </c>
      <c r="J219" s="82"/>
      <c r="K219" s="74">
        <v>955072.6896618444</v>
      </c>
      <c r="L219" s="102">
        <f t="shared" si="49"/>
        <v>0.1086</v>
      </c>
      <c r="M219" s="102">
        <f t="shared" si="49"/>
        <v>0.52599015110063552</v>
      </c>
      <c r="N219" s="83">
        <f t="shared" si="50"/>
        <v>54556.168758519379</v>
      </c>
      <c r="P219" s="100"/>
      <c r="R219" s="98"/>
    </row>
    <row r="220" spans="1:18">
      <c r="A220" s="16">
        <f t="shared" si="51"/>
        <v>206</v>
      </c>
      <c r="B220" s="100">
        <v>39907</v>
      </c>
      <c r="C220" s="28" t="s">
        <v>165</v>
      </c>
      <c r="D220" s="74">
        <v>188781.61</v>
      </c>
      <c r="E220" s="81">
        <v>0</v>
      </c>
      <c r="F220" s="110">
        <f t="shared" si="47"/>
        <v>188781.61</v>
      </c>
      <c r="G220" s="101">
        <f t="shared" si="52"/>
        <v>0.1086</v>
      </c>
      <c r="H220" s="101">
        <f t="shared" si="53"/>
        <v>0.52599015110063552</v>
      </c>
      <c r="I220" s="81">
        <f t="shared" si="48"/>
        <v>10783.683257984847</v>
      </c>
      <c r="J220" s="82"/>
      <c r="K220" s="74">
        <v>305326.56769230764</v>
      </c>
      <c r="L220" s="102">
        <f t="shared" si="49"/>
        <v>0.1086</v>
      </c>
      <c r="M220" s="102">
        <f t="shared" si="49"/>
        <v>0.52599015110063552</v>
      </c>
      <c r="N220" s="83">
        <f t="shared" si="50"/>
        <v>17441.026147840963</v>
      </c>
      <c r="P220" s="100"/>
      <c r="R220" s="98"/>
    </row>
    <row r="221" spans="1:18">
      <c r="A221" s="16">
        <f t="shared" si="51"/>
        <v>207</v>
      </c>
      <c r="B221" s="100">
        <v>39908</v>
      </c>
      <c r="C221" s="28" t="s">
        <v>166</v>
      </c>
      <c r="D221" s="74">
        <v>109997918.66771209</v>
      </c>
      <c r="E221" s="81">
        <v>0</v>
      </c>
      <c r="F221" s="110">
        <f t="shared" si="47"/>
        <v>109997918.66771209</v>
      </c>
      <c r="G221" s="101">
        <f t="shared" si="52"/>
        <v>0.1086</v>
      </c>
      <c r="H221" s="101">
        <f t="shared" si="53"/>
        <v>0.52599015110063552</v>
      </c>
      <c r="I221" s="81">
        <f t="shared" si="48"/>
        <v>6283359.4540812839</v>
      </c>
      <c r="J221" s="82"/>
      <c r="K221" s="74">
        <v>109429530.87140992</v>
      </c>
      <c r="L221" s="102">
        <f t="shared" si="49"/>
        <v>0.1086</v>
      </c>
      <c r="M221" s="102">
        <f t="shared" si="49"/>
        <v>0.52599015110063552</v>
      </c>
      <c r="N221" s="83">
        <f t="shared" si="50"/>
        <v>6250891.7049026079</v>
      </c>
      <c r="P221" s="100"/>
      <c r="R221" s="98"/>
    </row>
    <row r="222" spans="1:18">
      <c r="A222" s="16">
        <f t="shared" si="51"/>
        <v>208</v>
      </c>
      <c r="B222" s="100">
        <v>39910</v>
      </c>
      <c r="C222" s="28" t="s">
        <v>197</v>
      </c>
      <c r="D222" s="74">
        <v>91992.46</v>
      </c>
      <c r="E222" s="81">
        <v>0</v>
      </c>
      <c r="F222" s="110">
        <f>D222+E222</f>
        <v>91992.46</v>
      </c>
      <c r="G222" s="105">
        <v>1</v>
      </c>
      <c r="H222" s="106">
        <f>$H$206</f>
        <v>1.083947E-2</v>
      </c>
      <c r="I222" s="81">
        <f>F222*G222*H222</f>
        <v>997.14951039620007</v>
      </c>
      <c r="J222" s="82"/>
      <c r="K222" s="74">
        <v>91992.459999999977</v>
      </c>
      <c r="L222" s="102">
        <f>G222</f>
        <v>1</v>
      </c>
      <c r="M222" s="102">
        <f>H222</f>
        <v>1.083947E-2</v>
      </c>
      <c r="N222" s="83">
        <f>K222*L222*M222</f>
        <v>997.14951039619973</v>
      </c>
      <c r="P222" s="100"/>
      <c r="R222" s="98"/>
    </row>
    <row r="223" spans="1:18">
      <c r="A223" s="16">
        <f t="shared" si="51"/>
        <v>209</v>
      </c>
      <c r="B223" s="100">
        <v>39916</v>
      </c>
      <c r="C223" s="82" t="s">
        <v>198</v>
      </c>
      <c r="D223" s="74">
        <v>194015.41</v>
      </c>
      <c r="E223" s="81">
        <v>0</v>
      </c>
      <c r="F223" s="110">
        <f t="shared" ref="F223:F224" si="54">D223+E223</f>
        <v>194015.41</v>
      </c>
      <c r="G223" s="105">
        <v>1</v>
      </c>
      <c r="H223" s="106">
        <f>$H$206</f>
        <v>1.083947E-2</v>
      </c>
      <c r="I223" s="81">
        <f t="shared" ref="I223:I224" si="55">F223*G223*H223</f>
        <v>2103.0242162326999</v>
      </c>
      <c r="J223" s="82"/>
      <c r="K223" s="74">
        <v>194015.41</v>
      </c>
      <c r="L223" s="102">
        <f t="shared" ref="L223:M224" si="56">G223</f>
        <v>1</v>
      </c>
      <c r="M223" s="102">
        <f t="shared" si="56"/>
        <v>1.083947E-2</v>
      </c>
      <c r="N223" s="83">
        <f t="shared" ref="N223:N224" si="57">K223*L223*M223</f>
        <v>2103.0242162326999</v>
      </c>
      <c r="P223" s="100"/>
      <c r="R223" s="98"/>
    </row>
    <row r="224" spans="1:18">
      <c r="A224" s="16">
        <f t="shared" si="51"/>
        <v>210</v>
      </c>
      <c r="B224" s="100">
        <v>39917</v>
      </c>
      <c r="C224" s="82" t="s">
        <v>199</v>
      </c>
      <c r="D224" s="74">
        <v>90540.56</v>
      </c>
      <c r="E224" s="81">
        <v>0</v>
      </c>
      <c r="F224" s="110">
        <f t="shared" si="54"/>
        <v>90540.56</v>
      </c>
      <c r="G224" s="105">
        <v>1</v>
      </c>
      <c r="H224" s="106">
        <f>$H$206</f>
        <v>1.083947E-2</v>
      </c>
      <c r="I224" s="81">
        <f t="shared" si="55"/>
        <v>981.41168390320001</v>
      </c>
      <c r="J224" s="82"/>
      <c r="K224" s="74">
        <v>90540.560000000027</v>
      </c>
      <c r="L224" s="102">
        <f t="shared" si="56"/>
        <v>1</v>
      </c>
      <c r="M224" s="102">
        <f t="shared" si="56"/>
        <v>1.083947E-2</v>
      </c>
      <c r="N224" s="83">
        <f t="shared" si="57"/>
        <v>981.41168390320036</v>
      </c>
      <c r="P224" s="100"/>
      <c r="R224" s="98"/>
    </row>
    <row r="225" spans="1:17">
      <c r="A225" s="16">
        <f t="shared" si="51"/>
        <v>211</v>
      </c>
      <c r="B225" s="5"/>
      <c r="C225" s="28"/>
      <c r="D225" s="85"/>
      <c r="E225" s="85"/>
      <c r="F225" s="85"/>
      <c r="G225" s="93"/>
      <c r="H225" s="93"/>
      <c r="I225" s="85"/>
      <c r="J225" s="82"/>
      <c r="K225" s="85"/>
      <c r="N225" s="86"/>
    </row>
    <row r="226" spans="1:17" ht="15.75" thickBot="1">
      <c r="A226" s="16">
        <f t="shared" si="51"/>
        <v>212</v>
      </c>
      <c r="B226" s="5"/>
      <c r="C226" s="8" t="s">
        <v>200</v>
      </c>
      <c r="D226" s="107">
        <f>SUM(D205:D224)</f>
        <v>159388433.98000002</v>
      </c>
      <c r="E226" s="107">
        <f>SUM(E205:E224)</f>
        <v>0</v>
      </c>
      <c r="F226" s="107">
        <f>SUM(F205:F224)</f>
        <v>159388433.98000002</v>
      </c>
      <c r="G226" s="108"/>
      <c r="H226" s="108"/>
      <c r="I226" s="107">
        <f>SUM(I205:I224)</f>
        <v>8505069.0262133963</v>
      </c>
      <c r="J226" s="109"/>
      <c r="K226" s="107">
        <f>SUM(K205:K224)</f>
        <v>158785384.16615385</v>
      </c>
      <c r="L226" s="47"/>
      <c r="M226" s="47"/>
      <c r="N226" s="111">
        <f>SUM(N205:N224)</f>
        <v>8470621.2948835082</v>
      </c>
      <c r="P226" s="81"/>
      <c r="Q226" s="81"/>
    </row>
    <row r="227" spans="1:17" ht="15.75" thickTop="1">
      <c r="A227" s="16">
        <f t="shared" si="51"/>
        <v>213</v>
      </c>
      <c r="B227" s="5"/>
      <c r="C227" s="8"/>
      <c r="D227" s="74"/>
      <c r="E227" s="74"/>
      <c r="F227" s="74"/>
      <c r="G227" s="93"/>
      <c r="H227" s="93"/>
      <c r="I227" s="74"/>
      <c r="J227" s="82"/>
      <c r="K227" s="74"/>
      <c r="N227" s="97"/>
    </row>
    <row r="228" spans="1:17">
      <c r="A228" s="16">
        <f t="shared" si="51"/>
        <v>214</v>
      </c>
      <c r="B228" s="5"/>
      <c r="C228" s="4" t="s">
        <v>169</v>
      </c>
      <c r="D228" s="74">
        <v>2198098.25</v>
      </c>
      <c r="E228" s="74">
        <v>0</v>
      </c>
      <c r="F228" s="74">
        <f>D228+E228</f>
        <v>2198098.25</v>
      </c>
      <c r="G228" s="101">
        <f>$G$205</f>
        <v>0.1086</v>
      </c>
      <c r="H228" s="101">
        <f>$H$205</f>
        <v>0.52599015110063552</v>
      </c>
      <c r="I228" s="74">
        <f>F228*G228*H228</f>
        <v>125560.93412875751</v>
      </c>
      <c r="J228" s="82"/>
      <c r="K228" s="74">
        <v>2198098.25</v>
      </c>
      <c r="L228" s="102">
        <f>G228</f>
        <v>0.1086</v>
      </c>
      <c r="M228" s="102">
        <f>H228</f>
        <v>0.52599015110063552</v>
      </c>
      <c r="N228" s="97">
        <f>K228*L228*M228</f>
        <v>125560.93412875751</v>
      </c>
    </row>
    <row r="229" spans="1:17">
      <c r="A229" s="16">
        <f t="shared" si="51"/>
        <v>215</v>
      </c>
      <c r="C229" s="82"/>
      <c r="D229" s="82"/>
      <c r="E229" s="82"/>
      <c r="F229" s="82"/>
      <c r="G229" s="93"/>
      <c r="H229" s="93"/>
      <c r="I229" s="82"/>
      <c r="J229" s="82"/>
      <c r="K229" s="82"/>
    </row>
    <row r="230" spans="1:17" ht="15.75" thickBot="1">
      <c r="A230" s="16">
        <f t="shared" si="51"/>
        <v>216</v>
      </c>
      <c r="C230" s="8" t="s">
        <v>201</v>
      </c>
      <c r="D230" s="111">
        <f>D226+D198+D166+D109</f>
        <v>863615787.29999566</v>
      </c>
      <c r="E230" s="111">
        <f>E226+E198+E166+E109</f>
        <v>0</v>
      </c>
      <c r="F230" s="111">
        <f>F226+F198+F166+F109</f>
        <v>863615787.29999566</v>
      </c>
      <c r="I230" s="107">
        <f>I226+I198+I166+I109</f>
        <v>516683026.74570662</v>
      </c>
      <c r="J230" s="82"/>
      <c r="K230" s="107">
        <f>K226+K198+K166+K109</f>
        <v>827558073.23507166</v>
      </c>
      <c r="L230" s="93"/>
      <c r="M230" s="93"/>
      <c r="N230" s="107">
        <f>N226+N198+N166+N109</f>
        <v>489110378.92843777</v>
      </c>
    </row>
    <row r="231" spans="1:17" ht="15.75" thickTop="1">
      <c r="A231" s="16">
        <f t="shared" si="51"/>
        <v>217</v>
      </c>
      <c r="I231" s="82"/>
      <c r="J231" s="82"/>
      <c r="K231" s="82"/>
      <c r="L231" s="93"/>
      <c r="M231" s="93"/>
      <c r="N231" s="82"/>
    </row>
    <row r="232" spans="1:17" ht="30.75" thickBot="1">
      <c r="A232" s="16">
        <f t="shared" si="51"/>
        <v>218</v>
      </c>
      <c r="C232" s="112" t="s">
        <v>202</v>
      </c>
      <c r="D232" s="107">
        <f>D228+D200+D168+D111</f>
        <v>30269644.690000013</v>
      </c>
      <c r="E232" s="113"/>
      <c r="F232" s="111">
        <f>F228+F200+F168+F111</f>
        <v>30269644.690000013</v>
      </c>
      <c r="I232" s="107">
        <f>I228+I200+I168+I111</f>
        <v>14905451.46043239</v>
      </c>
      <c r="J232" s="82"/>
      <c r="K232" s="107">
        <f>K228+K200+K168+K111</f>
        <v>29461314.585384626</v>
      </c>
      <c r="L232" s="93"/>
      <c r="M232" s="93"/>
      <c r="N232" s="107">
        <f>N228+N200+N168+N111</f>
        <v>14481743.506047383</v>
      </c>
    </row>
    <row r="233" spans="1:17" ht="15.75" thickTop="1"/>
    <row r="236" spans="1:17">
      <c r="C236" t="s">
        <v>203</v>
      </c>
    </row>
    <row r="237" spans="1:17">
      <c r="C237" t="s">
        <v>204</v>
      </c>
    </row>
  </sheetData>
  <mergeCells count="4">
    <mergeCell ref="A1:N1"/>
    <mergeCell ref="A2:N2"/>
    <mergeCell ref="A3:N3"/>
    <mergeCell ref="A4:N4"/>
  </mergeCells>
  <pageMargins left="0.72" right="0.57999999999999996" top="1" bottom="1" header="0.25" footer="0.5"/>
  <pageSetup scale="54" orientation="landscape" r:id="rId1"/>
  <headerFooter alignWithMargins="0">
    <oddHeader xml:space="preserve">&amp;RCASE NO. 2015-00343
FR_16(8)(b)
ATTACHMENT 1
</oddHeader>
    <oddFooter>&amp;RSchedule &amp;A
Page &amp;P of &amp;N</oddFooter>
  </headerFooter>
  <rowBreaks count="6" manualBreakCount="6">
    <brk id="47" max="14" man="1"/>
    <brk id="83" max="14" man="1"/>
    <brk id="111" max="14" man="1"/>
    <brk id="144" max="14" man="1"/>
    <brk id="168" max="14" man="1"/>
    <brk id="200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7"/>
  <sheetViews>
    <sheetView view="pageBreakPreview" zoomScale="60" zoomScaleNormal="80" workbookViewId="0">
      <pane ySplit="12" topLeftCell="A13" activePane="bottomLeft" state="frozen"/>
      <selection activeCell="B25" sqref="B25"/>
      <selection pane="bottomLeft" activeCell="A13" sqref="A13"/>
    </sheetView>
  </sheetViews>
  <sheetFormatPr defaultRowHeight="15"/>
  <cols>
    <col min="1" max="1" width="4.6640625" customWidth="1"/>
    <col min="2" max="2" width="6.88671875" customWidth="1"/>
    <col min="3" max="3" width="36.21875" customWidth="1"/>
    <col min="4" max="4" width="15.5546875" customWidth="1"/>
    <col min="5" max="5" width="10" customWidth="1"/>
    <col min="6" max="6" width="15" customWidth="1"/>
    <col min="7" max="7" width="13.109375" style="40" bestFit="1" customWidth="1"/>
    <col min="8" max="8" width="12.33203125" style="40" customWidth="1"/>
    <col min="9" max="9" width="14.44140625" customWidth="1"/>
    <col min="10" max="10" width="3.21875" customWidth="1"/>
    <col min="11" max="11" width="14.6640625" customWidth="1"/>
    <col min="12" max="12" width="12.6640625" style="40" bestFit="1" customWidth="1"/>
    <col min="13" max="13" width="9.77734375" style="40" bestFit="1" customWidth="1"/>
    <col min="14" max="14" width="15.21875" customWidth="1"/>
    <col min="16" max="17" width="12" bestFit="1" customWidth="1"/>
    <col min="18" max="18" width="7.77734375" customWidth="1"/>
    <col min="19" max="19" width="7.6640625" customWidth="1"/>
  </cols>
  <sheetData>
    <row r="1" spans="1:17">
      <c r="A1" s="324" t="s">
        <v>382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</row>
    <row r="2" spans="1:17">
      <c r="A2" s="324" t="s">
        <v>383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</row>
    <row r="3" spans="1:17">
      <c r="A3" s="324" t="s">
        <v>68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</row>
    <row r="4" spans="1:17" ht="15.75">
      <c r="A4" s="325" t="str">
        <f>'B.1 F '!A4</f>
        <v>as of May 31, 2017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</row>
    <row r="5" spans="1:17" ht="15.75">
      <c r="A5" s="10"/>
      <c r="B5" s="10"/>
      <c r="C5" s="10"/>
      <c r="D5" s="41"/>
      <c r="E5" s="39"/>
      <c r="F5" s="10"/>
      <c r="G5" s="3"/>
      <c r="H5" s="3"/>
      <c r="I5" s="5"/>
      <c r="J5" s="5"/>
      <c r="K5" s="10"/>
    </row>
    <row r="6" spans="1:17" ht="15.75">
      <c r="A6" s="8" t="str">
        <f>'B.1 F '!A6</f>
        <v>Data:______Base Period__X___Forecasted Period</v>
      </c>
      <c r="B6" s="5"/>
      <c r="C6" s="5"/>
      <c r="D6" s="5"/>
      <c r="E6" s="41"/>
      <c r="F6" s="5"/>
      <c r="G6" s="3"/>
      <c r="K6" s="5"/>
      <c r="N6" s="42" t="s">
        <v>69</v>
      </c>
    </row>
    <row r="7" spans="1:17">
      <c r="A7" s="8" t="str">
        <f>'B.1 F '!A7</f>
        <v>Type of Filing:___X____Original________Updated ________Revised</v>
      </c>
      <c r="B7" s="8"/>
      <c r="C7" s="5"/>
      <c r="D7" s="5"/>
      <c r="E7" s="5"/>
      <c r="F7" s="5"/>
      <c r="G7" s="3"/>
      <c r="I7" s="8"/>
      <c r="J7" s="8"/>
      <c r="K7" s="5"/>
      <c r="N7" s="43" t="s">
        <v>205</v>
      </c>
    </row>
    <row r="8" spans="1:17">
      <c r="A8" s="114" t="str">
        <f>'B.1 F '!A8</f>
        <v>Workpaper Reference No(s).</v>
      </c>
      <c r="B8" s="13"/>
      <c r="C8" s="13"/>
      <c r="D8" s="45"/>
      <c r="E8" s="45"/>
      <c r="F8" s="45"/>
      <c r="G8" s="46"/>
      <c r="H8" s="47"/>
      <c r="I8" s="44"/>
      <c r="J8" s="44"/>
      <c r="K8" s="45"/>
      <c r="L8" s="47"/>
      <c r="N8" s="48" t="str">
        <f>'B.1 B'!F8</f>
        <v>Witness:   Waller</v>
      </c>
    </row>
    <row r="9" spans="1:17">
      <c r="A9" s="49"/>
      <c r="B9" s="45"/>
      <c r="C9" s="45"/>
      <c r="D9" s="52"/>
      <c r="E9" s="50"/>
      <c r="F9" s="50"/>
      <c r="G9" s="53"/>
      <c r="H9" s="54"/>
      <c r="I9" s="55"/>
      <c r="J9" s="44"/>
      <c r="K9" s="52"/>
      <c r="L9" s="56"/>
      <c r="M9" s="56"/>
      <c r="N9" s="57"/>
    </row>
    <row r="10" spans="1:17" ht="15.75">
      <c r="A10" s="58"/>
      <c r="B10" s="45"/>
      <c r="C10" s="45"/>
      <c r="D10" s="115">
        <v>42886</v>
      </c>
      <c r="E10" s="45"/>
      <c r="F10" s="45"/>
      <c r="G10" s="46" t="s">
        <v>71</v>
      </c>
      <c r="H10" s="20" t="s">
        <v>72</v>
      </c>
      <c r="I10" s="61"/>
      <c r="J10" s="44"/>
      <c r="K10" s="62"/>
      <c r="L10" s="46" t="s">
        <v>71</v>
      </c>
      <c r="M10" s="20" t="s">
        <v>72</v>
      </c>
      <c r="N10" s="61"/>
    </row>
    <row r="11" spans="1:17" ht="15.75">
      <c r="A11" s="58" t="s">
        <v>31</v>
      </c>
      <c r="B11" s="16" t="s">
        <v>73</v>
      </c>
      <c r="C11" s="63" t="s">
        <v>74</v>
      </c>
      <c r="D11" s="40" t="s">
        <v>75</v>
      </c>
      <c r="E11" s="20"/>
      <c r="F11" s="20" t="s">
        <v>76</v>
      </c>
      <c r="G11" s="20" t="s">
        <v>77</v>
      </c>
      <c r="H11" s="64" t="s">
        <v>78</v>
      </c>
      <c r="I11" s="63" t="s">
        <v>79</v>
      </c>
      <c r="J11" s="20"/>
      <c r="K11" s="65" t="s">
        <v>80</v>
      </c>
      <c r="L11" s="20" t="s">
        <v>77</v>
      </c>
      <c r="M11" s="64" t="s">
        <v>78</v>
      </c>
      <c r="N11" s="63" t="s">
        <v>79</v>
      </c>
    </row>
    <row r="12" spans="1:17">
      <c r="A12" s="66" t="s">
        <v>33</v>
      </c>
      <c r="B12" s="67" t="s">
        <v>33</v>
      </c>
      <c r="C12" s="67" t="s">
        <v>81</v>
      </c>
      <c r="D12" s="66" t="s">
        <v>82</v>
      </c>
      <c r="E12" s="67" t="s">
        <v>83</v>
      </c>
      <c r="F12" s="67" t="s">
        <v>82</v>
      </c>
      <c r="G12" s="69" t="s">
        <v>84</v>
      </c>
      <c r="H12" s="69" t="s">
        <v>84</v>
      </c>
      <c r="I12" s="68" t="s">
        <v>85</v>
      </c>
      <c r="J12" s="20"/>
      <c r="K12" s="66" t="s">
        <v>86</v>
      </c>
      <c r="L12" s="69" t="s">
        <v>84</v>
      </c>
      <c r="M12" s="69" t="s">
        <v>84</v>
      </c>
      <c r="N12" s="68" t="s">
        <v>85</v>
      </c>
      <c r="P12" s="70"/>
      <c r="Q12" s="70"/>
    </row>
    <row r="13" spans="1:17">
      <c r="A13" s="20"/>
      <c r="B13" s="20"/>
      <c r="C13" s="20"/>
      <c r="D13" s="20" t="s">
        <v>87</v>
      </c>
      <c r="E13" s="20" t="s">
        <v>88</v>
      </c>
      <c r="F13" s="20" t="s">
        <v>89</v>
      </c>
      <c r="G13" s="20" t="s">
        <v>90</v>
      </c>
      <c r="H13" s="20" t="s">
        <v>91</v>
      </c>
      <c r="I13" s="20" t="s">
        <v>92</v>
      </c>
      <c r="J13" s="20"/>
      <c r="K13" s="20" t="s">
        <v>93</v>
      </c>
      <c r="L13" s="64" t="s">
        <v>94</v>
      </c>
      <c r="M13" s="64" t="s">
        <v>95</v>
      </c>
      <c r="N13" s="64" t="s">
        <v>96</v>
      </c>
    </row>
    <row r="14" spans="1:17" ht="15.75">
      <c r="B14" s="71" t="s">
        <v>97</v>
      </c>
    </row>
    <row r="15" spans="1:17">
      <c r="A15" s="16">
        <v>1</v>
      </c>
      <c r="B15" s="5"/>
      <c r="C15" s="72" t="s">
        <v>98</v>
      </c>
    </row>
    <row r="16" spans="1:17">
      <c r="A16" s="16">
        <f>A15+1</f>
        <v>2</v>
      </c>
      <c r="B16" s="73">
        <v>30100</v>
      </c>
      <c r="C16" s="8" t="s">
        <v>99</v>
      </c>
      <c r="D16" s="74">
        <v>8329.7199999999993</v>
      </c>
      <c r="E16" s="116">
        <v>0</v>
      </c>
      <c r="F16" s="116">
        <f>D16+E16</f>
        <v>8329.7199999999993</v>
      </c>
      <c r="G16" s="117">
        <v>1</v>
      </c>
      <c r="H16" s="117">
        <f>$G$16</f>
        <v>1</v>
      </c>
      <c r="I16" s="118">
        <f>F16*G16*H16</f>
        <v>8329.7199999999993</v>
      </c>
      <c r="J16" s="119"/>
      <c r="K16" s="74">
        <v>8329.7199999999993</v>
      </c>
      <c r="L16" s="120">
        <f t="shared" ref="L16:M17" si="0">$G$16</f>
        <v>1</v>
      </c>
      <c r="M16" s="120">
        <f t="shared" si="0"/>
        <v>1</v>
      </c>
      <c r="N16" s="121">
        <f>K16*L16*M16</f>
        <v>8329.7199999999993</v>
      </c>
    </row>
    <row r="17" spans="1:14">
      <c r="A17" s="16">
        <f t="shared" ref="A17:A80" si="1">A16+1</f>
        <v>3</v>
      </c>
      <c r="B17" s="73">
        <v>30200</v>
      </c>
      <c r="C17" s="8" t="s">
        <v>100</v>
      </c>
      <c r="D17" s="74">
        <v>119852.69</v>
      </c>
      <c r="E17" s="122">
        <v>0</v>
      </c>
      <c r="F17" s="122">
        <f>D17+E17</f>
        <v>119852.69</v>
      </c>
      <c r="G17" s="117">
        <f>$G$16</f>
        <v>1</v>
      </c>
      <c r="H17" s="117">
        <f>$G$16</f>
        <v>1</v>
      </c>
      <c r="I17" s="122">
        <f>F17*G17*H17</f>
        <v>119852.69</v>
      </c>
      <c r="J17" s="82"/>
      <c r="K17" s="74">
        <v>119852.68999999996</v>
      </c>
      <c r="L17" s="120">
        <f t="shared" si="0"/>
        <v>1</v>
      </c>
      <c r="M17" s="120">
        <f t="shared" si="0"/>
        <v>1</v>
      </c>
      <c r="N17" s="123">
        <f>K17*L17*M17</f>
        <v>119852.68999999996</v>
      </c>
    </row>
    <row r="18" spans="1:14">
      <c r="A18" s="16">
        <f t="shared" si="1"/>
        <v>4</v>
      </c>
      <c r="B18" s="84"/>
      <c r="C18" s="8"/>
      <c r="D18" s="85"/>
      <c r="E18" s="85"/>
      <c r="F18" s="85"/>
      <c r="G18" s="117"/>
      <c r="H18" s="117"/>
      <c r="I18" s="85"/>
      <c r="J18" s="82"/>
      <c r="K18" s="85"/>
      <c r="N18" s="86"/>
    </row>
    <row r="19" spans="1:14">
      <c r="A19" s="16">
        <f t="shared" si="1"/>
        <v>5</v>
      </c>
      <c r="B19" s="84"/>
      <c r="C19" s="8" t="s">
        <v>101</v>
      </c>
      <c r="D19" s="76">
        <f>SUM(D16:D17)</f>
        <v>128182.41</v>
      </c>
      <c r="E19" s="118">
        <f>SUM(E16:E17)</f>
        <v>0</v>
      </c>
      <c r="F19" s="118">
        <f>SUM(F16:F17)</f>
        <v>128182.41</v>
      </c>
      <c r="G19" s="124"/>
      <c r="H19" s="124"/>
      <c r="I19" s="118">
        <f>SUM(I16:I17)</f>
        <v>128182.41</v>
      </c>
      <c r="J19" s="82"/>
      <c r="K19" s="76">
        <f>SUM(K16:K17)</f>
        <v>128182.40999999996</v>
      </c>
      <c r="N19" s="125">
        <f>SUM(N16:N17)</f>
        <v>128182.40999999996</v>
      </c>
    </row>
    <row r="20" spans="1:14">
      <c r="A20" s="16">
        <f t="shared" si="1"/>
        <v>6</v>
      </c>
      <c r="B20" s="84"/>
      <c r="C20" s="5"/>
      <c r="D20" s="82"/>
      <c r="E20" s="82"/>
      <c r="F20" s="82"/>
      <c r="G20" s="117"/>
      <c r="H20" s="117"/>
      <c r="I20" s="82"/>
      <c r="J20" s="82"/>
      <c r="K20" s="82"/>
    </row>
    <row r="21" spans="1:14">
      <c r="A21" s="16">
        <f t="shared" si="1"/>
        <v>7</v>
      </c>
      <c r="B21" s="84"/>
      <c r="C21" s="72" t="s">
        <v>102</v>
      </c>
      <c r="D21" s="82"/>
      <c r="E21" s="82"/>
      <c r="F21" s="82"/>
      <c r="G21" s="117"/>
      <c r="H21" s="117"/>
      <c r="I21" s="82"/>
      <c r="J21" s="82"/>
      <c r="K21" s="82"/>
    </row>
    <row r="22" spans="1:14">
      <c r="A22" s="16">
        <f t="shared" si="1"/>
        <v>8</v>
      </c>
      <c r="B22" s="73">
        <v>32540</v>
      </c>
      <c r="C22" s="8" t="s">
        <v>103</v>
      </c>
      <c r="D22" s="74">
        <v>0</v>
      </c>
      <c r="E22" s="116">
        <v>0</v>
      </c>
      <c r="F22" s="116">
        <f t="shared" ref="F22:F24" si="2">D22+E22</f>
        <v>0</v>
      </c>
      <c r="G22" s="117">
        <f t="shared" ref="G22:H24" si="3">$G$16</f>
        <v>1</v>
      </c>
      <c r="H22" s="117">
        <f t="shared" si="3"/>
        <v>1</v>
      </c>
      <c r="I22" s="116">
        <f t="shared" ref="I22:I24" si="4">F22*G22*H22</f>
        <v>0</v>
      </c>
      <c r="J22" s="82"/>
      <c r="K22" s="74">
        <v>0</v>
      </c>
      <c r="L22" s="120">
        <f t="shared" ref="L22:M24" si="5">$G$16</f>
        <v>1</v>
      </c>
      <c r="M22" s="120">
        <f t="shared" si="5"/>
        <v>1</v>
      </c>
      <c r="N22" s="121">
        <f t="shared" ref="N22:N24" si="6">K22*L22*M22</f>
        <v>0</v>
      </c>
    </row>
    <row r="23" spans="1:14">
      <c r="A23" s="16">
        <f t="shared" si="1"/>
        <v>9</v>
      </c>
      <c r="B23" s="73">
        <v>33202</v>
      </c>
      <c r="C23" s="8" t="s">
        <v>104</v>
      </c>
      <c r="D23" s="74">
        <v>0</v>
      </c>
      <c r="E23" s="122">
        <v>0</v>
      </c>
      <c r="F23" s="122">
        <f t="shared" si="2"/>
        <v>0</v>
      </c>
      <c r="G23" s="117">
        <f t="shared" si="3"/>
        <v>1</v>
      </c>
      <c r="H23" s="117">
        <f t="shared" si="3"/>
        <v>1</v>
      </c>
      <c r="I23" s="122">
        <f t="shared" si="4"/>
        <v>0</v>
      </c>
      <c r="J23" s="82"/>
      <c r="K23" s="74">
        <v>0</v>
      </c>
      <c r="L23" s="120">
        <f t="shared" si="5"/>
        <v>1</v>
      </c>
      <c r="M23" s="120">
        <f t="shared" si="5"/>
        <v>1</v>
      </c>
      <c r="N23" s="123">
        <f t="shared" si="6"/>
        <v>0</v>
      </c>
    </row>
    <row r="24" spans="1:14">
      <c r="A24" s="16">
        <f t="shared" si="1"/>
        <v>10</v>
      </c>
      <c r="B24" s="73">
        <v>33400</v>
      </c>
      <c r="C24" s="8" t="s">
        <v>105</v>
      </c>
      <c r="D24" s="74">
        <v>0</v>
      </c>
      <c r="E24" s="122">
        <v>0</v>
      </c>
      <c r="F24" s="122">
        <f t="shared" si="2"/>
        <v>0</v>
      </c>
      <c r="G24" s="117">
        <f t="shared" si="3"/>
        <v>1</v>
      </c>
      <c r="H24" s="117">
        <f t="shared" si="3"/>
        <v>1</v>
      </c>
      <c r="I24" s="122">
        <f t="shared" si="4"/>
        <v>0</v>
      </c>
      <c r="J24" s="82"/>
      <c r="K24" s="74">
        <v>0</v>
      </c>
      <c r="L24" s="120">
        <f t="shared" si="5"/>
        <v>1</v>
      </c>
      <c r="M24" s="120">
        <f t="shared" si="5"/>
        <v>1</v>
      </c>
      <c r="N24" s="123">
        <f t="shared" si="6"/>
        <v>0</v>
      </c>
    </row>
    <row r="25" spans="1:14">
      <c r="A25" s="16">
        <f t="shared" si="1"/>
        <v>11</v>
      </c>
      <c r="B25" s="84"/>
      <c r="C25" s="5"/>
      <c r="D25" s="85"/>
      <c r="E25" s="82"/>
      <c r="F25" s="82"/>
      <c r="G25" s="117"/>
      <c r="H25" s="117"/>
      <c r="I25" s="82"/>
      <c r="J25" s="82"/>
      <c r="K25" s="85"/>
    </row>
    <row r="26" spans="1:14">
      <c r="A26" s="16">
        <f t="shared" si="1"/>
        <v>12</v>
      </c>
      <c r="B26" s="84"/>
      <c r="C26" s="5" t="s">
        <v>106</v>
      </c>
      <c r="D26" s="76">
        <f>SUM(D22:D25)</f>
        <v>0</v>
      </c>
      <c r="E26" s="118">
        <f>SUM(E22:E25)</f>
        <v>0</v>
      </c>
      <c r="F26" s="118">
        <f>SUM(F22:F25)</f>
        <v>0</v>
      </c>
      <c r="G26" s="117"/>
      <c r="H26" s="117"/>
      <c r="I26" s="118">
        <f>SUM(I22:I25)</f>
        <v>0</v>
      </c>
      <c r="J26" s="82"/>
      <c r="K26" s="76">
        <f>SUM(K22:K25)</f>
        <v>0</v>
      </c>
      <c r="N26" s="125">
        <f>SUM(N22:N25)</f>
        <v>0</v>
      </c>
    </row>
    <row r="27" spans="1:14">
      <c r="A27" s="16">
        <f t="shared" si="1"/>
        <v>13</v>
      </c>
      <c r="B27" s="84"/>
      <c r="C27" s="8"/>
      <c r="D27" s="82"/>
      <c r="E27" s="82"/>
      <c r="F27" s="82"/>
      <c r="G27" s="117"/>
      <c r="H27" s="117"/>
      <c r="I27" s="82"/>
      <c r="J27" s="82"/>
      <c r="K27" s="82"/>
    </row>
    <row r="28" spans="1:14">
      <c r="A28" s="16">
        <f t="shared" si="1"/>
        <v>14</v>
      </c>
      <c r="B28" s="84"/>
      <c r="C28" s="72" t="s">
        <v>107</v>
      </c>
      <c r="D28" s="82"/>
      <c r="E28" s="82"/>
      <c r="F28" s="82"/>
      <c r="G28" s="117"/>
      <c r="H28" s="117"/>
      <c r="I28" s="82"/>
      <c r="J28" s="82"/>
      <c r="K28" s="82"/>
    </row>
    <row r="29" spans="1:14">
      <c r="A29" s="16">
        <f t="shared" si="1"/>
        <v>15</v>
      </c>
      <c r="B29" s="73">
        <v>35010</v>
      </c>
      <c r="C29" s="8" t="s">
        <v>108</v>
      </c>
      <c r="D29" s="74">
        <v>261126.69</v>
      </c>
      <c r="E29" s="116">
        <v>0</v>
      </c>
      <c r="F29" s="116">
        <f t="shared" ref="F29:F45" si="7">D29+E29</f>
        <v>261126.69</v>
      </c>
      <c r="G29" s="117">
        <f t="shared" ref="G29:H45" si="8">$G$16</f>
        <v>1</v>
      </c>
      <c r="H29" s="117">
        <f t="shared" si="8"/>
        <v>1</v>
      </c>
      <c r="I29" s="116">
        <f t="shared" ref="I29:I45" si="9">F29*G29*H29</f>
        <v>261126.69</v>
      </c>
      <c r="J29" s="82"/>
      <c r="K29" s="74">
        <v>261126.68999999997</v>
      </c>
      <c r="L29" s="120">
        <f t="shared" ref="L29:M45" si="10">$G$16</f>
        <v>1</v>
      </c>
      <c r="M29" s="120">
        <f t="shared" si="10"/>
        <v>1</v>
      </c>
      <c r="N29" s="121">
        <f t="shared" ref="N29:N45" si="11">K29*L29*M29</f>
        <v>261126.68999999997</v>
      </c>
    </row>
    <row r="30" spans="1:14">
      <c r="A30" s="16">
        <f t="shared" si="1"/>
        <v>16</v>
      </c>
      <c r="B30" s="73">
        <v>35020</v>
      </c>
      <c r="C30" s="8" t="s">
        <v>109</v>
      </c>
      <c r="D30" s="74">
        <v>4681.58</v>
      </c>
      <c r="E30" s="122">
        <v>0</v>
      </c>
      <c r="F30" s="122">
        <f t="shared" si="7"/>
        <v>4681.58</v>
      </c>
      <c r="G30" s="117">
        <f t="shared" si="8"/>
        <v>1</v>
      </c>
      <c r="H30" s="117">
        <f t="shared" si="8"/>
        <v>1</v>
      </c>
      <c r="I30" s="122">
        <f t="shared" si="9"/>
        <v>4681.58</v>
      </c>
      <c r="J30" s="82"/>
      <c r="K30" s="74">
        <v>4681.5800000000008</v>
      </c>
      <c r="L30" s="120">
        <f t="shared" si="10"/>
        <v>1</v>
      </c>
      <c r="M30" s="120">
        <f t="shared" si="10"/>
        <v>1</v>
      </c>
      <c r="N30" s="123">
        <f t="shared" si="11"/>
        <v>4681.5800000000008</v>
      </c>
    </row>
    <row r="31" spans="1:14">
      <c r="A31" s="16">
        <f t="shared" si="1"/>
        <v>17</v>
      </c>
      <c r="B31" s="73">
        <v>35100</v>
      </c>
      <c r="C31" s="8" t="s">
        <v>110</v>
      </c>
      <c r="D31" s="74">
        <v>17916.189999999999</v>
      </c>
      <c r="E31" s="122">
        <v>0</v>
      </c>
      <c r="F31" s="122">
        <f t="shared" si="7"/>
        <v>17916.189999999999</v>
      </c>
      <c r="G31" s="117">
        <f t="shared" si="8"/>
        <v>1</v>
      </c>
      <c r="H31" s="117">
        <f t="shared" si="8"/>
        <v>1</v>
      </c>
      <c r="I31" s="122">
        <f t="shared" si="9"/>
        <v>17916.189999999999</v>
      </c>
      <c r="J31" s="82"/>
      <c r="K31" s="74">
        <v>17916.189999999999</v>
      </c>
      <c r="L31" s="120">
        <f t="shared" si="10"/>
        <v>1</v>
      </c>
      <c r="M31" s="120">
        <f t="shared" si="10"/>
        <v>1</v>
      </c>
      <c r="N31" s="123">
        <f t="shared" si="11"/>
        <v>17916.189999999999</v>
      </c>
    </row>
    <row r="32" spans="1:14">
      <c r="A32" s="16">
        <f t="shared" si="1"/>
        <v>18</v>
      </c>
      <c r="B32" s="73">
        <v>35102</v>
      </c>
      <c r="C32" s="8" t="s">
        <v>111</v>
      </c>
      <c r="D32" s="74">
        <v>153261.29999999999</v>
      </c>
      <c r="E32" s="122">
        <v>0</v>
      </c>
      <c r="F32" s="122">
        <f t="shared" si="7"/>
        <v>153261.29999999999</v>
      </c>
      <c r="G32" s="117">
        <f t="shared" si="8"/>
        <v>1</v>
      </c>
      <c r="H32" s="117">
        <f t="shared" si="8"/>
        <v>1</v>
      </c>
      <c r="I32" s="122">
        <f t="shared" si="9"/>
        <v>153261.29999999999</v>
      </c>
      <c r="J32" s="82"/>
      <c r="K32" s="74">
        <v>153261.30000000002</v>
      </c>
      <c r="L32" s="120">
        <f t="shared" si="10"/>
        <v>1</v>
      </c>
      <c r="M32" s="120">
        <f t="shared" si="10"/>
        <v>1</v>
      </c>
      <c r="N32" s="123">
        <f t="shared" si="11"/>
        <v>153261.30000000002</v>
      </c>
    </row>
    <row r="33" spans="1:14">
      <c r="A33" s="16">
        <f t="shared" si="1"/>
        <v>19</v>
      </c>
      <c r="B33" s="73">
        <v>35103</v>
      </c>
      <c r="C33" s="8" t="s">
        <v>112</v>
      </c>
      <c r="D33" s="74">
        <v>23138.38</v>
      </c>
      <c r="E33" s="122">
        <v>0</v>
      </c>
      <c r="F33" s="122">
        <f t="shared" si="7"/>
        <v>23138.38</v>
      </c>
      <c r="G33" s="117">
        <f t="shared" si="8"/>
        <v>1</v>
      </c>
      <c r="H33" s="117">
        <f t="shared" si="8"/>
        <v>1</v>
      </c>
      <c r="I33" s="122">
        <f t="shared" si="9"/>
        <v>23138.38</v>
      </c>
      <c r="J33" s="82"/>
      <c r="K33" s="74">
        <v>23138.38</v>
      </c>
      <c r="L33" s="120">
        <f t="shared" si="10"/>
        <v>1</v>
      </c>
      <c r="M33" s="120">
        <f t="shared" si="10"/>
        <v>1</v>
      </c>
      <c r="N33" s="123">
        <f t="shared" si="11"/>
        <v>23138.38</v>
      </c>
    </row>
    <row r="34" spans="1:14">
      <c r="A34" s="16">
        <f t="shared" si="1"/>
        <v>20</v>
      </c>
      <c r="B34" s="73">
        <v>35104</v>
      </c>
      <c r="C34" s="8" t="s">
        <v>113</v>
      </c>
      <c r="D34" s="74">
        <v>137442.53</v>
      </c>
      <c r="E34" s="122">
        <v>0</v>
      </c>
      <c r="F34" s="122">
        <f t="shared" si="7"/>
        <v>137442.53</v>
      </c>
      <c r="G34" s="117">
        <f t="shared" si="8"/>
        <v>1</v>
      </c>
      <c r="H34" s="117">
        <f t="shared" si="8"/>
        <v>1</v>
      </c>
      <c r="I34" s="122">
        <f t="shared" si="9"/>
        <v>137442.53</v>
      </c>
      <c r="J34" s="82"/>
      <c r="K34" s="74">
        <v>137442.53</v>
      </c>
      <c r="L34" s="120">
        <f t="shared" si="10"/>
        <v>1</v>
      </c>
      <c r="M34" s="120">
        <f t="shared" si="10"/>
        <v>1</v>
      </c>
      <c r="N34" s="123">
        <f t="shared" si="11"/>
        <v>137442.53</v>
      </c>
    </row>
    <row r="35" spans="1:14">
      <c r="A35" s="16">
        <f t="shared" si="1"/>
        <v>21</v>
      </c>
      <c r="B35" s="73">
        <v>35200</v>
      </c>
      <c r="C35" s="8" t="s">
        <v>114</v>
      </c>
      <c r="D35" s="74">
        <v>9725538.9778538048</v>
      </c>
      <c r="E35" s="122">
        <v>0</v>
      </c>
      <c r="F35" s="122">
        <f t="shared" si="7"/>
        <v>9725538.9778538048</v>
      </c>
      <c r="G35" s="117">
        <f t="shared" si="8"/>
        <v>1</v>
      </c>
      <c r="H35" s="117">
        <f t="shared" si="8"/>
        <v>1</v>
      </c>
      <c r="I35" s="122">
        <f t="shared" si="9"/>
        <v>9725538.9778538048</v>
      </c>
      <c r="J35" s="82"/>
      <c r="K35" s="74">
        <v>9095522.2800091319</v>
      </c>
      <c r="L35" s="120">
        <f t="shared" si="10"/>
        <v>1</v>
      </c>
      <c r="M35" s="120">
        <f t="shared" si="10"/>
        <v>1</v>
      </c>
      <c r="N35" s="123">
        <f t="shared" si="11"/>
        <v>9095522.2800091319</v>
      </c>
    </row>
    <row r="36" spans="1:14">
      <c r="A36" s="16">
        <f t="shared" si="1"/>
        <v>22</v>
      </c>
      <c r="B36" s="73">
        <v>35201</v>
      </c>
      <c r="C36" s="8" t="s">
        <v>115</v>
      </c>
      <c r="D36" s="74">
        <v>1699998.54</v>
      </c>
      <c r="E36" s="122">
        <v>0</v>
      </c>
      <c r="F36" s="122">
        <f t="shared" si="7"/>
        <v>1699998.54</v>
      </c>
      <c r="G36" s="117">
        <f t="shared" si="8"/>
        <v>1</v>
      </c>
      <c r="H36" s="117">
        <f t="shared" si="8"/>
        <v>1</v>
      </c>
      <c r="I36" s="122">
        <f t="shared" si="9"/>
        <v>1699998.54</v>
      </c>
      <c r="J36" s="82"/>
      <c r="K36" s="74">
        <v>1699998.5399999993</v>
      </c>
      <c r="L36" s="120">
        <f t="shared" si="10"/>
        <v>1</v>
      </c>
      <c r="M36" s="120">
        <f t="shared" si="10"/>
        <v>1</v>
      </c>
      <c r="N36" s="123">
        <f t="shared" si="11"/>
        <v>1699998.5399999993</v>
      </c>
    </row>
    <row r="37" spans="1:14">
      <c r="A37" s="16">
        <f t="shared" si="1"/>
        <v>23</v>
      </c>
      <c r="B37" s="73">
        <v>35202</v>
      </c>
      <c r="C37" s="8" t="s">
        <v>116</v>
      </c>
      <c r="D37" s="74">
        <v>415818.86</v>
      </c>
      <c r="E37" s="122">
        <v>0</v>
      </c>
      <c r="F37" s="122">
        <f t="shared" si="7"/>
        <v>415818.86</v>
      </c>
      <c r="G37" s="117">
        <f t="shared" si="8"/>
        <v>1</v>
      </c>
      <c r="H37" s="117">
        <f t="shared" si="8"/>
        <v>1</v>
      </c>
      <c r="I37" s="122">
        <f t="shared" si="9"/>
        <v>415818.86</v>
      </c>
      <c r="J37" s="82"/>
      <c r="K37" s="74">
        <v>415818.86</v>
      </c>
      <c r="L37" s="120">
        <f t="shared" si="10"/>
        <v>1</v>
      </c>
      <c r="M37" s="120">
        <f t="shared" si="10"/>
        <v>1</v>
      </c>
      <c r="N37" s="123">
        <f t="shared" si="11"/>
        <v>415818.86</v>
      </c>
    </row>
    <row r="38" spans="1:14">
      <c r="A38" s="16">
        <f t="shared" si="1"/>
        <v>24</v>
      </c>
      <c r="B38" s="73">
        <v>35203</v>
      </c>
      <c r="C38" s="8" t="s">
        <v>117</v>
      </c>
      <c r="D38" s="74">
        <v>1694832.96</v>
      </c>
      <c r="E38" s="122">
        <v>0</v>
      </c>
      <c r="F38" s="122">
        <f t="shared" si="7"/>
        <v>1694832.96</v>
      </c>
      <c r="G38" s="117">
        <f t="shared" si="8"/>
        <v>1</v>
      </c>
      <c r="H38" s="117">
        <f t="shared" si="8"/>
        <v>1</v>
      </c>
      <c r="I38" s="122">
        <f t="shared" si="9"/>
        <v>1694832.96</v>
      </c>
      <c r="J38" s="82"/>
      <c r="K38" s="74">
        <v>1694832.9600000007</v>
      </c>
      <c r="L38" s="120">
        <f t="shared" si="10"/>
        <v>1</v>
      </c>
      <c r="M38" s="120">
        <f t="shared" si="10"/>
        <v>1</v>
      </c>
      <c r="N38" s="123">
        <f t="shared" si="11"/>
        <v>1694832.9600000007</v>
      </c>
    </row>
    <row r="39" spans="1:14">
      <c r="A39" s="16">
        <f t="shared" si="1"/>
        <v>25</v>
      </c>
      <c r="B39" s="73">
        <v>35210</v>
      </c>
      <c r="C39" s="8" t="s">
        <v>118</v>
      </c>
      <c r="D39" s="74">
        <v>178530.09</v>
      </c>
      <c r="E39" s="122">
        <v>0</v>
      </c>
      <c r="F39" s="122">
        <f t="shared" si="7"/>
        <v>178530.09</v>
      </c>
      <c r="G39" s="117">
        <f t="shared" si="8"/>
        <v>1</v>
      </c>
      <c r="H39" s="117">
        <f t="shared" si="8"/>
        <v>1</v>
      </c>
      <c r="I39" s="122">
        <f t="shared" si="9"/>
        <v>178530.09</v>
      </c>
      <c r="J39" s="82"/>
      <c r="K39" s="74">
        <v>178530.09000000003</v>
      </c>
      <c r="L39" s="120">
        <f t="shared" si="10"/>
        <v>1</v>
      </c>
      <c r="M39" s="120">
        <f t="shared" si="10"/>
        <v>1</v>
      </c>
      <c r="N39" s="123">
        <f t="shared" si="11"/>
        <v>178530.09000000003</v>
      </c>
    </row>
    <row r="40" spans="1:14">
      <c r="A40" s="16">
        <f t="shared" si="1"/>
        <v>26</v>
      </c>
      <c r="B40" s="73">
        <v>35211</v>
      </c>
      <c r="C40" s="8" t="s">
        <v>119</v>
      </c>
      <c r="D40" s="74">
        <v>54614.27</v>
      </c>
      <c r="E40" s="122">
        <v>0</v>
      </c>
      <c r="F40" s="122">
        <f t="shared" si="7"/>
        <v>54614.27</v>
      </c>
      <c r="G40" s="117">
        <f t="shared" si="8"/>
        <v>1</v>
      </c>
      <c r="H40" s="117">
        <f t="shared" si="8"/>
        <v>1</v>
      </c>
      <c r="I40" s="122">
        <f t="shared" si="9"/>
        <v>54614.27</v>
      </c>
      <c r="J40" s="82"/>
      <c r="K40" s="74">
        <v>54614.270000000011</v>
      </c>
      <c r="L40" s="120">
        <f t="shared" si="10"/>
        <v>1</v>
      </c>
      <c r="M40" s="120">
        <f t="shared" si="10"/>
        <v>1</v>
      </c>
      <c r="N40" s="123">
        <f t="shared" si="11"/>
        <v>54614.270000000011</v>
      </c>
    </row>
    <row r="41" spans="1:14">
      <c r="A41" s="16">
        <f t="shared" si="1"/>
        <v>27</v>
      </c>
      <c r="B41" s="73">
        <v>35301</v>
      </c>
      <c r="C41" s="5" t="s">
        <v>120</v>
      </c>
      <c r="D41" s="74">
        <v>178496.9</v>
      </c>
      <c r="E41" s="122">
        <v>0</v>
      </c>
      <c r="F41" s="122">
        <f t="shared" si="7"/>
        <v>178496.9</v>
      </c>
      <c r="G41" s="117">
        <f t="shared" si="8"/>
        <v>1</v>
      </c>
      <c r="H41" s="117">
        <f t="shared" si="8"/>
        <v>1</v>
      </c>
      <c r="I41" s="122">
        <f t="shared" si="9"/>
        <v>178496.9</v>
      </c>
      <c r="J41" s="82"/>
      <c r="K41" s="74">
        <v>178496.89999999994</v>
      </c>
      <c r="L41" s="120">
        <f t="shared" si="10"/>
        <v>1</v>
      </c>
      <c r="M41" s="120">
        <f t="shared" si="10"/>
        <v>1</v>
      </c>
      <c r="N41" s="123">
        <f t="shared" si="11"/>
        <v>178496.89999999994</v>
      </c>
    </row>
    <row r="42" spans="1:14">
      <c r="A42" s="16">
        <f t="shared" si="1"/>
        <v>28</v>
      </c>
      <c r="B42" s="73">
        <v>35302</v>
      </c>
      <c r="C42" s="8" t="s">
        <v>104</v>
      </c>
      <c r="D42" s="74">
        <v>209458.21</v>
      </c>
      <c r="E42" s="122">
        <v>0</v>
      </c>
      <c r="F42" s="122">
        <f t="shared" si="7"/>
        <v>209458.21</v>
      </c>
      <c r="G42" s="117">
        <f t="shared" si="8"/>
        <v>1</v>
      </c>
      <c r="H42" s="117">
        <f t="shared" si="8"/>
        <v>1</v>
      </c>
      <c r="I42" s="122">
        <f t="shared" si="9"/>
        <v>209458.21</v>
      </c>
      <c r="J42" s="82"/>
      <c r="K42" s="74">
        <v>209458.21</v>
      </c>
      <c r="L42" s="120">
        <f t="shared" si="10"/>
        <v>1</v>
      </c>
      <c r="M42" s="120">
        <f t="shared" si="10"/>
        <v>1</v>
      </c>
      <c r="N42" s="123">
        <f t="shared" si="11"/>
        <v>209458.21</v>
      </c>
    </row>
    <row r="43" spans="1:14">
      <c r="A43" s="16">
        <f t="shared" si="1"/>
        <v>29</v>
      </c>
      <c r="B43" s="73">
        <v>35400</v>
      </c>
      <c r="C43" s="8" t="s">
        <v>121</v>
      </c>
      <c r="D43" s="74">
        <v>923446.05</v>
      </c>
      <c r="E43" s="122">
        <v>0</v>
      </c>
      <c r="F43" s="122">
        <f t="shared" si="7"/>
        <v>923446.05</v>
      </c>
      <c r="G43" s="117">
        <f t="shared" si="8"/>
        <v>1</v>
      </c>
      <c r="H43" s="117">
        <f t="shared" si="8"/>
        <v>1</v>
      </c>
      <c r="I43" s="122">
        <f t="shared" si="9"/>
        <v>923446.05</v>
      </c>
      <c r="J43" s="82"/>
      <c r="K43" s="74">
        <v>923446.05000000016</v>
      </c>
      <c r="L43" s="120">
        <f t="shared" si="10"/>
        <v>1</v>
      </c>
      <c r="M43" s="120">
        <f t="shared" si="10"/>
        <v>1</v>
      </c>
      <c r="N43" s="123">
        <f t="shared" si="11"/>
        <v>923446.05000000016</v>
      </c>
    </row>
    <row r="44" spans="1:14">
      <c r="A44" s="16">
        <f t="shared" si="1"/>
        <v>30</v>
      </c>
      <c r="B44" s="73">
        <v>35500</v>
      </c>
      <c r="C44" s="8" t="s">
        <v>122</v>
      </c>
      <c r="D44" s="74">
        <v>240883.03</v>
      </c>
      <c r="E44" s="122">
        <v>0</v>
      </c>
      <c r="F44" s="122">
        <f t="shared" si="7"/>
        <v>240883.03</v>
      </c>
      <c r="G44" s="117">
        <f t="shared" si="8"/>
        <v>1</v>
      </c>
      <c r="H44" s="117">
        <f t="shared" si="8"/>
        <v>1</v>
      </c>
      <c r="I44" s="122">
        <f t="shared" si="9"/>
        <v>240883.03</v>
      </c>
      <c r="J44" s="82"/>
      <c r="K44" s="74">
        <v>240883.02999999994</v>
      </c>
      <c r="L44" s="120">
        <f t="shared" si="10"/>
        <v>1</v>
      </c>
      <c r="M44" s="120">
        <f t="shared" si="10"/>
        <v>1</v>
      </c>
      <c r="N44" s="123">
        <f t="shared" si="11"/>
        <v>240883.02999999994</v>
      </c>
    </row>
    <row r="45" spans="1:14">
      <c r="A45" s="16">
        <f t="shared" si="1"/>
        <v>31</v>
      </c>
      <c r="B45" s="73">
        <v>35600</v>
      </c>
      <c r="C45" s="8" t="s">
        <v>123</v>
      </c>
      <c r="D45" s="74">
        <v>414663.45</v>
      </c>
      <c r="E45" s="126">
        <v>0</v>
      </c>
      <c r="F45" s="126">
        <f t="shared" si="7"/>
        <v>414663.45</v>
      </c>
      <c r="G45" s="117">
        <f t="shared" si="8"/>
        <v>1</v>
      </c>
      <c r="H45" s="117">
        <f t="shared" si="8"/>
        <v>1</v>
      </c>
      <c r="I45" s="126">
        <f t="shared" si="9"/>
        <v>414663.45</v>
      </c>
      <c r="J45" s="82"/>
      <c r="K45" s="74">
        <v>414663.45000000013</v>
      </c>
      <c r="L45" s="120">
        <f t="shared" si="10"/>
        <v>1</v>
      </c>
      <c r="M45" s="120">
        <f t="shared" si="10"/>
        <v>1</v>
      </c>
      <c r="N45" s="127">
        <f t="shared" si="11"/>
        <v>414663.45000000013</v>
      </c>
    </row>
    <row r="46" spans="1:14">
      <c r="A46" s="16">
        <f t="shared" si="1"/>
        <v>32</v>
      </c>
      <c r="B46" s="84"/>
      <c r="C46" s="8"/>
      <c r="D46" s="85"/>
      <c r="E46" s="82"/>
      <c r="F46" s="82"/>
      <c r="G46" s="117"/>
      <c r="H46" s="117"/>
      <c r="I46" s="82"/>
      <c r="J46" s="82"/>
      <c r="K46" s="85"/>
    </row>
    <row r="47" spans="1:14">
      <c r="A47" s="16">
        <f t="shared" si="1"/>
        <v>33</v>
      </c>
      <c r="B47" s="84"/>
      <c r="C47" s="8" t="s">
        <v>124</v>
      </c>
      <c r="D47" s="76">
        <f>SUM(D29:D46)</f>
        <v>16333848.007853806</v>
      </c>
      <c r="E47" s="118">
        <f>SUM(E29:E46)</f>
        <v>0</v>
      </c>
      <c r="F47" s="118">
        <f>SUM(F29:F46)</f>
        <v>16333848.007853806</v>
      </c>
      <c r="G47" s="117"/>
      <c r="H47" s="117"/>
      <c r="I47" s="118">
        <f>SUM(I29:I46)</f>
        <v>16333848.007853806</v>
      </c>
      <c r="J47" s="82"/>
      <c r="K47" s="76">
        <f>SUM(K29:K46)</f>
        <v>15703831.310009131</v>
      </c>
      <c r="N47" s="80">
        <f>SUM(N29:N46)</f>
        <v>15703831.310009131</v>
      </c>
    </row>
    <row r="48" spans="1:14">
      <c r="A48" s="16">
        <f t="shared" si="1"/>
        <v>34</v>
      </c>
      <c r="B48" s="84"/>
      <c r="C48" s="8"/>
      <c r="D48" s="82"/>
      <c r="E48" s="82"/>
      <c r="F48" s="82"/>
      <c r="G48" s="117"/>
      <c r="H48" s="117"/>
      <c r="I48" s="82"/>
      <c r="J48" s="82"/>
      <c r="K48" s="82"/>
    </row>
    <row r="49" spans="1:14">
      <c r="A49" s="16">
        <f t="shared" si="1"/>
        <v>35</v>
      </c>
      <c r="B49" s="84"/>
      <c r="C49" s="72" t="s">
        <v>125</v>
      </c>
      <c r="D49" s="82"/>
      <c r="E49" s="82"/>
      <c r="F49" s="82"/>
      <c r="G49" s="117"/>
      <c r="H49" s="117"/>
      <c r="I49" s="82"/>
      <c r="J49" s="82"/>
      <c r="K49" s="82"/>
    </row>
    <row r="50" spans="1:14">
      <c r="A50" s="16">
        <f t="shared" si="1"/>
        <v>36</v>
      </c>
      <c r="B50" s="73">
        <v>36510</v>
      </c>
      <c r="C50" s="8" t="s">
        <v>108</v>
      </c>
      <c r="D50" s="74">
        <v>26970.37</v>
      </c>
      <c r="E50" s="116">
        <v>0</v>
      </c>
      <c r="F50" s="116">
        <f t="shared" ref="F50:F57" si="12">D50+E50</f>
        <v>26970.37</v>
      </c>
      <c r="G50" s="117">
        <f t="shared" ref="G50:H57" si="13">$G$16</f>
        <v>1</v>
      </c>
      <c r="H50" s="117">
        <f t="shared" si="13"/>
        <v>1</v>
      </c>
      <c r="I50" s="76">
        <f t="shared" ref="I50:I57" si="14">F50*G50*H50</f>
        <v>26970.37</v>
      </c>
      <c r="J50" s="82"/>
      <c r="K50" s="74">
        <v>26970.37</v>
      </c>
      <c r="L50" s="120">
        <f t="shared" ref="L50:M57" si="15">$G$16</f>
        <v>1</v>
      </c>
      <c r="M50" s="120">
        <f t="shared" si="15"/>
        <v>1</v>
      </c>
      <c r="N50" s="121">
        <f t="shared" ref="N50:N57" si="16">K50*L50*M50</f>
        <v>26970.37</v>
      </c>
    </row>
    <row r="51" spans="1:14">
      <c r="A51" s="16">
        <f t="shared" si="1"/>
        <v>37</v>
      </c>
      <c r="B51" s="73">
        <v>36520</v>
      </c>
      <c r="C51" s="8" t="s">
        <v>109</v>
      </c>
      <c r="D51" s="74">
        <v>867772</v>
      </c>
      <c r="E51" s="122">
        <v>0</v>
      </c>
      <c r="F51" s="122">
        <f t="shared" si="12"/>
        <v>867772</v>
      </c>
      <c r="G51" s="117">
        <f t="shared" si="13"/>
        <v>1</v>
      </c>
      <c r="H51" s="117">
        <f t="shared" si="13"/>
        <v>1</v>
      </c>
      <c r="I51" s="122">
        <f t="shared" si="14"/>
        <v>867772</v>
      </c>
      <c r="J51" s="82"/>
      <c r="K51" s="74">
        <v>867772</v>
      </c>
      <c r="L51" s="120">
        <f t="shared" si="15"/>
        <v>1</v>
      </c>
      <c r="M51" s="120">
        <f t="shared" si="15"/>
        <v>1</v>
      </c>
      <c r="N51" s="123">
        <f t="shared" si="16"/>
        <v>867772</v>
      </c>
    </row>
    <row r="52" spans="1:14">
      <c r="A52" s="16">
        <f t="shared" si="1"/>
        <v>38</v>
      </c>
      <c r="B52" s="73">
        <v>36602</v>
      </c>
      <c r="C52" s="8" t="s">
        <v>126</v>
      </c>
      <c r="D52" s="74">
        <v>49001.72</v>
      </c>
      <c r="E52" s="122">
        <v>0</v>
      </c>
      <c r="F52" s="122">
        <f t="shared" si="12"/>
        <v>49001.72</v>
      </c>
      <c r="G52" s="117">
        <f t="shared" si="13"/>
        <v>1</v>
      </c>
      <c r="H52" s="117">
        <f t="shared" si="13"/>
        <v>1</v>
      </c>
      <c r="I52" s="122">
        <f t="shared" si="14"/>
        <v>49001.72</v>
      </c>
      <c r="J52" s="82"/>
      <c r="K52" s="74">
        <v>49001.719999999987</v>
      </c>
      <c r="L52" s="120">
        <f t="shared" si="15"/>
        <v>1</v>
      </c>
      <c r="M52" s="120">
        <f t="shared" si="15"/>
        <v>1</v>
      </c>
      <c r="N52" s="123">
        <f t="shared" si="16"/>
        <v>49001.719999999987</v>
      </c>
    </row>
    <row r="53" spans="1:14">
      <c r="A53" s="16">
        <f t="shared" si="1"/>
        <v>39</v>
      </c>
      <c r="B53" s="73">
        <v>36603</v>
      </c>
      <c r="C53" s="8" t="s">
        <v>127</v>
      </c>
      <c r="D53" s="74">
        <v>60826.29</v>
      </c>
      <c r="E53" s="122">
        <v>0</v>
      </c>
      <c r="F53" s="122">
        <f t="shared" si="12"/>
        <v>60826.29</v>
      </c>
      <c r="G53" s="117">
        <f t="shared" si="13"/>
        <v>1</v>
      </c>
      <c r="H53" s="117">
        <f t="shared" si="13"/>
        <v>1</v>
      </c>
      <c r="I53" s="122">
        <f t="shared" si="14"/>
        <v>60826.29</v>
      </c>
      <c r="J53" s="82"/>
      <c r="K53" s="74">
        <v>60826.290000000008</v>
      </c>
      <c r="L53" s="120">
        <f t="shared" si="15"/>
        <v>1</v>
      </c>
      <c r="M53" s="120">
        <f t="shared" si="15"/>
        <v>1</v>
      </c>
      <c r="N53" s="123">
        <f t="shared" si="16"/>
        <v>60826.290000000008</v>
      </c>
    </row>
    <row r="54" spans="1:14">
      <c r="A54" s="16">
        <f t="shared" si="1"/>
        <v>40</v>
      </c>
      <c r="B54" s="73">
        <v>36700</v>
      </c>
      <c r="C54" s="8" t="s">
        <v>128</v>
      </c>
      <c r="D54" s="74">
        <v>185508.8</v>
      </c>
      <c r="E54" s="122">
        <v>0</v>
      </c>
      <c r="F54" s="122">
        <f t="shared" si="12"/>
        <v>185508.8</v>
      </c>
      <c r="G54" s="117">
        <f t="shared" si="13"/>
        <v>1</v>
      </c>
      <c r="H54" s="117">
        <f t="shared" si="13"/>
        <v>1</v>
      </c>
      <c r="I54" s="122">
        <f t="shared" si="14"/>
        <v>185508.8</v>
      </c>
      <c r="J54" s="82"/>
      <c r="K54" s="74">
        <v>185508.8</v>
      </c>
      <c r="L54" s="120">
        <f t="shared" si="15"/>
        <v>1</v>
      </c>
      <c r="M54" s="120">
        <f t="shared" si="15"/>
        <v>1</v>
      </c>
      <c r="N54" s="123">
        <f t="shared" si="16"/>
        <v>185508.8</v>
      </c>
    </row>
    <row r="55" spans="1:14">
      <c r="A55" s="16">
        <f t="shared" si="1"/>
        <v>41</v>
      </c>
      <c r="B55" s="73">
        <v>36701</v>
      </c>
      <c r="C55" s="8" t="s">
        <v>129</v>
      </c>
      <c r="D55" s="74">
        <v>27762017.09</v>
      </c>
      <c r="E55" s="122">
        <v>0</v>
      </c>
      <c r="F55" s="122">
        <f t="shared" si="12"/>
        <v>27762017.09</v>
      </c>
      <c r="G55" s="117">
        <f t="shared" si="13"/>
        <v>1</v>
      </c>
      <c r="H55" s="117">
        <f t="shared" si="13"/>
        <v>1</v>
      </c>
      <c r="I55" s="122">
        <f t="shared" si="14"/>
        <v>27762017.09</v>
      </c>
      <c r="J55" s="82"/>
      <c r="K55" s="74">
        <v>27762017.089999992</v>
      </c>
      <c r="L55" s="120">
        <f t="shared" si="15"/>
        <v>1</v>
      </c>
      <c r="M55" s="120">
        <f t="shared" si="15"/>
        <v>1</v>
      </c>
      <c r="N55" s="123">
        <f t="shared" si="16"/>
        <v>27762017.089999992</v>
      </c>
    </row>
    <row r="56" spans="1:14">
      <c r="A56" s="16">
        <f t="shared" si="1"/>
        <v>42</v>
      </c>
      <c r="B56" s="73">
        <v>36900</v>
      </c>
      <c r="C56" s="8" t="s">
        <v>130</v>
      </c>
      <c r="D56" s="74">
        <v>615021.88</v>
      </c>
      <c r="E56" s="122">
        <v>0</v>
      </c>
      <c r="F56" s="122">
        <f t="shared" si="12"/>
        <v>615021.88</v>
      </c>
      <c r="G56" s="117">
        <f t="shared" si="13"/>
        <v>1</v>
      </c>
      <c r="H56" s="117">
        <f t="shared" si="13"/>
        <v>1</v>
      </c>
      <c r="I56" s="122">
        <f t="shared" si="14"/>
        <v>615021.88</v>
      </c>
      <c r="J56" s="82"/>
      <c r="K56" s="74">
        <v>615021.88</v>
      </c>
      <c r="L56" s="120">
        <f t="shared" si="15"/>
        <v>1</v>
      </c>
      <c r="M56" s="120">
        <f t="shared" si="15"/>
        <v>1</v>
      </c>
      <c r="N56" s="123">
        <f t="shared" si="16"/>
        <v>615021.88</v>
      </c>
    </row>
    <row r="57" spans="1:14">
      <c r="A57" s="16">
        <f t="shared" si="1"/>
        <v>43</v>
      </c>
      <c r="B57" s="73">
        <v>36901</v>
      </c>
      <c r="C57" s="8" t="s">
        <v>130</v>
      </c>
      <c r="D57" s="74">
        <v>2269871.41</v>
      </c>
      <c r="E57" s="126">
        <v>0</v>
      </c>
      <c r="F57" s="126">
        <f t="shared" si="12"/>
        <v>2269871.41</v>
      </c>
      <c r="G57" s="117">
        <f t="shared" si="13"/>
        <v>1</v>
      </c>
      <c r="H57" s="117">
        <f t="shared" si="13"/>
        <v>1</v>
      </c>
      <c r="I57" s="126">
        <f t="shared" si="14"/>
        <v>2269871.41</v>
      </c>
      <c r="J57" s="82"/>
      <c r="K57" s="74">
        <v>2269871.41</v>
      </c>
      <c r="L57" s="120">
        <f t="shared" si="15"/>
        <v>1</v>
      </c>
      <c r="M57" s="120">
        <f t="shared" si="15"/>
        <v>1</v>
      </c>
      <c r="N57" s="127">
        <f t="shared" si="16"/>
        <v>2269871.41</v>
      </c>
    </row>
    <row r="58" spans="1:14">
      <c r="A58" s="16">
        <f t="shared" si="1"/>
        <v>44</v>
      </c>
      <c r="B58" s="84"/>
      <c r="C58" s="8"/>
      <c r="D58" s="85"/>
      <c r="E58" s="82"/>
      <c r="F58" s="82"/>
      <c r="G58" s="117"/>
      <c r="H58" s="117"/>
      <c r="I58" s="82"/>
      <c r="J58" s="82"/>
      <c r="K58" s="85"/>
    </row>
    <row r="59" spans="1:14">
      <c r="A59" s="16">
        <f t="shared" si="1"/>
        <v>45</v>
      </c>
      <c r="B59" s="84"/>
      <c r="C59" s="8" t="s">
        <v>131</v>
      </c>
      <c r="D59" s="76">
        <f>SUM(D50:D58)</f>
        <v>31836989.559999999</v>
      </c>
      <c r="E59" s="118">
        <f>SUM(E50:E58)</f>
        <v>0</v>
      </c>
      <c r="F59" s="76">
        <f>SUM(F50:F58)</f>
        <v>31836989.559999999</v>
      </c>
      <c r="G59" s="117"/>
      <c r="H59" s="117"/>
      <c r="I59" s="76">
        <f>SUM(I50:I58)</f>
        <v>31836989.559999999</v>
      </c>
      <c r="J59" s="82"/>
      <c r="K59" s="76">
        <f>SUM(K50:K58)</f>
        <v>31836989.559999991</v>
      </c>
      <c r="N59" s="80">
        <f>SUM(N50:N58)</f>
        <v>31836989.559999991</v>
      </c>
    </row>
    <row r="60" spans="1:14">
      <c r="A60" s="16">
        <f t="shared" si="1"/>
        <v>46</v>
      </c>
      <c r="B60" s="84"/>
      <c r="C60" s="5"/>
      <c r="D60" s="82"/>
      <c r="E60" s="82"/>
      <c r="F60" s="82"/>
      <c r="G60" s="117"/>
      <c r="H60" s="117"/>
      <c r="I60" s="82"/>
      <c r="J60" s="82"/>
      <c r="K60" s="82"/>
    </row>
    <row r="61" spans="1:14">
      <c r="A61" s="16">
        <f t="shared" si="1"/>
        <v>47</v>
      </c>
      <c r="B61" s="84"/>
      <c r="C61" s="72" t="s">
        <v>132</v>
      </c>
      <c r="D61" s="82"/>
      <c r="E61" s="82"/>
      <c r="F61" s="82"/>
      <c r="G61" s="117"/>
      <c r="H61" s="117"/>
      <c r="I61" s="82"/>
      <c r="J61" s="82"/>
      <c r="K61" s="82"/>
    </row>
    <row r="62" spans="1:14">
      <c r="A62" s="16">
        <f t="shared" si="1"/>
        <v>48</v>
      </c>
      <c r="B62" s="73">
        <v>37400</v>
      </c>
      <c r="C62" s="8" t="s">
        <v>133</v>
      </c>
      <c r="D62" s="74">
        <v>531166.79</v>
      </c>
      <c r="E62" s="116">
        <v>0</v>
      </c>
      <c r="F62" s="116">
        <f t="shared" ref="F62:F81" si="17">D62+E62</f>
        <v>531166.79</v>
      </c>
      <c r="G62" s="117">
        <f t="shared" ref="G62:H81" si="18">$G$16</f>
        <v>1</v>
      </c>
      <c r="H62" s="117">
        <f t="shared" si="18"/>
        <v>1</v>
      </c>
      <c r="I62" s="76">
        <f t="shared" ref="I62:I81" si="19">F62*G62*H62</f>
        <v>531166.79</v>
      </c>
      <c r="J62" s="82"/>
      <c r="K62" s="74">
        <v>531166.79</v>
      </c>
      <c r="L62" s="120">
        <f t="shared" ref="L62:M81" si="20">$G$16</f>
        <v>1</v>
      </c>
      <c r="M62" s="120">
        <f t="shared" si="20"/>
        <v>1</v>
      </c>
      <c r="N62" s="121">
        <f t="shared" ref="N62:N81" si="21">K62*L62*M62</f>
        <v>531166.79</v>
      </c>
    </row>
    <row r="63" spans="1:14">
      <c r="A63" s="16">
        <f t="shared" si="1"/>
        <v>49</v>
      </c>
      <c r="B63" s="73">
        <v>37401</v>
      </c>
      <c r="C63" s="8" t="s">
        <v>108</v>
      </c>
      <c r="D63" s="74">
        <v>37326.42</v>
      </c>
      <c r="E63" s="122">
        <v>0</v>
      </c>
      <c r="F63" s="122">
        <f t="shared" si="17"/>
        <v>37326.42</v>
      </c>
      <c r="G63" s="117">
        <f t="shared" si="18"/>
        <v>1</v>
      </c>
      <c r="H63" s="117">
        <f t="shared" si="18"/>
        <v>1</v>
      </c>
      <c r="I63" s="122">
        <f t="shared" si="19"/>
        <v>37326.42</v>
      </c>
      <c r="J63" s="82"/>
      <c r="K63" s="74">
        <v>37326.419999999991</v>
      </c>
      <c r="L63" s="120">
        <f t="shared" si="20"/>
        <v>1</v>
      </c>
      <c r="M63" s="120">
        <f t="shared" si="20"/>
        <v>1</v>
      </c>
      <c r="N63" s="123">
        <f t="shared" si="21"/>
        <v>37326.419999999991</v>
      </c>
    </row>
    <row r="64" spans="1:14">
      <c r="A64" s="16">
        <f t="shared" si="1"/>
        <v>50</v>
      </c>
      <c r="B64" s="73">
        <v>37402</v>
      </c>
      <c r="C64" s="8" t="s">
        <v>134</v>
      </c>
      <c r="D64" s="74">
        <v>1513388.0239745222</v>
      </c>
      <c r="E64" s="122">
        <v>0</v>
      </c>
      <c r="F64" s="122">
        <f t="shared" si="17"/>
        <v>1513388.0239745222</v>
      </c>
      <c r="G64" s="117">
        <f t="shared" si="18"/>
        <v>1</v>
      </c>
      <c r="H64" s="117">
        <f t="shared" si="18"/>
        <v>1</v>
      </c>
      <c r="I64" s="122">
        <f t="shared" si="19"/>
        <v>1513388.0239745222</v>
      </c>
      <c r="J64" s="82"/>
      <c r="K64" s="74">
        <v>1508932.1306592142</v>
      </c>
      <c r="L64" s="120">
        <f t="shared" si="20"/>
        <v>1</v>
      </c>
      <c r="M64" s="120">
        <f t="shared" si="20"/>
        <v>1</v>
      </c>
      <c r="N64" s="123">
        <f t="shared" si="21"/>
        <v>1508932.1306592142</v>
      </c>
    </row>
    <row r="65" spans="1:14">
      <c r="A65" s="16">
        <f t="shared" si="1"/>
        <v>51</v>
      </c>
      <c r="B65" s="73">
        <v>37403</v>
      </c>
      <c r="C65" s="8" t="s">
        <v>135</v>
      </c>
      <c r="D65" s="74">
        <v>2783.89</v>
      </c>
      <c r="E65" s="122">
        <v>0</v>
      </c>
      <c r="F65" s="122">
        <f t="shared" si="17"/>
        <v>2783.89</v>
      </c>
      <c r="G65" s="117">
        <f t="shared" si="18"/>
        <v>1</v>
      </c>
      <c r="H65" s="117">
        <f t="shared" si="18"/>
        <v>1</v>
      </c>
      <c r="I65" s="122">
        <f t="shared" si="19"/>
        <v>2783.89</v>
      </c>
      <c r="J65" s="82"/>
      <c r="K65" s="74">
        <v>2783.89</v>
      </c>
      <c r="L65" s="120">
        <f t="shared" si="20"/>
        <v>1</v>
      </c>
      <c r="M65" s="120">
        <f t="shared" si="20"/>
        <v>1</v>
      </c>
      <c r="N65" s="123">
        <f t="shared" si="21"/>
        <v>2783.89</v>
      </c>
    </row>
    <row r="66" spans="1:14">
      <c r="A66" s="16">
        <f t="shared" si="1"/>
        <v>52</v>
      </c>
      <c r="B66" s="73">
        <v>37500</v>
      </c>
      <c r="C66" s="8" t="s">
        <v>126</v>
      </c>
      <c r="D66" s="74">
        <v>336167.54</v>
      </c>
      <c r="E66" s="122">
        <v>0</v>
      </c>
      <c r="F66" s="122">
        <f t="shared" si="17"/>
        <v>336167.54</v>
      </c>
      <c r="G66" s="117">
        <f t="shared" si="18"/>
        <v>1</v>
      </c>
      <c r="H66" s="117">
        <f t="shared" si="18"/>
        <v>1</v>
      </c>
      <c r="I66" s="122">
        <f t="shared" si="19"/>
        <v>336167.54</v>
      </c>
      <c r="J66" s="82"/>
      <c r="K66" s="74">
        <v>336167.54</v>
      </c>
      <c r="L66" s="120">
        <f t="shared" si="20"/>
        <v>1</v>
      </c>
      <c r="M66" s="120">
        <f t="shared" si="20"/>
        <v>1</v>
      </c>
      <c r="N66" s="123">
        <f t="shared" si="21"/>
        <v>336167.54</v>
      </c>
    </row>
    <row r="67" spans="1:14">
      <c r="A67" s="16">
        <f t="shared" si="1"/>
        <v>53</v>
      </c>
      <c r="B67" s="73">
        <v>37501</v>
      </c>
      <c r="C67" s="8" t="s">
        <v>136</v>
      </c>
      <c r="D67" s="74">
        <v>99818.13</v>
      </c>
      <c r="E67" s="122">
        <v>0</v>
      </c>
      <c r="F67" s="122">
        <f t="shared" si="17"/>
        <v>99818.13</v>
      </c>
      <c r="G67" s="117">
        <f t="shared" si="18"/>
        <v>1</v>
      </c>
      <c r="H67" s="117">
        <f t="shared" si="18"/>
        <v>1</v>
      </c>
      <c r="I67" s="122">
        <f t="shared" si="19"/>
        <v>99818.13</v>
      </c>
      <c r="J67" s="82"/>
      <c r="K67" s="74">
        <v>99818.12999999999</v>
      </c>
      <c r="L67" s="120">
        <f t="shared" si="20"/>
        <v>1</v>
      </c>
      <c r="M67" s="120">
        <f t="shared" si="20"/>
        <v>1</v>
      </c>
      <c r="N67" s="123">
        <f t="shared" si="21"/>
        <v>99818.12999999999</v>
      </c>
    </row>
    <row r="68" spans="1:14">
      <c r="A68" s="16">
        <f t="shared" si="1"/>
        <v>54</v>
      </c>
      <c r="B68" s="73">
        <v>37502</v>
      </c>
      <c r="C68" s="8" t="s">
        <v>134</v>
      </c>
      <c r="D68" s="74">
        <v>46264.19</v>
      </c>
      <c r="E68" s="122">
        <v>0</v>
      </c>
      <c r="F68" s="122">
        <f t="shared" si="17"/>
        <v>46264.19</v>
      </c>
      <c r="G68" s="117">
        <f t="shared" si="18"/>
        <v>1</v>
      </c>
      <c r="H68" s="117">
        <f t="shared" si="18"/>
        <v>1</v>
      </c>
      <c r="I68" s="122">
        <f t="shared" si="19"/>
        <v>46264.19</v>
      </c>
      <c r="J68" s="82"/>
      <c r="K68" s="74">
        <v>46264.189999999995</v>
      </c>
      <c r="L68" s="120">
        <f t="shared" si="20"/>
        <v>1</v>
      </c>
      <c r="M68" s="120">
        <f t="shared" si="20"/>
        <v>1</v>
      </c>
      <c r="N68" s="123">
        <f t="shared" si="21"/>
        <v>46264.189999999995</v>
      </c>
    </row>
    <row r="69" spans="1:14">
      <c r="A69" s="16">
        <f t="shared" si="1"/>
        <v>55</v>
      </c>
      <c r="B69" s="73">
        <v>37503</v>
      </c>
      <c r="C69" s="8" t="s">
        <v>137</v>
      </c>
      <c r="D69" s="74">
        <v>4005.08</v>
      </c>
      <c r="E69" s="122">
        <v>0</v>
      </c>
      <c r="F69" s="122">
        <f t="shared" si="17"/>
        <v>4005.08</v>
      </c>
      <c r="G69" s="117">
        <f t="shared" si="18"/>
        <v>1</v>
      </c>
      <c r="H69" s="117">
        <f t="shared" si="18"/>
        <v>1</v>
      </c>
      <c r="I69" s="122">
        <f t="shared" si="19"/>
        <v>4005.08</v>
      </c>
      <c r="J69" s="82"/>
      <c r="K69" s="74">
        <v>4005.0800000000013</v>
      </c>
      <c r="L69" s="120">
        <f t="shared" si="20"/>
        <v>1</v>
      </c>
      <c r="M69" s="120">
        <f t="shared" si="20"/>
        <v>1</v>
      </c>
      <c r="N69" s="123">
        <f t="shared" si="21"/>
        <v>4005.0800000000013</v>
      </c>
    </row>
    <row r="70" spans="1:14">
      <c r="A70" s="16">
        <f t="shared" si="1"/>
        <v>56</v>
      </c>
      <c r="B70" s="73">
        <v>37600</v>
      </c>
      <c r="C70" s="8" t="s">
        <v>128</v>
      </c>
      <c r="D70" s="74">
        <v>19833751.278842039</v>
      </c>
      <c r="E70" s="122">
        <v>0</v>
      </c>
      <c r="F70" s="122">
        <f t="shared" si="17"/>
        <v>19833751.278842039</v>
      </c>
      <c r="G70" s="117">
        <f t="shared" si="18"/>
        <v>1</v>
      </c>
      <c r="H70" s="117">
        <f t="shared" si="18"/>
        <v>1</v>
      </c>
      <c r="I70" s="122">
        <f t="shared" si="19"/>
        <v>19833751.278842039</v>
      </c>
      <c r="J70" s="82"/>
      <c r="K70" s="74">
        <v>20008047.633832872</v>
      </c>
      <c r="L70" s="120">
        <f t="shared" si="20"/>
        <v>1</v>
      </c>
      <c r="M70" s="120">
        <f t="shared" si="20"/>
        <v>1</v>
      </c>
      <c r="N70" s="123">
        <f t="shared" si="21"/>
        <v>20008047.633832872</v>
      </c>
    </row>
    <row r="71" spans="1:14">
      <c r="A71" s="16">
        <f t="shared" si="1"/>
        <v>57</v>
      </c>
      <c r="B71" s="73">
        <v>37601</v>
      </c>
      <c r="C71" s="8" t="s">
        <v>129</v>
      </c>
      <c r="D71" s="74">
        <v>115579828.29073457</v>
      </c>
      <c r="E71" s="122">
        <v>0</v>
      </c>
      <c r="F71" s="122">
        <f t="shared" si="17"/>
        <v>115579828.29073457</v>
      </c>
      <c r="G71" s="117">
        <f t="shared" si="18"/>
        <v>1</v>
      </c>
      <c r="H71" s="117">
        <f t="shared" si="18"/>
        <v>1</v>
      </c>
      <c r="I71" s="122">
        <f t="shared" si="19"/>
        <v>115579828.29073457</v>
      </c>
      <c r="J71" s="82"/>
      <c r="K71" s="74">
        <v>112357720.54772933</v>
      </c>
      <c r="L71" s="120">
        <f t="shared" si="20"/>
        <v>1</v>
      </c>
      <c r="M71" s="120">
        <f t="shared" si="20"/>
        <v>1</v>
      </c>
      <c r="N71" s="123">
        <f t="shared" si="21"/>
        <v>112357720.54772933</v>
      </c>
    </row>
    <row r="72" spans="1:14">
      <c r="A72" s="16">
        <f t="shared" si="1"/>
        <v>58</v>
      </c>
      <c r="B72" s="73">
        <v>37602</v>
      </c>
      <c r="C72" s="8" t="s">
        <v>138</v>
      </c>
      <c r="D72" s="74">
        <v>103614836.63154207</v>
      </c>
      <c r="E72" s="122">
        <v>0</v>
      </c>
      <c r="F72" s="122">
        <f t="shared" si="17"/>
        <v>103614836.63154207</v>
      </c>
      <c r="G72" s="117">
        <f t="shared" si="18"/>
        <v>1</v>
      </c>
      <c r="H72" s="117">
        <f t="shared" si="18"/>
        <v>1</v>
      </c>
      <c r="I72" s="122">
        <f t="shared" si="19"/>
        <v>103614836.63154207</v>
      </c>
      <c r="J72" s="82"/>
      <c r="K72" s="74">
        <v>97163196.540185437</v>
      </c>
      <c r="L72" s="120">
        <f t="shared" si="20"/>
        <v>1</v>
      </c>
      <c r="M72" s="120">
        <f t="shared" si="20"/>
        <v>1</v>
      </c>
      <c r="N72" s="123">
        <f t="shared" si="21"/>
        <v>97163196.540185437</v>
      </c>
    </row>
    <row r="73" spans="1:14">
      <c r="A73" s="16">
        <f t="shared" si="1"/>
        <v>59</v>
      </c>
      <c r="B73" s="73">
        <v>37800</v>
      </c>
      <c r="C73" s="8" t="s">
        <v>139</v>
      </c>
      <c r="D73" s="74">
        <v>7701650.5903896168</v>
      </c>
      <c r="E73" s="122">
        <v>0</v>
      </c>
      <c r="F73" s="122">
        <f t="shared" si="17"/>
        <v>7701650.5903896168</v>
      </c>
      <c r="G73" s="117">
        <f t="shared" si="18"/>
        <v>1</v>
      </c>
      <c r="H73" s="117">
        <f t="shared" si="18"/>
        <v>1</v>
      </c>
      <c r="I73" s="122">
        <f t="shared" si="19"/>
        <v>7701650.5903896168</v>
      </c>
      <c r="J73" s="82"/>
      <c r="K73" s="74">
        <v>7462836.8265099321</v>
      </c>
      <c r="L73" s="120">
        <f t="shared" si="20"/>
        <v>1</v>
      </c>
      <c r="M73" s="120">
        <f t="shared" si="20"/>
        <v>1</v>
      </c>
      <c r="N73" s="123">
        <f t="shared" si="21"/>
        <v>7462836.8265099321</v>
      </c>
    </row>
    <row r="74" spans="1:14">
      <c r="A74" s="16">
        <f t="shared" si="1"/>
        <v>60</v>
      </c>
      <c r="B74" s="73">
        <v>37900</v>
      </c>
      <c r="C74" s="8" t="s">
        <v>140</v>
      </c>
      <c r="D74" s="74">
        <v>3235231.1597220493</v>
      </c>
      <c r="E74" s="122">
        <v>0</v>
      </c>
      <c r="F74" s="122">
        <f t="shared" si="17"/>
        <v>3235231.1597220493</v>
      </c>
      <c r="G74" s="117">
        <f t="shared" si="18"/>
        <v>1</v>
      </c>
      <c r="H74" s="117">
        <f t="shared" si="18"/>
        <v>1</v>
      </c>
      <c r="I74" s="122">
        <f t="shared" si="19"/>
        <v>3235231.1597220493</v>
      </c>
      <c r="J74" s="82"/>
      <c r="K74" s="74">
        <v>3151874.9211629597</v>
      </c>
      <c r="L74" s="120">
        <f t="shared" si="20"/>
        <v>1</v>
      </c>
      <c r="M74" s="120">
        <f t="shared" si="20"/>
        <v>1</v>
      </c>
      <c r="N74" s="123">
        <f t="shared" si="21"/>
        <v>3151874.9211629597</v>
      </c>
    </row>
    <row r="75" spans="1:14">
      <c r="A75" s="16">
        <f t="shared" si="1"/>
        <v>61</v>
      </c>
      <c r="B75" s="73">
        <v>37905</v>
      </c>
      <c r="C75" s="8" t="s">
        <v>141</v>
      </c>
      <c r="D75" s="74">
        <v>1393820.61</v>
      </c>
      <c r="E75" s="122">
        <v>0</v>
      </c>
      <c r="F75" s="122">
        <f t="shared" si="17"/>
        <v>1393820.61</v>
      </c>
      <c r="G75" s="117">
        <f t="shared" si="18"/>
        <v>1</v>
      </c>
      <c r="H75" s="117">
        <f t="shared" si="18"/>
        <v>1</v>
      </c>
      <c r="I75" s="122">
        <f t="shared" si="19"/>
        <v>1393820.61</v>
      </c>
      <c r="J75" s="82"/>
      <c r="K75" s="74">
        <v>1393820.6099999999</v>
      </c>
      <c r="L75" s="120">
        <f t="shared" si="20"/>
        <v>1</v>
      </c>
      <c r="M75" s="120">
        <f t="shared" si="20"/>
        <v>1</v>
      </c>
      <c r="N75" s="123">
        <f t="shared" si="21"/>
        <v>1393820.6099999999</v>
      </c>
    </row>
    <row r="76" spans="1:14">
      <c r="A76" s="16">
        <f t="shared" si="1"/>
        <v>62</v>
      </c>
      <c r="B76" s="73">
        <v>38000</v>
      </c>
      <c r="C76" s="8" t="s">
        <v>142</v>
      </c>
      <c r="D76" s="74">
        <v>121199933.13873078</v>
      </c>
      <c r="E76" s="122">
        <v>0</v>
      </c>
      <c r="F76" s="122">
        <f t="shared" si="17"/>
        <v>121199933.13873078</v>
      </c>
      <c r="G76" s="117">
        <f t="shared" si="18"/>
        <v>1</v>
      </c>
      <c r="H76" s="117">
        <f t="shared" si="18"/>
        <v>1</v>
      </c>
      <c r="I76" s="122">
        <f t="shared" si="19"/>
        <v>121199933.13873078</v>
      </c>
      <c r="J76" s="82"/>
      <c r="K76" s="74">
        <v>118202045.19986632</v>
      </c>
      <c r="L76" s="120">
        <f t="shared" si="20"/>
        <v>1</v>
      </c>
      <c r="M76" s="120">
        <f t="shared" si="20"/>
        <v>1</v>
      </c>
      <c r="N76" s="123">
        <f t="shared" si="21"/>
        <v>118202045.19986632</v>
      </c>
    </row>
    <row r="77" spans="1:14">
      <c r="A77" s="16">
        <f t="shared" si="1"/>
        <v>63</v>
      </c>
      <c r="B77" s="73">
        <v>38100</v>
      </c>
      <c r="C77" s="8" t="s">
        <v>143</v>
      </c>
      <c r="D77" s="74">
        <v>36824531.023638383</v>
      </c>
      <c r="E77" s="122">
        <v>0</v>
      </c>
      <c r="F77" s="122">
        <f t="shared" si="17"/>
        <v>36824531.023638383</v>
      </c>
      <c r="G77" s="117">
        <f t="shared" si="18"/>
        <v>1</v>
      </c>
      <c r="H77" s="117">
        <f t="shared" si="18"/>
        <v>1</v>
      </c>
      <c r="I77" s="122">
        <f t="shared" si="19"/>
        <v>36824531.023638383</v>
      </c>
      <c r="J77" s="82"/>
      <c r="K77" s="74">
        <v>34690273.057552174</v>
      </c>
      <c r="L77" s="120">
        <f t="shared" si="20"/>
        <v>1</v>
      </c>
      <c r="M77" s="120">
        <f t="shared" si="20"/>
        <v>1</v>
      </c>
      <c r="N77" s="123">
        <f t="shared" si="21"/>
        <v>34690273.057552174</v>
      </c>
    </row>
    <row r="78" spans="1:14">
      <c r="A78" s="16">
        <f t="shared" si="1"/>
        <v>64</v>
      </c>
      <c r="B78" s="73">
        <v>38200</v>
      </c>
      <c r="C78" s="8" t="s">
        <v>144</v>
      </c>
      <c r="D78" s="74">
        <v>51934012.307934128</v>
      </c>
      <c r="E78" s="122">
        <v>0</v>
      </c>
      <c r="F78" s="122">
        <f t="shared" si="17"/>
        <v>51934012.307934128</v>
      </c>
      <c r="G78" s="117">
        <f t="shared" si="18"/>
        <v>1</v>
      </c>
      <c r="H78" s="117">
        <f t="shared" si="18"/>
        <v>1</v>
      </c>
      <c r="I78" s="122">
        <f t="shared" si="19"/>
        <v>51934012.307934128</v>
      </c>
      <c r="J78" s="82"/>
      <c r="K78" s="74">
        <v>51632550.034519844</v>
      </c>
      <c r="L78" s="120">
        <f t="shared" si="20"/>
        <v>1</v>
      </c>
      <c r="M78" s="120">
        <f t="shared" si="20"/>
        <v>1</v>
      </c>
      <c r="N78" s="123">
        <f t="shared" si="21"/>
        <v>51632550.034519844</v>
      </c>
    </row>
    <row r="79" spans="1:14">
      <c r="A79" s="16">
        <f t="shared" si="1"/>
        <v>65</v>
      </c>
      <c r="B79" s="73">
        <v>38300</v>
      </c>
      <c r="C79" s="8" t="s">
        <v>145</v>
      </c>
      <c r="D79" s="74">
        <v>8508625.644046491</v>
      </c>
      <c r="E79" s="122">
        <v>0</v>
      </c>
      <c r="F79" s="122">
        <f t="shared" si="17"/>
        <v>8508625.644046491</v>
      </c>
      <c r="G79" s="117">
        <f t="shared" si="18"/>
        <v>1</v>
      </c>
      <c r="H79" s="117">
        <f t="shared" si="18"/>
        <v>1</v>
      </c>
      <c r="I79" s="122">
        <f t="shared" si="19"/>
        <v>8508625.644046491</v>
      </c>
      <c r="J79" s="82"/>
      <c r="K79" s="74">
        <v>8425356.3026922084</v>
      </c>
      <c r="L79" s="120">
        <f t="shared" si="20"/>
        <v>1</v>
      </c>
      <c r="M79" s="120">
        <f t="shared" si="20"/>
        <v>1</v>
      </c>
      <c r="N79" s="123">
        <f t="shared" si="21"/>
        <v>8425356.3026922084</v>
      </c>
    </row>
    <row r="80" spans="1:14">
      <c r="A80" s="16">
        <f t="shared" si="1"/>
        <v>66</v>
      </c>
      <c r="B80" s="73">
        <v>38400</v>
      </c>
      <c r="C80" s="8" t="s">
        <v>146</v>
      </c>
      <c r="D80" s="74">
        <v>154276.35999999999</v>
      </c>
      <c r="E80" s="122">
        <v>0</v>
      </c>
      <c r="F80" s="122">
        <f t="shared" si="17"/>
        <v>154276.35999999999</v>
      </c>
      <c r="G80" s="117">
        <f t="shared" si="18"/>
        <v>1</v>
      </c>
      <c r="H80" s="117">
        <f t="shared" si="18"/>
        <v>1</v>
      </c>
      <c r="I80" s="122">
        <f t="shared" si="19"/>
        <v>154276.35999999999</v>
      </c>
      <c r="J80" s="82"/>
      <c r="K80" s="74">
        <v>154276.35999999993</v>
      </c>
      <c r="L80" s="120">
        <f t="shared" si="20"/>
        <v>1</v>
      </c>
      <c r="M80" s="120">
        <f t="shared" si="20"/>
        <v>1</v>
      </c>
      <c r="N80" s="123">
        <f t="shared" si="21"/>
        <v>154276.35999999993</v>
      </c>
    </row>
    <row r="81" spans="1:14">
      <c r="A81" s="16">
        <f t="shared" ref="A81:A144" si="22">A80+1</f>
        <v>67</v>
      </c>
      <c r="B81" s="73">
        <v>38500</v>
      </c>
      <c r="C81" s="8" t="s">
        <v>147</v>
      </c>
      <c r="D81" s="74">
        <v>5476057.1042412603</v>
      </c>
      <c r="E81" s="122">
        <v>0</v>
      </c>
      <c r="F81" s="122">
        <f t="shared" si="17"/>
        <v>5476057.1042412603</v>
      </c>
      <c r="G81" s="117">
        <f t="shared" si="18"/>
        <v>1</v>
      </c>
      <c r="H81" s="117">
        <f t="shared" si="18"/>
        <v>1</v>
      </c>
      <c r="I81" s="122">
        <f t="shared" si="19"/>
        <v>5476057.1042412603</v>
      </c>
      <c r="J81" s="82"/>
      <c r="K81" s="74">
        <v>5433872.7290307675</v>
      </c>
      <c r="L81" s="120">
        <f t="shared" si="20"/>
        <v>1</v>
      </c>
      <c r="M81" s="120">
        <f t="shared" si="20"/>
        <v>1</v>
      </c>
      <c r="N81" s="123">
        <f t="shared" si="21"/>
        <v>5433872.7290307675</v>
      </c>
    </row>
    <row r="82" spans="1:14">
      <c r="A82" s="16">
        <f t="shared" si="22"/>
        <v>68</v>
      </c>
      <c r="B82" s="84"/>
      <c r="C82" s="8"/>
      <c r="D82" s="85"/>
      <c r="E82" s="85"/>
      <c r="F82" s="85"/>
      <c r="G82" s="117"/>
      <c r="H82" s="117"/>
      <c r="I82" s="85"/>
      <c r="J82" s="82"/>
      <c r="K82" s="85"/>
      <c r="N82" s="86"/>
    </row>
    <row r="83" spans="1:14">
      <c r="A83" s="16">
        <f t="shared" si="22"/>
        <v>69</v>
      </c>
      <c r="B83" s="84"/>
      <c r="C83" s="8" t="s">
        <v>148</v>
      </c>
      <c r="D83" s="76">
        <f>SUM(D62:D82)</f>
        <v>478027474.20379591</v>
      </c>
      <c r="E83" s="118">
        <f>SUM(E62:E82)</f>
        <v>0</v>
      </c>
      <c r="F83" s="76">
        <f>SUM(F62:F82)</f>
        <v>478027474.20379591</v>
      </c>
      <c r="G83" s="117"/>
      <c r="H83" s="117"/>
      <c r="I83" s="76">
        <f>SUM(I62:I82)</f>
        <v>478027474.20379591</v>
      </c>
      <c r="J83" s="82"/>
      <c r="K83" s="76">
        <f>SUM(K62:K82)</f>
        <v>462642334.93374115</v>
      </c>
      <c r="N83" s="80">
        <f>SUM(N62:N82)</f>
        <v>462642334.93374115</v>
      </c>
    </row>
    <row r="84" spans="1:14">
      <c r="A84" s="16">
        <f t="shared" si="22"/>
        <v>70</v>
      </c>
      <c r="B84" s="84"/>
      <c r="C84" s="8"/>
      <c r="D84" s="82"/>
      <c r="E84" s="82"/>
      <c r="F84" s="82"/>
      <c r="G84" s="117"/>
      <c r="H84" s="117"/>
      <c r="I84" s="82"/>
      <c r="J84" s="82"/>
      <c r="K84" s="82"/>
    </row>
    <row r="85" spans="1:14">
      <c r="A85" s="16">
        <f t="shared" si="22"/>
        <v>71</v>
      </c>
      <c r="B85" s="84"/>
      <c r="C85" s="72" t="s">
        <v>173</v>
      </c>
      <c r="D85" s="82"/>
      <c r="E85" s="82"/>
      <c r="F85" s="82"/>
      <c r="G85" s="117"/>
      <c r="H85" s="117"/>
      <c r="I85" s="82"/>
      <c r="J85" s="82"/>
      <c r="K85" s="82"/>
    </row>
    <row r="86" spans="1:14">
      <c r="A86" s="16">
        <f t="shared" si="22"/>
        <v>72</v>
      </c>
      <c r="B86" s="73">
        <v>38900</v>
      </c>
      <c r="C86" s="8" t="s">
        <v>133</v>
      </c>
      <c r="D86" s="74">
        <v>1027349.7</v>
      </c>
      <c r="E86" s="116">
        <v>0</v>
      </c>
      <c r="F86" s="116">
        <f t="shared" ref="F86:F105" si="23">D86+E86</f>
        <v>1027349.7</v>
      </c>
      <c r="G86" s="117">
        <f t="shared" ref="G86:H101" si="24">$G$16</f>
        <v>1</v>
      </c>
      <c r="H86" s="117">
        <f t="shared" si="24"/>
        <v>1</v>
      </c>
      <c r="I86" s="76">
        <f t="shared" ref="I86:I105" si="25">F86*G86*H86</f>
        <v>1027349.7</v>
      </c>
      <c r="J86" s="82"/>
      <c r="K86" s="74">
        <v>1027349.6999999998</v>
      </c>
      <c r="L86" s="120">
        <f>$G$16</f>
        <v>1</v>
      </c>
      <c r="M86" s="120">
        <f>$G$16</f>
        <v>1</v>
      </c>
      <c r="N86" s="121">
        <f>K86*L86*M86</f>
        <v>1027349.6999999998</v>
      </c>
    </row>
    <row r="87" spans="1:14">
      <c r="A87" s="16">
        <f t="shared" si="22"/>
        <v>73</v>
      </c>
      <c r="B87" s="73">
        <v>39000</v>
      </c>
      <c r="C87" s="8" t="s">
        <v>126</v>
      </c>
      <c r="D87" s="74">
        <v>5400555.5651543681</v>
      </c>
      <c r="E87" s="122">
        <v>0</v>
      </c>
      <c r="F87" s="122">
        <f t="shared" si="23"/>
        <v>5400555.5651543681</v>
      </c>
      <c r="G87" s="117">
        <f t="shared" si="24"/>
        <v>1</v>
      </c>
      <c r="H87" s="117">
        <f t="shared" si="24"/>
        <v>1</v>
      </c>
      <c r="I87" s="122">
        <f t="shared" si="25"/>
        <v>5400555.5651543681</v>
      </c>
      <c r="J87" s="82"/>
      <c r="K87" s="74">
        <v>5235434.4975332627</v>
      </c>
      <c r="L87" s="120">
        <f>$G$16</f>
        <v>1</v>
      </c>
      <c r="M87" s="120">
        <f>$G$16</f>
        <v>1</v>
      </c>
      <c r="N87" s="123">
        <f t="shared" ref="N87:N105" si="26">K87*L87*M87</f>
        <v>5235434.4975332627</v>
      </c>
    </row>
    <row r="88" spans="1:14">
      <c r="A88" s="16">
        <f t="shared" si="22"/>
        <v>74</v>
      </c>
      <c r="B88" s="73">
        <v>39002</v>
      </c>
      <c r="C88" s="8" t="s">
        <v>150</v>
      </c>
      <c r="D88" s="74">
        <v>173114.85</v>
      </c>
      <c r="E88" s="122">
        <v>0</v>
      </c>
      <c r="F88" s="122">
        <f t="shared" si="23"/>
        <v>173114.85</v>
      </c>
      <c r="G88" s="117">
        <f t="shared" si="24"/>
        <v>1</v>
      </c>
      <c r="H88" s="117">
        <f t="shared" si="24"/>
        <v>1</v>
      </c>
      <c r="I88" s="122">
        <f t="shared" si="25"/>
        <v>173114.85</v>
      </c>
      <c r="J88" s="82"/>
      <c r="K88" s="74">
        <v>173114.85000000003</v>
      </c>
      <c r="L88" s="120">
        <f t="shared" ref="L88:M103" si="27">$G$16</f>
        <v>1</v>
      </c>
      <c r="M88" s="120">
        <f t="shared" si="27"/>
        <v>1</v>
      </c>
      <c r="N88" s="123">
        <f t="shared" si="26"/>
        <v>173114.85000000003</v>
      </c>
    </row>
    <row r="89" spans="1:14">
      <c r="A89" s="16">
        <f t="shared" si="22"/>
        <v>75</v>
      </c>
      <c r="B89" s="73">
        <v>39003</v>
      </c>
      <c r="C89" s="8" t="s">
        <v>137</v>
      </c>
      <c r="D89" s="74">
        <v>709199.18</v>
      </c>
      <c r="E89" s="122">
        <v>0</v>
      </c>
      <c r="F89" s="122">
        <f t="shared" si="23"/>
        <v>709199.18</v>
      </c>
      <c r="G89" s="117">
        <f t="shared" si="24"/>
        <v>1</v>
      </c>
      <c r="H89" s="117">
        <f t="shared" si="24"/>
        <v>1</v>
      </c>
      <c r="I89" s="122">
        <f t="shared" si="25"/>
        <v>709199.18</v>
      </c>
      <c r="J89" s="82"/>
      <c r="K89" s="74">
        <v>709199.17999999982</v>
      </c>
      <c r="L89" s="120">
        <f t="shared" si="27"/>
        <v>1</v>
      </c>
      <c r="M89" s="120">
        <f t="shared" si="27"/>
        <v>1</v>
      </c>
      <c r="N89" s="123">
        <f t="shared" si="26"/>
        <v>709199.17999999982</v>
      </c>
    </row>
    <row r="90" spans="1:14">
      <c r="A90" s="16">
        <f t="shared" si="22"/>
        <v>76</v>
      </c>
      <c r="B90" s="73">
        <v>39004</v>
      </c>
      <c r="C90" s="8" t="s">
        <v>151</v>
      </c>
      <c r="D90" s="74">
        <v>7461.49</v>
      </c>
      <c r="E90" s="122">
        <v>0</v>
      </c>
      <c r="F90" s="122">
        <f t="shared" si="23"/>
        <v>7461.49</v>
      </c>
      <c r="G90" s="117">
        <f t="shared" si="24"/>
        <v>1</v>
      </c>
      <c r="H90" s="117">
        <f t="shared" si="24"/>
        <v>1</v>
      </c>
      <c r="I90" s="122">
        <f t="shared" si="25"/>
        <v>7461.49</v>
      </c>
      <c r="J90" s="82"/>
      <c r="K90" s="74">
        <v>7461.4900000000007</v>
      </c>
      <c r="L90" s="120">
        <f t="shared" si="27"/>
        <v>1</v>
      </c>
      <c r="M90" s="120">
        <f t="shared" si="27"/>
        <v>1</v>
      </c>
      <c r="N90" s="123">
        <f t="shared" si="26"/>
        <v>7461.4900000000007</v>
      </c>
    </row>
    <row r="91" spans="1:14">
      <c r="A91" s="16">
        <f t="shared" si="22"/>
        <v>77</v>
      </c>
      <c r="B91" s="73">
        <v>39009</v>
      </c>
      <c r="C91" s="8" t="s">
        <v>152</v>
      </c>
      <c r="D91" s="74">
        <v>1246194.18</v>
      </c>
      <c r="E91" s="122">
        <v>0</v>
      </c>
      <c r="F91" s="122">
        <f t="shared" si="23"/>
        <v>1246194.18</v>
      </c>
      <c r="G91" s="117">
        <f t="shared" si="24"/>
        <v>1</v>
      </c>
      <c r="H91" s="117">
        <f t="shared" si="24"/>
        <v>1</v>
      </c>
      <c r="I91" s="122">
        <f t="shared" si="25"/>
        <v>1246194.18</v>
      </c>
      <c r="J91" s="82"/>
      <c r="K91" s="74">
        <v>1246194.18</v>
      </c>
      <c r="L91" s="120">
        <f t="shared" si="27"/>
        <v>1</v>
      </c>
      <c r="M91" s="120">
        <f t="shared" si="27"/>
        <v>1</v>
      </c>
      <c r="N91" s="123">
        <f t="shared" si="26"/>
        <v>1246194.18</v>
      </c>
    </row>
    <row r="92" spans="1:14">
      <c r="A92" s="16">
        <f t="shared" si="22"/>
        <v>78</v>
      </c>
      <c r="B92" s="73">
        <v>39100</v>
      </c>
      <c r="C92" s="8" t="s">
        <v>153</v>
      </c>
      <c r="D92" s="74">
        <v>2006247.0434882902</v>
      </c>
      <c r="E92" s="122">
        <v>0</v>
      </c>
      <c r="F92" s="122">
        <f t="shared" si="23"/>
        <v>2006247.0434882902</v>
      </c>
      <c r="G92" s="117">
        <f t="shared" si="24"/>
        <v>1</v>
      </c>
      <c r="H92" s="117">
        <f t="shared" si="24"/>
        <v>1</v>
      </c>
      <c r="I92" s="122">
        <f t="shared" si="25"/>
        <v>2006247.0434882902</v>
      </c>
      <c r="J92" s="82"/>
      <c r="K92" s="74">
        <v>1943486.6371535859</v>
      </c>
      <c r="L92" s="120">
        <f t="shared" si="27"/>
        <v>1</v>
      </c>
      <c r="M92" s="120">
        <f t="shared" si="27"/>
        <v>1</v>
      </c>
      <c r="N92" s="123">
        <f t="shared" si="26"/>
        <v>1943486.6371535859</v>
      </c>
    </row>
    <row r="93" spans="1:14">
      <c r="A93" s="16">
        <f t="shared" si="22"/>
        <v>79</v>
      </c>
      <c r="B93" s="73">
        <v>39200</v>
      </c>
      <c r="C93" s="8" t="s">
        <v>154</v>
      </c>
      <c r="D93" s="74">
        <v>362906.41</v>
      </c>
      <c r="E93" s="122">
        <v>0</v>
      </c>
      <c r="F93" s="122">
        <f t="shared" si="23"/>
        <v>362906.41</v>
      </c>
      <c r="G93" s="117">
        <f t="shared" si="24"/>
        <v>1</v>
      </c>
      <c r="H93" s="117">
        <f t="shared" si="24"/>
        <v>1</v>
      </c>
      <c r="I93" s="122">
        <f t="shared" si="25"/>
        <v>362906.41</v>
      </c>
      <c r="J93" s="82"/>
      <c r="K93" s="74">
        <v>362906.41000000009</v>
      </c>
      <c r="L93" s="120">
        <f t="shared" si="27"/>
        <v>1</v>
      </c>
      <c r="M93" s="120">
        <f t="shared" si="27"/>
        <v>1</v>
      </c>
      <c r="N93" s="123">
        <f t="shared" si="26"/>
        <v>362906.41000000009</v>
      </c>
    </row>
    <row r="94" spans="1:14">
      <c r="A94" s="16">
        <f t="shared" si="22"/>
        <v>80</v>
      </c>
      <c r="B94" s="73">
        <v>39202</v>
      </c>
      <c r="C94" s="8" t="s">
        <v>155</v>
      </c>
      <c r="D94" s="74">
        <v>33191.910000000003</v>
      </c>
      <c r="E94" s="122">
        <v>0</v>
      </c>
      <c r="F94" s="122">
        <f t="shared" si="23"/>
        <v>33191.910000000003</v>
      </c>
      <c r="G94" s="117">
        <f t="shared" si="24"/>
        <v>1</v>
      </c>
      <c r="H94" s="117">
        <f t="shared" si="24"/>
        <v>1</v>
      </c>
      <c r="I94" s="122">
        <f t="shared" si="25"/>
        <v>33191.910000000003</v>
      </c>
      <c r="J94" s="82"/>
      <c r="K94" s="74">
        <v>33191.910000000018</v>
      </c>
      <c r="L94" s="120">
        <f t="shared" si="27"/>
        <v>1</v>
      </c>
      <c r="M94" s="120">
        <f t="shared" si="27"/>
        <v>1</v>
      </c>
      <c r="N94" s="123">
        <f t="shared" si="26"/>
        <v>33191.910000000018</v>
      </c>
    </row>
    <row r="95" spans="1:14">
      <c r="A95" s="16">
        <f t="shared" si="22"/>
        <v>81</v>
      </c>
      <c r="B95" s="73">
        <v>39400</v>
      </c>
      <c r="C95" s="8" t="s">
        <v>156</v>
      </c>
      <c r="D95" s="74">
        <v>2808449.9430683781</v>
      </c>
      <c r="E95" s="122">
        <v>0</v>
      </c>
      <c r="F95" s="122">
        <f t="shared" si="23"/>
        <v>2808449.9430683781</v>
      </c>
      <c r="G95" s="117">
        <f t="shared" si="24"/>
        <v>1</v>
      </c>
      <c r="H95" s="117">
        <f t="shared" si="24"/>
        <v>1</v>
      </c>
      <c r="I95" s="122">
        <f t="shared" si="25"/>
        <v>2808449.9430683781</v>
      </c>
      <c r="J95" s="82"/>
      <c r="K95" s="74">
        <v>2654268.688659105</v>
      </c>
      <c r="L95" s="120">
        <f t="shared" si="27"/>
        <v>1</v>
      </c>
      <c r="M95" s="120">
        <f t="shared" si="27"/>
        <v>1</v>
      </c>
      <c r="N95" s="123">
        <f t="shared" si="26"/>
        <v>2654268.688659105</v>
      </c>
    </row>
    <row r="96" spans="1:14">
      <c r="A96" s="16">
        <f t="shared" si="22"/>
        <v>82</v>
      </c>
      <c r="B96" s="73">
        <v>39603</v>
      </c>
      <c r="C96" s="8" t="s">
        <v>157</v>
      </c>
      <c r="D96" s="74">
        <v>47302.960000000006</v>
      </c>
      <c r="E96" s="122">
        <v>0</v>
      </c>
      <c r="F96" s="122">
        <f t="shared" si="23"/>
        <v>47302.960000000006</v>
      </c>
      <c r="G96" s="117">
        <f t="shared" si="24"/>
        <v>1</v>
      </c>
      <c r="H96" s="117">
        <f t="shared" si="24"/>
        <v>1</v>
      </c>
      <c r="I96" s="122">
        <f t="shared" si="25"/>
        <v>47302.960000000006</v>
      </c>
      <c r="J96" s="82"/>
      <c r="K96" s="74">
        <v>47302.960000000006</v>
      </c>
      <c r="L96" s="120">
        <f t="shared" si="27"/>
        <v>1</v>
      </c>
      <c r="M96" s="120">
        <f t="shared" si="27"/>
        <v>1</v>
      </c>
      <c r="N96" s="123">
        <f t="shared" si="26"/>
        <v>47302.960000000006</v>
      </c>
    </row>
    <row r="97" spans="1:14">
      <c r="A97" s="16">
        <f t="shared" si="22"/>
        <v>83</v>
      </c>
      <c r="B97" s="73">
        <v>39604</v>
      </c>
      <c r="C97" s="8" t="s">
        <v>158</v>
      </c>
      <c r="D97" s="74">
        <v>62747.29</v>
      </c>
      <c r="E97" s="122">
        <v>0</v>
      </c>
      <c r="F97" s="122">
        <f t="shared" si="23"/>
        <v>62747.29</v>
      </c>
      <c r="G97" s="117">
        <f t="shared" si="24"/>
        <v>1</v>
      </c>
      <c r="H97" s="117">
        <f t="shared" si="24"/>
        <v>1</v>
      </c>
      <c r="I97" s="122">
        <f t="shared" si="25"/>
        <v>62747.29</v>
      </c>
      <c r="J97" s="82"/>
      <c r="K97" s="74">
        <v>62747.290000000008</v>
      </c>
      <c r="L97" s="120">
        <f t="shared" si="27"/>
        <v>1</v>
      </c>
      <c r="M97" s="120">
        <f t="shared" si="27"/>
        <v>1</v>
      </c>
      <c r="N97" s="123">
        <f t="shared" si="26"/>
        <v>62747.290000000008</v>
      </c>
    </row>
    <row r="98" spans="1:14">
      <c r="A98" s="16">
        <f t="shared" si="22"/>
        <v>84</v>
      </c>
      <c r="B98" s="73">
        <v>39605</v>
      </c>
      <c r="C98" s="5" t="s">
        <v>159</v>
      </c>
      <c r="D98" s="74">
        <v>33235.94</v>
      </c>
      <c r="E98" s="122">
        <v>0</v>
      </c>
      <c r="F98" s="122">
        <f t="shared" si="23"/>
        <v>33235.94</v>
      </c>
      <c r="G98" s="117">
        <f t="shared" si="24"/>
        <v>1</v>
      </c>
      <c r="H98" s="117">
        <f t="shared" si="24"/>
        <v>1</v>
      </c>
      <c r="I98" s="122">
        <f t="shared" si="25"/>
        <v>33235.94</v>
      </c>
      <c r="J98" s="82"/>
      <c r="K98" s="74">
        <v>33235.94</v>
      </c>
      <c r="L98" s="120">
        <f t="shared" si="27"/>
        <v>1</v>
      </c>
      <c r="M98" s="120">
        <f t="shared" si="27"/>
        <v>1</v>
      </c>
      <c r="N98" s="123">
        <f t="shared" si="26"/>
        <v>33235.94</v>
      </c>
    </row>
    <row r="99" spans="1:14">
      <c r="A99" s="16">
        <f t="shared" si="22"/>
        <v>85</v>
      </c>
      <c r="B99" s="73">
        <v>39700</v>
      </c>
      <c r="C99" s="8" t="s">
        <v>160</v>
      </c>
      <c r="D99" s="74">
        <v>416725.47072246304</v>
      </c>
      <c r="E99" s="122">
        <v>0</v>
      </c>
      <c r="F99" s="122">
        <f t="shared" si="23"/>
        <v>416725.47072246304</v>
      </c>
      <c r="G99" s="117">
        <f t="shared" si="24"/>
        <v>1</v>
      </c>
      <c r="H99" s="117">
        <f t="shared" si="24"/>
        <v>1</v>
      </c>
      <c r="I99" s="122">
        <f t="shared" si="25"/>
        <v>416725.47072246304</v>
      </c>
      <c r="J99" s="82"/>
      <c r="K99" s="74">
        <v>402998.72329263674</v>
      </c>
      <c r="L99" s="120">
        <f t="shared" si="27"/>
        <v>1</v>
      </c>
      <c r="M99" s="120">
        <f t="shared" si="27"/>
        <v>1</v>
      </c>
      <c r="N99" s="123">
        <f t="shared" si="26"/>
        <v>402998.72329263674</v>
      </c>
    </row>
    <row r="100" spans="1:14">
      <c r="A100" s="16">
        <f t="shared" si="22"/>
        <v>86</v>
      </c>
      <c r="B100" s="73">
        <v>39705</v>
      </c>
      <c r="C100" s="8" t="s">
        <v>161</v>
      </c>
      <c r="D100" s="74">
        <v>0</v>
      </c>
      <c r="E100" s="122">
        <v>0</v>
      </c>
      <c r="F100" s="122">
        <f t="shared" si="23"/>
        <v>0</v>
      </c>
      <c r="G100" s="117">
        <f t="shared" si="24"/>
        <v>1</v>
      </c>
      <c r="H100" s="117">
        <f t="shared" si="24"/>
        <v>1</v>
      </c>
      <c r="I100" s="122">
        <f t="shared" si="25"/>
        <v>0</v>
      </c>
      <c r="J100" s="82"/>
      <c r="K100" s="74">
        <v>0</v>
      </c>
      <c r="L100" s="120">
        <f t="shared" si="27"/>
        <v>1</v>
      </c>
      <c r="M100" s="120">
        <f t="shared" si="27"/>
        <v>1</v>
      </c>
      <c r="N100" s="123">
        <f t="shared" si="26"/>
        <v>0</v>
      </c>
    </row>
    <row r="101" spans="1:14">
      <c r="A101" s="16">
        <f t="shared" si="22"/>
        <v>87</v>
      </c>
      <c r="B101" s="73">
        <v>39800</v>
      </c>
      <c r="C101" s="8" t="s">
        <v>162</v>
      </c>
      <c r="D101" s="74">
        <v>4424212.6048364621</v>
      </c>
      <c r="E101" s="122">
        <v>0</v>
      </c>
      <c r="F101" s="122">
        <f t="shared" si="23"/>
        <v>4424212.6048364621</v>
      </c>
      <c r="G101" s="117">
        <f t="shared" si="24"/>
        <v>1</v>
      </c>
      <c r="H101" s="117">
        <f t="shared" si="24"/>
        <v>1</v>
      </c>
      <c r="I101" s="122">
        <f t="shared" si="25"/>
        <v>4424212.6048364621</v>
      </c>
      <c r="J101" s="82"/>
      <c r="K101" s="74">
        <v>4288652.440645271</v>
      </c>
      <c r="L101" s="120">
        <f t="shared" si="27"/>
        <v>1</v>
      </c>
      <c r="M101" s="120">
        <f t="shared" si="27"/>
        <v>1</v>
      </c>
      <c r="N101" s="123">
        <f t="shared" si="26"/>
        <v>4288652.440645271</v>
      </c>
    </row>
    <row r="102" spans="1:14">
      <c r="A102" s="16">
        <f t="shared" si="22"/>
        <v>88</v>
      </c>
      <c r="B102" s="73">
        <v>39903</v>
      </c>
      <c r="C102" s="8" t="s">
        <v>163</v>
      </c>
      <c r="D102" s="74">
        <v>94730.135711549039</v>
      </c>
      <c r="E102" s="122">
        <v>0</v>
      </c>
      <c r="F102" s="122">
        <f t="shared" si="23"/>
        <v>94730.135711549039</v>
      </c>
      <c r="G102" s="117">
        <f t="shared" ref="G102:H105" si="28">$G$16</f>
        <v>1</v>
      </c>
      <c r="H102" s="117">
        <f t="shared" si="28"/>
        <v>1</v>
      </c>
      <c r="I102" s="122">
        <f t="shared" si="25"/>
        <v>94730.135711549039</v>
      </c>
      <c r="J102" s="82"/>
      <c r="K102" s="74">
        <v>94709.10763737149</v>
      </c>
      <c r="L102" s="120">
        <f t="shared" si="27"/>
        <v>1</v>
      </c>
      <c r="M102" s="120">
        <f t="shared" si="27"/>
        <v>1</v>
      </c>
      <c r="N102" s="123">
        <f t="shared" si="26"/>
        <v>94709.10763737149</v>
      </c>
    </row>
    <row r="103" spans="1:14">
      <c r="A103" s="16">
        <f t="shared" si="22"/>
        <v>89</v>
      </c>
      <c r="B103" s="73">
        <v>39906</v>
      </c>
      <c r="C103" s="8" t="s">
        <v>164</v>
      </c>
      <c r="D103" s="74">
        <v>1781951.8845218152</v>
      </c>
      <c r="E103" s="122">
        <v>0</v>
      </c>
      <c r="F103" s="122">
        <f t="shared" si="23"/>
        <v>1781951.8845218152</v>
      </c>
      <c r="G103" s="117">
        <f t="shared" si="28"/>
        <v>1</v>
      </c>
      <c r="H103" s="117">
        <f t="shared" si="28"/>
        <v>1</v>
      </c>
      <c r="I103" s="122">
        <f t="shared" si="25"/>
        <v>1781951.8845218152</v>
      </c>
      <c r="J103" s="82"/>
      <c r="K103" s="74">
        <v>1646712.9937863885</v>
      </c>
      <c r="L103" s="120">
        <f t="shared" si="27"/>
        <v>1</v>
      </c>
      <c r="M103" s="120">
        <f t="shared" si="27"/>
        <v>1</v>
      </c>
      <c r="N103" s="123">
        <f t="shared" si="26"/>
        <v>1646712.9937863885</v>
      </c>
    </row>
    <row r="104" spans="1:14">
      <c r="A104" s="16">
        <f t="shared" si="22"/>
        <v>90</v>
      </c>
      <c r="B104" s="73">
        <v>39907</v>
      </c>
      <c r="C104" s="8" t="s">
        <v>165</v>
      </c>
      <c r="D104" s="74">
        <v>13751.77</v>
      </c>
      <c r="E104" s="122">
        <v>0</v>
      </c>
      <c r="F104" s="122">
        <f t="shared" si="23"/>
        <v>13751.77</v>
      </c>
      <c r="G104" s="117">
        <f t="shared" si="28"/>
        <v>1</v>
      </c>
      <c r="H104" s="117">
        <f t="shared" si="28"/>
        <v>1</v>
      </c>
      <c r="I104" s="122">
        <f t="shared" si="25"/>
        <v>13751.77</v>
      </c>
      <c r="J104" s="82"/>
      <c r="K104" s="74">
        <v>13751.769999999999</v>
      </c>
      <c r="L104" s="120">
        <f t="shared" ref="L104:M105" si="29">$G$16</f>
        <v>1</v>
      </c>
      <c r="M104" s="120">
        <f t="shared" si="29"/>
        <v>1</v>
      </c>
      <c r="N104" s="123">
        <f t="shared" si="26"/>
        <v>13751.769999999999</v>
      </c>
    </row>
    <row r="105" spans="1:14">
      <c r="A105" s="16">
        <f t="shared" si="22"/>
        <v>91</v>
      </c>
      <c r="B105" s="73">
        <v>39908</v>
      </c>
      <c r="C105" s="8" t="s">
        <v>166</v>
      </c>
      <c r="D105" s="74">
        <v>123514.83</v>
      </c>
      <c r="E105" s="122">
        <v>0</v>
      </c>
      <c r="F105" s="122">
        <f t="shared" si="23"/>
        <v>123514.83</v>
      </c>
      <c r="G105" s="117">
        <f t="shared" si="28"/>
        <v>1</v>
      </c>
      <c r="H105" s="117">
        <f t="shared" si="28"/>
        <v>1</v>
      </c>
      <c r="I105" s="122">
        <f t="shared" si="25"/>
        <v>123514.83</v>
      </c>
      <c r="J105" s="82"/>
      <c r="K105" s="74">
        <v>123514.83000000002</v>
      </c>
      <c r="L105" s="120">
        <f t="shared" si="29"/>
        <v>1</v>
      </c>
      <c r="M105" s="120">
        <f t="shared" si="29"/>
        <v>1</v>
      </c>
      <c r="N105" s="123">
        <f t="shared" si="26"/>
        <v>123514.83000000002</v>
      </c>
    </row>
    <row r="106" spans="1:14">
      <c r="A106" s="16">
        <f t="shared" si="22"/>
        <v>92</v>
      </c>
      <c r="B106" s="84"/>
      <c r="C106" s="8"/>
      <c r="D106" s="85"/>
      <c r="E106" s="85"/>
      <c r="F106" s="85"/>
      <c r="G106" s="93"/>
      <c r="H106" s="93"/>
      <c r="I106" s="85"/>
      <c r="J106" s="82"/>
      <c r="K106" s="85"/>
      <c r="N106" s="86"/>
    </row>
    <row r="107" spans="1:14">
      <c r="A107" s="16">
        <f t="shared" si="22"/>
        <v>93</v>
      </c>
      <c r="B107" s="84"/>
      <c r="C107" s="8" t="s">
        <v>167</v>
      </c>
      <c r="D107" s="76">
        <f>SUM(D86:D106)</f>
        <v>20772843.157503325</v>
      </c>
      <c r="E107" s="118">
        <f>SUM(E86:E106)</f>
        <v>0</v>
      </c>
      <c r="F107" s="76">
        <f>SUM(F86:F106)</f>
        <v>20772843.157503325</v>
      </c>
      <c r="G107" s="117"/>
      <c r="H107" s="117"/>
      <c r="I107" s="76">
        <f>SUM(I86:I106)</f>
        <v>20772843.157503325</v>
      </c>
      <c r="J107" s="82"/>
      <c r="K107" s="76">
        <f>SUM(K86:K106)</f>
        <v>20106233.59870762</v>
      </c>
      <c r="N107" s="80">
        <f>SUM(N86:N106)</f>
        <v>20106233.59870762</v>
      </c>
    </row>
    <row r="108" spans="1:14">
      <c r="A108" s="16">
        <f t="shared" si="22"/>
        <v>94</v>
      </c>
      <c r="B108" s="84"/>
      <c r="C108" s="8"/>
      <c r="D108" s="82"/>
      <c r="E108" s="82"/>
      <c r="F108" s="82"/>
      <c r="G108" s="93"/>
      <c r="H108" s="93"/>
      <c r="I108" s="82"/>
      <c r="J108" s="82"/>
      <c r="K108" s="82"/>
    </row>
    <row r="109" spans="1:14" ht="15.75" thickBot="1">
      <c r="A109" s="16">
        <f t="shared" si="22"/>
        <v>95</v>
      </c>
      <c r="B109" s="84"/>
      <c r="C109" s="8" t="s">
        <v>168</v>
      </c>
      <c r="D109" s="94">
        <f>D19+D26+D47+D59+D83+D107</f>
        <v>547099337.33915305</v>
      </c>
      <c r="E109" s="128">
        <f>E19+E26+E47+E59+E83+E107</f>
        <v>0</v>
      </c>
      <c r="F109" s="94">
        <f>F19+F26+F47+F59+F83+F107</f>
        <v>547099337.33915305</v>
      </c>
      <c r="G109" s="93"/>
      <c r="H109" s="93"/>
      <c r="I109" s="94">
        <f>I19+I26+I47+I59+I83+I107</f>
        <v>547099337.33915305</v>
      </c>
      <c r="J109" s="82"/>
      <c r="K109" s="94">
        <f>K19+K26+K47+K59+K83+K107</f>
        <v>530417571.81245786</v>
      </c>
      <c r="N109" s="95">
        <f>N19+N26+N47+N59+N83+N107</f>
        <v>530417571.81245786</v>
      </c>
    </row>
    <row r="110" spans="1:14" ht="15.75" thickTop="1">
      <c r="A110" s="16">
        <f t="shared" si="22"/>
        <v>96</v>
      </c>
      <c r="B110" s="84"/>
      <c r="C110" s="8"/>
      <c r="D110" s="82"/>
      <c r="E110" s="82"/>
      <c r="F110" s="82"/>
      <c r="G110" s="93"/>
      <c r="H110" s="93"/>
      <c r="I110" s="82"/>
      <c r="J110" s="82"/>
      <c r="K110" s="82"/>
    </row>
    <row r="111" spans="1:14">
      <c r="A111" s="16">
        <f t="shared" si="22"/>
        <v>97</v>
      </c>
      <c r="B111" s="84"/>
      <c r="C111" s="4" t="s">
        <v>169</v>
      </c>
      <c r="D111" s="74">
        <v>14123020.170000006</v>
      </c>
      <c r="E111" s="129">
        <v>0</v>
      </c>
      <c r="F111" s="129">
        <f>D111+E111</f>
        <v>14123020.170000006</v>
      </c>
      <c r="G111" s="130">
        <f>$G$16</f>
        <v>1</v>
      </c>
      <c r="H111" s="130">
        <f>$G$16</f>
        <v>1</v>
      </c>
      <c r="I111" s="129">
        <f>F111*G111*H111</f>
        <v>14123020.170000006</v>
      </c>
      <c r="J111" s="82"/>
      <c r="K111" s="74">
        <v>14123020.170000007</v>
      </c>
      <c r="L111" s="120">
        <f>$G$16</f>
        <v>1</v>
      </c>
      <c r="M111" s="120">
        <f>$G$16</f>
        <v>1</v>
      </c>
      <c r="N111" s="131">
        <f>K111*L111*M111</f>
        <v>14123020.170000007</v>
      </c>
    </row>
    <row r="112" spans="1:14">
      <c r="A112" s="16">
        <f t="shared" si="22"/>
        <v>98</v>
      </c>
      <c r="B112" s="84"/>
      <c r="C112" s="82"/>
      <c r="D112" s="82"/>
      <c r="E112" s="82"/>
      <c r="F112" s="82"/>
      <c r="G112" s="93"/>
      <c r="H112" s="93"/>
      <c r="I112" s="82"/>
      <c r="J112" s="82"/>
      <c r="K112" s="76"/>
    </row>
    <row r="113" spans="1:19" ht="15.75">
      <c r="A113" s="16">
        <f t="shared" si="22"/>
        <v>99</v>
      </c>
      <c r="B113" s="99" t="s">
        <v>170</v>
      </c>
      <c r="D113" s="82"/>
      <c r="E113" s="82"/>
      <c r="F113" s="82"/>
      <c r="G113" s="93"/>
      <c r="H113" s="93"/>
      <c r="I113" s="82"/>
      <c r="J113" s="82"/>
      <c r="K113" s="76"/>
    </row>
    <row r="114" spans="1:19">
      <c r="A114" s="16">
        <f t="shared" si="22"/>
        <v>100</v>
      </c>
      <c r="B114" s="84"/>
      <c r="D114" s="82"/>
      <c r="E114" s="82"/>
      <c r="F114" s="82"/>
      <c r="G114" s="93"/>
      <c r="H114" s="93"/>
      <c r="I114" s="82"/>
      <c r="J114" s="82"/>
      <c r="K114" s="76"/>
    </row>
    <row r="115" spans="1:19">
      <c r="A115" s="16">
        <f t="shared" si="22"/>
        <v>101</v>
      </c>
      <c r="B115" s="84"/>
      <c r="C115" s="72" t="s">
        <v>98</v>
      </c>
      <c r="D115" s="82"/>
      <c r="E115" s="82"/>
      <c r="F115" s="82"/>
      <c r="G115" s="93"/>
      <c r="H115" s="93"/>
      <c r="I115" s="82"/>
      <c r="J115" s="82"/>
      <c r="K115" s="76"/>
    </row>
    <row r="116" spans="1:19">
      <c r="A116" s="16">
        <f t="shared" si="22"/>
        <v>102</v>
      </c>
      <c r="B116" s="100">
        <v>30100</v>
      </c>
      <c r="C116" s="8" t="s">
        <v>99</v>
      </c>
      <c r="D116" s="74">
        <v>185309.27</v>
      </c>
      <c r="E116" s="118">
        <v>0</v>
      </c>
      <c r="F116" s="118">
        <f>D116+E116</f>
        <v>185309.27</v>
      </c>
      <c r="G116" s="117">
        <f>$G$16</f>
        <v>1</v>
      </c>
      <c r="H116" s="106">
        <v>0.49090457251500325</v>
      </c>
      <c r="I116" s="118">
        <f>F116*G116*H116</f>
        <v>90969.167972417315</v>
      </c>
      <c r="J116" s="82"/>
      <c r="K116" s="74">
        <v>185309.27</v>
      </c>
      <c r="L116" s="120">
        <f t="shared" ref="L116:M117" si="30">G116</f>
        <v>1</v>
      </c>
      <c r="M116" s="132">
        <f t="shared" si="30"/>
        <v>0.49090457251500325</v>
      </c>
      <c r="N116" s="125">
        <f>K116*L116*M116</f>
        <v>90969.167972417315</v>
      </c>
      <c r="S116" s="98"/>
    </row>
    <row r="117" spans="1:19">
      <c r="A117" s="16">
        <f t="shared" si="22"/>
        <v>103</v>
      </c>
      <c r="B117" s="100">
        <v>30300</v>
      </c>
      <c r="C117" s="8" t="s">
        <v>171</v>
      </c>
      <c r="D117" s="74">
        <v>1109551.68</v>
      </c>
      <c r="E117" s="126">
        <v>0</v>
      </c>
      <c r="F117" s="126">
        <f>D117+E117</f>
        <v>1109551.68</v>
      </c>
      <c r="G117" s="117">
        <f>$G$16</f>
        <v>1</v>
      </c>
      <c r="H117" s="106">
        <f>$H$116</f>
        <v>0.49090457251500325</v>
      </c>
      <c r="I117" s="126">
        <f>F117*G117*H117</f>
        <v>544683.99315370363</v>
      </c>
      <c r="J117" s="82"/>
      <c r="K117" s="74">
        <v>1109551.68</v>
      </c>
      <c r="L117" s="120">
        <f t="shared" si="30"/>
        <v>1</v>
      </c>
      <c r="M117" s="132">
        <f t="shared" si="30"/>
        <v>0.49090457251500325</v>
      </c>
      <c r="N117" s="127">
        <f>K117*L117*M117</f>
        <v>544683.99315370363</v>
      </c>
      <c r="S117" s="98"/>
    </row>
    <row r="118" spans="1:19">
      <c r="A118" s="16">
        <f t="shared" si="22"/>
        <v>104</v>
      </c>
      <c r="B118" s="84"/>
      <c r="C118" s="8"/>
      <c r="D118" s="85"/>
      <c r="E118" s="82"/>
      <c r="F118" s="82"/>
      <c r="G118" s="93"/>
      <c r="H118" s="93"/>
      <c r="I118" s="82"/>
      <c r="J118" s="82"/>
      <c r="K118" s="85"/>
    </row>
    <row r="119" spans="1:19">
      <c r="A119" s="16">
        <f t="shared" si="22"/>
        <v>105</v>
      </c>
      <c r="B119" s="84"/>
      <c r="C119" s="8" t="s">
        <v>101</v>
      </c>
      <c r="D119" s="76">
        <f>SUM(D116:D118)</f>
        <v>1294860.95</v>
      </c>
      <c r="E119" s="118">
        <f>SUM(E116:E118)</f>
        <v>0</v>
      </c>
      <c r="F119" s="118">
        <f>SUM(F116:F118)</f>
        <v>1294860.95</v>
      </c>
      <c r="G119" s="117"/>
      <c r="H119" s="117"/>
      <c r="I119" s="118">
        <f>SUM(I116:I118)</f>
        <v>635653.16112612095</v>
      </c>
      <c r="J119" s="82"/>
      <c r="K119" s="76">
        <f>SUM(K116:K118)</f>
        <v>1294860.95</v>
      </c>
      <c r="N119" s="125">
        <f>SUM(N116:N118)</f>
        <v>635653.16112612095</v>
      </c>
    </row>
    <row r="120" spans="1:19">
      <c r="A120" s="16">
        <f t="shared" si="22"/>
        <v>106</v>
      </c>
      <c r="B120" s="84"/>
      <c r="D120" s="82"/>
      <c r="E120" s="82"/>
      <c r="F120" s="82"/>
      <c r="G120" s="93"/>
      <c r="H120" s="93"/>
      <c r="I120" s="82"/>
      <c r="J120" s="82"/>
      <c r="K120" s="82"/>
    </row>
    <row r="121" spans="1:19">
      <c r="A121" s="16">
        <f t="shared" si="22"/>
        <v>107</v>
      </c>
      <c r="B121" s="84"/>
      <c r="C121" s="72" t="s">
        <v>132</v>
      </c>
      <c r="D121" s="82"/>
      <c r="E121" s="82"/>
      <c r="F121" s="82"/>
      <c r="G121" s="93"/>
      <c r="H121" s="93"/>
      <c r="I121" s="82"/>
      <c r="J121" s="82"/>
      <c r="K121" s="82"/>
    </row>
    <row r="122" spans="1:19">
      <c r="A122" s="16">
        <f t="shared" si="22"/>
        <v>108</v>
      </c>
      <c r="B122" s="100">
        <v>37400</v>
      </c>
      <c r="C122" s="8" t="s">
        <v>133</v>
      </c>
      <c r="D122" s="76">
        <v>0</v>
      </c>
      <c r="E122" s="118">
        <v>0</v>
      </c>
      <c r="F122" s="118">
        <f t="shared" ref="F122:F142" si="31">D122+E122</f>
        <v>0</v>
      </c>
      <c r="G122" s="117">
        <f t="shared" ref="G122:G142" si="32">$G$16</f>
        <v>1</v>
      </c>
      <c r="H122" s="106">
        <f t="shared" ref="H122:H142" si="33">$H$116</f>
        <v>0.49090457251500325</v>
      </c>
      <c r="I122" s="118">
        <f t="shared" ref="I122:I142" si="34">F122*G122*H122</f>
        <v>0</v>
      </c>
      <c r="J122" s="82"/>
      <c r="K122" s="76">
        <v>0</v>
      </c>
      <c r="L122" s="120">
        <f t="shared" ref="L122:M142" si="35">G122</f>
        <v>1</v>
      </c>
      <c r="M122" s="106">
        <f t="shared" si="35"/>
        <v>0.49090457251500325</v>
      </c>
      <c r="N122" s="125">
        <f t="shared" ref="N122:N142" si="36">K122*L122*M122</f>
        <v>0</v>
      </c>
      <c r="P122" s="92"/>
    </row>
    <row r="123" spans="1:19">
      <c r="A123" s="16">
        <f t="shared" si="22"/>
        <v>109</v>
      </c>
      <c r="B123" s="100">
        <v>35010</v>
      </c>
      <c r="C123" s="8" t="s">
        <v>108</v>
      </c>
      <c r="D123" s="81">
        <v>0</v>
      </c>
      <c r="E123" s="122">
        <v>0</v>
      </c>
      <c r="F123" s="122">
        <f t="shared" si="31"/>
        <v>0</v>
      </c>
      <c r="G123" s="117">
        <f t="shared" si="32"/>
        <v>1</v>
      </c>
      <c r="H123" s="106">
        <f t="shared" si="33"/>
        <v>0.49090457251500325</v>
      </c>
      <c r="I123" s="122">
        <f t="shared" si="34"/>
        <v>0</v>
      </c>
      <c r="J123" s="82"/>
      <c r="K123" s="81">
        <v>0</v>
      </c>
      <c r="L123" s="120">
        <f t="shared" si="35"/>
        <v>1</v>
      </c>
      <c r="M123" s="106">
        <f t="shared" si="35"/>
        <v>0.49090457251500325</v>
      </c>
      <c r="N123" s="123">
        <f t="shared" si="36"/>
        <v>0</v>
      </c>
      <c r="P123" s="92"/>
    </row>
    <row r="124" spans="1:19">
      <c r="A124" s="16">
        <f t="shared" si="22"/>
        <v>110</v>
      </c>
      <c r="B124" s="100">
        <v>37402</v>
      </c>
      <c r="C124" s="8" t="s">
        <v>134</v>
      </c>
      <c r="D124" s="81">
        <v>0</v>
      </c>
      <c r="E124" s="122">
        <v>0</v>
      </c>
      <c r="F124" s="122">
        <f t="shared" si="31"/>
        <v>0</v>
      </c>
      <c r="G124" s="117">
        <f t="shared" si="32"/>
        <v>1</v>
      </c>
      <c r="H124" s="106">
        <f t="shared" si="33"/>
        <v>0.49090457251500325</v>
      </c>
      <c r="I124" s="122">
        <f t="shared" si="34"/>
        <v>0</v>
      </c>
      <c r="J124" s="82"/>
      <c r="K124" s="81">
        <v>0</v>
      </c>
      <c r="L124" s="120">
        <f t="shared" si="35"/>
        <v>1</v>
      </c>
      <c r="M124" s="106">
        <f t="shared" si="35"/>
        <v>0.49090457251500325</v>
      </c>
      <c r="N124" s="123">
        <f t="shared" si="36"/>
        <v>0</v>
      </c>
      <c r="P124" s="92"/>
    </row>
    <row r="125" spans="1:19">
      <c r="A125" s="16">
        <f t="shared" si="22"/>
        <v>111</v>
      </c>
      <c r="B125" s="100">
        <v>37403</v>
      </c>
      <c r="C125" s="8" t="s">
        <v>135</v>
      </c>
      <c r="D125" s="81">
        <v>0</v>
      </c>
      <c r="E125" s="122">
        <v>0</v>
      </c>
      <c r="F125" s="122">
        <f t="shared" si="31"/>
        <v>0</v>
      </c>
      <c r="G125" s="117">
        <f t="shared" si="32"/>
        <v>1</v>
      </c>
      <c r="H125" s="106">
        <f t="shared" si="33"/>
        <v>0.49090457251500325</v>
      </c>
      <c r="I125" s="122">
        <f t="shared" si="34"/>
        <v>0</v>
      </c>
      <c r="J125" s="82"/>
      <c r="K125" s="81">
        <v>0</v>
      </c>
      <c r="L125" s="120">
        <f t="shared" si="35"/>
        <v>1</v>
      </c>
      <c r="M125" s="106">
        <f t="shared" si="35"/>
        <v>0.49090457251500325</v>
      </c>
      <c r="N125" s="123">
        <f t="shared" si="36"/>
        <v>0</v>
      </c>
    </row>
    <row r="126" spans="1:19">
      <c r="A126" s="16">
        <f t="shared" si="22"/>
        <v>112</v>
      </c>
      <c r="B126" s="100">
        <v>36602</v>
      </c>
      <c r="C126" s="8" t="s">
        <v>126</v>
      </c>
      <c r="D126" s="81">
        <v>0</v>
      </c>
      <c r="E126" s="122">
        <v>0</v>
      </c>
      <c r="F126" s="122">
        <f t="shared" si="31"/>
        <v>0</v>
      </c>
      <c r="G126" s="117">
        <f t="shared" si="32"/>
        <v>1</v>
      </c>
      <c r="H126" s="106">
        <f t="shared" si="33"/>
        <v>0.49090457251500325</v>
      </c>
      <c r="I126" s="122">
        <f t="shared" si="34"/>
        <v>0</v>
      </c>
      <c r="J126" s="82"/>
      <c r="K126" s="81">
        <v>0</v>
      </c>
      <c r="L126" s="120">
        <f t="shared" si="35"/>
        <v>1</v>
      </c>
      <c r="M126" s="106">
        <f t="shared" si="35"/>
        <v>0.49090457251500325</v>
      </c>
      <c r="N126" s="123">
        <f t="shared" si="36"/>
        <v>0</v>
      </c>
      <c r="P126" s="92"/>
    </row>
    <row r="127" spans="1:19">
      <c r="A127" s="16">
        <f t="shared" si="22"/>
        <v>113</v>
      </c>
      <c r="B127" s="100">
        <v>37402</v>
      </c>
      <c r="C127" s="8" t="s">
        <v>134</v>
      </c>
      <c r="D127" s="81">
        <v>0</v>
      </c>
      <c r="E127" s="122">
        <v>0</v>
      </c>
      <c r="F127" s="122">
        <f>D127+E127</f>
        <v>0</v>
      </c>
      <c r="G127" s="117">
        <f t="shared" si="32"/>
        <v>1</v>
      </c>
      <c r="H127" s="106">
        <f t="shared" si="33"/>
        <v>0.49090457251500325</v>
      </c>
      <c r="I127" s="122">
        <f>F127*G127*H127</f>
        <v>0</v>
      </c>
      <c r="J127" s="82"/>
      <c r="K127" s="81">
        <v>0</v>
      </c>
      <c r="L127" s="120">
        <f>G127</f>
        <v>1</v>
      </c>
      <c r="M127" s="106">
        <f>H127</f>
        <v>0.49090457251500325</v>
      </c>
      <c r="N127" s="123">
        <f>K127*L127*M127</f>
        <v>0</v>
      </c>
    </row>
    <row r="128" spans="1:19">
      <c r="A128" s="16">
        <f t="shared" si="22"/>
        <v>114</v>
      </c>
      <c r="B128" s="100">
        <v>37501</v>
      </c>
      <c r="C128" s="8" t="s">
        <v>136</v>
      </c>
      <c r="D128" s="81">
        <v>0</v>
      </c>
      <c r="E128" s="122">
        <v>0</v>
      </c>
      <c r="F128" s="122">
        <f t="shared" si="31"/>
        <v>0</v>
      </c>
      <c r="G128" s="117">
        <f t="shared" si="32"/>
        <v>1</v>
      </c>
      <c r="H128" s="106">
        <f t="shared" si="33"/>
        <v>0.49090457251500325</v>
      </c>
      <c r="I128" s="122">
        <f t="shared" si="34"/>
        <v>0</v>
      </c>
      <c r="J128" s="82"/>
      <c r="K128" s="81">
        <v>0</v>
      </c>
      <c r="L128" s="120">
        <f t="shared" si="35"/>
        <v>1</v>
      </c>
      <c r="M128" s="106">
        <f t="shared" si="35"/>
        <v>0.49090457251500325</v>
      </c>
      <c r="N128" s="123">
        <f t="shared" si="36"/>
        <v>0</v>
      </c>
    </row>
    <row r="129" spans="1:14">
      <c r="A129" s="16">
        <f t="shared" si="22"/>
        <v>115</v>
      </c>
      <c r="B129" s="100">
        <v>37503</v>
      </c>
      <c r="C129" s="8" t="s">
        <v>137</v>
      </c>
      <c r="D129" s="81">
        <v>0</v>
      </c>
      <c r="E129" s="122">
        <v>0</v>
      </c>
      <c r="F129" s="122">
        <f t="shared" si="31"/>
        <v>0</v>
      </c>
      <c r="G129" s="117">
        <f t="shared" si="32"/>
        <v>1</v>
      </c>
      <c r="H129" s="106">
        <f t="shared" si="33"/>
        <v>0.49090457251500325</v>
      </c>
      <c r="I129" s="122">
        <f t="shared" si="34"/>
        <v>0</v>
      </c>
      <c r="J129" s="82"/>
      <c r="K129" s="81">
        <v>0</v>
      </c>
      <c r="L129" s="120">
        <f t="shared" si="35"/>
        <v>1</v>
      </c>
      <c r="M129" s="106">
        <f t="shared" si="35"/>
        <v>0.49090457251500325</v>
      </c>
      <c r="N129" s="123">
        <f t="shared" si="36"/>
        <v>0</v>
      </c>
    </row>
    <row r="130" spans="1:14">
      <c r="A130" s="16">
        <f t="shared" si="22"/>
        <v>116</v>
      </c>
      <c r="B130" s="100">
        <v>36700</v>
      </c>
      <c r="C130" s="8" t="s">
        <v>128</v>
      </c>
      <c r="D130" s="81">
        <v>0</v>
      </c>
      <c r="E130" s="122">
        <v>0</v>
      </c>
      <c r="F130" s="122">
        <f t="shared" si="31"/>
        <v>0</v>
      </c>
      <c r="G130" s="117">
        <f t="shared" si="32"/>
        <v>1</v>
      </c>
      <c r="H130" s="106">
        <f t="shared" si="33"/>
        <v>0.49090457251500325</v>
      </c>
      <c r="I130" s="122">
        <f t="shared" si="34"/>
        <v>0</v>
      </c>
      <c r="J130" s="82"/>
      <c r="K130" s="81">
        <v>0</v>
      </c>
      <c r="L130" s="120">
        <f t="shared" si="35"/>
        <v>1</v>
      </c>
      <c r="M130" s="106">
        <f t="shared" si="35"/>
        <v>0.49090457251500325</v>
      </c>
      <c r="N130" s="123">
        <f t="shared" si="36"/>
        <v>0</v>
      </c>
    </row>
    <row r="131" spans="1:14">
      <c r="A131" s="16">
        <f t="shared" si="22"/>
        <v>117</v>
      </c>
      <c r="B131" s="100">
        <v>36701</v>
      </c>
      <c r="C131" s="8" t="s">
        <v>129</v>
      </c>
      <c r="D131" s="81">
        <v>0</v>
      </c>
      <c r="E131" s="122">
        <v>0</v>
      </c>
      <c r="F131" s="122">
        <f t="shared" si="31"/>
        <v>0</v>
      </c>
      <c r="G131" s="117">
        <f t="shared" si="32"/>
        <v>1</v>
      </c>
      <c r="H131" s="106">
        <f t="shared" si="33"/>
        <v>0.49090457251500325</v>
      </c>
      <c r="I131" s="122">
        <f t="shared" si="34"/>
        <v>0</v>
      </c>
      <c r="J131" s="82"/>
      <c r="K131" s="81">
        <v>0</v>
      </c>
      <c r="L131" s="120">
        <f t="shared" si="35"/>
        <v>1</v>
      </c>
      <c r="M131" s="106">
        <f t="shared" si="35"/>
        <v>0.49090457251500325</v>
      </c>
      <c r="N131" s="123">
        <f t="shared" si="36"/>
        <v>0</v>
      </c>
    </row>
    <row r="132" spans="1:14">
      <c r="A132" s="16">
        <f t="shared" si="22"/>
        <v>118</v>
      </c>
      <c r="B132" s="100">
        <v>37602</v>
      </c>
      <c r="C132" s="8" t="s">
        <v>138</v>
      </c>
      <c r="D132" s="81">
        <v>0</v>
      </c>
      <c r="E132" s="122">
        <v>0</v>
      </c>
      <c r="F132" s="122">
        <f t="shared" si="31"/>
        <v>0</v>
      </c>
      <c r="G132" s="117">
        <f t="shared" si="32"/>
        <v>1</v>
      </c>
      <c r="H132" s="106">
        <f t="shared" si="33"/>
        <v>0.49090457251500325</v>
      </c>
      <c r="I132" s="122">
        <f t="shared" si="34"/>
        <v>0</v>
      </c>
      <c r="J132" s="82"/>
      <c r="K132" s="81">
        <v>0</v>
      </c>
      <c r="L132" s="120">
        <f t="shared" si="35"/>
        <v>1</v>
      </c>
      <c r="M132" s="106">
        <f t="shared" si="35"/>
        <v>0.49090457251500325</v>
      </c>
      <c r="N132" s="123">
        <f t="shared" si="36"/>
        <v>0</v>
      </c>
    </row>
    <row r="133" spans="1:14">
      <c r="A133" s="16">
        <f t="shared" si="22"/>
        <v>119</v>
      </c>
      <c r="B133" s="100">
        <v>37800</v>
      </c>
      <c r="C133" s="8" t="s">
        <v>139</v>
      </c>
      <c r="D133" s="81">
        <v>0</v>
      </c>
      <c r="E133" s="122">
        <v>0</v>
      </c>
      <c r="F133" s="122">
        <f t="shared" si="31"/>
        <v>0</v>
      </c>
      <c r="G133" s="117">
        <f t="shared" si="32"/>
        <v>1</v>
      </c>
      <c r="H133" s="106">
        <f t="shared" si="33"/>
        <v>0.49090457251500325</v>
      </c>
      <c r="I133" s="122">
        <f t="shared" si="34"/>
        <v>0</v>
      </c>
      <c r="J133" s="82"/>
      <c r="K133" s="81">
        <v>0</v>
      </c>
      <c r="L133" s="120">
        <f t="shared" si="35"/>
        <v>1</v>
      </c>
      <c r="M133" s="106">
        <f t="shared" si="35"/>
        <v>0.49090457251500325</v>
      </c>
      <c r="N133" s="123">
        <f t="shared" si="36"/>
        <v>0</v>
      </c>
    </row>
    <row r="134" spans="1:14">
      <c r="A134" s="16">
        <f t="shared" si="22"/>
        <v>120</v>
      </c>
      <c r="B134" s="100">
        <v>37900</v>
      </c>
      <c r="C134" s="8" t="s">
        <v>140</v>
      </c>
      <c r="D134" s="81">
        <v>0</v>
      </c>
      <c r="E134" s="122">
        <v>0</v>
      </c>
      <c r="F134" s="122">
        <f t="shared" si="31"/>
        <v>0</v>
      </c>
      <c r="G134" s="117">
        <f t="shared" si="32"/>
        <v>1</v>
      </c>
      <c r="H134" s="106">
        <f t="shared" si="33"/>
        <v>0.49090457251500325</v>
      </c>
      <c r="I134" s="122">
        <f t="shared" si="34"/>
        <v>0</v>
      </c>
      <c r="J134" s="82"/>
      <c r="K134" s="81">
        <v>0</v>
      </c>
      <c r="L134" s="120">
        <f t="shared" si="35"/>
        <v>1</v>
      </c>
      <c r="M134" s="106">
        <f t="shared" si="35"/>
        <v>0.49090457251500325</v>
      </c>
      <c r="N134" s="123">
        <f t="shared" si="36"/>
        <v>0</v>
      </c>
    </row>
    <row r="135" spans="1:14">
      <c r="A135" s="16">
        <f t="shared" si="22"/>
        <v>121</v>
      </c>
      <c r="B135" s="100">
        <v>37905</v>
      </c>
      <c r="C135" s="8" t="s">
        <v>141</v>
      </c>
      <c r="D135" s="81">
        <v>0</v>
      </c>
      <c r="E135" s="122">
        <v>0</v>
      </c>
      <c r="F135" s="122">
        <f t="shared" si="31"/>
        <v>0</v>
      </c>
      <c r="G135" s="117">
        <f t="shared" si="32"/>
        <v>1</v>
      </c>
      <c r="H135" s="106">
        <f t="shared" si="33"/>
        <v>0.49090457251500325</v>
      </c>
      <c r="I135" s="122">
        <f t="shared" si="34"/>
        <v>0</v>
      </c>
      <c r="J135" s="82"/>
      <c r="K135" s="81">
        <v>0</v>
      </c>
      <c r="L135" s="120">
        <f t="shared" si="35"/>
        <v>1</v>
      </c>
      <c r="M135" s="106">
        <f t="shared" si="35"/>
        <v>0.49090457251500325</v>
      </c>
      <c r="N135" s="123">
        <f t="shared" si="36"/>
        <v>0</v>
      </c>
    </row>
    <row r="136" spans="1:14">
      <c r="A136" s="16">
        <f t="shared" si="22"/>
        <v>122</v>
      </c>
      <c r="B136" s="100">
        <v>38000</v>
      </c>
      <c r="C136" s="8" t="s">
        <v>142</v>
      </c>
      <c r="D136" s="81">
        <v>0</v>
      </c>
      <c r="E136" s="122">
        <v>0</v>
      </c>
      <c r="F136" s="122">
        <f t="shared" si="31"/>
        <v>0</v>
      </c>
      <c r="G136" s="117">
        <f t="shared" si="32"/>
        <v>1</v>
      </c>
      <c r="H136" s="106">
        <f t="shared" si="33"/>
        <v>0.49090457251500325</v>
      </c>
      <c r="I136" s="122">
        <f t="shared" si="34"/>
        <v>0</v>
      </c>
      <c r="J136" s="82"/>
      <c r="K136" s="81">
        <v>0</v>
      </c>
      <c r="L136" s="120">
        <f t="shared" si="35"/>
        <v>1</v>
      </c>
      <c r="M136" s="106">
        <f t="shared" si="35"/>
        <v>0.49090457251500325</v>
      </c>
      <c r="N136" s="123">
        <f t="shared" si="36"/>
        <v>0</v>
      </c>
    </row>
    <row r="137" spans="1:14">
      <c r="A137" s="16">
        <f t="shared" si="22"/>
        <v>123</v>
      </c>
      <c r="B137" s="100">
        <v>38100</v>
      </c>
      <c r="C137" s="8" t="s">
        <v>143</v>
      </c>
      <c r="D137" s="81">
        <v>0</v>
      </c>
      <c r="E137" s="122">
        <v>0</v>
      </c>
      <c r="F137" s="122">
        <f t="shared" si="31"/>
        <v>0</v>
      </c>
      <c r="G137" s="117">
        <f t="shared" si="32"/>
        <v>1</v>
      </c>
      <c r="H137" s="106">
        <f t="shared" si="33"/>
        <v>0.49090457251500325</v>
      </c>
      <c r="I137" s="122">
        <f t="shared" si="34"/>
        <v>0</v>
      </c>
      <c r="J137" s="82"/>
      <c r="K137" s="81">
        <v>0</v>
      </c>
      <c r="L137" s="120">
        <f t="shared" si="35"/>
        <v>1</v>
      </c>
      <c r="M137" s="106">
        <f t="shared" si="35"/>
        <v>0.49090457251500325</v>
      </c>
      <c r="N137" s="123">
        <f t="shared" si="36"/>
        <v>0</v>
      </c>
    </row>
    <row r="138" spans="1:14">
      <c r="A138" s="16">
        <f t="shared" si="22"/>
        <v>124</v>
      </c>
      <c r="B138" s="100">
        <v>38200</v>
      </c>
      <c r="C138" s="8" t="s">
        <v>144</v>
      </c>
      <c r="D138" s="81">
        <v>0</v>
      </c>
      <c r="E138" s="122">
        <v>0</v>
      </c>
      <c r="F138" s="122">
        <f t="shared" si="31"/>
        <v>0</v>
      </c>
      <c r="G138" s="117">
        <f t="shared" si="32"/>
        <v>1</v>
      </c>
      <c r="H138" s="106">
        <f t="shared" si="33"/>
        <v>0.49090457251500325</v>
      </c>
      <c r="I138" s="122">
        <f t="shared" si="34"/>
        <v>0</v>
      </c>
      <c r="J138" s="82"/>
      <c r="K138" s="81">
        <v>0</v>
      </c>
      <c r="L138" s="120">
        <f t="shared" si="35"/>
        <v>1</v>
      </c>
      <c r="M138" s="106">
        <f t="shared" si="35"/>
        <v>0.49090457251500325</v>
      </c>
      <c r="N138" s="123">
        <f t="shared" si="36"/>
        <v>0</v>
      </c>
    </row>
    <row r="139" spans="1:14">
      <c r="A139" s="16">
        <f t="shared" si="22"/>
        <v>125</v>
      </c>
      <c r="B139" s="100">
        <v>38300</v>
      </c>
      <c r="C139" s="8" t="s">
        <v>145</v>
      </c>
      <c r="D139" s="81">
        <v>0</v>
      </c>
      <c r="E139" s="122">
        <v>0</v>
      </c>
      <c r="F139" s="122">
        <f t="shared" si="31"/>
        <v>0</v>
      </c>
      <c r="G139" s="117">
        <f t="shared" si="32"/>
        <v>1</v>
      </c>
      <c r="H139" s="106">
        <f t="shared" si="33"/>
        <v>0.49090457251500325</v>
      </c>
      <c r="I139" s="122">
        <f t="shared" si="34"/>
        <v>0</v>
      </c>
      <c r="J139" s="82"/>
      <c r="K139" s="81">
        <v>0</v>
      </c>
      <c r="L139" s="120">
        <f t="shared" si="35"/>
        <v>1</v>
      </c>
      <c r="M139" s="106">
        <f t="shared" si="35"/>
        <v>0.49090457251500325</v>
      </c>
      <c r="N139" s="123">
        <f t="shared" si="36"/>
        <v>0</v>
      </c>
    </row>
    <row r="140" spans="1:14">
      <c r="A140" s="16">
        <f t="shared" si="22"/>
        <v>126</v>
      </c>
      <c r="B140" s="100">
        <v>38400</v>
      </c>
      <c r="C140" s="8" t="s">
        <v>146</v>
      </c>
      <c r="D140" s="81">
        <v>0</v>
      </c>
      <c r="E140" s="122">
        <v>0</v>
      </c>
      <c r="F140" s="122">
        <f t="shared" si="31"/>
        <v>0</v>
      </c>
      <c r="G140" s="117">
        <f t="shared" si="32"/>
        <v>1</v>
      </c>
      <c r="H140" s="106">
        <f t="shared" si="33"/>
        <v>0.49090457251500325</v>
      </c>
      <c r="I140" s="122">
        <f t="shared" si="34"/>
        <v>0</v>
      </c>
      <c r="J140" s="82"/>
      <c r="K140" s="81">
        <v>0</v>
      </c>
      <c r="L140" s="120">
        <f t="shared" si="35"/>
        <v>1</v>
      </c>
      <c r="M140" s="106">
        <f t="shared" si="35"/>
        <v>0.49090457251500325</v>
      </c>
      <c r="N140" s="123">
        <f t="shared" si="36"/>
        <v>0</v>
      </c>
    </row>
    <row r="141" spans="1:14">
      <c r="A141" s="16">
        <f t="shared" si="22"/>
        <v>127</v>
      </c>
      <c r="B141" s="100">
        <v>38500</v>
      </c>
      <c r="C141" s="8" t="s">
        <v>147</v>
      </c>
      <c r="D141" s="81">
        <v>0</v>
      </c>
      <c r="E141" s="122">
        <v>0</v>
      </c>
      <c r="F141" s="122">
        <f t="shared" si="31"/>
        <v>0</v>
      </c>
      <c r="G141" s="117">
        <f t="shared" si="32"/>
        <v>1</v>
      </c>
      <c r="H141" s="106">
        <f t="shared" si="33"/>
        <v>0.49090457251500325</v>
      </c>
      <c r="I141" s="122">
        <f t="shared" si="34"/>
        <v>0</v>
      </c>
      <c r="J141" s="82"/>
      <c r="K141" s="81">
        <v>0</v>
      </c>
      <c r="L141" s="120">
        <f t="shared" si="35"/>
        <v>1</v>
      </c>
      <c r="M141" s="106">
        <f t="shared" si="35"/>
        <v>0.49090457251500325</v>
      </c>
      <c r="N141" s="123">
        <f t="shared" si="36"/>
        <v>0</v>
      </c>
    </row>
    <row r="142" spans="1:14">
      <c r="A142" s="16">
        <f t="shared" si="22"/>
        <v>128</v>
      </c>
      <c r="B142" s="100">
        <v>38600</v>
      </c>
      <c r="C142" s="8" t="s">
        <v>172</v>
      </c>
      <c r="D142" s="89">
        <v>0</v>
      </c>
      <c r="E142" s="126">
        <v>0</v>
      </c>
      <c r="F142" s="126">
        <f t="shared" si="31"/>
        <v>0</v>
      </c>
      <c r="G142" s="117">
        <f t="shared" si="32"/>
        <v>1</v>
      </c>
      <c r="H142" s="106">
        <f t="shared" si="33"/>
        <v>0.49090457251500325</v>
      </c>
      <c r="I142" s="126">
        <f t="shared" si="34"/>
        <v>0</v>
      </c>
      <c r="J142" s="82"/>
      <c r="K142" s="89">
        <v>0</v>
      </c>
      <c r="L142" s="120">
        <f t="shared" si="35"/>
        <v>1</v>
      </c>
      <c r="M142" s="106">
        <f t="shared" si="35"/>
        <v>0.49090457251500325</v>
      </c>
      <c r="N142" s="127">
        <f t="shared" si="36"/>
        <v>0</v>
      </c>
    </row>
    <row r="143" spans="1:14">
      <c r="A143" s="16">
        <f t="shared" si="22"/>
        <v>129</v>
      </c>
      <c r="B143" s="84"/>
      <c r="C143" s="8"/>
      <c r="D143" s="82"/>
      <c r="E143" s="82"/>
      <c r="F143" s="82"/>
      <c r="G143" s="93"/>
      <c r="H143" s="93"/>
      <c r="I143" s="82"/>
      <c r="J143" s="82"/>
      <c r="K143" s="82"/>
      <c r="M143" s="106"/>
    </row>
    <row r="144" spans="1:14">
      <c r="A144" s="16">
        <f t="shared" si="22"/>
        <v>130</v>
      </c>
      <c r="B144" s="84"/>
      <c r="C144" s="8" t="s">
        <v>148</v>
      </c>
      <c r="D144" s="76">
        <f>SUM(D122:D143)</f>
        <v>0</v>
      </c>
      <c r="E144" s="118">
        <f>SUM(E122:E143)</f>
        <v>0</v>
      </c>
      <c r="F144" s="118">
        <f>SUM(F122:F143)</f>
        <v>0</v>
      </c>
      <c r="G144" s="93"/>
      <c r="H144" s="93"/>
      <c r="I144" s="118">
        <f>SUM(I122:I143)</f>
        <v>0</v>
      </c>
      <c r="J144" s="82"/>
      <c r="K144" s="76">
        <f>SUM(K122:K143)</f>
        <v>0</v>
      </c>
      <c r="M144" s="106"/>
      <c r="N144" s="125">
        <f>SUM(N122:N143)</f>
        <v>0</v>
      </c>
    </row>
    <row r="145" spans="1:19">
      <c r="A145" s="16">
        <f t="shared" ref="A145:A208" si="37">A144+1</f>
        <v>131</v>
      </c>
      <c r="B145" s="84"/>
      <c r="C145" s="8"/>
      <c r="D145" s="82"/>
      <c r="E145" s="82"/>
      <c r="F145" s="82"/>
      <c r="G145" s="93"/>
      <c r="H145" s="93"/>
      <c r="I145" s="82"/>
      <c r="J145" s="82"/>
      <c r="K145" s="82"/>
      <c r="M145" s="106"/>
    </row>
    <row r="146" spans="1:19">
      <c r="A146" s="16">
        <f t="shared" si="37"/>
        <v>132</v>
      </c>
      <c r="B146" s="84"/>
      <c r="C146" s="72" t="s">
        <v>149</v>
      </c>
      <c r="D146" s="82"/>
      <c r="E146" s="82"/>
      <c r="F146" s="82"/>
      <c r="G146" s="93"/>
      <c r="H146" s="93"/>
      <c r="I146" s="82"/>
      <c r="J146" s="82"/>
      <c r="K146" s="82"/>
      <c r="M146" s="106"/>
    </row>
    <row r="147" spans="1:19">
      <c r="A147" s="16">
        <f t="shared" si="37"/>
        <v>133</v>
      </c>
      <c r="B147" s="100">
        <v>39001</v>
      </c>
      <c r="C147" s="8" t="s">
        <v>174</v>
      </c>
      <c r="D147" s="74">
        <v>179338.52</v>
      </c>
      <c r="E147" s="118">
        <v>0</v>
      </c>
      <c r="F147" s="118">
        <f t="shared" ref="F147:F162" si="38">D147+E147</f>
        <v>179338.52</v>
      </c>
      <c r="G147" s="117">
        <f t="shared" ref="G147:G162" si="39">$G$16</f>
        <v>1</v>
      </c>
      <c r="H147" s="106">
        <f t="shared" ref="H147:H162" si="40">$H$116</f>
        <v>0.49090457251500325</v>
      </c>
      <c r="I147" s="118">
        <f t="shared" ref="I147:I162" si="41">F147*G147*H147</f>
        <v>88038.099496073351</v>
      </c>
      <c r="J147" s="82"/>
      <c r="K147" s="74">
        <v>179338.52</v>
      </c>
      <c r="L147" s="120">
        <f t="shared" ref="L147:M162" si="42">G147</f>
        <v>1</v>
      </c>
      <c r="M147" s="106">
        <f t="shared" si="42"/>
        <v>0.49090457251500325</v>
      </c>
      <c r="N147" s="125">
        <f t="shared" ref="N147:N162" si="43">K147*L147*M147</f>
        <v>88038.099496073351</v>
      </c>
      <c r="S147" s="98"/>
    </row>
    <row r="148" spans="1:19">
      <c r="A148" s="16">
        <f t="shared" si="37"/>
        <v>134</v>
      </c>
      <c r="B148" s="100">
        <v>39004</v>
      </c>
      <c r="C148" s="8" t="s">
        <v>151</v>
      </c>
      <c r="D148" s="74">
        <v>5771</v>
      </c>
      <c r="E148" s="122">
        <v>0</v>
      </c>
      <c r="F148" s="122">
        <f t="shared" si="38"/>
        <v>5771</v>
      </c>
      <c r="G148" s="117">
        <f t="shared" si="39"/>
        <v>1</v>
      </c>
      <c r="H148" s="106">
        <f t="shared" si="40"/>
        <v>0.49090457251500325</v>
      </c>
      <c r="I148" s="122">
        <f t="shared" si="41"/>
        <v>2833.0102879840838</v>
      </c>
      <c r="J148" s="82"/>
      <c r="K148" s="74">
        <v>5771</v>
      </c>
      <c r="L148" s="120">
        <f t="shared" si="42"/>
        <v>1</v>
      </c>
      <c r="M148" s="106">
        <f t="shared" si="42"/>
        <v>0.49090457251500325</v>
      </c>
      <c r="N148" s="123">
        <f t="shared" si="43"/>
        <v>2833.0102879840838</v>
      </c>
      <c r="S148" s="98"/>
    </row>
    <row r="149" spans="1:19">
      <c r="A149" s="16">
        <f t="shared" si="37"/>
        <v>135</v>
      </c>
      <c r="B149" s="100">
        <v>39009</v>
      </c>
      <c r="C149" s="8" t="s">
        <v>152</v>
      </c>
      <c r="D149" s="74">
        <v>188834</v>
      </c>
      <c r="E149" s="122">
        <v>0</v>
      </c>
      <c r="F149" s="122">
        <f t="shared" si="38"/>
        <v>188834</v>
      </c>
      <c r="G149" s="117">
        <f t="shared" si="39"/>
        <v>1</v>
      </c>
      <c r="H149" s="106">
        <f t="shared" si="40"/>
        <v>0.49090457251500325</v>
      </c>
      <c r="I149" s="122">
        <f t="shared" si="41"/>
        <v>92699.474046298128</v>
      </c>
      <c r="J149" s="82"/>
      <c r="K149" s="74">
        <v>154218.61538461538</v>
      </c>
      <c r="L149" s="120">
        <f t="shared" si="42"/>
        <v>1</v>
      </c>
      <c r="M149" s="106">
        <f t="shared" si="42"/>
        <v>0.49090457251500325</v>
      </c>
      <c r="N149" s="123">
        <f t="shared" si="43"/>
        <v>75706.62345924032</v>
      </c>
      <c r="S149" s="98"/>
    </row>
    <row r="150" spans="1:19">
      <c r="A150" s="16">
        <f t="shared" si="37"/>
        <v>136</v>
      </c>
      <c r="B150" s="100">
        <v>39100</v>
      </c>
      <c r="C150" s="8" t="s">
        <v>153</v>
      </c>
      <c r="D150" s="74">
        <v>42652.820000000007</v>
      </c>
      <c r="E150" s="122">
        <v>0</v>
      </c>
      <c r="F150" s="122">
        <f t="shared" si="38"/>
        <v>42652.820000000007</v>
      </c>
      <c r="G150" s="117">
        <f t="shared" si="39"/>
        <v>1</v>
      </c>
      <c r="H150" s="106">
        <f t="shared" si="40"/>
        <v>0.49090457251500325</v>
      </c>
      <c r="I150" s="122">
        <f t="shared" si="41"/>
        <v>20938.464368659384</v>
      </c>
      <c r="J150" s="82"/>
      <c r="K150" s="74">
        <v>42652.820000000014</v>
      </c>
      <c r="L150" s="120">
        <f t="shared" si="42"/>
        <v>1</v>
      </c>
      <c r="M150" s="106">
        <f t="shared" si="42"/>
        <v>0.49090457251500325</v>
      </c>
      <c r="N150" s="123">
        <f t="shared" si="43"/>
        <v>20938.464368659388</v>
      </c>
      <c r="S150" s="98"/>
    </row>
    <row r="151" spans="1:19">
      <c r="A151" s="16">
        <f t="shared" si="37"/>
        <v>137</v>
      </c>
      <c r="B151" s="100">
        <v>39200</v>
      </c>
      <c r="C151" s="8" t="s">
        <v>154</v>
      </c>
      <c r="D151" s="74">
        <v>4109.6899999999996</v>
      </c>
      <c r="E151" s="122">
        <v>0</v>
      </c>
      <c r="F151" s="122">
        <f t="shared" si="38"/>
        <v>4109.6899999999996</v>
      </c>
      <c r="G151" s="117">
        <f t="shared" si="39"/>
        <v>1</v>
      </c>
      <c r="H151" s="106">
        <f t="shared" si="40"/>
        <v>0.49090457251500325</v>
      </c>
      <c r="I151" s="122">
        <f t="shared" si="41"/>
        <v>2017.4656126191835</v>
      </c>
      <c r="J151" s="82"/>
      <c r="K151" s="74">
        <v>4109.6900000000005</v>
      </c>
      <c r="L151" s="120">
        <f t="shared" si="42"/>
        <v>1</v>
      </c>
      <c r="M151" s="106">
        <f t="shared" si="42"/>
        <v>0.49090457251500325</v>
      </c>
      <c r="N151" s="123">
        <f t="shared" si="43"/>
        <v>2017.465612619184</v>
      </c>
      <c r="S151" s="98"/>
    </row>
    <row r="152" spans="1:19">
      <c r="A152" s="16">
        <f t="shared" si="37"/>
        <v>138</v>
      </c>
      <c r="B152" s="100">
        <v>39400</v>
      </c>
      <c r="C152" s="8" t="s">
        <v>156</v>
      </c>
      <c r="D152" s="74">
        <v>163707.46</v>
      </c>
      <c r="E152" s="122">
        <v>0</v>
      </c>
      <c r="F152" s="122">
        <f t="shared" si="38"/>
        <v>163707.46</v>
      </c>
      <c r="G152" s="117">
        <f t="shared" si="39"/>
        <v>1</v>
      </c>
      <c r="H152" s="106">
        <f t="shared" si="40"/>
        <v>0.49090457251500325</v>
      </c>
      <c r="I152" s="122">
        <f t="shared" si="41"/>
        <v>80364.740668816987</v>
      </c>
      <c r="J152" s="82"/>
      <c r="K152" s="74">
        <v>163707.46</v>
      </c>
      <c r="L152" s="120">
        <f t="shared" si="42"/>
        <v>1</v>
      </c>
      <c r="M152" s="106">
        <f t="shared" si="42"/>
        <v>0.49090457251500325</v>
      </c>
      <c r="N152" s="123">
        <f t="shared" si="43"/>
        <v>80364.740668816987</v>
      </c>
      <c r="S152" s="98"/>
    </row>
    <row r="153" spans="1:19">
      <c r="A153" s="16">
        <f t="shared" si="37"/>
        <v>139</v>
      </c>
      <c r="B153" s="100">
        <v>39600</v>
      </c>
      <c r="C153" s="8" t="s">
        <v>175</v>
      </c>
      <c r="D153" s="74">
        <v>11037.170000000002</v>
      </c>
      <c r="E153" s="122">
        <v>0</v>
      </c>
      <c r="F153" s="122">
        <f t="shared" si="38"/>
        <v>11037.170000000002</v>
      </c>
      <c r="G153" s="117">
        <f t="shared" si="39"/>
        <v>1</v>
      </c>
      <c r="H153" s="106">
        <f t="shared" si="40"/>
        <v>0.49090457251500325</v>
      </c>
      <c r="I153" s="122">
        <f t="shared" si="41"/>
        <v>5418.1972206254195</v>
      </c>
      <c r="J153" s="82"/>
      <c r="K153" s="74">
        <v>11037.170000000002</v>
      </c>
      <c r="L153" s="120">
        <f t="shared" si="42"/>
        <v>1</v>
      </c>
      <c r="M153" s="106">
        <f t="shared" si="42"/>
        <v>0.49090457251500325</v>
      </c>
      <c r="N153" s="123">
        <f t="shared" si="43"/>
        <v>5418.1972206254195</v>
      </c>
      <c r="S153" s="98"/>
    </row>
    <row r="154" spans="1:19">
      <c r="A154" s="16">
        <f t="shared" si="37"/>
        <v>140</v>
      </c>
      <c r="B154" s="100">
        <v>39700</v>
      </c>
      <c r="C154" s="8" t="s">
        <v>160</v>
      </c>
      <c r="D154" s="74">
        <v>225613.58</v>
      </c>
      <c r="E154" s="122">
        <v>0</v>
      </c>
      <c r="F154" s="122">
        <f t="shared" si="38"/>
        <v>225613.58</v>
      </c>
      <c r="G154" s="117">
        <f t="shared" si="39"/>
        <v>1</v>
      </c>
      <c r="H154" s="106">
        <f t="shared" si="40"/>
        <v>0.49090457251500325</v>
      </c>
      <c r="I154" s="122">
        <f t="shared" si="41"/>
        <v>110754.73804347948</v>
      </c>
      <c r="J154" s="82"/>
      <c r="K154" s="74">
        <v>225613.58000000005</v>
      </c>
      <c r="L154" s="120">
        <f t="shared" si="42"/>
        <v>1</v>
      </c>
      <c r="M154" s="106">
        <f t="shared" si="42"/>
        <v>0.49090457251500325</v>
      </c>
      <c r="N154" s="123">
        <f t="shared" si="43"/>
        <v>110754.7380434795</v>
      </c>
      <c r="S154" s="98"/>
    </row>
    <row r="155" spans="1:19">
      <c r="A155" s="16">
        <f t="shared" si="37"/>
        <v>141</v>
      </c>
      <c r="B155" s="100">
        <v>39800</v>
      </c>
      <c r="C155" s="8" t="s">
        <v>162</v>
      </c>
      <c r="D155" s="74">
        <v>882228.18</v>
      </c>
      <c r="E155" s="122">
        <v>0</v>
      </c>
      <c r="F155" s="122">
        <f t="shared" si="38"/>
        <v>882228.18</v>
      </c>
      <c r="G155" s="117">
        <f t="shared" si="39"/>
        <v>1</v>
      </c>
      <c r="H155" s="106">
        <f t="shared" si="40"/>
        <v>0.49090457251500325</v>
      </c>
      <c r="I155" s="122">
        <f t="shared" si="41"/>
        <v>433089.84756358934</v>
      </c>
      <c r="J155" s="82"/>
      <c r="K155" s="74">
        <v>882228.17999999982</v>
      </c>
      <c r="L155" s="120">
        <f t="shared" si="42"/>
        <v>1</v>
      </c>
      <c r="M155" s="106">
        <f t="shared" si="42"/>
        <v>0.49090457251500325</v>
      </c>
      <c r="N155" s="123">
        <f t="shared" si="43"/>
        <v>433089.84756358922</v>
      </c>
      <c r="S155" s="98"/>
    </row>
    <row r="156" spans="1:19">
      <c r="A156" s="16">
        <f t="shared" si="37"/>
        <v>142</v>
      </c>
      <c r="B156" s="100">
        <v>39900</v>
      </c>
      <c r="C156" s="8" t="s">
        <v>176</v>
      </c>
      <c r="D156" s="74">
        <v>76993.22</v>
      </c>
      <c r="E156" s="122">
        <v>0</v>
      </c>
      <c r="F156" s="122">
        <f t="shared" si="38"/>
        <v>76993.22</v>
      </c>
      <c r="G156" s="117">
        <f t="shared" si="39"/>
        <v>1</v>
      </c>
      <c r="H156" s="106">
        <f t="shared" si="40"/>
        <v>0.49090457251500325</v>
      </c>
      <c r="I156" s="122">
        <f t="shared" si="41"/>
        <v>37796.323750653595</v>
      </c>
      <c r="J156" s="82"/>
      <c r="K156" s="74">
        <v>76993.219999999987</v>
      </c>
      <c r="L156" s="120">
        <f t="shared" si="42"/>
        <v>1</v>
      </c>
      <c r="M156" s="106">
        <f t="shared" si="42"/>
        <v>0.49090457251500325</v>
      </c>
      <c r="N156" s="123">
        <f t="shared" si="43"/>
        <v>37796.323750653595</v>
      </c>
      <c r="S156" s="98"/>
    </row>
    <row r="157" spans="1:19">
      <c r="A157" s="16">
        <f t="shared" si="37"/>
        <v>143</v>
      </c>
      <c r="B157" s="100">
        <v>39901</v>
      </c>
      <c r="C157" s="8" t="s">
        <v>177</v>
      </c>
      <c r="D157" s="74">
        <v>344193.54</v>
      </c>
      <c r="E157" s="122">
        <v>0</v>
      </c>
      <c r="F157" s="122">
        <f t="shared" si="38"/>
        <v>344193.54</v>
      </c>
      <c r="G157" s="117">
        <f t="shared" si="39"/>
        <v>1</v>
      </c>
      <c r="H157" s="106">
        <f t="shared" si="40"/>
        <v>0.49090457251500325</v>
      </c>
      <c r="I157" s="122">
        <f t="shared" si="41"/>
        <v>168966.18261612565</v>
      </c>
      <c r="J157" s="82"/>
      <c r="K157" s="74">
        <v>344193.54</v>
      </c>
      <c r="L157" s="120">
        <f t="shared" si="42"/>
        <v>1</v>
      </c>
      <c r="M157" s="106">
        <f t="shared" si="42"/>
        <v>0.49090457251500325</v>
      </c>
      <c r="N157" s="123">
        <f t="shared" si="43"/>
        <v>168966.18261612565</v>
      </c>
      <c r="S157" s="98"/>
    </row>
    <row r="158" spans="1:19">
      <c r="A158" s="16">
        <f t="shared" si="37"/>
        <v>144</v>
      </c>
      <c r="B158" s="100">
        <v>39902</v>
      </c>
      <c r="C158" s="8" t="s">
        <v>178</v>
      </c>
      <c r="D158" s="74">
        <v>8273.14</v>
      </c>
      <c r="E158" s="122">
        <v>0</v>
      </c>
      <c r="F158" s="122">
        <f t="shared" si="38"/>
        <v>8273.14</v>
      </c>
      <c r="G158" s="117">
        <f t="shared" si="39"/>
        <v>1</v>
      </c>
      <c r="H158" s="106">
        <f t="shared" si="40"/>
        <v>0.49090457251500325</v>
      </c>
      <c r="I158" s="122">
        <f t="shared" si="41"/>
        <v>4061.3222550567739</v>
      </c>
      <c r="J158" s="82"/>
      <c r="K158" s="74">
        <v>8273.14</v>
      </c>
      <c r="L158" s="120">
        <f t="shared" si="42"/>
        <v>1</v>
      </c>
      <c r="M158" s="106">
        <f t="shared" si="42"/>
        <v>0.49090457251500325</v>
      </c>
      <c r="N158" s="123">
        <f t="shared" si="43"/>
        <v>4061.3222550567739</v>
      </c>
      <c r="S158" s="98"/>
    </row>
    <row r="159" spans="1:19">
      <c r="A159" s="16">
        <f t="shared" si="37"/>
        <v>145</v>
      </c>
      <c r="B159" s="100">
        <v>39903</v>
      </c>
      <c r="C159" s="8" t="s">
        <v>163</v>
      </c>
      <c r="D159" s="74">
        <v>209357.66</v>
      </c>
      <c r="E159" s="122">
        <v>0</v>
      </c>
      <c r="F159" s="122">
        <f t="shared" si="38"/>
        <v>209357.66</v>
      </c>
      <c r="G159" s="117">
        <f t="shared" si="39"/>
        <v>1</v>
      </c>
      <c r="H159" s="106">
        <f t="shared" si="40"/>
        <v>0.49090457251500325</v>
      </c>
      <c r="I159" s="122">
        <f t="shared" si="41"/>
        <v>102774.6325850414</v>
      </c>
      <c r="J159" s="82"/>
      <c r="K159" s="74">
        <v>209357.66</v>
      </c>
      <c r="L159" s="120">
        <f t="shared" si="42"/>
        <v>1</v>
      </c>
      <c r="M159" s="106">
        <f t="shared" si="42"/>
        <v>0.49090457251500325</v>
      </c>
      <c r="N159" s="123">
        <f t="shared" si="43"/>
        <v>102774.6325850414</v>
      </c>
      <c r="S159" s="98"/>
    </row>
    <row r="160" spans="1:19">
      <c r="A160" s="16">
        <f t="shared" si="37"/>
        <v>146</v>
      </c>
      <c r="B160" s="100">
        <v>39906</v>
      </c>
      <c r="C160" s="8" t="s">
        <v>164</v>
      </c>
      <c r="D160" s="74">
        <v>325080.34000000003</v>
      </c>
      <c r="E160" s="122">
        <v>0</v>
      </c>
      <c r="F160" s="122">
        <f t="shared" si="38"/>
        <v>325080.34000000003</v>
      </c>
      <c r="G160" s="117">
        <f t="shared" si="39"/>
        <v>1</v>
      </c>
      <c r="H160" s="106">
        <f t="shared" si="40"/>
        <v>0.49090457251500325</v>
      </c>
      <c r="I160" s="122">
        <f t="shared" si="41"/>
        <v>159583.42534073192</v>
      </c>
      <c r="J160" s="82"/>
      <c r="K160" s="74">
        <v>325080.33999999997</v>
      </c>
      <c r="L160" s="120">
        <f t="shared" si="42"/>
        <v>1</v>
      </c>
      <c r="M160" s="106">
        <f t="shared" si="42"/>
        <v>0.49090457251500325</v>
      </c>
      <c r="N160" s="123">
        <f t="shared" si="43"/>
        <v>159583.42534073189</v>
      </c>
      <c r="S160" s="98"/>
    </row>
    <row r="161" spans="1:19">
      <c r="A161" s="16">
        <f t="shared" si="37"/>
        <v>147</v>
      </c>
      <c r="B161" s="100">
        <v>39907</v>
      </c>
      <c r="C161" s="8" t="s">
        <v>165</v>
      </c>
      <c r="D161" s="74">
        <v>74880.070000000007</v>
      </c>
      <c r="E161" s="122">
        <v>0</v>
      </c>
      <c r="F161" s="122">
        <f t="shared" si="38"/>
        <v>74880.070000000007</v>
      </c>
      <c r="G161" s="117">
        <f t="shared" si="39"/>
        <v>1</v>
      </c>
      <c r="H161" s="106">
        <f t="shared" si="40"/>
        <v>0.49090457251500325</v>
      </c>
      <c r="I161" s="122">
        <f t="shared" si="41"/>
        <v>36758.96875324352</v>
      </c>
      <c r="J161" s="82"/>
      <c r="K161" s="74">
        <v>74880.070000000036</v>
      </c>
      <c r="L161" s="120">
        <f t="shared" si="42"/>
        <v>1</v>
      </c>
      <c r="M161" s="132">
        <f t="shared" si="42"/>
        <v>0.49090457251500325</v>
      </c>
      <c r="N161" s="123">
        <f t="shared" si="43"/>
        <v>36758.968753243535</v>
      </c>
      <c r="S161" s="98"/>
    </row>
    <row r="162" spans="1:19">
      <c r="A162" s="16">
        <f t="shared" si="37"/>
        <v>148</v>
      </c>
      <c r="B162" s="100">
        <v>39908</v>
      </c>
      <c r="C162" s="8" t="s">
        <v>166</v>
      </c>
      <c r="D162" s="74">
        <v>898473.13</v>
      </c>
      <c r="E162" s="122">
        <v>0</v>
      </c>
      <c r="F162" s="122">
        <f t="shared" si="38"/>
        <v>898473.13</v>
      </c>
      <c r="G162" s="117">
        <f t="shared" si="39"/>
        <v>1</v>
      </c>
      <c r="H162" s="106">
        <f t="shared" si="40"/>
        <v>0.49090457251500325</v>
      </c>
      <c r="I162" s="122">
        <f t="shared" si="41"/>
        <v>441064.56779886695</v>
      </c>
      <c r="J162" s="82"/>
      <c r="K162" s="74">
        <v>898473.13000000024</v>
      </c>
      <c r="L162" s="120">
        <f t="shared" si="42"/>
        <v>1</v>
      </c>
      <c r="M162" s="132">
        <f t="shared" si="42"/>
        <v>0.49090457251500325</v>
      </c>
      <c r="N162" s="123">
        <f t="shared" si="43"/>
        <v>441064.56779886706</v>
      </c>
      <c r="S162" s="98"/>
    </row>
    <row r="163" spans="1:19">
      <c r="A163" s="16">
        <f t="shared" si="37"/>
        <v>149</v>
      </c>
      <c r="B163" s="84"/>
      <c r="C163" s="8"/>
      <c r="D163" s="85"/>
      <c r="E163" s="85"/>
      <c r="F163" s="85"/>
      <c r="G163" s="93"/>
      <c r="H163" s="93"/>
      <c r="I163" s="85"/>
      <c r="J163" s="82"/>
      <c r="K163" s="85"/>
      <c r="N163" s="86"/>
    </row>
    <row r="164" spans="1:19">
      <c r="A164" s="16">
        <f t="shared" si="37"/>
        <v>150</v>
      </c>
      <c r="B164" s="84"/>
      <c r="C164" s="8" t="s">
        <v>167</v>
      </c>
      <c r="D164" s="76">
        <f>SUM(D147:D163)</f>
        <v>3640543.5199999996</v>
      </c>
      <c r="E164" s="118">
        <f>SUM(E147:E163)</f>
        <v>0</v>
      </c>
      <c r="F164" s="76">
        <f>SUM(F147:F163)</f>
        <v>3640543.5199999996</v>
      </c>
      <c r="G164" s="93"/>
      <c r="H164" s="93"/>
      <c r="I164" s="76">
        <f>SUM(I147:I163)</f>
        <v>1787159.460407865</v>
      </c>
      <c r="J164" s="82"/>
      <c r="K164" s="76">
        <f>SUM(K147:K163)</f>
        <v>3605928.1353846155</v>
      </c>
      <c r="N164" s="80">
        <f>SUM(N147:N163)</f>
        <v>1770166.6098208074</v>
      </c>
    </row>
    <row r="165" spans="1:19">
      <c r="A165" s="16">
        <f t="shared" si="37"/>
        <v>151</v>
      </c>
      <c r="B165" s="84"/>
      <c r="C165" s="8"/>
      <c r="D165" s="82"/>
      <c r="E165" s="82"/>
      <c r="F165" s="82"/>
      <c r="G165" s="93"/>
      <c r="H165" s="93"/>
      <c r="I165" s="82"/>
      <c r="J165" s="82"/>
      <c r="K165" s="82"/>
    </row>
    <row r="166" spans="1:19" ht="15.75" thickBot="1">
      <c r="A166" s="16">
        <f t="shared" si="37"/>
        <v>152</v>
      </c>
      <c r="B166" s="84"/>
      <c r="C166" s="8" t="s">
        <v>179</v>
      </c>
      <c r="D166" s="94">
        <f>D119+D144+D164</f>
        <v>4935404.47</v>
      </c>
      <c r="E166" s="128">
        <f>E119+E144+E164</f>
        <v>0</v>
      </c>
      <c r="F166" s="94">
        <f>F119+F144+F164</f>
        <v>4935404.47</v>
      </c>
      <c r="G166" s="93"/>
      <c r="H166" s="93"/>
      <c r="I166" s="94">
        <f>I119+I144+I164</f>
        <v>2422812.6215339862</v>
      </c>
      <c r="J166" s="82"/>
      <c r="K166" s="94">
        <f>K119+K144+K164</f>
        <v>4900789.0853846157</v>
      </c>
      <c r="N166" s="95">
        <f>N119+N144+N164</f>
        <v>2405819.7709469283</v>
      </c>
    </row>
    <row r="167" spans="1:19" ht="15.75" thickTop="1">
      <c r="A167" s="16">
        <f t="shared" si="37"/>
        <v>153</v>
      </c>
      <c r="B167" s="84"/>
      <c r="C167" s="28"/>
      <c r="D167" s="74"/>
      <c r="E167" s="129"/>
      <c r="F167" s="129"/>
      <c r="G167" s="93"/>
      <c r="H167" s="93"/>
      <c r="I167" s="129"/>
      <c r="J167" s="82"/>
      <c r="K167" s="82"/>
    </row>
    <row r="168" spans="1:19">
      <c r="A168" s="16">
        <f t="shared" si="37"/>
        <v>154</v>
      </c>
      <c r="B168" s="84"/>
      <c r="C168" s="4" t="s">
        <v>169</v>
      </c>
      <c r="D168" s="74">
        <v>-174493.9</v>
      </c>
      <c r="E168" s="129">
        <v>0</v>
      </c>
      <c r="F168" s="129">
        <f>D168+E168</f>
        <v>-174493.9</v>
      </c>
      <c r="G168" s="117">
        <f>$G$16</f>
        <v>1</v>
      </c>
      <c r="H168" s="106">
        <f>$H$116</f>
        <v>0.49090457251500325</v>
      </c>
      <c r="I168" s="129">
        <f>F168*G168*H168</f>
        <v>-85659.853385975715</v>
      </c>
      <c r="J168" s="82"/>
      <c r="K168" s="74">
        <v>-174493.89999999997</v>
      </c>
      <c r="L168" s="120">
        <f>G168</f>
        <v>1</v>
      </c>
      <c r="M168" s="132">
        <f>H168</f>
        <v>0.49090457251500325</v>
      </c>
      <c r="N168" s="131">
        <f>K168*L168*M168</f>
        <v>-85659.853385975701</v>
      </c>
    </row>
    <row r="169" spans="1:19">
      <c r="A169" s="16">
        <f t="shared" si="37"/>
        <v>155</v>
      </c>
      <c r="B169" s="84"/>
      <c r="D169" s="82"/>
      <c r="E169" s="82"/>
      <c r="F169" s="82"/>
      <c r="G169" s="93"/>
      <c r="H169" s="93"/>
      <c r="I169" s="82"/>
      <c r="J169" s="82"/>
      <c r="K169" s="82"/>
    </row>
    <row r="170" spans="1:19" ht="15.75">
      <c r="A170" s="16">
        <f t="shared" si="37"/>
        <v>156</v>
      </c>
      <c r="B170" s="99" t="s">
        <v>180</v>
      </c>
      <c r="D170" s="82"/>
      <c r="E170" s="82"/>
      <c r="F170" s="82"/>
      <c r="G170" s="93"/>
      <c r="H170" s="93"/>
      <c r="I170" s="82"/>
      <c r="J170" s="82"/>
      <c r="K170" s="82"/>
    </row>
    <row r="171" spans="1:19">
      <c r="A171" s="16">
        <f t="shared" si="37"/>
        <v>157</v>
      </c>
      <c r="B171" s="84"/>
      <c r="D171" s="82"/>
      <c r="E171" s="82"/>
      <c r="F171" s="82"/>
      <c r="G171" s="93"/>
      <c r="H171" s="93"/>
      <c r="I171" s="82"/>
      <c r="J171" s="82"/>
      <c r="K171" s="82"/>
    </row>
    <row r="172" spans="1:19">
      <c r="A172" s="16">
        <f t="shared" si="37"/>
        <v>158</v>
      </c>
      <c r="B172" s="84"/>
      <c r="C172" s="103" t="s">
        <v>173</v>
      </c>
      <c r="D172" s="82"/>
      <c r="E172" s="82"/>
      <c r="F172" s="82"/>
      <c r="G172" s="93"/>
      <c r="H172" s="93"/>
      <c r="I172" s="82"/>
      <c r="J172" s="82"/>
      <c r="K172" s="82"/>
    </row>
    <row r="173" spans="1:19">
      <c r="A173" s="16">
        <f t="shared" si="37"/>
        <v>159</v>
      </c>
      <c r="B173" s="100">
        <v>39000</v>
      </c>
      <c r="C173" s="28" t="s">
        <v>126</v>
      </c>
      <c r="D173" s="74">
        <v>2406158.4247643272</v>
      </c>
      <c r="E173" s="118">
        <v>0</v>
      </c>
      <c r="F173" s="118">
        <f t="shared" ref="F173:F196" si="44">D173+E173</f>
        <v>2406158.4247643272</v>
      </c>
      <c r="G173" s="106">
        <v>0.1071</v>
      </c>
      <c r="H173" s="106">
        <v>0.49090457251500325</v>
      </c>
      <c r="I173" s="118">
        <f t="shared" ref="I173:I196" si="45">F173*G173*H173</f>
        <v>126505.89591890793</v>
      </c>
      <c r="J173" s="82"/>
      <c r="K173" s="74">
        <v>2328248.7189121102</v>
      </c>
      <c r="L173" s="132">
        <f t="shared" ref="L173:M194" si="46">G173</f>
        <v>0.1071</v>
      </c>
      <c r="M173" s="132">
        <f t="shared" si="46"/>
        <v>0.49090457251500325</v>
      </c>
      <c r="N173" s="125">
        <f t="shared" ref="N173:N196" si="47">K173*L173*M173</f>
        <v>122409.72459528504</v>
      </c>
      <c r="P173" s="133"/>
      <c r="S173" s="98"/>
    </row>
    <row r="174" spans="1:19">
      <c r="A174" s="16">
        <f t="shared" si="37"/>
        <v>160</v>
      </c>
      <c r="B174" s="100">
        <v>39005</v>
      </c>
      <c r="C174" s="28" t="s">
        <v>181</v>
      </c>
      <c r="D174" s="74">
        <v>9199400.5099999998</v>
      </c>
      <c r="E174" s="134">
        <v>0</v>
      </c>
      <c r="F174" s="122">
        <f>D174+E174</f>
        <v>9199400.5099999998</v>
      </c>
      <c r="G174" s="106">
        <v>1</v>
      </c>
      <c r="H174" s="106">
        <v>1.5418259551017742E-2</v>
      </c>
      <c r="I174" s="122">
        <f>F174*G174*H174</f>
        <v>141838.74477694498</v>
      </c>
      <c r="J174" s="82"/>
      <c r="K174" s="74">
        <v>9199400.5100000016</v>
      </c>
      <c r="L174" s="132">
        <f>G174</f>
        <v>1</v>
      </c>
      <c r="M174" s="132">
        <f>H174</f>
        <v>1.5418259551017742E-2</v>
      </c>
      <c r="N174" s="123">
        <f>K174*L174*M174</f>
        <v>141838.74477694501</v>
      </c>
      <c r="P174" s="133"/>
      <c r="S174" s="98"/>
    </row>
    <row r="175" spans="1:19">
      <c r="A175" s="16">
        <f t="shared" si="37"/>
        <v>161</v>
      </c>
      <c r="B175" s="100">
        <v>39009</v>
      </c>
      <c r="C175" s="28" t="s">
        <v>152</v>
      </c>
      <c r="D175" s="74">
        <v>9915817.7427804563</v>
      </c>
      <c r="E175" s="134">
        <v>0</v>
      </c>
      <c r="F175" s="122">
        <f t="shared" si="44"/>
        <v>9915817.7427804563</v>
      </c>
      <c r="G175" s="106">
        <f t="shared" ref="G175:G196" si="48">$G$173</f>
        <v>0.1071</v>
      </c>
      <c r="H175" s="106">
        <f>$H$173</f>
        <v>0.49090457251500325</v>
      </c>
      <c r="I175" s="122">
        <f t="shared" si="45"/>
        <v>521332.84093374235</v>
      </c>
      <c r="J175" s="82"/>
      <c r="K175" s="74">
        <v>9655510.3041819111</v>
      </c>
      <c r="L175" s="132">
        <f t="shared" si="46"/>
        <v>0.1071</v>
      </c>
      <c r="M175" s="132">
        <f t="shared" si="46"/>
        <v>0.49090457251500325</v>
      </c>
      <c r="N175" s="123">
        <f t="shared" si="47"/>
        <v>507646.94835271226</v>
      </c>
      <c r="P175" s="133"/>
      <c r="S175" s="98"/>
    </row>
    <row r="176" spans="1:19">
      <c r="A176" s="16">
        <f t="shared" si="37"/>
        <v>162</v>
      </c>
      <c r="B176" s="100">
        <v>39100</v>
      </c>
      <c r="C176" s="28" t="s">
        <v>153</v>
      </c>
      <c r="D176" s="74">
        <v>11440325.866491925</v>
      </c>
      <c r="E176" s="134">
        <v>0</v>
      </c>
      <c r="F176" s="122">
        <f t="shared" si="44"/>
        <v>11440325.866491925</v>
      </c>
      <c r="G176" s="106">
        <f t="shared" si="48"/>
        <v>0.1071</v>
      </c>
      <c r="H176" s="106">
        <f>$H$173</f>
        <v>0.49090457251500325</v>
      </c>
      <c r="I176" s="122">
        <f t="shared" si="45"/>
        <v>601485.19667260535</v>
      </c>
      <c r="J176" s="82"/>
      <c r="K176" s="74">
        <v>11222845.811255045</v>
      </c>
      <c r="L176" s="132">
        <f t="shared" si="46"/>
        <v>0.1071</v>
      </c>
      <c r="M176" s="132">
        <f t="shared" si="46"/>
        <v>0.49090457251500325</v>
      </c>
      <c r="N176" s="123">
        <f t="shared" si="47"/>
        <v>590050.99144776457</v>
      </c>
      <c r="P176" s="133"/>
      <c r="S176" s="98"/>
    </row>
    <row r="177" spans="1:19">
      <c r="A177" s="16">
        <f t="shared" si="37"/>
        <v>163</v>
      </c>
      <c r="B177" s="100">
        <v>39102</v>
      </c>
      <c r="C177" s="28" t="s">
        <v>182</v>
      </c>
      <c r="D177" s="74">
        <v>0</v>
      </c>
      <c r="E177" s="134">
        <v>0</v>
      </c>
      <c r="F177" s="122">
        <f t="shared" si="44"/>
        <v>0</v>
      </c>
      <c r="G177" s="106">
        <f t="shared" si="48"/>
        <v>0.1071</v>
      </c>
      <c r="H177" s="106">
        <f>$H$173</f>
        <v>0.49090457251500325</v>
      </c>
      <c r="I177" s="122">
        <f t="shared" si="45"/>
        <v>0</v>
      </c>
      <c r="J177" s="82"/>
      <c r="K177" s="74">
        <v>0</v>
      </c>
      <c r="L177" s="132">
        <f t="shared" si="46"/>
        <v>0.1071</v>
      </c>
      <c r="M177" s="132">
        <f t="shared" si="46"/>
        <v>0.49090457251500325</v>
      </c>
      <c r="N177" s="123">
        <f t="shared" si="47"/>
        <v>0</v>
      </c>
      <c r="P177" s="133"/>
      <c r="S177" s="98"/>
    </row>
    <row r="178" spans="1:19">
      <c r="A178" s="16">
        <f t="shared" si="37"/>
        <v>164</v>
      </c>
      <c r="B178" s="100">
        <v>39103</v>
      </c>
      <c r="C178" s="28" t="s">
        <v>183</v>
      </c>
      <c r="D178" s="74">
        <v>0</v>
      </c>
      <c r="E178" s="134">
        <v>0</v>
      </c>
      <c r="F178" s="122">
        <f t="shared" si="44"/>
        <v>0</v>
      </c>
      <c r="G178" s="106">
        <f t="shared" si="48"/>
        <v>0.1071</v>
      </c>
      <c r="H178" s="106">
        <f>$H$173</f>
        <v>0.49090457251500325</v>
      </c>
      <c r="I178" s="122">
        <f t="shared" si="45"/>
        <v>0</v>
      </c>
      <c r="J178" s="82"/>
      <c r="K178" s="74">
        <v>0</v>
      </c>
      <c r="L178" s="132">
        <f t="shared" si="46"/>
        <v>0.1071</v>
      </c>
      <c r="M178" s="132">
        <f t="shared" si="46"/>
        <v>0.49090457251500325</v>
      </c>
      <c r="N178" s="123">
        <f t="shared" si="47"/>
        <v>0</v>
      </c>
      <c r="P178" s="133"/>
      <c r="S178" s="98"/>
    </row>
    <row r="179" spans="1:19">
      <c r="A179" s="16">
        <f t="shared" si="37"/>
        <v>165</v>
      </c>
      <c r="B179" s="100">
        <v>39104</v>
      </c>
      <c r="C179" s="28" t="s">
        <v>184</v>
      </c>
      <c r="D179" s="74">
        <v>63740.85</v>
      </c>
      <c r="E179" s="134">
        <v>0</v>
      </c>
      <c r="F179" s="122">
        <f>D179+E179</f>
        <v>63740.85</v>
      </c>
      <c r="G179" s="106">
        <v>1</v>
      </c>
      <c r="H179" s="106">
        <f>$H$174</f>
        <v>1.5418259551017742E-2</v>
      </c>
      <c r="I179" s="122">
        <f>F179*G179*H179</f>
        <v>982.77296930248917</v>
      </c>
      <c r="J179" s="82"/>
      <c r="K179" s="74">
        <v>63740.849999999984</v>
      </c>
      <c r="L179" s="132">
        <f>G179</f>
        <v>1</v>
      </c>
      <c r="M179" s="132">
        <f>H179</f>
        <v>1.5418259551017742E-2</v>
      </c>
      <c r="N179" s="123">
        <f>K179*L179*M179</f>
        <v>982.77296930248895</v>
      </c>
      <c r="P179" s="133"/>
      <c r="S179" s="98"/>
    </row>
    <row r="180" spans="1:19">
      <c r="A180" s="16">
        <f t="shared" si="37"/>
        <v>166</v>
      </c>
      <c r="B180" s="100">
        <v>39200</v>
      </c>
      <c r="C180" s="28" t="s">
        <v>154</v>
      </c>
      <c r="D180" s="74">
        <v>103415.63</v>
      </c>
      <c r="E180" s="134">
        <v>0</v>
      </c>
      <c r="F180" s="122">
        <f t="shared" si="44"/>
        <v>103415.63</v>
      </c>
      <c r="G180" s="106">
        <f t="shared" si="48"/>
        <v>0.1071</v>
      </c>
      <c r="H180" s="106">
        <f t="shared" ref="H180:H196" si="49">$H$173</f>
        <v>0.49090457251500325</v>
      </c>
      <c r="I180" s="122">
        <f t="shared" si="45"/>
        <v>5437.1677236712649</v>
      </c>
      <c r="J180" s="82"/>
      <c r="K180" s="74">
        <v>103415.62999999999</v>
      </c>
      <c r="L180" s="132">
        <f t="shared" si="46"/>
        <v>0.1071</v>
      </c>
      <c r="M180" s="132">
        <f t="shared" si="46"/>
        <v>0.49090457251500325</v>
      </c>
      <c r="N180" s="123">
        <f t="shared" si="47"/>
        <v>5437.167723671264</v>
      </c>
      <c r="P180" s="133"/>
      <c r="S180" s="98"/>
    </row>
    <row r="181" spans="1:19">
      <c r="A181" s="16">
        <f t="shared" si="37"/>
        <v>167</v>
      </c>
      <c r="B181" s="100">
        <v>39300</v>
      </c>
      <c r="C181" s="28" t="s">
        <v>185</v>
      </c>
      <c r="D181" s="74">
        <v>0</v>
      </c>
      <c r="E181" s="134">
        <v>0</v>
      </c>
      <c r="F181" s="122">
        <f t="shared" si="44"/>
        <v>0</v>
      </c>
      <c r="G181" s="106">
        <f t="shared" si="48"/>
        <v>0.1071</v>
      </c>
      <c r="H181" s="106">
        <f t="shared" si="49"/>
        <v>0.49090457251500325</v>
      </c>
      <c r="I181" s="122">
        <f t="shared" si="45"/>
        <v>0</v>
      </c>
      <c r="J181" s="82"/>
      <c r="K181" s="74">
        <v>0</v>
      </c>
      <c r="L181" s="132">
        <f t="shared" si="46"/>
        <v>0.1071</v>
      </c>
      <c r="M181" s="132">
        <f t="shared" si="46"/>
        <v>0.49090457251500325</v>
      </c>
      <c r="N181" s="123">
        <f t="shared" si="47"/>
        <v>0</v>
      </c>
      <c r="P181" s="133"/>
      <c r="S181" s="98"/>
    </row>
    <row r="182" spans="1:19">
      <c r="A182" s="16">
        <f t="shared" si="37"/>
        <v>168</v>
      </c>
      <c r="B182" s="100">
        <v>39400</v>
      </c>
      <c r="C182" s="8" t="s">
        <v>156</v>
      </c>
      <c r="D182" s="74">
        <v>2041939.1019556366</v>
      </c>
      <c r="E182" s="134">
        <v>0</v>
      </c>
      <c r="F182" s="122">
        <f t="shared" si="44"/>
        <v>2041939.1019556366</v>
      </c>
      <c r="G182" s="106">
        <f t="shared" si="48"/>
        <v>0.1071</v>
      </c>
      <c r="H182" s="106">
        <f t="shared" si="49"/>
        <v>0.49090457251500325</v>
      </c>
      <c r="I182" s="122">
        <f t="shared" si="45"/>
        <v>107356.74461254528</v>
      </c>
      <c r="J182" s="82"/>
      <c r="K182" s="74">
        <v>1601538.3518460728</v>
      </c>
      <c r="L182" s="132">
        <f t="shared" si="46"/>
        <v>0.1071</v>
      </c>
      <c r="M182" s="132">
        <f t="shared" si="46"/>
        <v>0.49090457251500325</v>
      </c>
      <c r="N182" s="123">
        <f t="shared" si="47"/>
        <v>84202.287747791517</v>
      </c>
      <c r="P182" s="133"/>
      <c r="S182" s="98"/>
    </row>
    <row r="183" spans="1:19">
      <c r="A183" s="16">
        <f t="shared" si="37"/>
        <v>169</v>
      </c>
      <c r="B183" s="100">
        <v>39500</v>
      </c>
      <c r="C183" s="8" t="s">
        <v>186</v>
      </c>
      <c r="D183" s="74">
        <v>23632.07</v>
      </c>
      <c r="E183" s="134">
        <v>0</v>
      </c>
      <c r="F183" s="122">
        <f t="shared" si="44"/>
        <v>23632.07</v>
      </c>
      <c r="G183" s="106">
        <f t="shared" si="48"/>
        <v>0.1071</v>
      </c>
      <c r="H183" s="106">
        <f t="shared" si="49"/>
        <v>0.49090457251500325</v>
      </c>
      <c r="I183" s="122">
        <f t="shared" si="45"/>
        <v>1242.4768697685251</v>
      </c>
      <c r="J183" s="82"/>
      <c r="K183" s="74">
        <v>23632.070000000003</v>
      </c>
      <c r="L183" s="132">
        <f t="shared" si="46"/>
        <v>0.1071</v>
      </c>
      <c r="M183" s="132">
        <f t="shared" si="46"/>
        <v>0.49090457251500325</v>
      </c>
      <c r="N183" s="123">
        <f t="shared" si="47"/>
        <v>1242.4768697685254</v>
      </c>
      <c r="P183" s="133"/>
      <c r="S183" s="98"/>
    </row>
    <row r="184" spans="1:19">
      <c r="A184" s="16">
        <f t="shared" si="37"/>
        <v>170</v>
      </c>
      <c r="B184" s="100">
        <v>39700</v>
      </c>
      <c r="C184" s="8" t="s">
        <v>160</v>
      </c>
      <c r="D184" s="74">
        <v>2586949.3824508828</v>
      </c>
      <c r="E184" s="134">
        <v>0</v>
      </c>
      <c r="F184" s="122">
        <f t="shared" si="44"/>
        <v>2586949.3824508828</v>
      </c>
      <c r="G184" s="106">
        <f t="shared" si="48"/>
        <v>0.1071</v>
      </c>
      <c r="H184" s="106">
        <f t="shared" si="49"/>
        <v>0.49090457251500325</v>
      </c>
      <c r="I184" s="122">
        <f t="shared" si="45"/>
        <v>136011.13956404125</v>
      </c>
      <c r="J184" s="82"/>
      <c r="K184" s="74">
        <v>2546563.8993940298</v>
      </c>
      <c r="L184" s="132">
        <f t="shared" si="46"/>
        <v>0.1071</v>
      </c>
      <c r="M184" s="132">
        <f t="shared" si="46"/>
        <v>0.49090457251500325</v>
      </c>
      <c r="N184" s="123">
        <f t="shared" si="47"/>
        <v>133887.83726455717</v>
      </c>
      <c r="P184" s="133"/>
      <c r="S184" s="98"/>
    </row>
    <row r="185" spans="1:19">
      <c r="A185" s="16">
        <f t="shared" si="37"/>
        <v>171</v>
      </c>
      <c r="B185" s="100">
        <v>39800</v>
      </c>
      <c r="C185" s="8" t="s">
        <v>162</v>
      </c>
      <c r="D185" s="74">
        <v>573006.27824377455</v>
      </c>
      <c r="E185" s="134">
        <v>0</v>
      </c>
      <c r="F185" s="122">
        <f t="shared" si="44"/>
        <v>573006.27824377455</v>
      </c>
      <c r="G185" s="106">
        <f t="shared" si="48"/>
        <v>0.1071</v>
      </c>
      <c r="H185" s="106">
        <f t="shared" si="49"/>
        <v>0.49090457251500325</v>
      </c>
      <c r="I185" s="122">
        <f t="shared" si="45"/>
        <v>30126.309161661997</v>
      </c>
      <c r="J185" s="82"/>
      <c r="K185" s="74">
        <v>549943.61539446609</v>
      </c>
      <c r="L185" s="132">
        <f t="shared" si="46"/>
        <v>0.1071</v>
      </c>
      <c r="M185" s="132">
        <f t="shared" si="46"/>
        <v>0.49090457251500325</v>
      </c>
      <c r="N185" s="123">
        <f t="shared" si="47"/>
        <v>28913.769373757863</v>
      </c>
      <c r="P185" s="133"/>
      <c r="S185" s="98"/>
    </row>
    <row r="186" spans="1:19">
      <c r="A186" s="16">
        <f t="shared" si="37"/>
        <v>172</v>
      </c>
      <c r="B186" s="100">
        <v>39900</v>
      </c>
      <c r="C186" s="8" t="s">
        <v>176</v>
      </c>
      <c r="D186" s="74">
        <v>168103.3</v>
      </c>
      <c r="E186" s="134">
        <v>0</v>
      </c>
      <c r="F186" s="122">
        <f t="shared" si="44"/>
        <v>168103.3</v>
      </c>
      <c r="G186" s="106">
        <f t="shared" si="48"/>
        <v>0.1071</v>
      </c>
      <c r="H186" s="106">
        <f t="shared" si="49"/>
        <v>0.49090457251500325</v>
      </c>
      <c r="I186" s="122">
        <f t="shared" si="45"/>
        <v>8838.1788807226494</v>
      </c>
      <c r="J186" s="82"/>
      <c r="K186" s="74">
        <v>168103.30000000002</v>
      </c>
      <c r="L186" s="132">
        <f t="shared" si="46"/>
        <v>0.1071</v>
      </c>
      <c r="M186" s="132">
        <f t="shared" si="46"/>
        <v>0.49090457251500325</v>
      </c>
      <c r="N186" s="123">
        <f t="shared" si="47"/>
        <v>8838.1788807226512</v>
      </c>
      <c r="P186" s="133"/>
      <c r="S186" s="98"/>
    </row>
    <row r="187" spans="1:19">
      <c r="A187" s="16">
        <f t="shared" si="37"/>
        <v>173</v>
      </c>
      <c r="B187" s="100">
        <v>39901</v>
      </c>
      <c r="C187" s="8" t="s">
        <v>177</v>
      </c>
      <c r="D187" s="74">
        <v>31842094.962347671</v>
      </c>
      <c r="E187" s="134">
        <v>0</v>
      </c>
      <c r="F187" s="122">
        <f t="shared" si="44"/>
        <v>31842094.962347671</v>
      </c>
      <c r="G187" s="106">
        <f t="shared" si="48"/>
        <v>0.1071</v>
      </c>
      <c r="H187" s="106">
        <f t="shared" si="49"/>
        <v>0.49090457251500325</v>
      </c>
      <c r="I187" s="122">
        <f t="shared" si="45"/>
        <v>1674126.1546572035</v>
      </c>
      <c r="J187" s="82"/>
      <c r="K187" s="74">
        <v>31428353.89844358</v>
      </c>
      <c r="L187" s="132">
        <f t="shared" si="46"/>
        <v>0.1071</v>
      </c>
      <c r="M187" s="132">
        <f t="shared" si="46"/>
        <v>0.49090457251500325</v>
      </c>
      <c r="N187" s="123">
        <f t="shared" si="47"/>
        <v>1652373.3542476646</v>
      </c>
      <c r="P187" s="133"/>
      <c r="S187" s="98"/>
    </row>
    <row r="188" spans="1:19">
      <c r="A188" s="16">
        <f t="shared" si="37"/>
        <v>174</v>
      </c>
      <c r="B188" s="100">
        <v>39902</v>
      </c>
      <c r="C188" s="8" t="s">
        <v>178</v>
      </c>
      <c r="D188" s="74">
        <v>20146620.69294475</v>
      </c>
      <c r="E188" s="134">
        <v>0</v>
      </c>
      <c r="F188" s="122">
        <f t="shared" si="44"/>
        <v>20146620.69294475</v>
      </c>
      <c r="G188" s="106">
        <f t="shared" si="48"/>
        <v>0.1071</v>
      </c>
      <c r="H188" s="106">
        <f t="shared" si="49"/>
        <v>0.49090457251500325</v>
      </c>
      <c r="I188" s="122">
        <f t="shared" si="45"/>
        <v>1059226.3062433291</v>
      </c>
      <c r="J188" s="82"/>
      <c r="K188" s="74">
        <v>19267874.059563026</v>
      </c>
      <c r="L188" s="132">
        <f t="shared" si="46"/>
        <v>0.1071</v>
      </c>
      <c r="M188" s="132">
        <f t="shared" si="46"/>
        <v>0.49090457251500325</v>
      </c>
      <c r="N188" s="123">
        <f t="shared" si="47"/>
        <v>1013025.428945498</v>
      </c>
      <c r="P188" s="133"/>
      <c r="S188" s="98"/>
    </row>
    <row r="189" spans="1:19">
      <c r="A189" s="16">
        <f t="shared" si="37"/>
        <v>175</v>
      </c>
      <c r="B189" s="100">
        <v>39903</v>
      </c>
      <c r="C189" s="8" t="s">
        <v>163</v>
      </c>
      <c r="D189" s="74">
        <v>3450752.7849822449</v>
      </c>
      <c r="E189" s="134">
        <v>0</v>
      </c>
      <c r="F189" s="122">
        <f t="shared" si="44"/>
        <v>3450752.7849822449</v>
      </c>
      <c r="G189" s="106">
        <f t="shared" si="48"/>
        <v>0.1071</v>
      </c>
      <c r="H189" s="106">
        <f t="shared" si="49"/>
        <v>0.49090457251500325</v>
      </c>
      <c r="I189" s="122">
        <f t="shared" si="45"/>
        <v>181426.3633541099</v>
      </c>
      <c r="J189" s="82"/>
      <c r="K189" s="74">
        <v>3397429.4784985431</v>
      </c>
      <c r="L189" s="132">
        <f t="shared" si="46"/>
        <v>0.1071</v>
      </c>
      <c r="M189" s="132">
        <f t="shared" si="46"/>
        <v>0.49090457251500325</v>
      </c>
      <c r="N189" s="123">
        <f t="shared" si="47"/>
        <v>178622.84360634437</v>
      </c>
      <c r="P189" s="133"/>
      <c r="S189" s="98"/>
    </row>
    <row r="190" spans="1:19">
      <c r="A190" s="16">
        <f t="shared" si="37"/>
        <v>176</v>
      </c>
      <c r="B190" s="100">
        <v>39904</v>
      </c>
      <c r="C190" s="8" t="s">
        <v>187</v>
      </c>
      <c r="D190" s="74">
        <v>0</v>
      </c>
      <c r="E190" s="134">
        <v>0</v>
      </c>
      <c r="F190" s="122">
        <f t="shared" si="44"/>
        <v>0</v>
      </c>
      <c r="G190" s="106">
        <f t="shared" si="48"/>
        <v>0.1071</v>
      </c>
      <c r="H190" s="106">
        <f t="shared" si="49"/>
        <v>0.49090457251500325</v>
      </c>
      <c r="I190" s="122">
        <f t="shared" si="45"/>
        <v>0</v>
      </c>
      <c r="J190" s="82"/>
      <c r="K190" s="74">
        <v>0</v>
      </c>
      <c r="L190" s="132">
        <f t="shared" si="46"/>
        <v>0.1071</v>
      </c>
      <c r="M190" s="132">
        <f t="shared" si="46"/>
        <v>0.49090457251500325</v>
      </c>
      <c r="N190" s="123">
        <f t="shared" si="47"/>
        <v>0</v>
      </c>
      <c r="P190" s="133"/>
      <c r="S190" s="98"/>
    </row>
    <row r="191" spans="1:19">
      <c r="A191" s="16">
        <f t="shared" si="37"/>
        <v>177</v>
      </c>
      <c r="B191" s="100">
        <v>39905</v>
      </c>
      <c r="C191" s="8" t="s">
        <v>188</v>
      </c>
      <c r="D191" s="74">
        <v>0</v>
      </c>
      <c r="E191" s="134">
        <v>0</v>
      </c>
      <c r="F191" s="122">
        <f t="shared" si="44"/>
        <v>0</v>
      </c>
      <c r="G191" s="106">
        <f t="shared" si="48"/>
        <v>0.1071</v>
      </c>
      <c r="H191" s="106">
        <f t="shared" si="49"/>
        <v>0.49090457251500325</v>
      </c>
      <c r="I191" s="122">
        <f t="shared" si="45"/>
        <v>0</v>
      </c>
      <c r="J191" s="82"/>
      <c r="K191" s="74">
        <v>0</v>
      </c>
      <c r="L191" s="132">
        <f t="shared" si="46"/>
        <v>0.1071</v>
      </c>
      <c r="M191" s="132">
        <f t="shared" si="46"/>
        <v>0.49090457251500325</v>
      </c>
      <c r="N191" s="123">
        <f t="shared" si="47"/>
        <v>0</v>
      </c>
      <c r="P191" s="133"/>
      <c r="S191" s="98"/>
    </row>
    <row r="192" spans="1:19">
      <c r="A192" s="16">
        <f t="shared" si="37"/>
        <v>178</v>
      </c>
      <c r="B192" s="100">
        <v>39906</v>
      </c>
      <c r="C192" s="8" t="s">
        <v>164</v>
      </c>
      <c r="D192" s="74">
        <v>2514271.6990705458</v>
      </c>
      <c r="E192" s="134">
        <v>0</v>
      </c>
      <c r="F192" s="122">
        <f t="shared" si="44"/>
        <v>2514271.6990705458</v>
      </c>
      <c r="G192" s="106">
        <f t="shared" si="48"/>
        <v>0.1071</v>
      </c>
      <c r="H192" s="106">
        <f t="shared" si="49"/>
        <v>0.49090457251500325</v>
      </c>
      <c r="I192" s="122">
        <f t="shared" si="45"/>
        <v>132190.0464245732</v>
      </c>
      <c r="J192" s="82"/>
      <c r="K192" s="74">
        <v>2281438.9401675756</v>
      </c>
      <c r="L192" s="132">
        <f t="shared" si="46"/>
        <v>0.1071</v>
      </c>
      <c r="M192" s="132">
        <f t="shared" si="46"/>
        <v>0.49090457251500325</v>
      </c>
      <c r="N192" s="123">
        <f t="shared" si="47"/>
        <v>119948.65929846311</v>
      </c>
      <c r="P192" s="133"/>
      <c r="S192" s="98"/>
    </row>
    <row r="193" spans="1:19">
      <c r="A193" s="16">
        <f t="shared" si="37"/>
        <v>179</v>
      </c>
      <c r="B193" s="100">
        <v>39907</v>
      </c>
      <c r="C193" s="8" t="s">
        <v>165</v>
      </c>
      <c r="D193" s="74">
        <v>686183.05969465547</v>
      </c>
      <c r="E193" s="134">
        <v>0</v>
      </c>
      <c r="F193" s="122">
        <f t="shared" si="44"/>
        <v>686183.05969465547</v>
      </c>
      <c r="G193" s="106">
        <f t="shared" si="48"/>
        <v>0.1071</v>
      </c>
      <c r="H193" s="106">
        <f t="shared" si="49"/>
        <v>0.49090457251500325</v>
      </c>
      <c r="I193" s="122">
        <f t="shared" si="45"/>
        <v>36076.678009907911</v>
      </c>
      <c r="J193" s="82"/>
      <c r="K193" s="74">
        <v>686169.30568836792</v>
      </c>
      <c r="L193" s="132">
        <f t="shared" si="46"/>
        <v>0.1071</v>
      </c>
      <c r="M193" s="132">
        <f t="shared" si="46"/>
        <v>0.49090457251500325</v>
      </c>
      <c r="N193" s="123">
        <f t="shared" si="47"/>
        <v>36075.954880927726</v>
      </c>
      <c r="P193" s="133"/>
      <c r="S193" s="98"/>
    </row>
    <row r="194" spans="1:19">
      <c r="A194" s="16">
        <f t="shared" si="37"/>
        <v>180</v>
      </c>
      <c r="B194" s="100">
        <v>39908</v>
      </c>
      <c r="C194" s="8" t="s">
        <v>166</v>
      </c>
      <c r="D194" s="74">
        <v>130731450.59427312</v>
      </c>
      <c r="E194" s="134">
        <v>0</v>
      </c>
      <c r="F194" s="122">
        <f t="shared" si="44"/>
        <v>130731450.59427312</v>
      </c>
      <c r="G194" s="106">
        <f t="shared" si="48"/>
        <v>0.1071</v>
      </c>
      <c r="H194" s="106">
        <f t="shared" si="49"/>
        <v>0.49090457251500325</v>
      </c>
      <c r="I194" s="122">
        <f t="shared" si="45"/>
        <v>6873321.0215893518</v>
      </c>
      <c r="J194" s="82"/>
      <c r="K194" s="74">
        <v>122329769.43742448</v>
      </c>
      <c r="L194" s="132">
        <f t="shared" si="46"/>
        <v>0.1071</v>
      </c>
      <c r="M194" s="132">
        <f t="shared" si="46"/>
        <v>0.49090457251500325</v>
      </c>
      <c r="N194" s="123">
        <f t="shared" si="47"/>
        <v>6431595.2436716948</v>
      </c>
      <c r="P194" s="133"/>
      <c r="S194" s="98"/>
    </row>
    <row r="195" spans="1:19">
      <c r="A195" s="16">
        <f t="shared" si="37"/>
        <v>181</v>
      </c>
      <c r="B195" s="100">
        <v>39909</v>
      </c>
      <c r="C195" s="8" t="s">
        <v>189</v>
      </c>
      <c r="D195" s="74">
        <v>982650.37</v>
      </c>
      <c r="E195" s="134">
        <v>0</v>
      </c>
      <c r="F195" s="122">
        <f t="shared" si="44"/>
        <v>982650.37</v>
      </c>
      <c r="G195" s="106">
        <f t="shared" si="48"/>
        <v>0.1071</v>
      </c>
      <c r="H195" s="106">
        <f t="shared" si="49"/>
        <v>0.49090457251500325</v>
      </c>
      <c r="I195" s="122">
        <f t="shared" si="45"/>
        <v>51663.707656353545</v>
      </c>
      <c r="J195" s="82"/>
      <c r="K195" s="74">
        <v>982650.36999999976</v>
      </c>
      <c r="L195" s="132">
        <f t="shared" ref="L195:M196" si="50">G195</f>
        <v>0.1071</v>
      </c>
      <c r="M195" s="132">
        <f t="shared" si="50"/>
        <v>0.49090457251500325</v>
      </c>
      <c r="N195" s="123">
        <f t="shared" si="47"/>
        <v>51663.707656353537</v>
      </c>
      <c r="P195" s="133"/>
      <c r="S195" s="98"/>
    </row>
    <row r="196" spans="1:19">
      <c r="A196" s="16">
        <f t="shared" si="37"/>
        <v>182</v>
      </c>
      <c r="B196" s="100">
        <v>39924</v>
      </c>
      <c r="C196" s="8" t="s">
        <v>190</v>
      </c>
      <c r="D196" s="74">
        <v>0</v>
      </c>
      <c r="E196" s="134">
        <v>0</v>
      </c>
      <c r="F196" s="122">
        <f t="shared" si="44"/>
        <v>0</v>
      </c>
      <c r="G196" s="106">
        <f t="shared" si="48"/>
        <v>0.1071</v>
      </c>
      <c r="H196" s="106">
        <f t="shared" si="49"/>
        <v>0.49090457251500325</v>
      </c>
      <c r="I196" s="122">
        <f t="shared" si="45"/>
        <v>0</v>
      </c>
      <c r="J196" s="82"/>
      <c r="K196" s="74">
        <v>0</v>
      </c>
      <c r="L196" s="132">
        <f t="shared" si="50"/>
        <v>0.1071</v>
      </c>
      <c r="M196" s="132">
        <f t="shared" si="50"/>
        <v>0.49090457251500325</v>
      </c>
      <c r="N196" s="123">
        <f t="shared" si="47"/>
        <v>0</v>
      </c>
      <c r="P196" s="133"/>
      <c r="S196" s="98"/>
    </row>
    <row r="197" spans="1:19">
      <c r="A197" s="16">
        <f t="shared" si="37"/>
        <v>183</v>
      </c>
      <c r="B197" s="135"/>
      <c r="C197" s="136"/>
      <c r="D197" s="85"/>
      <c r="E197" s="85"/>
      <c r="F197" s="85"/>
      <c r="G197" s="93"/>
      <c r="H197" s="93"/>
      <c r="I197" s="85"/>
      <c r="J197" s="82"/>
      <c r="K197" s="85"/>
      <c r="N197" s="86"/>
    </row>
    <row r="198" spans="1:19" ht="15.75" thickBot="1">
      <c r="A198" s="16">
        <f t="shared" si="37"/>
        <v>184</v>
      </c>
      <c r="B198" s="84"/>
      <c r="C198" s="8" t="s">
        <v>191</v>
      </c>
      <c r="D198" s="107">
        <f>SUM(D173:D196)</f>
        <v>228876513.31999999</v>
      </c>
      <c r="E198" s="107">
        <f>SUM(E173:E196)</f>
        <v>0</v>
      </c>
      <c r="F198" s="107">
        <f>SUM(F173:F196)</f>
        <v>228876513.31999999</v>
      </c>
      <c r="G198" s="108"/>
      <c r="H198" s="108"/>
      <c r="I198" s="107">
        <f>SUM(I173:I196)</f>
        <v>11689187.746018743</v>
      </c>
      <c r="J198" s="109"/>
      <c r="K198" s="107">
        <f>SUM(K173:K196)</f>
        <v>217836628.55076921</v>
      </c>
      <c r="L198" s="47"/>
      <c r="M198" s="47"/>
      <c r="N198" s="107">
        <f>SUM(N173:N196)</f>
        <v>11108756.092309223</v>
      </c>
    </row>
    <row r="199" spans="1:19" ht="15.75" thickTop="1">
      <c r="A199" s="16">
        <f t="shared" si="37"/>
        <v>185</v>
      </c>
      <c r="B199" s="84"/>
      <c r="C199" s="8"/>
      <c r="D199" s="74"/>
      <c r="E199" s="129"/>
      <c r="F199" s="129"/>
      <c r="G199" s="93"/>
      <c r="H199" s="93"/>
      <c r="I199" s="129"/>
      <c r="J199" s="82"/>
      <c r="K199" s="82"/>
    </row>
    <row r="200" spans="1:19">
      <c r="A200" s="16">
        <f t="shared" si="37"/>
        <v>186</v>
      </c>
      <c r="B200" s="84"/>
      <c r="C200" s="4" t="s">
        <v>169</v>
      </c>
      <c r="D200" s="74">
        <v>11797200.060000002</v>
      </c>
      <c r="E200" s="129">
        <v>0</v>
      </c>
      <c r="F200" s="129">
        <f>D200+E200</f>
        <v>11797200.060000002</v>
      </c>
      <c r="G200" s="106">
        <f>$G$173</f>
        <v>0.1071</v>
      </c>
      <c r="H200" s="106">
        <f>$H$173</f>
        <v>0.49090457251500325</v>
      </c>
      <c r="I200" s="129">
        <f>F200*G200*H200</f>
        <v>620248.17134435789</v>
      </c>
      <c r="J200" s="82"/>
      <c r="K200" s="74">
        <v>11797200.060000002</v>
      </c>
      <c r="L200" s="132">
        <f>G200</f>
        <v>0.1071</v>
      </c>
      <c r="M200" s="132">
        <f>H200</f>
        <v>0.49090457251500325</v>
      </c>
      <c r="N200" s="131">
        <f>K200*L200*M200</f>
        <v>620248.17134435789</v>
      </c>
    </row>
    <row r="201" spans="1:19">
      <c r="A201" s="16">
        <f t="shared" si="37"/>
        <v>187</v>
      </c>
      <c r="B201" s="84"/>
      <c r="D201" s="82"/>
      <c r="E201" s="82"/>
      <c r="F201" s="82"/>
      <c r="G201" s="93"/>
      <c r="H201" s="93"/>
      <c r="I201" s="82"/>
      <c r="J201" s="82"/>
      <c r="K201" s="82"/>
    </row>
    <row r="202" spans="1:19" ht="15.75">
      <c r="A202" s="16">
        <f t="shared" si="37"/>
        <v>188</v>
      </c>
      <c r="B202" s="99" t="s">
        <v>192</v>
      </c>
      <c r="D202" s="82"/>
      <c r="E202" s="82"/>
      <c r="F202" s="82"/>
      <c r="G202" s="93"/>
      <c r="H202" s="93"/>
      <c r="I202" s="82"/>
      <c r="J202" s="82"/>
      <c r="K202" s="82"/>
    </row>
    <row r="203" spans="1:19">
      <c r="A203" s="16">
        <f t="shared" si="37"/>
        <v>189</v>
      </c>
      <c r="B203" s="84"/>
      <c r="D203" s="82"/>
      <c r="E203" s="82"/>
      <c r="F203" s="82"/>
      <c r="G203" s="93"/>
      <c r="H203" s="93"/>
      <c r="I203" s="82"/>
      <c r="J203" s="82"/>
      <c r="K203" s="82"/>
    </row>
    <row r="204" spans="1:19">
      <c r="A204" s="16">
        <f t="shared" si="37"/>
        <v>190</v>
      </c>
      <c r="B204" s="84"/>
      <c r="C204" s="103" t="s">
        <v>173</v>
      </c>
      <c r="D204" s="82"/>
      <c r="E204" s="82"/>
      <c r="F204" s="82"/>
      <c r="G204" s="93"/>
      <c r="H204" s="93"/>
      <c r="I204" s="82"/>
      <c r="J204" s="82"/>
      <c r="K204" s="82"/>
    </row>
    <row r="205" spans="1:19">
      <c r="A205" s="16">
        <f t="shared" si="37"/>
        <v>191</v>
      </c>
      <c r="B205" s="100">
        <v>38900</v>
      </c>
      <c r="C205" s="28" t="s">
        <v>108</v>
      </c>
      <c r="D205" s="74">
        <v>2874239.86</v>
      </c>
      <c r="E205" s="118">
        <v>0</v>
      </c>
      <c r="F205" s="118">
        <f t="shared" ref="F205:F221" si="51">D205+E205</f>
        <v>2874239.86</v>
      </c>
      <c r="G205" s="106">
        <v>0.1086</v>
      </c>
      <c r="H205" s="106">
        <v>0.52599015110063552</v>
      </c>
      <c r="I205" s="118">
        <f t="shared" ref="I205:I221" si="52">F205*G205*H205</f>
        <v>164183.85380713042</v>
      </c>
      <c r="J205" s="82"/>
      <c r="K205" s="74">
        <v>2874239.86</v>
      </c>
      <c r="L205" s="132">
        <f t="shared" ref="L205:M221" si="53">G205</f>
        <v>0.1086</v>
      </c>
      <c r="M205" s="132">
        <f t="shared" si="53"/>
        <v>0.52599015110063552</v>
      </c>
      <c r="N205" s="125">
        <f t="shared" ref="N205:N221" si="54">K205*L205*M205</f>
        <v>164183.85380713042</v>
      </c>
      <c r="P205" s="133"/>
      <c r="S205" s="98"/>
    </row>
    <row r="206" spans="1:19">
      <c r="A206" s="16">
        <f t="shared" si="37"/>
        <v>192</v>
      </c>
      <c r="B206" s="100">
        <v>38910</v>
      </c>
      <c r="C206" s="28" t="s">
        <v>193</v>
      </c>
      <c r="D206" s="74">
        <v>1887122.88</v>
      </c>
      <c r="E206" s="122">
        <v>0</v>
      </c>
      <c r="F206" s="137">
        <f>D206+E206</f>
        <v>1887122.88</v>
      </c>
      <c r="G206" s="106">
        <v>1</v>
      </c>
      <c r="H206" s="106">
        <v>1.083947E-2</v>
      </c>
      <c r="I206" s="122">
        <f>F206*G206*H206</f>
        <v>20455.411844073598</v>
      </c>
      <c r="J206" s="82"/>
      <c r="K206" s="74">
        <v>1887122.8799999992</v>
      </c>
      <c r="L206" s="132">
        <f>G206</f>
        <v>1</v>
      </c>
      <c r="M206" s="132">
        <f>H206</f>
        <v>1.083947E-2</v>
      </c>
      <c r="N206" s="123">
        <f>K206*L206*M206</f>
        <v>20455.411844073591</v>
      </c>
      <c r="P206" s="133"/>
      <c r="S206" s="98"/>
    </row>
    <row r="207" spans="1:19">
      <c r="A207" s="16">
        <f t="shared" si="37"/>
        <v>193</v>
      </c>
      <c r="B207" s="100">
        <v>39000</v>
      </c>
      <c r="C207" s="28" t="s">
        <v>126</v>
      </c>
      <c r="D207" s="74">
        <v>12698439.4690757</v>
      </c>
      <c r="E207" s="122">
        <v>0</v>
      </c>
      <c r="F207" s="137">
        <f t="shared" si="51"/>
        <v>12698439.4690757</v>
      </c>
      <c r="G207" s="106">
        <f>$G$205</f>
        <v>0.1086</v>
      </c>
      <c r="H207" s="106">
        <f>$H$205</f>
        <v>0.52599015110063552</v>
      </c>
      <c r="I207" s="122">
        <f t="shared" si="52"/>
        <v>725366.99472584017</v>
      </c>
      <c r="J207" s="82"/>
      <c r="K207" s="74">
        <v>12687449.523639288</v>
      </c>
      <c r="L207" s="132">
        <f t="shared" si="53"/>
        <v>0.1086</v>
      </c>
      <c r="M207" s="132">
        <f t="shared" si="53"/>
        <v>0.52599015110063552</v>
      </c>
      <c r="N207" s="123">
        <f t="shared" si="54"/>
        <v>724739.22123344964</v>
      </c>
      <c r="P207" s="133"/>
      <c r="S207" s="98"/>
    </row>
    <row r="208" spans="1:19">
      <c r="A208" s="16">
        <f t="shared" si="37"/>
        <v>194</v>
      </c>
      <c r="B208" s="100">
        <v>39009</v>
      </c>
      <c r="C208" s="28" t="s">
        <v>152</v>
      </c>
      <c r="D208" s="74">
        <v>4298434.33</v>
      </c>
      <c r="E208" s="122">
        <v>0</v>
      </c>
      <c r="F208" s="137">
        <f t="shared" si="51"/>
        <v>4298434.33</v>
      </c>
      <c r="G208" s="106">
        <f>$G$205</f>
        <v>0.1086</v>
      </c>
      <c r="H208" s="106">
        <f>$H$205</f>
        <v>0.52599015110063552</v>
      </c>
      <c r="I208" s="122">
        <f t="shared" si="52"/>
        <v>245537.4457287885</v>
      </c>
      <c r="J208" s="82"/>
      <c r="K208" s="74">
        <v>4298434.3299999991</v>
      </c>
      <c r="L208" s="132">
        <f t="shared" si="53"/>
        <v>0.1086</v>
      </c>
      <c r="M208" s="132">
        <f t="shared" si="53"/>
        <v>0.52599015110063552</v>
      </c>
      <c r="N208" s="123">
        <f t="shared" si="54"/>
        <v>245537.44572878844</v>
      </c>
      <c r="P208" s="133"/>
      <c r="S208" s="98"/>
    </row>
    <row r="209" spans="1:19">
      <c r="A209" s="16">
        <f t="shared" ref="A209:A232" si="55">A208+1</f>
        <v>195</v>
      </c>
      <c r="B209" s="100">
        <v>39010</v>
      </c>
      <c r="C209" s="28" t="s">
        <v>194</v>
      </c>
      <c r="D209" s="74">
        <v>10419806.710000001</v>
      </c>
      <c r="E209" s="122">
        <v>0</v>
      </c>
      <c r="F209" s="137">
        <f>D209+E209</f>
        <v>10419806.710000001</v>
      </c>
      <c r="G209" s="106">
        <v>1</v>
      </c>
      <c r="H209" s="106">
        <f>$H$206</f>
        <v>1.083947E-2</v>
      </c>
      <c r="I209" s="122">
        <f>F209*G209*H209</f>
        <v>112945.18223884371</v>
      </c>
      <c r="J209" s="82"/>
      <c r="K209" s="74">
        <v>10419806.710000005</v>
      </c>
      <c r="L209" s="132">
        <f>G209</f>
        <v>1</v>
      </c>
      <c r="M209" s="132">
        <f>H209</f>
        <v>1.083947E-2</v>
      </c>
      <c r="N209" s="123">
        <f>K209*L209*M209</f>
        <v>112945.18223884376</v>
      </c>
      <c r="P209" s="133"/>
      <c r="S209" s="98"/>
    </row>
    <row r="210" spans="1:19">
      <c r="A210" s="16">
        <f t="shared" si="55"/>
        <v>196</v>
      </c>
      <c r="B210" s="100">
        <v>39100</v>
      </c>
      <c r="C210" s="28" t="s">
        <v>153</v>
      </c>
      <c r="D210" s="74">
        <v>2288545.5170168928</v>
      </c>
      <c r="E210" s="122">
        <v>0</v>
      </c>
      <c r="F210" s="137">
        <f t="shared" si="51"/>
        <v>2288545.5170168928</v>
      </c>
      <c r="G210" s="106">
        <f>$G$205</f>
        <v>0.1086</v>
      </c>
      <c r="H210" s="106">
        <f>$H$205</f>
        <v>0.52599015110063552</v>
      </c>
      <c r="I210" s="122">
        <f t="shared" si="52"/>
        <v>130727.51088938877</v>
      </c>
      <c r="J210" s="82"/>
      <c r="K210" s="74">
        <v>2297631.7918512486</v>
      </c>
      <c r="L210" s="132">
        <f t="shared" si="53"/>
        <v>0.1086</v>
      </c>
      <c r="M210" s="132">
        <f t="shared" si="53"/>
        <v>0.52599015110063552</v>
      </c>
      <c r="N210" s="123">
        <f t="shared" si="54"/>
        <v>131246.54189992358</v>
      </c>
      <c r="P210" s="133"/>
      <c r="S210" s="98"/>
    </row>
    <row r="211" spans="1:19">
      <c r="A211" s="16">
        <f t="shared" si="55"/>
        <v>197</v>
      </c>
      <c r="B211" s="100">
        <v>39103</v>
      </c>
      <c r="C211" s="28" t="s">
        <v>195</v>
      </c>
      <c r="D211" s="74">
        <v>-13549.797244243517</v>
      </c>
      <c r="E211" s="122">
        <v>0</v>
      </c>
      <c r="F211" s="137">
        <f t="shared" si="51"/>
        <v>-13549.797244243517</v>
      </c>
      <c r="G211" s="106">
        <f>$G$205</f>
        <v>0.1086</v>
      </c>
      <c r="H211" s="106">
        <f>$H$205</f>
        <v>0.52599015110063552</v>
      </c>
      <c r="I211" s="122">
        <f t="shared" si="52"/>
        <v>-773.99870512725283</v>
      </c>
      <c r="J211" s="82"/>
      <c r="K211" s="74">
        <v>-9954.8540198717383</v>
      </c>
      <c r="L211" s="132">
        <f t="shared" si="53"/>
        <v>0.1086</v>
      </c>
      <c r="M211" s="132">
        <f t="shared" si="53"/>
        <v>0.52599015110063552</v>
      </c>
      <c r="N211" s="123">
        <f t="shared" si="54"/>
        <v>-568.64645147254555</v>
      </c>
      <c r="P211" s="133"/>
      <c r="S211" s="98"/>
    </row>
    <row r="212" spans="1:19">
      <c r="A212" s="16">
        <f t="shared" si="55"/>
        <v>198</v>
      </c>
      <c r="B212" s="100">
        <v>39700</v>
      </c>
      <c r="C212" s="28" t="s">
        <v>160</v>
      </c>
      <c r="D212" s="74">
        <v>1962784.81</v>
      </c>
      <c r="E212" s="122">
        <v>0</v>
      </c>
      <c r="F212" s="137">
        <f t="shared" si="51"/>
        <v>1962784.81</v>
      </c>
      <c r="G212" s="106">
        <f>$G$205</f>
        <v>0.1086</v>
      </c>
      <c r="H212" s="106">
        <f>$H$205</f>
        <v>0.52599015110063552</v>
      </c>
      <c r="I212" s="122">
        <f t="shared" si="52"/>
        <v>112119.23499658665</v>
      </c>
      <c r="J212" s="82"/>
      <c r="K212" s="74">
        <v>1962784.8099999998</v>
      </c>
      <c r="L212" s="132">
        <f t="shared" si="53"/>
        <v>0.1086</v>
      </c>
      <c r="M212" s="132">
        <f t="shared" si="53"/>
        <v>0.52599015110063552</v>
      </c>
      <c r="N212" s="123">
        <f t="shared" si="54"/>
        <v>112119.23499658663</v>
      </c>
      <c r="P212" s="133"/>
      <c r="S212" s="98"/>
    </row>
    <row r="213" spans="1:19">
      <c r="A213" s="16">
        <f t="shared" si="55"/>
        <v>199</v>
      </c>
      <c r="B213" s="100">
        <v>39710</v>
      </c>
      <c r="C213" s="28" t="s">
        <v>196</v>
      </c>
      <c r="D213" s="74">
        <v>271621.21999999997</v>
      </c>
      <c r="E213" s="122">
        <v>0</v>
      </c>
      <c r="F213" s="137">
        <f>D213+E213</f>
        <v>271621.21999999997</v>
      </c>
      <c r="G213" s="106">
        <v>1</v>
      </c>
      <c r="H213" s="106">
        <f>$H$206</f>
        <v>1.083947E-2</v>
      </c>
      <c r="I213" s="122">
        <f>F213*G213*H213</f>
        <v>2944.2300655534</v>
      </c>
      <c r="J213" s="82"/>
      <c r="K213" s="74">
        <v>271621.21999999986</v>
      </c>
      <c r="L213" s="132">
        <f>G213</f>
        <v>1</v>
      </c>
      <c r="M213" s="132">
        <f>H213</f>
        <v>1.083947E-2</v>
      </c>
      <c r="N213" s="123">
        <f>K213*L213*M213</f>
        <v>2944.2300655533986</v>
      </c>
      <c r="P213" s="133"/>
      <c r="S213" s="98"/>
    </row>
    <row r="214" spans="1:19">
      <c r="A214" s="16">
        <f t="shared" si="55"/>
        <v>200</v>
      </c>
      <c r="B214" s="100">
        <v>39800</v>
      </c>
      <c r="C214" s="28" t="s">
        <v>162</v>
      </c>
      <c r="D214" s="74">
        <v>69110.818467674471</v>
      </c>
      <c r="E214" s="122">
        <v>0</v>
      </c>
      <c r="F214" s="137">
        <f t="shared" si="51"/>
        <v>69110.818467674471</v>
      </c>
      <c r="G214" s="106">
        <f t="shared" ref="G214:G221" si="56">$G$205</f>
        <v>0.1086</v>
      </c>
      <c r="H214" s="106">
        <f t="shared" ref="H214:H221" si="57">$H$205</f>
        <v>0.52599015110063552</v>
      </c>
      <c r="I214" s="122">
        <f t="shared" si="52"/>
        <v>3947.7848295471745</v>
      </c>
      <c r="J214" s="82"/>
      <c r="K214" s="74">
        <v>60843.243716844969</v>
      </c>
      <c r="L214" s="132">
        <f t="shared" si="53"/>
        <v>0.1086</v>
      </c>
      <c r="M214" s="132">
        <f t="shared" si="53"/>
        <v>0.52599015110063552</v>
      </c>
      <c r="N214" s="123">
        <f t="shared" si="54"/>
        <v>3475.5200394298622</v>
      </c>
      <c r="P214" s="133"/>
      <c r="S214" s="98"/>
    </row>
    <row r="215" spans="1:19">
      <c r="A215" s="16">
        <f t="shared" si="55"/>
        <v>201</v>
      </c>
      <c r="B215" s="100">
        <v>39900</v>
      </c>
      <c r="C215" s="28" t="s">
        <v>176</v>
      </c>
      <c r="D215" s="74">
        <v>629166.46</v>
      </c>
      <c r="E215" s="122">
        <v>0</v>
      </c>
      <c r="F215" s="137">
        <f t="shared" si="51"/>
        <v>629166.46</v>
      </c>
      <c r="G215" s="106">
        <f t="shared" si="56"/>
        <v>0.1086</v>
      </c>
      <c r="H215" s="106">
        <f t="shared" si="57"/>
        <v>0.52599015110063552</v>
      </c>
      <c r="I215" s="122">
        <f t="shared" si="52"/>
        <v>35939.580244005723</v>
      </c>
      <c r="J215" s="82"/>
      <c r="K215" s="74">
        <v>629166.46</v>
      </c>
      <c r="L215" s="132">
        <f t="shared" si="53"/>
        <v>0.1086</v>
      </c>
      <c r="M215" s="132">
        <f t="shared" si="53"/>
        <v>0.52599015110063552</v>
      </c>
      <c r="N215" s="123">
        <f t="shared" si="54"/>
        <v>35939.580244005723</v>
      </c>
      <c r="P215" s="133"/>
      <c r="S215" s="98"/>
    </row>
    <row r="216" spans="1:19">
      <c r="A216" s="16">
        <f t="shared" si="55"/>
        <v>202</v>
      </c>
      <c r="B216" s="100">
        <v>39901</v>
      </c>
      <c r="C216" s="28" t="s">
        <v>177</v>
      </c>
      <c r="D216" s="74">
        <v>8281717.1985645117</v>
      </c>
      <c r="E216" s="122">
        <v>0</v>
      </c>
      <c r="F216" s="137">
        <f t="shared" si="51"/>
        <v>8281717.1985645117</v>
      </c>
      <c r="G216" s="106">
        <f t="shared" si="56"/>
        <v>0.1086</v>
      </c>
      <c r="H216" s="106">
        <f t="shared" si="57"/>
        <v>0.52599015110063552</v>
      </c>
      <c r="I216" s="122">
        <f t="shared" si="52"/>
        <v>473072.64251812082</v>
      </c>
      <c r="J216" s="82"/>
      <c r="K216" s="74">
        <v>8208828.9182867846</v>
      </c>
      <c r="L216" s="132">
        <f t="shared" si="53"/>
        <v>0.1086</v>
      </c>
      <c r="M216" s="132">
        <f t="shared" si="53"/>
        <v>0.52599015110063552</v>
      </c>
      <c r="N216" s="123">
        <f t="shared" si="54"/>
        <v>468909.07951145805</v>
      </c>
      <c r="P216" s="133"/>
      <c r="S216" s="98"/>
    </row>
    <row r="217" spans="1:19">
      <c r="A217" s="16">
        <f t="shared" si="55"/>
        <v>203</v>
      </c>
      <c r="B217" s="100">
        <v>39902</v>
      </c>
      <c r="C217" s="28" t="s">
        <v>178</v>
      </c>
      <c r="D217" s="74">
        <v>1848495.8237540489</v>
      </c>
      <c r="E217" s="122">
        <v>0</v>
      </c>
      <c r="F217" s="137">
        <f t="shared" si="51"/>
        <v>1848495.8237540489</v>
      </c>
      <c r="G217" s="106">
        <f t="shared" si="56"/>
        <v>0.1086</v>
      </c>
      <c r="H217" s="106">
        <f t="shared" si="57"/>
        <v>0.52599015110063552</v>
      </c>
      <c r="I217" s="122">
        <f t="shared" si="52"/>
        <v>105590.75890427805</v>
      </c>
      <c r="J217" s="82"/>
      <c r="K217" s="74">
        <v>1835797.7467441035</v>
      </c>
      <c r="L217" s="132">
        <f t="shared" si="53"/>
        <v>0.1086</v>
      </c>
      <c r="M217" s="132">
        <f t="shared" si="53"/>
        <v>0.52599015110063552</v>
      </c>
      <c r="N217" s="123">
        <f t="shared" si="54"/>
        <v>104865.4126141349</v>
      </c>
      <c r="P217" s="133"/>
      <c r="S217" s="98"/>
    </row>
    <row r="218" spans="1:19">
      <c r="A218" s="16">
        <f t="shared" si="55"/>
        <v>204</v>
      </c>
      <c r="B218" s="100">
        <v>39903</v>
      </c>
      <c r="C218" s="28" t="s">
        <v>163</v>
      </c>
      <c r="D218" s="74">
        <v>666530.91470913903</v>
      </c>
      <c r="E218" s="122">
        <v>0</v>
      </c>
      <c r="F218" s="137">
        <f t="shared" si="51"/>
        <v>666530.91470913903</v>
      </c>
      <c r="G218" s="106">
        <f t="shared" si="56"/>
        <v>0.1086</v>
      </c>
      <c r="H218" s="106">
        <f t="shared" si="57"/>
        <v>0.52599015110063552</v>
      </c>
      <c r="I218" s="122">
        <f t="shared" si="52"/>
        <v>38073.932444363993</v>
      </c>
      <c r="J218" s="82"/>
      <c r="K218" s="74">
        <v>631388.4353238733</v>
      </c>
      <c r="L218" s="132">
        <f t="shared" si="53"/>
        <v>0.1086</v>
      </c>
      <c r="M218" s="132">
        <f t="shared" si="53"/>
        <v>0.52599015110063552</v>
      </c>
      <c r="N218" s="123">
        <f t="shared" si="54"/>
        <v>36066.505097012894</v>
      </c>
      <c r="P218" s="133"/>
      <c r="S218" s="98"/>
    </row>
    <row r="219" spans="1:19">
      <c r="A219" s="16">
        <f t="shared" si="55"/>
        <v>205</v>
      </c>
      <c r="B219" s="100">
        <v>39906</v>
      </c>
      <c r="C219" s="28" t="s">
        <v>164</v>
      </c>
      <c r="D219" s="74">
        <v>1048977.0803882433</v>
      </c>
      <c r="E219" s="122">
        <v>0</v>
      </c>
      <c r="F219" s="137">
        <f t="shared" si="51"/>
        <v>1048977.0803882433</v>
      </c>
      <c r="G219" s="106">
        <f t="shared" si="56"/>
        <v>0.1086</v>
      </c>
      <c r="H219" s="106">
        <f t="shared" si="57"/>
        <v>0.52599015110063552</v>
      </c>
      <c r="I219" s="122">
        <f t="shared" si="52"/>
        <v>59920.225173376391</v>
      </c>
      <c r="J219" s="82"/>
      <c r="K219" s="74">
        <v>1011478.1306869262</v>
      </c>
      <c r="L219" s="132">
        <f t="shared" si="53"/>
        <v>0.1086</v>
      </c>
      <c r="M219" s="132">
        <f t="shared" si="53"/>
        <v>0.52599015110063552</v>
      </c>
      <c r="N219" s="123">
        <f t="shared" si="54"/>
        <v>57778.190278737507</v>
      </c>
      <c r="P219" s="133"/>
      <c r="S219" s="98"/>
    </row>
    <row r="220" spans="1:19">
      <c r="A220" s="16">
        <f t="shared" si="55"/>
        <v>206</v>
      </c>
      <c r="B220" s="100">
        <v>39907</v>
      </c>
      <c r="C220" s="28" t="s">
        <v>165</v>
      </c>
      <c r="D220" s="74">
        <v>188781.61</v>
      </c>
      <c r="E220" s="122">
        <v>0</v>
      </c>
      <c r="F220" s="137">
        <f t="shared" si="51"/>
        <v>188781.61</v>
      </c>
      <c r="G220" s="106">
        <f t="shared" si="56"/>
        <v>0.1086</v>
      </c>
      <c r="H220" s="106">
        <f t="shared" si="57"/>
        <v>0.52599015110063552</v>
      </c>
      <c r="I220" s="122">
        <f t="shared" si="52"/>
        <v>10783.683257984847</v>
      </c>
      <c r="J220" s="82"/>
      <c r="K220" s="74">
        <v>188781.60999999993</v>
      </c>
      <c r="L220" s="132">
        <f t="shared" si="53"/>
        <v>0.1086</v>
      </c>
      <c r="M220" s="132">
        <f t="shared" si="53"/>
        <v>0.52599015110063552</v>
      </c>
      <c r="N220" s="123">
        <f t="shared" si="54"/>
        <v>10783.683257984843</v>
      </c>
      <c r="P220" s="133"/>
      <c r="S220" s="98"/>
    </row>
    <row r="221" spans="1:19">
      <c r="A221" s="16">
        <f t="shared" si="55"/>
        <v>207</v>
      </c>
      <c r="B221" s="100">
        <v>39908</v>
      </c>
      <c r="C221" s="28" t="s">
        <v>166</v>
      </c>
      <c r="D221" s="74">
        <v>114358176.64526801</v>
      </c>
      <c r="E221" s="122">
        <v>0</v>
      </c>
      <c r="F221" s="137">
        <f t="shared" si="51"/>
        <v>114358176.64526801</v>
      </c>
      <c r="G221" s="106">
        <f t="shared" si="56"/>
        <v>0.1086</v>
      </c>
      <c r="H221" s="106">
        <f t="shared" si="57"/>
        <v>0.52599015110063552</v>
      </c>
      <c r="I221" s="122">
        <f t="shared" si="52"/>
        <v>6532428.4229976125</v>
      </c>
      <c r="J221" s="82"/>
      <c r="K221" s="74">
        <v>112589378.73377079</v>
      </c>
      <c r="L221" s="132">
        <f t="shared" si="53"/>
        <v>0.1086</v>
      </c>
      <c r="M221" s="132">
        <f t="shared" si="53"/>
        <v>0.52599015110063552</v>
      </c>
      <c r="N221" s="123">
        <f t="shared" si="54"/>
        <v>6431390.2105098013</v>
      </c>
      <c r="P221" s="133"/>
      <c r="S221" s="98"/>
    </row>
    <row r="222" spans="1:19">
      <c r="A222" s="16">
        <f t="shared" si="55"/>
        <v>208</v>
      </c>
      <c r="B222" s="100">
        <v>39910</v>
      </c>
      <c r="C222" s="28" t="s">
        <v>197</v>
      </c>
      <c r="D222" s="74">
        <v>91992.46</v>
      </c>
      <c r="E222" s="122">
        <v>0</v>
      </c>
      <c r="F222" s="137">
        <f>D222+E222</f>
        <v>91992.46</v>
      </c>
      <c r="G222" s="106">
        <v>1</v>
      </c>
      <c r="H222" s="106">
        <f>$H$206</f>
        <v>1.083947E-2</v>
      </c>
      <c r="I222" s="122">
        <f>F222*G222*H222</f>
        <v>997.14951039620007</v>
      </c>
      <c r="J222" s="82"/>
      <c r="K222" s="74">
        <v>91992.459999999977</v>
      </c>
      <c r="L222" s="132">
        <f t="shared" ref="L222:M224" si="58">G222</f>
        <v>1</v>
      </c>
      <c r="M222" s="132">
        <f t="shared" si="58"/>
        <v>1.083947E-2</v>
      </c>
      <c r="N222" s="123">
        <f>K222*L222*M222</f>
        <v>997.14951039619973</v>
      </c>
      <c r="P222" s="133"/>
      <c r="S222" s="98"/>
    </row>
    <row r="223" spans="1:19">
      <c r="A223" s="16">
        <f t="shared" si="55"/>
        <v>209</v>
      </c>
      <c r="B223" s="100">
        <v>39916</v>
      </c>
      <c r="C223" s="82" t="s">
        <v>198</v>
      </c>
      <c r="D223" s="74">
        <v>194015.41</v>
      </c>
      <c r="E223" s="122">
        <v>0</v>
      </c>
      <c r="F223" s="137">
        <f>D223+E223</f>
        <v>194015.41</v>
      </c>
      <c r="G223" s="106">
        <v>1</v>
      </c>
      <c r="H223" s="106">
        <f>$H$206</f>
        <v>1.083947E-2</v>
      </c>
      <c r="I223" s="122">
        <f>F223*G223*H223</f>
        <v>2103.0242162326999</v>
      </c>
      <c r="J223" s="82"/>
      <c r="K223" s="74">
        <v>194015.41</v>
      </c>
      <c r="L223" s="132">
        <f t="shared" si="58"/>
        <v>1</v>
      </c>
      <c r="M223" s="132">
        <f t="shared" si="58"/>
        <v>1.083947E-2</v>
      </c>
      <c r="N223" s="123">
        <f>K223*L223*M223</f>
        <v>2103.0242162326999</v>
      </c>
      <c r="P223" s="133"/>
      <c r="S223" s="98"/>
    </row>
    <row r="224" spans="1:19">
      <c r="A224" s="16">
        <f t="shared" si="55"/>
        <v>210</v>
      </c>
      <c r="B224" s="100">
        <v>39917</v>
      </c>
      <c r="C224" s="82" t="s">
        <v>199</v>
      </c>
      <c r="D224" s="74">
        <v>90540.56</v>
      </c>
      <c r="E224" s="122">
        <v>0</v>
      </c>
      <c r="F224" s="137">
        <f>D224+E224</f>
        <v>90540.56</v>
      </c>
      <c r="G224" s="106">
        <v>1</v>
      </c>
      <c r="H224" s="106">
        <f>$H$206</f>
        <v>1.083947E-2</v>
      </c>
      <c r="I224" s="122">
        <f>F224*G224*H224</f>
        <v>981.41168390320001</v>
      </c>
      <c r="J224" s="82"/>
      <c r="K224" s="74">
        <v>90540.560000000027</v>
      </c>
      <c r="L224" s="132">
        <f t="shared" si="58"/>
        <v>1</v>
      </c>
      <c r="M224" s="132">
        <f t="shared" si="58"/>
        <v>1.083947E-2</v>
      </c>
      <c r="N224" s="123">
        <f>K224*L224*M224</f>
        <v>981.41168390320036</v>
      </c>
      <c r="P224" s="133"/>
      <c r="S224" s="98"/>
    </row>
    <row r="225" spans="1:16">
      <c r="A225" s="16">
        <f t="shared" si="55"/>
        <v>211</v>
      </c>
      <c r="B225" s="5"/>
      <c r="C225" s="8"/>
      <c r="D225" s="85"/>
      <c r="E225" s="85"/>
      <c r="F225" s="85"/>
      <c r="G225" s="93"/>
      <c r="H225" s="93"/>
      <c r="I225" s="85"/>
      <c r="J225" s="82"/>
      <c r="K225" s="85"/>
      <c r="N225" s="86"/>
    </row>
    <row r="226" spans="1:16" ht="15.75" thickBot="1">
      <c r="A226" s="16">
        <f t="shared" si="55"/>
        <v>212</v>
      </c>
      <c r="B226" s="5"/>
      <c r="C226" s="8" t="s">
        <v>200</v>
      </c>
      <c r="D226" s="107">
        <f>SUM(D205:D224)</f>
        <v>164154949.97999999</v>
      </c>
      <c r="E226" s="107">
        <f>SUM(E205:E224)</f>
        <v>0</v>
      </c>
      <c r="F226" s="107">
        <f>SUM(F205:F224)</f>
        <v>164154949.97999999</v>
      </c>
      <c r="G226" s="108"/>
      <c r="H226" s="108"/>
      <c r="I226" s="107">
        <f>SUM(I205:I224)</f>
        <v>8777344.4813709017</v>
      </c>
      <c r="J226" s="109"/>
      <c r="K226" s="107">
        <f>SUM(K205:K224)</f>
        <v>162221347.97999999</v>
      </c>
      <c r="L226" s="47"/>
      <c r="M226" s="47"/>
      <c r="N226" s="111">
        <f>SUM(N205:N224)</f>
        <v>8666892.2423259746</v>
      </c>
    </row>
    <row r="227" spans="1:16" ht="15.75" thickTop="1">
      <c r="A227" s="16">
        <f t="shared" si="55"/>
        <v>213</v>
      </c>
      <c r="B227" s="5"/>
      <c r="C227" s="8"/>
      <c r="D227" s="129"/>
      <c r="E227" s="129"/>
      <c r="F227" s="129"/>
      <c r="G227" s="93"/>
      <c r="H227" s="93"/>
      <c r="I227" s="129"/>
      <c r="J227" s="82"/>
      <c r="K227" s="129"/>
      <c r="N227" s="131"/>
    </row>
    <row r="228" spans="1:16">
      <c r="A228" s="16">
        <f t="shared" si="55"/>
        <v>214</v>
      </c>
      <c r="B228" s="5"/>
      <c r="C228" s="4" t="s">
        <v>169</v>
      </c>
      <c r="D228" s="74">
        <v>1297739.2400000002</v>
      </c>
      <c r="E228" s="129">
        <v>0</v>
      </c>
      <c r="F228" s="129">
        <f>D228+E228</f>
        <v>1297739.2400000002</v>
      </c>
      <c r="G228" s="106">
        <f>$G$205</f>
        <v>0.1086</v>
      </c>
      <c r="H228" s="106">
        <f>$H$205</f>
        <v>0.52599015110063552</v>
      </c>
      <c r="I228" s="129">
        <f>F228*G228*H228</f>
        <v>74130.14920053909</v>
      </c>
      <c r="J228" s="82"/>
      <c r="K228" s="74">
        <v>1297739.2400000005</v>
      </c>
      <c r="L228" s="132">
        <f>G228</f>
        <v>0.1086</v>
      </c>
      <c r="M228" s="132">
        <f>H228</f>
        <v>0.52599015110063552</v>
      </c>
      <c r="N228" s="131">
        <f>K228*L228*M228</f>
        <v>74130.14920053909</v>
      </c>
    </row>
    <row r="229" spans="1:16">
      <c r="A229" s="16">
        <f t="shared" si="55"/>
        <v>215</v>
      </c>
      <c r="D229" s="82"/>
      <c r="E229" s="82"/>
      <c r="F229" s="82"/>
      <c r="G229" s="93"/>
      <c r="H229" s="93"/>
      <c r="I229" s="82"/>
      <c r="J229" s="82"/>
      <c r="K229" s="82"/>
    </row>
    <row r="230" spans="1:16" ht="15.75" thickBot="1">
      <c r="A230" s="16">
        <f t="shared" si="55"/>
        <v>216</v>
      </c>
      <c r="C230" s="8" t="s">
        <v>201</v>
      </c>
      <c r="D230" s="138">
        <f>D226+D198+D166+D109</f>
        <v>945066205.10915303</v>
      </c>
      <c r="E230" s="138">
        <f>E226+E198+E166+E109</f>
        <v>0</v>
      </c>
      <c r="F230" s="138">
        <f>F226+F198+F166+F109</f>
        <v>945066205.10915303</v>
      </c>
      <c r="G230" s="93"/>
      <c r="H230" s="93"/>
      <c r="I230" s="138">
        <f>I226+I198+I166+I109</f>
        <v>569988682.18807673</v>
      </c>
      <c r="J230" s="82"/>
      <c r="K230" s="138">
        <f>K226+K198+K166+K109</f>
        <v>915376337.42861176</v>
      </c>
      <c r="L230" s="93"/>
      <c r="M230" s="93"/>
      <c r="N230" s="138">
        <f>N226+N198+N166+N109</f>
        <v>552599039.91804004</v>
      </c>
      <c r="P230" s="92"/>
    </row>
    <row r="231" spans="1:16" ht="15.75" thickTop="1">
      <c r="A231" s="16">
        <f t="shared" si="55"/>
        <v>217</v>
      </c>
      <c r="D231" s="82"/>
      <c r="E231" s="82"/>
      <c r="F231" s="82"/>
      <c r="G231" s="93"/>
      <c r="H231" s="93"/>
      <c r="I231" s="82"/>
      <c r="J231" s="82"/>
      <c r="K231" s="82"/>
      <c r="L231" s="93"/>
      <c r="M231" s="93"/>
      <c r="N231" s="82"/>
    </row>
    <row r="232" spans="1:16" ht="30.75" thickBot="1">
      <c r="A232" s="16">
        <f t="shared" si="55"/>
        <v>218</v>
      </c>
      <c r="C232" s="112" t="s">
        <v>202</v>
      </c>
      <c r="D232" s="138">
        <f>D228+D200+D168+D111</f>
        <v>27043465.570000008</v>
      </c>
      <c r="E232" s="113"/>
      <c r="F232" s="139">
        <f>F228+F200+F168+F111</f>
        <v>27043465.570000008</v>
      </c>
      <c r="I232" s="138">
        <f>I228+I200+I168+I111</f>
        <v>14731738.637158927</v>
      </c>
      <c r="J232" s="82"/>
      <c r="K232" s="138">
        <f>K228+K200+K168+K111</f>
        <v>27043465.570000008</v>
      </c>
      <c r="L232" s="93"/>
      <c r="M232" s="93"/>
      <c r="N232" s="138">
        <f>N228+N200+N168+N111</f>
        <v>14731738.637158928</v>
      </c>
    </row>
    <row r="233" spans="1:16" ht="15.75" thickTop="1"/>
    <row r="236" spans="1:16">
      <c r="C236" t="s">
        <v>203</v>
      </c>
    </row>
    <row r="237" spans="1:16">
      <c r="C237" t="s">
        <v>204</v>
      </c>
    </row>
  </sheetData>
  <mergeCells count="4">
    <mergeCell ref="A1:N1"/>
    <mergeCell ref="A2:N2"/>
    <mergeCell ref="A3:N3"/>
    <mergeCell ref="A4:N4"/>
  </mergeCells>
  <pageMargins left="0.52" right="0.34" top="0.96" bottom="1" header="0.25" footer="0.42"/>
  <pageSetup scale="56" orientation="landscape" r:id="rId1"/>
  <headerFooter alignWithMargins="0">
    <oddHeader xml:space="preserve">&amp;RCASE NO. 2015-00343
FR_16(8)(b)
ATTACHMENT 1
</oddHeader>
    <oddFooter>&amp;RSchedule &amp;A
Page &amp;P of &amp;N</oddFooter>
  </headerFooter>
  <rowBreaks count="6" manualBreakCount="6">
    <brk id="47" max="14" man="1"/>
    <brk id="83" max="14" man="1"/>
    <brk id="111" max="14" man="1"/>
    <brk id="144" max="14" man="1"/>
    <brk id="168" max="14" man="1"/>
    <brk id="200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1"/>
  <sheetViews>
    <sheetView view="pageBreakPreview" zoomScale="60" zoomScaleNormal="80" workbookViewId="0">
      <pane ySplit="12" topLeftCell="A13" activePane="bottomLeft" state="frozen"/>
      <selection activeCell="B25" sqref="B25"/>
      <selection pane="bottomLeft" activeCell="A13" sqref="A13"/>
    </sheetView>
  </sheetViews>
  <sheetFormatPr defaultRowHeight="15"/>
  <cols>
    <col min="1" max="1" width="4.5546875" customWidth="1"/>
    <col min="2" max="2" width="9.33203125" customWidth="1"/>
    <col min="3" max="3" width="33.88671875" customWidth="1"/>
    <col min="4" max="4" width="15.109375" customWidth="1"/>
    <col min="5" max="5" width="10.33203125" customWidth="1"/>
    <col min="6" max="6" width="14.21875" customWidth="1"/>
    <col min="7" max="7" width="12.6640625" style="40" bestFit="1" customWidth="1"/>
    <col min="8" max="8" width="13.5546875" style="40" customWidth="1"/>
    <col min="9" max="9" width="13.88671875" customWidth="1"/>
    <col min="10" max="10" width="3.21875" customWidth="1"/>
    <col min="11" max="11" width="15" customWidth="1"/>
    <col min="12" max="12" width="12.6640625" style="40" bestFit="1" customWidth="1"/>
    <col min="13" max="13" width="9.77734375" style="40" bestFit="1" customWidth="1"/>
    <col min="14" max="14" width="14.77734375" bestFit="1" customWidth="1"/>
    <col min="15" max="15" width="5" customWidth="1"/>
    <col min="16" max="17" width="12" bestFit="1" customWidth="1"/>
  </cols>
  <sheetData>
    <row r="1" spans="1:17">
      <c r="A1" s="324" t="s">
        <v>382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</row>
    <row r="2" spans="1:17">
      <c r="A2" s="324" t="s">
        <v>383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</row>
    <row r="3" spans="1:17">
      <c r="A3" s="324" t="s">
        <v>206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</row>
    <row r="4" spans="1:17" ht="15.75">
      <c r="A4" s="325" t="str">
        <f>'B.1 B'!A4</f>
        <v>as of February 29, 2016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</row>
    <row r="5" spans="1:17" ht="15.75">
      <c r="A5" s="10"/>
      <c r="B5" s="10"/>
      <c r="C5" s="10"/>
      <c r="D5" s="39"/>
      <c r="E5" s="10"/>
      <c r="F5" s="10"/>
      <c r="G5" s="3"/>
      <c r="H5" s="3"/>
      <c r="I5" s="5"/>
      <c r="J5" s="5"/>
      <c r="K5" s="10"/>
      <c r="P5" s="41"/>
    </row>
    <row r="6" spans="1:17" ht="15.75">
      <c r="A6" s="8" t="str">
        <f>'B.1 B'!A6</f>
        <v>Data:__X___Base Period______Forecasted Period</v>
      </c>
      <c r="B6" s="5"/>
      <c r="C6" s="5"/>
      <c r="D6" s="5"/>
      <c r="E6" s="41"/>
      <c r="F6" s="5"/>
      <c r="G6" s="3"/>
      <c r="K6" s="5"/>
      <c r="N6" s="140" t="s">
        <v>207</v>
      </c>
    </row>
    <row r="7" spans="1:17">
      <c r="A7" s="8" t="str">
        <f>'B.1 B'!A7</f>
        <v>Type of Filing:___X____Original________Updated ________Revised</v>
      </c>
      <c r="B7" s="8"/>
      <c r="C7" s="5"/>
      <c r="D7" s="5"/>
      <c r="E7" s="5"/>
      <c r="F7" s="5"/>
      <c r="G7" s="3"/>
      <c r="I7" s="8"/>
      <c r="J7" s="8"/>
      <c r="K7" s="5"/>
      <c r="N7" s="44" t="s">
        <v>208</v>
      </c>
    </row>
    <row r="8" spans="1:17">
      <c r="A8" s="44" t="str">
        <f>'B.1 B'!A8</f>
        <v>Workpaper Reference No(s).</v>
      </c>
      <c r="B8" s="45"/>
      <c r="C8" s="45"/>
      <c r="D8" s="45"/>
      <c r="E8" s="45"/>
      <c r="F8" s="45"/>
      <c r="G8" s="46"/>
      <c r="H8" s="47"/>
      <c r="I8" s="44"/>
      <c r="J8" s="44"/>
      <c r="K8" s="45"/>
      <c r="L8" s="47"/>
      <c r="M8" s="47"/>
      <c r="N8" s="44" t="str">
        <f>'B.1 B'!F8</f>
        <v>Witness:   Waller</v>
      </c>
    </row>
    <row r="9" spans="1:17">
      <c r="A9" s="49"/>
      <c r="B9" s="50"/>
      <c r="C9" s="51"/>
      <c r="D9" s="52"/>
      <c r="E9" s="50"/>
      <c r="F9" s="50"/>
      <c r="G9" s="53"/>
      <c r="H9" s="54"/>
      <c r="I9" s="55"/>
      <c r="J9" s="44"/>
      <c r="K9" s="52"/>
      <c r="L9" s="56"/>
      <c r="M9" s="56"/>
      <c r="N9" s="57"/>
    </row>
    <row r="10" spans="1:17">
      <c r="A10" s="58"/>
      <c r="B10" s="45"/>
      <c r="C10" s="59"/>
      <c r="D10" s="62"/>
      <c r="E10" s="45"/>
      <c r="F10" s="45"/>
      <c r="G10" s="46" t="s">
        <v>71</v>
      </c>
      <c r="H10" s="20" t="s">
        <v>72</v>
      </c>
      <c r="I10" s="61"/>
      <c r="J10" s="44"/>
      <c r="K10" s="62"/>
      <c r="L10" s="46" t="s">
        <v>71</v>
      </c>
      <c r="M10" s="20" t="s">
        <v>72</v>
      </c>
      <c r="N10" s="61"/>
    </row>
    <row r="11" spans="1:17" ht="15.75">
      <c r="A11" s="58" t="s">
        <v>31</v>
      </c>
      <c r="B11" s="20" t="s">
        <v>73</v>
      </c>
      <c r="C11" s="63" t="s">
        <v>74</v>
      </c>
      <c r="D11" s="141" t="s">
        <v>75</v>
      </c>
      <c r="E11" s="20"/>
      <c r="F11" s="20" t="s">
        <v>76</v>
      </c>
      <c r="G11" s="20" t="s">
        <v>77</v>
      </c>
      <c r="H11" s="64" t="s">
        <v>78</v>
      </c>
      <c r="I11" s="63" t="s">
        <v>79</v>
      </c>
      <c r="J11" s="20"/>
      <c r="K11" s="65" t="s">
        <v>80</v>
      </c>
      <c r="L11" s="20" t="s">
        <v>77</v>
      </c>
      <c r="M11" s="64" t="s">
        <v>78</v>
      </c>
      <c r="N11" s="63" t="s">
        <v>79</v>
      </c>
    </row>
    <row r="12" spans="1:17" ht="15.75">
      <c r="A12" s="66" t="s">
        <v>33</v>
      </c>
      <c r="B12" s="67" t="s">
        <v>33</v>
      </c>
      <c r="C12" s="68" t="s">
        <v>81</v>
      </c>
      <c r="D12" s="142" t="s">
        <v>82</v>
      </c>
      <c r="E12" s="67" t="s">
        <v>83</v>
      </c>
      <c r="F12" s="67" t="s">
        <v>82</v>
      </c>
      <c r="G12" s="69" t="s">
        <v>84</v>
      </c>
      <c r="H12" s="69" t="s">
        <v>84</v>
      </c>
      <c r="I12" s="68" t="s">
        <v>85</v>
      </c>
      <c r="J12" s="20"/>
      <c r="K12" s="142" t="s">
        <v>86</v>
      </c>
      <c r="L12" s="69" t="s">
        <v>84</v>
      </c>
      <c r="M12" s="69" t="s">
        <v>84</v>
      </c>
      <c r="N12" s="68" t="s">
        <v>85</v>
      </c>
      <c r="P12" s="70"/>
      <c r="Q12" s="70"/>
    </row>
    <row r="13" spans="1:17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1:17" ht="15.75">
      <c r="B14" s="71" t="s">
        <v>97</v>
      </c>
      <c r="D14" s="82"/>
      <c r="E14" s="82"/>
      <c r="F14" s="82"/>
      <c r="G14" s="93"/>
      <c r="H14" s="93"/>
      <c r="I14" s="82"/>
      <c r="J14" s="109"/>
      <c r="K14" s="82"/>
      <c r="L14" s="93"/>
    </row>
    <row r="15" spans="1:17">
      <c r="A15" s="16">
        <v>1</v>
      </c>
      <c r="B15" s="5"/>
      <c r="C15" s="72" t="s">
        <v>98</v>
      </c>
      <c r="D15" s="82"/>
      <c r="E15" s="82"/>
      <c r="F15" s="82"/>
      <c r="G15" s="93"/>
      <c r="H15" s="93"/>
      <c r="I15" s="82"/>
      <c r="J15" s="82"/>
      <c r="K15" s="82"/>
      <c r="L15" s="93"/>
    </row>
    <row r="16" spans="1:17">
      <c r="A16" s="16">
        <f>A15+1</f>
        <v>2</v>
      </c>
      <c r="B16" s="143">
        <v>30100</v>
      </c>
      <c r="C16" s="8" t="s">
        <v>99</v>
      </c>
      <c r="D16" s="118">
        <v>8329.7199999999993</v>
      </c>
      <c r="E16" s="118">
        <v>0</v>
      </c>
      <c r="F16" s="118">
        <f>D16-E16</f>
        <v>8329.7199999999993</v>
      </c>
      <c r="G16" s="117">
        <v>1</v>
      </c>
      <c r="H16" s="117">
        <f>$G$16</f>
        <v>1</v>
      </c>
      <c r="I16" s="118">
        <f>F16*G16*H16</f>
        <v>8329.7199999999993</v>
      </c>
      <c r="J16" s="119"/>
      <c r="K16" s="118">
        <v>8329.7199999999993</v>
      </c>
      <c r="L16" s="117">
        <f t="shared" ref="L16:M17" si="0">$G$16</f>
        <v>1</v>
      </c>
      <c r="M16" s="120">
        <f t="shared" si="0"/>
        <v>1</v>
      </c>
      <c r="N16" s="125">
        <f>K16*L16*M16</f>
        <v>8329.7199999999993</v>
      </c>
    </row>
    <row r="17" spans="1:14">
      <c r="A17" s="16">
        <f t="shared" ref="A17:A80" si="1">A16+1</f>
        <v>3</v>
      </c>
      <c r="B17" s="143">
        <v>30200</v>
      </c>
      <c r="C17" s="8" t="s">
        <v>100</v>
      </c>
      <c r="D17" s="118">
        <v>119852.69</v>
      </c>
      <c r="E17" s="122">
        <v>0</v>
      </c>
      <c r="F17" s="122">
        <f>D17-E17</f>
        <v>119852.69</v>
      </c>
      <c r="G17" s="117">
        <f>$G$16</f>
        <v>1</v>
      </c>
      <c r="H17" s="117">
        <f>$G$16</f>
        <v>1</v>
      </c>
      <c r="I17" s="122">
        <f>F17*G17*H17</f>
        <v>119852.69</v>
      </c>
      <c r="J17" s="82"/>
      <c r="K17" s="118">
        <v>119852.68999999996</v>
      </c>
      <c r="L17" s="117">
        <f t="shared" si="0"/>
        <v>1</v>
      </c>
      <c r="M17" s="120">
        <f t="shared" si="0"/>
        <v>1</v>
      </c>
      <c r="N17" s="123">
        <f>K17*L17*M17</f>
        <v>119852.68999999996</v>
      </c>
    </row>
    <row r="18" spans="1:14">
      <c r="A18" s="16">
        <f t="shared" si="1"/>
        <v>4</v>
      </c>
      <c r="B18" s="143"/>
      <c r="C18" s="8"/>
      <c r="D18" s="144"/>
      <c r="E18" s="144"/>
      <c r="F18" s="144"/>
      <c r="G18" s="117"/>
      <c r="H18" s="117"/>
      <c r="I18" s="144"/>
      <c r="J18" s="82"/>
      <c r="K18" s="144"/>
      <c r="L18" s="93"/>
      <c r="N18" s="145"/>
    </row>
    <row r="19" spans="1:14">
      <c r="A19" s="16">
        <f t="shared" si="1"/>
        <v>5</v>
      </c>
      <c r="B19" s="146"/>
      <c r="C19" s="8" t="s">
        <v>209</v>
      </c>
      <c r="D19" s="118">
        <f>SUM(D16:D18)</f>
        <v>128182.41</v>
      </c>
      <c r="E19" s="118">
        <f>SUM(E16:E18)</f>
        <v>0</v>
      </c>
      <c r="F19" s="118">
        <f>SUM(F16:F18)</f>
        <v>128182.41</v>
      </c>
      <c r="G19" s="117"/>
      <c r="H19" s="117"/>
      <c r="I19" s="118">
        <f>SUM(I16:I18)</f>
        <v>128182.41</v>
      </c>
      <c r="J19" s="82"/>
      <c r="K19" s="118">
        <f>SUM(K16:K18)</f>
        <v>128182.40999999996</v>
      </c>
      <c r="L19" s="93"/>
      <c r="N19" s="125">
        <f>SUM(N16:N17)</f>
        <v>128182.40999999996</v>
      </c>
    </row>
    <row r="20" spans="1:14">
      <c r="A20" s="16">
        <f t="shared" si="1"/>
        <v>6</v>
      </c>
      <c r="B20" s="146"/>
      <c r="C20" s="5"/>
      <c r="D20" s="122"/>
      <c r="E20" s="122"/>
      <c r="F20" s="122"/>
      <c r="G20" s="117"/>
      <c r="H20" s="117"/>
      <c r="I20" s="122"/>
      <c r="J20" s="82"/>
      <c r="K20" s="122"/>
      <c r="L20" s="93"/>
      <c r="N20" s="123"/>
    </row>
    <row r="21" spans="1:14">
      <c r="A21" s="16">
        <f t="shared" si="1"/>
        <v>7</v>
      </c>
      <c r="B21" s="146"/>
      <c r="C21" s="72" t="s">
        <v>102</v>
      </c>
      <c r="D21" s="122"/>
      <c r="E21" s="122"/>
      <c r="F21" s="122"/>
      <c r="G21" s="117"/>
      <c r="H21" s="117"/>
      <c r="I21" s="122"/>
      <c r="J21" s="82"/>
      <c r="K21" s="122"/>
      <c r="L21" s="93"/>
      <c r="N21" s="123"/>
    </row>
    <row r="22" spans="1:14">
      <c r="A22" s="16">
        <f t="shared" si="1"/>
        <v>8</v>
      </c>
      <c r="B22" s="143">
        <v>32540</v>
      </c>
      <c r="C22" s="8" t="s">
        <v>103</v>
      </c>
      <c r="D22" s="118">
        <v>0</v>
      </c>
      <c r="E22" s="118">
        <v>0</v>
      </c>
      <c r="F22" s="118">
        <f t="shared" ref="F22:F24" si="2">D22-E22</f>
        <v>0</v>
      </c>
      <c r="G22" s="117">
        <f t="shared" ref="G22:H24" si="3">$G$16</f>
        <v>1</v>
      </c>
      <c r="H22" s="117">
        <f t="shared" si="3"/>
        <v>1</v>
      </c>
      <c r="I22" s="118">
        <f t="shared" ref="I22:I24" si="4">F22*G22*H22</f>
        <v>0</v>
      </c>
      <c r="J22" s="82"/>
      <c r="K22" s="118">
        <v>0</v>
      </c>
      <c r="L22" s="117">
        <f t="shared" ref="L22:M24" si="5">$G$16</f>
        <v>1</v>
      </c>
      <c r="M22" s="120">
        <f t="shared" si="5"/>
        <v>1</v>
      </c>
      <c r="N22" s="125">
        <f t="shared" ref="N22:N24" si="6">K22*L22*M22</f>
        <v>0</v>
      </c>
    </row>
    <row r="23" spans="1:14">
      <c r="A23" s="16">
        <f t="shared" si="1"/>
        <v>9</v>
      </c>
      <c r="B23" s="143">
        <v>33202</v>
      </c>
      <c r="C23" s="8" t="s">
        <v>104</v>
      </c>
      <c r="D23" s="118">
        <v>-28968.38</v>
      </c>
      <c r="E23" s="122">
        <v>0</v>
      </c>
      <c r="F23" s="122">
        <f t="shared" si="2"/>
        <v>-28968.38</v>
      </c>
      <c r="G23" s="117">
        <f t="shared" si="3"/>
        <v>1</v>
      </c>
      <c r="H23" s="117">
        <f t="shared" si="3"/>
        <v>1</v>
      </c>
      <c r="I23" s="122">
        <f t="shared" si="4"/>
        <v>-28968.38</v>
      </c>
      <c r="J23" s="82"/>
      <c r="K23" s="118">
        <v>-28968.38</v>
      </c>
      <c r="L23" s="117">
        <f t="shared" si="5"/>
        <v>1</v>
      </c>
      <c r="M23" s="120">
        <f t="shared" si="5"/>
        <v>1</v>
      </c>
      <c r="N23" s="123">
        <f t="shared" si="6"/>
        <v>-28968.38</v>
      </c>
    </row>
    <row r="24" spans="1:14">
      <c r="A24" s="16">
        <f t="shared" si="1"/>
        <v>10</v>
      </c>
      <c r="B24" s="143">
        <v>33400</v>
      </c>
      <c r="C24" s="8" t="s">
        <v>105</v>
      </c>
      <c r="D24" s="118">
        <v>1572.3399999999997</v>
      </c>
      <c r="E24" s="122">
        <v>0</v>
      </c>
      <c r="F24" s="122">
        <f t="shared" si="2"/>
        <v>1572.3399999999997</v>
      </c>
      <c r="G24" s="117">
        <f t="shared" si="3"/>
        <v>1</v>
      </c>
      <c r="H24" s="117">
        <f t="shared" si="3"/>
        <v>1</v>
      </c>
      <c r="I24" s="122">
        <f t="shared" si="4"/>
        <v>1572.3399999999997</v>
      </c>
      <c r="J24" s="82"/>
      <c r="K24" s="118">
        <v>1562.9869230769229</v>
      </c>
      <c r="L24" s="117">
        <f t="shared" si="5"/>
        <v>1</v>
      </c>
      <c r="M24" s="120">
        <f t="shared" si="5"/>
        <v>1</v>
      </c>
      <c r="N24" s="123">
        <f t="shared" si="6"/>
        <v>1562.9869230769229</v>
      </c>
    </row>
    <row r="25" spans="1:14">
      <c r="A25" s="16">
        <f t="shared" si="1"/>
        <v>11</v>
      </c>
      <c r="B25" s="143"/>
      <c r="C25" s="5"/>
      <c r="D25" s="144"/>
      <c r="E25" s="122"/>
      <c r="F25" s="122"/>
      <c r="G25" s="117"/>
      <c r="H25" s="117"/>
      <c r="I25" s="122"/>
      <c r="J25" s="82"/>
      <c r="K25" s="144"/>
      <c r="L25" s="93"/>
      <c r="N25" s="123"/>
    </row>
    <row r="26" spans="1:14">
      <c r="A26" s="16">
        <f t="shared" si="1"/>
        <v>12</v>
      </c>
      <c r="B26" s="143"/>
      <c r="C26" s="5" t="s">
        <v>210</v>
      </c>
      <c r="D26" s="118">
        <f>SUM(D22:D25)</f>
        <v>-27396.04</v>
      </c>
      <c r="E26" s="118">
        <f>SUM(E22:E25)</f>
        <v>0</v>
      </c>
      <c r="F26" s="118">
        <f>SUM(F22:F25)</f>
        <v>-27396.04</v>
      </c>
      <c r="G26" s="117"/>
      <c r="H26" s="117"/>
      <c r="I26" s="118">
        <f>SUM(I22:I25)</f>
        <v>-27396.04</v>
      </c>
      <c r="J26" s="82"/>
      <c r="K26" s="118">
        <f>SUM(K22:K25)</f>
        <v>-27405.393076923079</v>
      </c>
      <c r="L26" s="93"/>
      <c r="N26" s="125">
        <f>SUM(N22:N25)</f>
        <v>-27405.393076923079</v>
      </c>
    </row>
    <row r="27" spans="1:14">
      <c r="A27" s="16">
        <f t="shared" si="1"/>
        <v>13</v>
      </c>
      <c r="B27" s="143"/>
      <c r="C27" s="8"/>
      <c r="D27" s="122"/>
      <c r="E27" s="122"/>
      <c r="F27" s="122"/>
      <c r="G27" s="117"/>
      <c r="H27" s="117"/>
      <c r="I27" s="122"/>
      <c r="J27" s="82"/>
      <c r="K27" s="122"/>
      <c r="L27" s="93"/>
      <c r="N27" s="123"/>
    </row>
    <row r="28" spans="1:14">
      <c r="A28" s="16">
        <f t="shared" si="1"/>
        <v>14</v>
      </c>
      <c r="B28" s="143"/>
      <c r="C28" s="72" t="s">
        <v>107</v>
      </c>
      <c r="D28" s="122"/>
      <c r="E28" s="122"/>
      <c r="F28" s="122"/>
      <c r="G28" s="117"/>
      <c r="H28" s="117"/>
      <c r="I28" s="122"/>
      <c r="J28" s="82"/>
      <c r="K28" s="122"/>
      <c r="L28" s="93"/>
      <c r="N28" s="123"/>
    </row>
    <row r="29" spans="1:14">
      <c r="A29" s="16">
        <f t="shared" si="1"/>
        <v>15</v>
      </c>
      <c r="B29" s="143">
        <v>35010</v>
      </c>
      <c r="C29" s="8" t="s">
        <v>108</v>
      </c>
      <c r="D29" s="118">
        <v>0</v>
      </c>
      <c r="E29" s="118">
        <v>0</v>
      </c>
      <c r="F29" s="118">
        <f t="shared" ref="F29:F45" si="7">D29-E29</f>
        <v>0</v>
      </c>
      <c r="G29" s="117">
        <f t="shared" ref="G29:H45" si="8">$G$16</f>
        <v>1</v>
      </c>
      <c r="H29" s="117">
        <f t="shared" si="8"/>
        <v>1</v>
      </c>
      <c r="I29" s="118">
        <f t="shared" ref="I29:I45" si="9">F29*G29*H29</f>
        <v>0</v>
      </c>
      <c r="J29" s="82"/>
      <c r="K29" s="118">
        <v>0</v>
      </c>
      <c r="L29" s="117">
        <f t="shared" ref="L29:M45" si="10">$G$16</f>
        <v>1</v>
      </c>
      <c r="M29" s="120">
        <f t="shared" si="10"/>
        <v>1</v>
      </c>
      <c r="N29" s="125">
        <f t="shared" ref="N29:N45" si="11">K29*L29*M29</f>
        <v>0</v>
      </c>
    </row>
    <row r="30" spans="1:14">
      <c r="A30" s="16">
        <f t="shared" si="1"/>
        <v>16</v>
      </c>
      <c r="B30" s="143">
        <v>35020</v>
      </c>
      <c r="C30" s="8" t="s">
        <v>109</v>
      </c>
      <c r="D30" s="118">
        <v>5420.21</v>
      </c>
      <c r="E30" s="122">
        <v>0</v>
      </c>
      <c r="F30" s="122">
        <f t="shared" si="7"/>
        <v>5420.21</v>
      </c>
      <c r="G30" s="117">
        <f t="shared" si="8"/>
        <v>1</v>
      </c>
      <c r="H30" s="117">
        <f t="shared" si="8"/>
        <v>1</v>
      </c>
      <c r="I30" s="122">
        <f t="shared" si="9"/>
        <v>5420.21</v>
      </c>
      <c r="J30" s="82"/>
      <c r="K30" s="118">
        <v>5420.21</v>
      </c>
      <c r="L30" s="117">
        <f t="shared" si="10"/>
        <v>1</v>
      </c>
      <c r="M30" s="120">
        <f t="shared" si="10"/>
        <v>1</v>
      </c>
      <c r="N30" s="123">
        <f t="shared" si="11"/>
        <v>5420.21</v>
      </c>
    </row>
    <row r="31" spans="1:14">
      <c r="A31" s="16">
        <f t="shared" si="1"/>
        <v>17</v>
      </c>
      <c r="B31" s="143">
        <v>35100</v>
      </c>
      <c r="C31" s="8" t="s">
        <v>110</v>
      </c>
      <c r="D31" s="118">
        <v>5276.1543769999989</v>
      </c>
      <c r="E31" s="122">
        <v>0</v>
      </c>
      <c r="F31" s="122">
        <f t="shared" si="7"/>
        <v>5276.1543769999989</v>
      </c>
      <c r="G31" s="117">
        <f t="shared" si="8"/>
        <v>1</v>
      </c>
      <c r="H31" s="117">
        <f t="shared" si="8"/>
        <v>1</v>
      </c>
      <c r="I31" s="122">
        <f t="shared" si="9"/>
        <v>5276.1543769999989</v>
      </c>
      <c r="J31" s="82"/>
      <c r="K31" s="118">
        <v>5127.4565630384604</v>
      </c>
      <c r="L31" s="117">
        <f t="shared" si="10"/>
        <v>1</v>
      </c>
      <c r="M31" s="120">
        <f t="shared" si="10"/>
        <v>1</v>
      </c>
      <c r="N31" s="123">
        <f t="shared" si="11"/>
        <v>5127.4565630384604</v>
      </c>
    </row>
    <row r="32" spans="1:14">
      <c r="A32" s="16">
        <f t="shared" si="1"/>
        <v>18</v>
      </c>
      <c r="B32" s="143">
        <v>35102</v>
      </c>
      <c r="C32" s="8" t="s">
        <v>111</v>
      </c>
      <c r="D32" s="118">
        <v>108481.29634500002</v>
      </c>
      <c r="E32" s="122">
        <v>0</v>
      </c>
      <c r="F32" s="122">
        <f t="shared" si="7"/>
        <v>108481.29634500002</v>
      </c>
      <c r="G32" s="117">
        <f t="shared" si="8"/>
        <v>1</v>
      </c>
      <c r="H32" s="117">
        <f t="shared" si="8"/>
        <v>1</v>
      </c>
      <c r="I32" s="122">
        <f t="shared" si="9"/>
        <v>108481.29634500002</v>
      </c>
      <c r="J32" s="82"/>
      <c r="K32" s="118">
        <v>107615.37170826925</v>
      </c>
      <c r="L32" s="117">
        <f t="shared" si="10"/>
        <v>1</v>
      </c>
      <c r="M32" s="120">
        <f t="shared" si="10"/>
        <v>1</v>
      </c>
      <c r="N32" s="123">
        <f t="shared" si="11"/>
        <v>107615.37170826925</v>
      </c>
    </row>
    <row r="33" spans="1:14">
      <c r="A33" s="16">
        <f t="shared" si="1"/>
        <v>19</v>
      </c>
      <c r="B33" s="143">
        <v>35103</v>
      </c>
      <c r="C33" s="8" t="s">
        <v>112</v>
      </c>
      <c r="D33" s="118">
        <v>19907.854330000009</v>
      </c>
      <c r="E33" s="122">
        <v>0</v>
      </c>
      <c r="F33" s="122">
        <f t="shared" si="7"/>
        <v>19907.854330000009</v>
      </c>
      <c r="G33" s="117">
        <f t="shared" si="8"/>
        <v>1</v>
      </c>
      <c r="H33" s="117">
        <f t="shared" si="8"/>
        <v>1</v>
      </c>
      <c r="I33" s="122">
        <f t="shared" si="9"/>
        <v>19907.854330000009</v>
      </c>
      <c r="J33" s="82"/>
      <c r="K33" s="118">
        <v>19826.881935000009</v>
      </c>
      <c r="L33" s="117">
        <f t="shared" si="10"/>
        <v>1</v>
      </c>
      <c r="M33" s="120">
        <f t="shared" si="10"/>
        <v>1</v>
      </c>
      <c r="N33" s="123">
        <f t="shared" si="11"/>
        <v>19826.881935000009</v>
      </c>
    </row>
    <row r="34" spans="1:14">
      <c r="A34" s="16">
        <f t="shared" si="1"/>
        <v>20</v>
      </c>
      <c r="B34" s="143">
        <v>35104</v>
      </c>
      <c r="C34" s="8" t="s">
        <v>113</v>
      </c>
      <c r="D34" s="118">
        <v>94926.77092699999</v>
      </c>
      <c r="E34" s="122">
        <v>0</v>
      </c>
      <c r="F34" s="122">
        <f t="shared" si="7"/>
        <v>94926.77092699999</v>
      </c>
      <c r="G34" s="117">
        <f t="shared" si="8"/>
        <v>1</v>
      </c>
      <c r="H34" s="117">
        <f t="shared" si="8"/>
        <v>1</v>
      </c>
      <c r="I34" s="122">
        <f t="shared" si="9"/>
        <v>94926.77092699999</v>
      </c>
      <c r="J34" s="82"/>
      <c r="K34" s="118">
        <v>94115.86294188461</v>
      </c>
      <c r="L34" s="117">
        <f t="shared" si="10"/>
        <v>1</v>
      </c>
      <c r="M34" s="120">
        <f t="shared" si="10"/>
        <v>1</v>
      </c>
      <c r="N34" s="123">
        <f t="shared" si="11"/>
        <v>94115.86294188461</v>
      </c>
    </row>
    <row r="35" spans="1:14">
      <c r="A35" s="16">
        <f t="shared" si="1"/>
        <v>21</v>
      </c>
      <c r="B35" s="143">
        <v>35200</v>
      </c>
      <c r="C35" s="8" t="s">
        <v>114</v>
      </c>
      <c r="D35" s="118">
        <v>891608.91324900568</v>
      </c>
      <c r="E35" s="122">
        <v>0</v>
      </c>
      <c r="F35" s="122">
        <f t="shared" si="7"/>
        <v>891608.91324900568</v>
      </c>
      <c r="G35" s="117">
        <f t="shared" si="8"/>
        <v>1</v>
      </c>
      <c r="H35" s="117">
        <f t="shared" si="8"/>
        <v>1</v>
      </c>
      <c r="I35" s="122">
        <f t="shared" si="9"/>
        <v>891608.91324900568</v>
      </c>
      <c r="J35" s="82"/>
      <c r="K35" s="118">
        <v>823631.41895473562</v>
      </c>
      <c r="L35" s="117">
        <f t="shared" si="10"/>
        <v>1</v>
      </c>
      <c r="M35" s="120">
        <f t="shared" si="10"/>
        <v>1</v>
      </c>
      <c r="N35" s="123">
        <f t="shared" si="11"/>
        <v>823631.41895473562</v>
      </c>
    </row>
    <row r="36" spans="1:14">
      <c r="A36" s="16">
        <f t="shared" si="1"/>
        <v>22</v>
      </c>
      <c r="B36" s="143">
        <v>35201</v>
      </c>
      <c r="C36" s="8" t="s">
        <v>115</v>
      </c>
      <c r="D36" s="118">
        <v>1348634.7495610004</v>
      </c>
      <c r="E36" s="122">
        <v>0</v>
      </c>
      <c r="F36" s="122">
        <f t="shared" si="7"/>
        <v>1348634.7495610004</v>
      </c>
      <c r="G36" s="117">
        <f t="shared" si="8"/>
        <v>1</v>
      </c>
      <c r="H36" s="117">
        <f t="shared" si="8"/>
        <v>1</v>
      </c>
      <c r="I36" s="122">
        <f t="shared" si="9"/>
        <v>1348634.7495610004</v>
      </c>
      <c r="J36" s="82"/>
      <c r="K36" s="118">
        <v>1336479.7625741155</v>
      </c>
      <c r="L36" s="117">
        <f t="shared" si="10"/>
        <v>1</v>
      </c>
      <c r="M36" s="120">
        <f t="shared" si="10"/>
        <v>1</v>
      </c>
      <c r="N36" s="123">
        <f t="shared" si="11"/>
        <v>1336479.7625741155</v>
      </c>
    </row>
    <row r="37" spans="1:14">
      <c r="A37" s="16">
        <f t="shared" si="1"/>
        <v>23</v>
      </c>
      <c r="B37" s="143">
        <v>35202</v>
      </c>
      <c r="C37" s="8" t="s">
        <v>116</v>
      </c>
      <c r="D37" s="118">
        <v>376466.560352</v>
      </c>
      <c r="E37" s="122">
        <v>0</v>
      </c>
      <c r="F37" s="122">
        <f t="shared" si="7"/>
        <v>376466.560352</v>
      </c>
      <c r="G37" s="117">
        <f t="shared" si="8"/>
        <v>1</v>
      </c>
      <c r="H37" s="117">
        <f t="shared" si="8"/>
        <v>1</v>
      </c>
      <c r="I37" s="122">
        <f t="shared" si="9"/>
        <v>376466.560352</v>
      </c>
      <c r="J37" s="82"/>
      <c r="K37" s="118">
        <v>392157.2893255385</v>
      </c>
      <c r="L37" s="117">
        <f t="shared" si="10"/>
        <v>1</v>
      </c>
      <c r="M37" s="120">
        <f t="shared" si="10"/>
        <v>1</v>
      </c>
      <c r="N37" s="123">
        <f t="shared" si="11"/>
        <v>392157.2893255385</v>
      </c>
    </row>
    <row r="38" spans="1:14">
      <c r="A38" s="16">
        <f t="shared" si="1"/>
        <v>24</v>
      </c>
      <c r="B38" s="143">
        <v>35203</v>
      </c>
      <c r="C38" s="8" t="s">
        <v>117</v>
      </c>
      <c r="D38" s="118">
        <v>658774.30004799971</v>
      </c>
      <c r="E38" s="122">
        <v>0</v>
      </c>
      <c r="F38" s="122">
        <f t="shared" si="7"/>
        <v>658774.30004799971</v>
      </c>
      <c r="G38" s="117">
        <f t="shared" si="8"/>
        <v>1</v>
      </c>
      <c r="H38" s="117">
        <f t="shared" si="8"/>
        <v>1</v>
      </c>
      <c r="I38" s="122">
        <f t="shared" si="9"/>
        <v>658774.30004799971</v>
      </c>
      <c r="J38" s="82"/>
      <c r="K38" s="118">
        <v>643859.76193599985</v>
      </c>
      <c r="L38" s="117">
        <f t="shared" si="10"/>
        <v>1</v>
      </c>
      <c r="M38" s="120">
        <f t="shared" si="10"/>
        <v>1</v>
      </c>
      <c r="N38" s="123">
        <f t="shared" si="11"/>
        <v>643859.76193599985</v>
      </c>
    </row>
    <row r="39" spans="1:14">
      <c r="A39" s="16">
        <f t="shared" si="1"/>
        <v>25</v>
      </c>
      <c r="B39" s="143">
        <v>35210</v>
      </c>
      <c r="C39" s="8" t="s">
        <v>118</v>
      </c>
      <c r="D39" s="118">
        <v>166044.24553150008</v>
      </c>
      <c r="E39" s="122">
        <v>0</v>
      </c>
      <c r="F39" s="122">
        <f t="shared" si="7"/>
        <v>166044.24553150008</v>
      </c>
      <c r="G39" s="117">
        <f t="shared" si="8"/>
        <v>1</v>
      </c>
      <c r="H39" s="117">
        <f t="shared" si="8"/>
        <v>1</v>
      </c>
      <c r="I39" s="122">
        <f t="shared" si="9"/>
        <v>166044.24553150008</v>
      </c>
      <c r="J39" s="82"/>
      <c r="K39" s="118">
        <v>165981.76687386539</v>
      </c>
      <c r="L39" s="117">
        <f t="shared" si="10"/>
        <v>1</v>
      </c>
      <c r="M39" s="120">
        <f t="shared" si="10"/>
        <v>1</v>
      </c>
      <c r="N39" s="123">
        <f t="shared" si="11"/>
        <v>165981.76687386539</v>
      </c>
    </row>
    <row r="40" spans="1:14">
      <c r="A40" s="16">
        <f t="shared" si="1"/>
        <v>26</v>
      </c>
      <c r="B40" s="143">
        <v>35211</v>
      </c>
      <c r="C40" s="8" t="s">
        <v>119</v>
      </c>
      <c r="D40" s="118">
        <v>42739.010658499967</v>
      </c>
      <c r="E40" s="122">
        <v>0</v>
      </c>
      <c r="F40" s="122">
        <f t="shared" si="7"/>
        <v>42739.010658499967</v>
      </c>
      <c r="G40" s="117">
        <f t="shared" si="8"/>
        <v>1</v>
      </c>
      <c r="H40" s="117">
        <f t="shared" si="8"/>
        <v>1</v>
      </c>
      <c r="I40" s="122">
        <f t="shared" si="9"/>
        <v>42739.010658499967</v>
      </c>
      <c r="J40" s="82"/>
      <c r="K40" s="118">
        <v>42545.13556190383</v>
      </c>
      <c r="L40" s="117">
        <f t="shared" si="10"/>
        <v>1</v>
      </c>
      <c r="M40" s="120">
        <f t="shared" si="10"/>
        <v>1</v>
      </c>
      <c r="N40" s="123">
        <f t="shared" si="11"/>
        <v>42545.13556190383</v>
      </c>
    </row>
    <row r="41" spans="1:14">
      <c r="A41" s="16">
        <f t="shared" si="1"/>
        <v>27</v>
      </c>
      <c r="B41" s="143">
        <v>35301</v>
      </c>
      <c r="C41" s="5" t="s">
        <v>120</v>
      </c>
      <c r="D41" s="118">
        <v>153320.93658999997</v>
      </c>
      <c r="E41" s="122">
        <v>0</v>
      </c>
      <c r="F41" s="122">
        <f t="shared" si="7"/>
        <v>153320.93658999997</v>
      </c>
      <c r="G41" s="117">
        <f t="shared" si="8"/>
        <v>1</v>
      </c>
      <c r="H41" s="117">
        <f t="shared" si="8"/>
        <v>1</v>
      </c>
      <c r="I41" s="122">
        <f t="shared" si="9"/>
        <v>153320.93658999997</v>
      </c>
      <c r="J41" s="82"/>
      <c r="K41" s="118">
        <v>153124.59715884615</v>
      </c>
      <c r="L41" s="117">
        <f t="shared" si="10"/>
        <v>1</v>
      </c>
      <c r="M41" s="120">
        <f t="shared" si="10"/>
        <v>1</v>
      </c>
      <c r="N41" s="123">
        <f t="shared" si="11"/>
        <v>153124.59715884615</v>
      </c>
    </row>
    <row r="42" spans="1:14">
      <c r="A42" s="16">
        <f t="shared" si="1"/>
        <v>28</v>
      </c>
      <c r="B42" s="143">
        <v>35302</v>
      </c>
      <c r="C42" s="8" t="s">
        <v>104</v>
      </c>
      <c r="D42" s="118">
        <v>213181.89999999997</v>
      </c>
      <c r="E42" s="122">
        <v>0</v>
      </c>
      <c r="F42" s="122">
        <f t="shared" si="7"/>
        <v>213181.89999999997</v>
      </c>
      <c r="G42" s="117">
        <f t="shared" si="8"/>
        <v>1</v>
      </c>
      <c r="H42" s="117">
        <f t="shared" si="8"/>
        <v>1</v>
      </c>
      <c r="I42" s="122">
        <f t="shared" si="9"/>
        <v>213181.89999999997</v>
      </c>
      <c r="J42" s="82"/>
      <c r="K42" s="118">
        <v>213119.86923076917</v>
      </c>
      <c r="L42" s="117">
        <f t="shared" si="10"/>
        <v>1</v>
      </c>
      <c r="M42" s="120">
        <f t="shared" si="10"/>
        <v>1</v>
      </c>
      <c r="N42" s="123">
        <f t="shared" si="11"/>
        <v>213119.86923076917</v>
      </c>
    </row>
    <row r="43" spans="1:14">
      <c r="A43" s="16">
        <f t="shared" si="1"/>
        <v>29</v>
      </c>
      <c r="B43" s="143">
        <v>35400</v>
      </c>
      <c r="C43" s="8" t="s">
        <v>121</v>
      </c>
      <c r="D43" s="118">
        <v>468462.32221500005</v>
      </c>
      <c r="E43" s="122">
        <v>0</v>
      </c>
      <c r="F43" s="122">
        <f t="shared" si="7"/>
        <v>468462.32221500005</v>
      </c>
      <c r="G43" s="117">
        <f t="shared" si="8"/>
        <v>1</v>
      </c>
      <c r="H43" s="117">
        <f t="shared" si="8"/>
        <v>1</v>
      </c>
      <c r="I43" s="122">
        <f t="shared" si="9"/>
        <v>468462.32221500005</v>
      </c>
      <c r="J43" s="82"/>
      <c r="K43" s="118">
        <v>460797.72598096146</v>
      </c>
      <c r="L43" s="117">
        <f t="shared" si="10"/>
        <v>1</v>
      </c>
      <c r="M43" s="120">
        <f t="shared" si="10"/>
        <v>1</v>
      </c>
      <c r="N43" s="123">
        <f t="shared" si="11"/>
        <v>460797.72598096146</v>
      </c>
    </row>
    <row r="44" spans="1:14">
      <c r="A44" s="16">
        <f t="shared" si="1"/>
        <v>30</v>
      </c>
      <c r="B44" s="143">
        <v>35500</v>
      </c>
      <c r="C44" s="8" t="s">
        <v>122</v>
      </c>
      <c r="D44" s="118">
        <v>205387.366847</v>
      </c>
      <c r="E44" s="122">
        <v>0</v>
      </c>
      <c r="F44" s="122">
        <f t="shared" si="7"/>
        <v>205387.366847</v>
      </c>
      <c r="G44" s="117">
        <f t="shared" si="8"/>
        <v>1</v>
      </c>
      <c r="H44" s="117">
        <f t="shared" si="8"/>
        <v>1</v>
      </c>
      <c r="I44" s="122">
        <f t="shared" si="9"/>
        <v>205387.366847</v>
      </c>
      <c r="J44" s="82"/>
      <c r="K44" s="118">
        <v>204207.04184342313</v>
      </c>
      <c r="L44" s="117">
        <f t="shared" si="10"/>
        <v>1</v>
      </c>
      <c r="M44" s="120">
        <f t="shared" si="10"/>
        <v>1</v>
      </c>
      <c r="N44" s="123">
        <f t="shared" si="11"/>
        <v>204207.04184342313</v>
      </c>
    </row>
    <row r="45" spans="1:14">
      <c r="A45" s="16">
        <f t="shared" si="1"/>
        <v>31</v>
      </c>
      <c r="B45" s="143">
        <v>35600</v>
      </c>
      <c r="C45" s="8" t="s">
        <v>123</v>
      </c>
      <c r="D45" s="118">
        <v>153025.29007249992</v>
      </c>
      <c r="E45" s="126">
        <v>0</v>
      </c>
      <c r="F45" s="126">
        <f t="shared" si="7"/>
        <v>153025.29007249992</v>
      </c>
      <c r="G45" s="117">
        <f t="shared" si="8"/>
        <v>1</v>
      </c>
      <c r="H45" s="117">
        <f t="shared" si="8"/>
        <v>1</v>
      </c>
      <c r="I45" s="126">
        <f t="shared" si="9"/>
        <v>153025.29007249992</v>
      </c>
      <c r="J45" s="82"/>
      <c r="K45" s="118">
        <v>152175.22463490377</v>
      </c>
      <c r="L45" s="117">
        <f t="shared" si="10"/>
        <v>1</v>
      </c>
      <c r="M45" s="120">
        <f t="shared" si="10"/>
        <v>1</v>
      </c>
      <c r="N45" s="127">
        <f t="shared" si="11"/>
        <v>152175.22463490377</v>
      </c>
    </row>
    <row r="46" spans="1:14">
      <c r="A46" s="16">
        <f t="shared" si="1"/>
        <v>32</v>
      </c>
      <c r="B46" s="143"/>
      <c r="C46" s="8"/>
      <c r="D46" s="144"/>
      <c r="E46" s="122"/>
      <c r="F46" s="122"/>
      <c r="G46" s="117"/>
      <c r="H46" s="117"/>
      <c r="I46" s="122"/>
      <c r="J46" s="82"/>
      <c r="K46" s="144"/>
      <c r="L46" s="93"/>
      <c r="N46" s="123"/>
    </row>
    <row r="47" spans="1:14">
      <c r="A47" s="16">
        <f t="shared" si="1"/>
        <v>33</v>
      </c>
      <c r="B47" s="143"/>
      <c r="C47" s="8" t="s">
        <v>211</v>
      </c>
      <c r="D47" s="118">
        <f>SUM(D29:D46)</f>
        <v>4911657.8811035054</v>
      </c>
      <c r="E47" s="118">
        <f>SUM(E29:E46)</f>
        <v>0</v>
      </c>
      <c r="F47" s="118">
        <f>SUM(F29:F46)</f>
        <v>4911657.8811035054</v>
      </c>
      <c r="G47" s="117"/>
      <c r="H47" s="117"/>
      <c r="I47" s="118">
        <f>SUM(I29:I46)</f>
        <v>4911657.8811035054</v>
      </c>
      <c r="J47" s="82"/>
      <c r="K47" s="118">
        <f>SUM(K29:K46)</f>
        <v>4820185.3772232542</v>
      </c>
      <c r="L47" s="93"/>
      <c r="N47" s="125">
        <f>SUM(N29:N46)</f>
        <v>4820185.3772232542</v>
      </c>
    </row>
    <row r="48" spans="1:14">
      <c r="A48" s="16">
        <f t="shared" si="1"/>
        <v>34</v>
      </c>
      <c r="B48" s="143"/>
      <c r="C48" s="8"/>
      <c r="D48" s="122"/>
      <c r="E48" s="122"/>
      <c r="F48" s="122"/>
      <c r="G48" s="117"/>
      <c r="H48" s="117"/>
      <c r="I48" s="122"/>
      <c r="J48" s="82"/>
      <c r="K48" s="122"/>
      <c r="L48" s="93"/>
      <c r="N48" s="123"/>
    </row>
    <row r="49" spans="1:14">
      <c r="A49" s="16">
        <f t="shared" si="1"/>
        <v>35</v>
      </c>
      <c r="B49" s="143"/>
      <c r="C49" s="72" t="s">
        <v>125</v>
      </c>
      <c r="D49" s="122"/>
      <c r="E49" s="122"/>
      <c r="F49" s="122"/>
      <c r="G49" s="117"/>
      <c r="H49" s="117"/>
      <c r="I49" s="122"/>
      <c r="J49" s="82"/>
      <c r="K49" s="122"/>
      <c r="L49" s="93"/>
      <c r="N49" s="123"/>
    </row>
    <row r="50" spans="1:14">
      <c r="A50" s="16">
        <f t="shared" si="1"/>
        <v>36</v>
      </c>
      <c r="B50" s="143">
        <v>36510</v>
      </c>
      <c r="C50" s="8" t="s">
        <v>108</v>
      </c>
      <c r="D50" s="118">
        <v>0</v>
      </c>
      <c r="E50" s="118">
        <v>0</v>
      </c>
      <c r="F50" s="118">
        <f t="shared" ref="F50:F57" si="12">D50-E50</f>
        <v>0</v>
      </c>
      <c r="G50" s="117">
        <f t="shared" ref="G50:H57" si="13">$G$16</f>
        <v>1</v>
      </c>
      <c r="H50" s="117">
        <f t="shared" si="13"/>
        <v>1</v>
      </c>
      <c r="I50" s="118">
        <f t="shared" ref="I50:I57" si="14">F50*G50*H50</f>
        <v>0</v>
      </c>
      <c r="J50" s="82"/>
      <c r="K50" s="118">
        <v>0</v>
      </c>
      <c r="L50" s="117">
        <f t="shared" ref="L50:M57" si="15">$G$16</f>
        <v>1</v>
      </c>
      <c r="M50" s="120">
        <f t="shared" si="15"/>
        <v>1</v>
      </c>
      <c r="N50" s="125">
        <f t="shared" ref="N50:N57" si="16">K50*L50*M50</f>
        <v>0</v>
      </c>
    </row>
    <row r="51" spans="1:14">
      <c r="A51" s="16">
        <f t="shared" si="1"/>
        <v>37</v>
      </c>
      <c r="B51" s="143">
        <v>36520</v>
      </c>
      <c r="C51" s="8" t="s">
        <v>109</v>
      </c>
      <c r="D51" s="118">
        <v>442997.33579999983</v>
      </c>
      <c r="E51" s="122">
        <v>0</v>
      </c>
      <c r="F51" s="122">
        <f t="shared" si="12"/>
        <v>442997.33579999983</v>
      </c>
      <c r="G51" s="117">
        <f t="shared" si="13"/>
        <v>1</v>
      </c>
      <c r="H51" s="117">
        <f t="shared" si="13"/>
        <v>1</v>
      </c>
      <c r="I51" s="122">
        <f t="shared" si="14"/>
        <v>442997.33579999983</v>
      </c>
      <c r="J51" s="82"/>
      <c r="K51" s="118">
        <v>436358.87886923063</v>
      </c>
      <c r="L51" s="117">
        <f t="shared" si="15"/>
        <v>1</v>
      </c>
      <c r="M51" s="120">
        <f t="shared" si="15"/>
        <v>1</v>
      </c>
      <c r="N51" s="123">
        <f t="shared" si="16"/>
        <v>436358.87886923063</v>
      </c>
    </row>
    <row r="52" spans="1:14">
      <c r="A52" s="16">
        <f t="shared" si="1"/>
        <v>38</v>
      </c>
      <c r="B52" s="143">
        <v>36602</v>
      </c>
      <c r="C52" s="8" t="s">
        <v>126</v>
      </c>
      <c r="D52" s="118">
        <v>12749.945823999993</v>
      </c>
      <c r="E52" s="122">
        <v>0</v>
      </c>
      <c r="F52" s="122">
        <f t="shared" si="12"/>
        <v>12749.945823999993</v>
      </c>
      <c r="G52" s="117">
        <f t="shared" si="13"/>
        <v>1</v>
      </c>
      <c r="H52" s="117">
        <f t="shared" si="13"/>
        <v>1</v>
      </c>
      <c r="I52" s="122">
        <f t="shared" si="14"/>
        <v>12749.945823999993</v>
      </c>
      <c r="J52" s="82"/>
      <c r="K52" s="118">
        <v>12299.139644923074</v>
      </c>
      <c r="L52" s="117">
        <f t="shared" si="15"/>
        <v>1</v>
      </c>
      <c r="M52" s="120">
        <f t="shared" si="15"/>
        <v>1</v>
      </c>
      <c r="N52" s="123">
        <f t="shared" si="16"/>
        <v>12299.139644923074</v>
      </c>
    </row>
    <row r="53" spans="1:14">
      <c r="A53" s="16">
        <f t="shared" si="1"/>
        <v>39</v>
      </c>
      <c r="B53" s="143">
        <v>36603</v>
      </c>
      <c r="C53" s="8" t="s">
        <v>127</v>
      </c>
      <c r="D53" s="118">
        <v>46459.05186799998</v>
      </c>
      <c r="E53" s="122">
        <v>0</v>
      </c>
      <c r="F53" s="122">
        <f t="shared" si="12"/>
        <v>46459.05186799998</v>
      </c>
      <c r="G53" s="117">
        <f t="shared" si="13"/>
        <v>1</v>
      </c>
      <c r="H53" s="117">
        <f t="shared" si="13"/>
        <v>1</v>
      </c>
      <c r="I53" s="122">
        <f t="shared" si="14"/>
        <v>46459.05186799998</v>
      </c>
      <c r="J53" s="82"/>
      <c r="K53" s="118">
        <v>45899.445118307682</v>
      </c>
      <c r="L53" s="117">
        <f t="shared" si="15"/>
        <v>1</v>
      </c>
      <c r="M53" s="120">
        <f t="shared" si="15"/>
        <v>1</v>
      </c>
      <c r="N53" s="123">
        <f t="shared" si="16"/>
        <v>45899.445118307682</v>
      </c>
    </row>
    <row r="54" spans="1:14">
      <c r="A54" s="16">
        <f t="shared" si="1"/>
        <v>40</v>
      </c>
      <c r="B54" s="143">
        <v>36700</v>
      </c>
      <c r="C54" s="8" t="s">
        <v>128</v>
      </c>
      <c r="D54" s="118">
        <v>124025.35</v>
      </c>
      <c r="E54" s="122">
        <v>0</v>
      </c>
      <c r="F54" s="122">
        <f t="shared" si="12"/>
        <v>124025.35</v>
      </c>
      <c r="G54" s="117">
        <f t="shared" si="13"/>
        <v>1</v>
      </c>
      <c r="H54" s="117">
        <f t="shared" si="13"/>
        <v>1</v>
      </c>
      <c r="I54" s="122">
        <f t="shared" si="14"/>
        <v>124025.35</v>
      </c>
      <c r="J54" s="82"/>
      <c r="K54" s="118">
        <v>119387.63538461538</v>
      </c>
      <c r="L54" s="117">
        <f t="shared" si="15"/>
        <v>1</v>
      </c>
      <c r="M54" s="120">
        <f t="shared" si="15"/>
        <v>1</v>
      </c>
      <c r="N54" s="123">
        <f t="shared" si="16"/>
        <v>119387.63538461538</v>
      </c>
    </row>
    <row r="55" spans="1:14">
      <c r="A55" s="16">
        <f t="shared" si="1"/>
        <v>41</v>
      </c>
      <c r="B55" s="143">
        <v>36701</v>
      </c>
      <c r="C55" s="8" t="s">
        <v>129</v>
      </c>
      <c r="D55" s="118">
        <v>17880916.630299509</v>
      </c>
      <c r="E55" s="122">
        <v>0</v>
      </c>
      <c r="F55" s="122">
        <f t="shared" si="12"/>
        <v>17880916.630299509</v>
      </c>
      <c r="G55" s="117">
        <f t="shared" si="13"/>
        <v>1</v>
      </c>
      <c r="H55" s="117">
        <f t="shared" si="13"/>
        <v>1</v>
      </c>
      <c r="I55" s="122">
        <f t="shared" si="14"/>
        <v>17880916.630299509</v>
      </c>
      <c r="J55" s="82"/>
      <c r="K55" s="118">
        <v>17587856.574696023</v>
      </c>
      <c r="L55" s="117">
        <f t="shared" si="15"/>
        <v>1</v>
      </c>
      <c r="M55" s="120">
        <f t="shared" si="15"/>
        <v>1</v>
      </c>
      <c r="N55" s="123">
        <f t="shared" si="16"/>
        <v>17587856.574696023</v>
      </c>
    </row>
    <row r="56" spans="1:14">
      <c r="A56" s="16">
        <f t="shared" si="1"/>
        <v>42</v>
      </c>
      <c r="B56" s="143">
        <v>36900</v>
      </c>
      <c r="C56" s="8" t="s">
        <v>130</v>
      </c>
      <c r="D56" s="118">
        <v>257230.06083400006</v>
      </c>
      <c r="E56" s="122">
        <v>0</v>
      </c>
      <c r="F56" s="122">
        <f t="shared" si="12"/>
        <v>257230.06083400006</v>
      </c>
      <c r="G56" s="117">
        <f t="shared" si="13"/>
        <v>1</v>
      </c>
      <c r="H56" s="117">
        <f t="shared" si="13"/>
        <v>1</v>
      </c>
      <c r="I56" s="122">
        <f t="shared" si="14"/>
        <v>257230.06083400006</v>
      </c>
      <c r="J56" s="82"/>
      <c r="K56" s="118">
        <v>250741.58560915387</v>
      </c>
      <c r="L56" s="117">
        <f t="shared" si="15"/>
        <v>1</v>
      </c>
      <c r="M56" s="120">
        <f t="shared" si="15"/>
        <v>1</v>
      </c>
      <c r="N56" s="123">
        <f t="shared" si="16"/>
        <v>250741.58560915387</v>
      </c>
    </row>
    <row r="57" spans="1:14">
      <c r="A57" s="16">
        <f t="shared" si="1"/>
        <v>43</v>
      </c>
      <c r="B57" s="143">
        <v>36901</v>
      </c>
      <c r="C57" s="8" t="s">
        <v>130</v>
      </c>
      <c r="D57" s="118">
        <v>1418955.5419524994</v>
      </c>
      <c r="E57" s="126">
        <v>0</v>
      </c>
      <c r="F57" s="126">
        <f t="shared" si="12"/>
        <v>1418955.5419524994</v>
      </c>
      <c r="G57" s="117">
        <f t="shared" si="13"/>
        <v>1</v>
      </c>
      <c r="H57" s="117">
        <f t="shared" si="13"/>
        <v>1</v>
      </c>
      <c r="I57" s="126">
        <f t="shared" si="14"/>
        <v>1418955.5419524994</v>
      </c>
      <c r="J57" s="82"/>
      <c r="K57" s="118">
        <v>1395684.7836025963</v>
      </c>
      <c r="L57" s="117">
        <f t="shared" si="15"/>
        <v>1</v>
      </c>
      <c r="M57" s="120">
        <f t="shared" si="15"/>
        <v>1</v>
      </c>
      <c r="N57" s="127">
        <f t="shared" si="16"/>
        <v>1395684.7836025963</v>
      </c>
    </row>
    <row r="58" spans="1:14">
      <c r="A58" s="16">
        <f t="shared" si="1"/>
        <v>44</v>
      </c>
      <c r="B58" s="143"/>
      <c r="C58" s="8"/>
      <c r="D58" s="144"/>
      <c r="E58" s="122"/>
      <c r="F58" s="122"/>
      <c r="G58" s="117"/>
      <c r="H58" s="117"/>
      <c r="I58" s="122"/>
      <c r="J58" s="82"/>
      <c r="K58" s="144"/>
      <c r="L58" s="93"/>
      <c r="N58" s="123"/>
    </row>
    <row r="59" spans="1:14">
      <c r="A59" s="16">
        <f t="shared" si="1"/>
        <v>45</v>
      </c>
      <c r="B59" s="146"/>
      <c r="C59" s="8" t="s">
        <v>212</v>
      </c>
      <c r="D59" s="118">
        <f>SUM(D50:D58)</f>
        <v>20183333.91657801</v>
      </c>
      <c r="E59" s="118">
        <f>SUM(E50:E58)</f>
        <v>0</v>
      </c>
      <c r="F59" s="118">
        <f>SUM(F50:F58)</f>
        <v>20183333.91657801</v>
      </c>
      <c r="G59" s="117"/>
      <c r="H59" s="117"/>
      <c r="I59" s="118">
        <f>SUM(I50:I58)</f>
        <v>20183333.91657801</v>
      </c>
      <c r="J59" s="82"/>
      <c r="K59" s="118">
        <f>SUM(K50:K58)</f>
        <v>19848228.042924847</v>
      </c>
      <c r="L59" s="93"/>
      <c r="N59" s="125">
        <f>SUM(N50:N58)</f>
        <v>19848228.042924847</v>
      </c>
    </row>
    <row r="60" spans="1:14">
      <c r="A60" s="16">
        <f t="shared" si="1"/>
        <v>46</v>
      </c>
      <c r="B60" s="146"/>
      <c r="C60" s="5"/>
      <c r="D60" s="122"/>
      <c r="E60" s="122"/>
      <c r="F60" s="122"/>
      <c r="G60" s="117"/>
      <c r="H60" s="117"/>
      <c r="I60" s="122"/>
      <c r="J60" s="82"/>
      <c r="K60" s="122"/>
      <c r="L60" s="93"/>
      <c r="N60" s="123"/>
    </row>
    <row r="61" spans="1:14">
      <c r="A61" s="16">
        <f t="shared" si="1"/>
        <v>47</v>
      </c>
      <c r="B61" s="146"/>
      <c r="C61" s="72" t="s">
        <v>132</v>
      </c>
      <c r="D61" s="122"/>
      <c r="E61" s="122"/>
      <c r="F61" s="122"/>
      <c r="G61" s="117"/>
      <c r="H61" s="117"/>
      <c r="I61" s="122"/>
      <c r="J61" s="82"/>
      <c r="K61" s="122"/>
      <c r="L61" s="93"/>
      <c r="N61" s="123"/>
    </row>
    <row r="62" spans="1:14">
      <c r="A62" s="16">
        <f t="shared" si="1"/>
        <v>48</v>
      </c>
      <c r="B62" s="143">
        <v>37400</v>
      </c>
      <c r="C62" s="8" t="s">
        <v>133</v>
      </c>
      <c r="D62" s="118">
        <v>-0.01</v>
      </c>
      <c r="E62" s="118">
        <v>0</v>
      </c>
      <c r="F62" s="118">
        <f t="shared" ref="F62:F81" si="17">D62-E62</f>
        <v>-0.01</v>
      </c>
      <c r="G62" s="117">
        <f t="shared" ref="G62:H81" si="18">$G$16</f>
        <v>1</v>
      </c>
      <c r="H62" s="117">
        <f t="shared" si="18"/>
        <v>1</v>
      </c>
      <c r="I62" s="118">
        <f t="shared" ref="I62:I81" si="19">F62*G62*H62</f>
        <v>-0.01</v>
      </c>
      <c r="J62" s="82"/>
      <c r="K62" s="118">
        <v>-9.9999999999999985E-3</v>
      </c>
      <c r="L62" s="117">
        <f t="shared" ref="L62:M81" si="20">$G$16</f>
        <v>1</v>
      </c>
      <c r="M62" s="120">
        <f t="shared" si="20"/>
        <v>1</v>
      </c>
      <c r="N62" s="125">
        <f t="shared" ref="N62:N81" si="21">K62*L62*M62</f>
        <v>-9.9999999999999985E-3</v>
      </c>
    </row>
    <row r="63" spans="1:14">
      <c r="A63" s="16">
        <f t="shared" si="1"/>
        <v>49</v>
      </c>
      <c r="B63" s="143">
        <v>37401</v>
      </c>
      <c r="C63" s="8" t="s">
        <v>108</v>
      </c>
      <c r="D63" s="118">
        <v>0</v>
      </c>
      <c r="E63" s="122">
        <v>0</v>
      </c>
      <c r="F63" s="122">
        <f t="shared" si="17"/>
        <v>0</v>
      </c>
      <c r="G63" s="117">
        <f t="shared" si="18"/>
        <v>1</v>
      </c>
      <c r="H63" s="117">
        <f t="shared" si="18"/>
        <v>1</v>
      </c>
      <c r="I63" s="122">
        <f t="shared" si="19"/>
        <v>0</v>
      </c>
      <c r="J63" s="82"/>
      <c r="K63" s="118">
        <v>0</v>
      </c>
      <c r="L63" s="117">
        <f t="shared" si="20"/>
        <v>1</v>
      </c>
      <c r="M63" s="120">
        <f t="shared" si="20"/>
        <v>1</v>
      </c>
      <c r="N63" s="123">
        <f t="shared" si="21"/>
        <v>0</v>
      </c>
    </row>
    <row r="64" spans="1:14">
      <c r="A64" s="16">
        <f t="shared" si="1"/>
        <v>50</v>
      </c>
      <c r="B64" s="143">
        <v>37402</v>
      </c>
      <c r="C64" s="8" t="s">
        <v>134</v>
      </c>
      <c r="D64" s="118">
        <v>102780.61280030801</v>
      </c>
      <c r="E64" s="122">
        <v>0</v>
      </c>
      <c r="F64" s="122">
        <f t="shared" si="17"/>
        <v>102780.61280030801</v>
      </c>
      <c r="G64" s="117">
        <f t="shared" si="18"/>
        <v>1</v>
      </c>
      <c r="H64" s="117">
        <f t="shared" si="18"/>
        <v>1</v>
      </c>
      <c r="I64" s="122">
        <f t="shared" si="19"/>
        <v>102780.61280030801</v>
      </c>
      <c r="J64" s="82"/>
      <c r="K64" s="118">
        <v>91057.892046392459</v>
      </c>
      <c r="L64" s="117">
        <f t="shared" si="20"/>
        <v>1</v>
      </c>
      <c r="M64" s="120">
        <f t="shared" si="20"/>
        <v>1</v>
      </c>
      <c r="N64" s="123">
        <f t="shared" si="21"/>
        <v>91057.892046392459</v>
      </c>
    </row>
    <row r="65" spans="1:14">
      <c r="A65" s="16">
        <f t="shared" si="1"/>
        <v>51</v>
      </c>
      <c r="B65" s="143">
        <v>37403</v>
      </c>
      <c r="C65" s="8" t="s">
        <v>135</v>
      </c>
      <c r="D65" s="118">
        <v>0</v>
      </c>
      <c r="E65" s="122">
        <v>0</v>
      </c>
      <c r="F65" s="122">
        <f t="shared" si="17"/>
        <v>0</v>
      </c>
      <c r="G65" s="117">
        <f t="shared" si="18"/>
        <v>1</v>
      </c>
      <c r="H65" s="117">
        <f t="shared" si="18"/>
        <v>1</v>
      </c>
      <c r="I65" s="122">
        <f t="shared" si="19"/>
        <v>0</v>
      </c>
      <c r="J65" s="82"/>
      <c r="K65" s="118">
        <v>0</v>
      </c>
      <c r="L65" s="117">
        <f t="shared" si="20"/>
        <v>1</v>
      </c>
      <c r="M65" s="120">
        <f t="shared" si="20"/>
        <v>1</v>
      </c>
      <c r="N65" s="123">
        <f t="shared" si="21"/>
        <v>0</v>
      </c>
    </row>
    <row r="66" spans="1:14">
      <c r="A66" s="16">
        <f t="shared" si="1"/>
        <v>52</v>
      </c>
      <c r="B66" s="143">
        <v>37500</v>
      </c>
      <c r="C66" s="8" t="s">
        <v>126</v>
      </c>
      <c r="D66" s="118">
        <v>87793.437809000054</v>
      </c>
      <c r="E66" s="122">
        <v>0</v>
      </c>
      <c r="F66" s="122">
        <f t="shared" si="17"/>
        <v>87793.437809000054</v>
      </c>
      <c r="G66" s="117">
        <f t="shared" si="18"/>
        <v>1</v>
      </c>
      <c r="H66" s="117">
        <f t="shared" si="18"/>
        <v>1</v>
      </c>
      <c r="I66" s="122">
        <f t="shared" si="19"/>
        <v>87793.437809000054</v>
      </c>
      <c r="J66" s="82"/>
      <c r="K66" s="118">
        <v>84146.00864088464</v>
      </c>
      <c r="L66" s="117">
        <f t="shared" si="20"/>
        <v>1</v>
      </c>
      <c r="M66" s="120">
        <f t="shared" si="20"/>
        <v>1</v>
      </c>
      <c r="N66" s="123">
        <f t="shared" si="21"/>
        <v>84146.00864088464</v>
      </c>
    </row>
    <row r="67" spans="1:14">
      <c r="A67" s="16">
        <f t="shared" si="1"/>
        <v>53</v>
      </c>
      <c r="B67" s="143">
        <v>37501</v>
      </c>
      <c r="C67" s="8" t="s">
        <v>136</v>
      </c>
      <c r="D67" s="118">
        <v>61297.716710499997</v>
      </c>
      <c r="E67" s="122">
        <v>0</v>
      </c>
      <c r="F67" s="122">
        <f t="shared" si="17"/>
        <v>61297.716710499997</v>
      </c>
      <c r="G67" s="117">
        <f t="shared" si="18"/>
        <v>1</v>
      </c>
      <c r="H67" s="117">
        <f t="shared" si="18"/>
        <v>1</v>
      </c>
      <c r="I67" s="122">
        <f t="shared" si="19"/>
        <v>61297.716710499997</v>
      </c>
      <c r="J67" s="82"/>
      <c r="K67" s="118">
        <v>60214.697191288462</v>
      </c>
      <c r="L67" s="117">
        <f t="shared" si="20"/>
        <v>1</v>
      </c>
      <c r="M67" s="120">
        <f t="shared" si="20"/>
        <v>1</v>
      </c>
      <c r="N67" s="123">
        <f t="shared" si="21"/>
        <v>60214.697191288462</v>
      </c>
    </row>
    <row r="68" spans="1:14">
      <c r="A68" s="16">
        <f t="shared" si="1"/>
        <v>54</v>
      </c>
      <c r="B68" s="143">
        <v>37502</v>
      </c>
      <c r="C68" s="8" t="s">
        <v>134</v>
      </c>
      <c r="D68" s="118">
        <v>30989.066461500002</v>
      </c>
      <c r="E68" s="122">
        <v>0</v>
      </c>
      <c r="F68" s="122">
        <f t="shared" si="17"/>
        <v>30989.066461500002</v>
      </c>
      <c r="G68" s="117">
        <f t="shared" si="18"/>
        <v>1</v>
      </c>
      <c r="H68" s="117">
        <f t="shared" si="18"/>
        <v>1</v>
      </c>
      <c r="I68" s="122">
        <f t="shared" si="19"/>
        <v>30989.066461500002</v>
      </c>
      <c r="J68" s="82"/>
      <c r="K68" s="118">
        <v>30486.714047326932</v>
      </c>
      <c r="L68" s="117">
        <f t="shared" si="20"/>
        <v>1</v>
      </c>
      <c r="M68" s="120">
        <f t="shared" si="20"/>
        <v>1</v>
      </c>
      <c r="N68" s="123">
        <f t="shared" si="21"/>
        <v>30486.714047326932</v>
      </c>
    </row>
    <row r="69" spans="1:14">
      <c r="A69" s="16">
        <f t="shared" si="1"/>
        <v>55</v>
      </c>
      <c r="B69" s="143">
        <v>37503</v>
      </c>
      <c r="C69" s="8" t="s">
        <v>137</v>
      </c>
      <c r="D69" s="118">
        <v>1585.2851179999996</v>
      </c>
      <c r="E69" s="122">
        <v>0</v>
      </c>
      <c r="F69" s="122">
        <f t="shared" si="17"/>
        <v>1585.2851179999996</v>
      </c>
      <c r="G69" s="117">
        <f t="shared" si="18"/>
        <v>1</v>
      </c>
      <c r="H69" s="117">
        <f t="shared" si="18"/>
        <v>1</v>
      </c>
      <c r="I69" s="122">
        <f t="shared" si="19"/>
        <v>1585.2851179999996</v>
      </c>
      <c r="J69" s="82"/>
      <c r="K69" s="118">
        <v>1541.8340702307692</v>
      </c>
      <c r="L69" s="117">
        <f t="shared" si="20"/>
        <v>1</v>
      </c>
      <c r="M69" s="120">
        <f t="shared" si="20"/>
        <v>1</v>
      </c>
      <c r="N69" s="123">
        <f t="shared" si="21"/>
        <v>1541.8340702307692</v>
      </c>
    </row>
    <row r="70" spans="1:14">
      <c r="A70" s="16">
        <f t="shared" si="1"/>
        <v>56</v>
      </c>
      <c r="B70" s="143">
        <v>37600</v>
      </c>
      <c r="C70" s="8" t="s">
        <v>128</v>
      </c>
      <c r="D70" s="118">
        <v>12749426.089028159</v>
      </c>
      <c r="E70" s="122">
        <v>0</v>
      </c>
      <c r="F70" s="122">
        <f t="shared" si="17"/>
        <v>12749426.089028159</v>
      </c>
      <c r="G70" s="117">
        <f t="shared" si="18"/>
        <v>1</v>
      </c>
      <c r="H70" s="117">
        <f t="shared" si="18"/>
        <v>1</v>
      </c>
      <c r="I70" s="122">
        <f t="shared" si="19"/>
        <v>12749426.089028159</v>
      </c>
      <c r="J70" s="82"/>
      <c r="K70" s="118">
        <v>12974183.652307035</v>
      </c>
      <c r="L70" s="117">
        <f t="shared" si="20"/>
        <v>1</v>
      </c>
      <c r="M70" s="120">
        <f t="shared" si="20"/>
        <v>1</v>
      </c>
      <c r="N70" s="123">
        <f t="shared" si="21"/>
        <v>12974183.652307035</v>
      </c>
    </row>
    <row r="71" spans="1:14">
      <c r="A71" s="16">
        <f t="shared" si="1"/>
        <v>57</v>
      </c>
      <c r="B71" s="143">
        <v>37601</v>
      </c>
      <c r="C71" s="8" t="s">
        <v>129</v>
      </c>
      <c r="D71" s="118">
        <v>25096678.237261418</v>
      </c>
      <c r="E71" s="122">
        <v>0</v>
      </c>
      <c r="F71" s="122">
        <f t="shared" si="17"/>
        <v>25096678.237261418</v>
      </c>
      <c r="G71" s="117">
        <f t="shared" si="18"/>
        <v>1</v>
      </c>
      <c r="H71" s="117">
        <f t="shared" si="18"/>
        <v>1</v>
      </c>
      <c r="I71" s="122">
        <f t="shared" si="19"/>
        <v>25096678.237261418</v>
      </c>
      <c r="J71" s="82"/>
      <c r="K71" s="118">
        <v>24995887.743360639</v>
      </c>
      <c r="L71" s="117">
        <f t="shared" si="20"/>
        <v>1</v>
      </c>
      <c r="M71" s="120">
        <f t="shared" si="20"/>
        <v>1</v>
      </c>
      <c r="N71" s="123">
        <f t="shared" si="21"/>
        <v>24995887.743360639</v>
      </c>
    </row>
    <row r="72" spans="1:14">
      <c r="A72" s="16">
        <f t="shared" si="1"/>
        <v>58</v>
      </c>
      <c r="B72" s="143">
        <v>37602</v>
      </c>
      <c r="C72" s="8" t="s">
        <v>138</v>
      </c>
      <c r="D72" s="118">
        <v>12840750.53466784</v>
      </c>
      <c r="E72" s="122">
        <v>0</v>
      </c>
      <c r="F72" s="122">
        <f t="shared" si="17"/>
        <v>12840750.53466784</v>
      </c>
      <c r="G72" s="117">
        <f t="shared" si="18"/>
        <v>1</v>
      </c>
      <c r="H72" s="117">
        <f t="shared" si="18"/>
        <v>1</v>
      </c>
      <c r="I72" s="122">
        <f t="shared" si="19"/>
        <v>12840750.53466784</v>
      </c>
      <c r="J72" s="82"/>
      <c r="K72" s="118">
        <v>11938882.399967462</v>
      </c>
      <c r="L72" s="117">
        <f t="shared" si="20"/>
        <v>1</v>
      </c>
      <c r="M72" s="120">
        <f t="shared" si="20"/>
        <v>1</v>
      </c>
      <c r="N72" s="123">
        <f t="shared" si="21"/>
        <v>11938882.399967462</v>
      </c>
    </row>
    <row r="73" spans="1:14">
      <c r="A73" s="16">
        <f t="shared" si="1"/>
        <v>59</v>
      </c>
      <c r="B73" s="143">
        <v>37800</v>
      </c>
      <c r="C73" s="8" t="s">
        <v>139</v>
      </c>
      <c r="D73" s="118">
        <v>1889109.3664089912</v>
      </c>
      <c r="E73" s="122">
        <v>0</v>
      </c>
      <c r="F73" s="122">
        <f t="shared" si="17"/>
        <v>1889109.3664089912</v>
      </c>
      <c r="G73" s="117">
        <f t="shared" si="18"/>
        <v>1</v>
      </c>
      <c r="H73" s="117">
        <f t="shared" si="18"/>
        <v>1</v>
      </c>
      <c r="I73" s="122">
        <f t="shared" si="19"/>
        <v>1889109.3664089912</v>
      </c>
      <c r="J73" s="82"/>
      <c r="K73" s="118">
        <v>1795528.7667832826</v>
      </c>
      <c r="L73" s="117">
        <f t="shared" si="20"/>
        <v>1</v>
      </c>
      <c r="M73" s="120">
        <f t="shared" si="20"/>
        <v>1</v>
      </c>
      <c r="N73" s="123">
        <f t="shared" si="21"/>
        <v>1795528.7667832826</v>
      </c>
    </row>
    <row r="74" spans="1:14">
      <c r="A74" s="16">
        <f t="shared" si="1"/>
        <v>60</v>
      </c>
      <c r="B74" s="143">
        <v>37900</v>
      </c>
      <c r="C74" s="8" t="s">
        <v>140</v>
      </c>
      <c r="D74" s="118">
        <v>578353.97001379193</v>
      </c>
      <c r="E74" s="122">
        <v>0</v>
      </c>
      <c r="F74" s="122">
        <f t="shared" si="17"/>
        <v>578353.97001379193</v>
      </c>
      <c r="G74" s="117">
        <f t="shared" si="18"/>
        <v>1</v>
      </c>
      <c r="H74" s="117">
        <f t="shared" si="18"/>
        <v>1</v>
      </c>
      <c r="I74" s="122">
        <f t="shared" si="19"/>
        <v>578353.97001379193</v>
      </c>
      <c r="J74" s="82"/>
      <c r="K74" s="118">
        <v>546784.67133280472</v>
      </c>
      <c r="L74" s="117">
        <f t="shared" si="20"/>
        <v>1</v>
      </c>
      <c r="M74" s="120">
        <f t="shared" si="20"/>
        <v>1</v>
      </c>
      <c r="N74" s="123">
        <f t="shared" si="21"/>
        <v>546784.67133280472</v>
      </c>
    </row>
    <row r="75" spans="1:14">
      <c r="A75" s="16">
        <f t="shared" si="1"/>
        <v>61</v>
      </c>
      <c r="B75" s="143">
        <v>37905</v>
      </c>
      <c r="C75" s="8" t="s">
        <v>141</v>
      </c>
      <c r="D75" s="118">
        <v>843333.22205199965</v>
      </c>
      <c r="E75" s="122">
        <v>0</v>
      </c>
      <c r="F75" s="122">
        <f t="shared" si="17"/>
        <v>843333.22205199965</v>
      </c>
      <c r="G75" s="117">
        <f t="shared" si="18"/>
        <v>1</v>
      </c>
      <c r="H75" s="117">
        <f t="shared" si="18"/>
        <v>1</v>
      </c>
      <c r="I75" s="122">
        <f t="shared" si="19"/>
        <v>843333.22205199965</v>
      </c>
      <c r="J75" s="82"/>
      <c r="K75" s="118">
        <v>825031.44093707681</v>
      </c>
      <c r="L75" s="117">
        <f t="shared" si="20"/>
        <v>1</v>
      </c>
      <c r="M75" s="120">
        <f t="shared" si="20"/>
        <v>1</v>
      </c>
      <c r="N75" s="123">
        <f t="shared" si="21"/>
        <v>825031.44093707681</v>
      </c>
    </row>
    <row r="76" spans="1:14">
      <c r="A76" s="16">
        <f t="shared" si="1"/>
        <v>62</v>
      </c>
      <c r="B76" s="143">
        <v>38000</v>
      </c>
      <c r="C76" s="8" t="s">
        <v>142</v>
      </c>
      <c r="D76" s="118">
        <v>41673200.205828369</v>
      </c>
      <c r="E76" s="122">
        <v>0</v>
      </c>
      <c r="F76" s="122">
        <f t="shared" si="17"/>
        <v>41673200.205828369</v>
      </c>
      <c r="G76" s="117">
        <f t="shared" si="18"/>
        <v>1</v>
      </c>
      <c r="H76" s="117">
        <f t="shared" si="18"/>
        <v>1</v>
      </c>
      <c r="I76" s="122">
        <f t="shared" si="19"/>
        <v>41673200.205828369</v>
      </c>
      <c r="J76" s="82"/>
      <c r="K76" s="118">
        <v>42277011.127153352</v>
      </c>
      <c r="L76" s="117">
        <f t="shared" si="20"/>
        <v>1</v>
      </c>
      <c r="M76" s="120">
        <f t="shared" si="20"/>
        <v>1</v>
      </c>
      <c r="N76" s="123">
        <f t="shared" si="21"/>
        <v>42277011.127153352</v>
      </c>
    </row>
    <row r="77" spans="1:14">
      <c r="A77" s="16">
        <f t="shared" si="1"/>
        <v>63</v>
      </c>
      <c r="B77" s="143">
        <v>38100</v>
      </c>
      <c r="C77" s="8" t="s">
        <v>143</v>
      </c>
      <c r="D77" s="118">
        <v>15658295.2331923</v>
      </c>
      <c r="E77" s="122">
        <v>0</v>
      </c>
      <c r="F77" s="122">
        <f t="shared" si="17"/>
        <v>15658295.2331923</v>
      </c>
      <c r="G77" s="117">
        <f t="shared" si="18"/>
        <v>1</v>
      </c>
      <c r="H77" s="117">
        <f t="shared" si="18"/>
        <v>1</v>
      </c>
      <c r="I77" s="122">
        <f t="shared" si="19"/>
        <v>15658295.2331923</v>
      </c>
      <c r="J77" s="82"/>
      <c r="K77" s="118">
        <v>14811873.896610765</v>
      </c>
      <c r="L77" s="117">
        <f t="shared" si="20"/>
        <v>1</v>
      </c>
      <c r="M77" s="120">
        <f t="shared" si="20"/>
        <v>1</v>
      </c>
      <c r="N77" s="123">
        <f t="shared" si="21"/>
        <v>14811873.896610765</v>
      </c>
    </row>
    <row r="78" spans="1:14">
      <c r="A78" s="16">
        <f t="shared" si="1"/>
        <v>64</v>
      </c>
      <c r="B78" s="143">
        <v>38200</v>
      </c>
      <c r="C78" s="8" t="s">
        <v>144</v>
      </c>
      <c r="D78" s="118">
        <v>21351302.371157583</v>
      </c>
      <c r="E78" s="122">
        <v>0</v>
      </c>
      <c r="F78" s="122">
        <f t="shared" si="17"/>
        <v>21351302.371157583</v>
      </c>
      <c r="G78" s="117">
        <f t="shared" si="18"/>
        <v>1</v>
      </c>
      <c r="H78" s="117">
        <f t="shared" si="18"/>
        <v>1</v>
      </c>
      <c r="I78" s="122">
        <f t="shared" si="19"/>
        <v>21351302.371157583</v>
      </c>
      <c r="J78" s="82"/>
      <c r="K78" s="118">
        <v>20684388.699045144</v>
      </c>
      <c r="L78" s="117">
        <f t="shared" si="20"/>
        <v>1</v>
      </c>
      <c r="M78" s="120">
        <f t="shared" si="20"/>
        <v>1</v>
      </c>
      <c r="N78" s="123">
        <f t="shared" si="21"/>
        <v>20684388.699045144</v>
      </c>
    </row>
    <row r="79" spans="1:14">
      <c r="A79" s="16">
        <f t="shared" si="1"/>
        <v>65</v>
      </c>
      <c r="B79" s="143">
        <v>38300</v>
      </c>
      <c r="C79" s="8" t="s">
        <v>145</v>
      </c>
      <c r="D79" s="118">
        <v>3198188.7724547056</v>
      </c>
      <c r="E79" s="122">
        <v>0</v>
      </c>
      <c r="F79" s="122">
        <f t="shared" si="17"/>
        <v>3198188.7724547056</v>
      </c>
      <c r="G79" s="117">
        <f t="shared" si="18"/>
        <v>1</v>
      </c>
      <c r="H79" s="117">
        <f t="shared" si="18"/>
        <v>1</v>
      </c>
      <c r="I79" s="122">
        <f t="shared" si="19"/>
        <v>3198188.7724547056</v>
      </c>
      <c r="J79" s="82"/>
      <c r="K79" s="118">
        <v>3063132.3177689635</v>
      </c>
      <c r="L79" s="117">
        <f t="shared" si="20"/>
        <v>1</v>
      </c>
      <c r="M79" s="120">
        <f t="shared" si="20"/>
        <v>1</v>
      </c>
      <c r="N79" s="123">
        <f t="shared" si="21"/>
        <v>3063132.3177689635</v>
      </c>
    </row>
    <row r="80" spans="1:14">
      <c r="A80" s="16">
        <f t="shared" si="1"/>
        <v>66</v>
      </c>
      <c r="B80" s="143">
        <v>38400</v>
      </c>
      <c r="C80" s="8" t="s">
        <v>146</v>
      </c>
      <c r="D80" s="118">
        <v>74171.935953999986</v>
      </c>
      <c r="E80" s="122">
        <v>0</v>
      </c>
      <c r="F80" s="122">
        <f t="shared" si="17"/>
        <v>74171.935953999986</v>
      </c>
      <c r="G80" s="117">
        <f t="shared" si="18"/>
        <v>1</v>
      </c>
      <c r="H80" s="117">
        <f t="shared" si="18"/>
        <v>1</v>
      </c>
      <c r="I80" s="122">
        <f t="shared" si="19"/>
        <v>74171.935953999986</v>
      </c>
      <c r="J80" s="82"/>
      <c r="K80" s="118">
        <v>72220.333526076938</v>
      </c>
      <c r="L80" s="117">
        <f t="shared" si="20"/>
        <v>1</v>
      </c>
      <c r="M80" s="120">
        <f t="shared" si="20"/>
        <v>1</v>
      </c>
      <c r="N80" s="123">
        <f t="shared" si="21"/>
        <v>72220.333526076938</v>
      </c>
    </row>
    <row r="81" spans="1:14">
      <c r="A81" s="16">
        <f t="shared" ref="A81:A144" si="22">A80+1</f>
        <v>67</v>
      </c>
      <c r="B81" s="143">
        <v>38500</v>
      </c>
      <c r="C81" s="8" t="s">
        <v>147</v>
      </c>
      <c r="D81" s="118">
        <v>2675605.280075232</v>
      </c>
      <c r="E81" s="122">
        <v>0</v>
      </c>
      <c r="F81" s="122">
        <f t="shared" si="17"/>
        <v>2675605.280075232</v>
      </c>
      <c r="G81" s="117">
        <f t="shared" si="18"/>
        <v>1</v>
      </c>
      <c r="H81" s="117">
        <f t="shared" si="18"/>
        <v>1</v>
      </c>
      <c r="I81" s="122">
        <f t="shared" si="19"/>
        <v>2675605.280075232</v>
      </c>
      <c r="J81" s="82"/>
      <c r="K81" s="118">
        <v>2591259.9568336639</v>
      </c>
      <c r="L81" s="117">
        <f t="shared" si="20"/>
        <v>1</v>
      </c>
      <c r="M81" s="120">
        <f t="shared" si="20"/>
        <v>1</v>
      </c>
      <c r="N81" s="123">
        <f t="shared" si="21"/>
        <v>2591259.9568336639</v>
      </c>
    </row>
    <row r="82" spans="1:14">
      <c r="A82" s="16">
        <f t="shared" si="22"/>
        <v>68</v>
      </c>
      <c r="B82" s="143"/>
      <c r="C82" s="8"/>
      <c r="D82" s="144"/>
      <c r="E82" s="144"/>
      <c r="F82" s="144"/>
      <c r="G82" s="117"/>
      <c r="H82" s="117"/>
      <c r="I82" s="144"/>
      <c r="J82" s="82"/>
      <c r="K82" s="144"/>
      <c r="L82" s="93"/>
      <c r="N82" s="145"/>
    </row>
    <row r="83" spans="1:14">
      <c r="A83" s="16">
        <f t="shared" si="22"/>
        <v>69</v>
      </c>
      <c r="B83" s="143"/>
      <c r="C83" s="8" t="s">
        <v>213</v>
      </c>
      <c r="D83" s="118">
        <f>SUM(D62:D82)</f>
        <v>138912861.3269937</v>
      </c>
      <c r="E83" s="118">
        <f>SUM(E62:E82)</f>
        <v>0</v>
      </c>
      <c r="F83" s="118">
        <f>SUM(F62:F82)</f>
        <v>138912861.3269937</v>
      </c>
      <c r="G83" s="117"/>
      <c r="H83" s="117"/>
      <c r="I83" s="118">
        <f>SUM(I62:I82)</f>
        <v>138912861.3269937</v>
      </c>
      <c r="J83" s="82"/>
      <c r="K83" s="118">
        <f>SUM(K62:K82)</f>
        <v>136843632.14162239</v>
      </c>
      <c r="L83" s="93"/>
      <c r="N83" s="125">
        <f>SUM(N62:N82)</f>
        <v>136843632.14162239</v>
      </c>
    </row>
    <row r="84" spans="1:14">
      <c r="A84" s="16">
        <f t="shared" si="22"/>
        <v>70</v>
      </c>
      <c r="B84" s="143"/>
      <c r="C84" s="8"/>
      <c r="D84" s="122"/>
      <c r="E84" s="122"/>
      <c r="F84" s="122"/>
      <c r="G84" s="117"/>
      <c r="H84" s="117"/>
      <c r="I84" s="122"/>
      <c r="J84" s="82"/>
      <c r="K84" s="122"/>
      <c r="L84" s="93"/>
      <c r="N84" s="123"/>
    </row>
    <row r="85" spans="1:14">
      <c r="A85" s="16">
        <f t="shared" si="22"/>
        <v>71</v>
      </c>
      <c r="B85" s="146"/>
      <c r="C85" s="72" t="s">
        <v>173</v>
      </c>
      <c r="D85" s="122"/>
      <c r="E85" s="122"/>
      <c r="F85" s="122"/>
      <c r="G85" s="117"/>
      <c r="H85" s="117"/>
      <c r="I85" s="122"/>
      <c r="J85" s="82"/>
      <c r="K85" s="122"/>
      <c r="L85" s="93"/>
      <c r="N85" s="123"/>
    </row>
    <row r="86" spans="1:14">
      <c r="A86" s="16">
        <f t="shared" si="22"/>
        <v>72</v>
      </c>
      <c r="B86" s="143">
        <v>38900</v>
      </c>
      <c r="C86" s="8" t="s">
        <v>133</v>
      </c>
      <c r="D86" s="118">
        <v>0</v>
      </c>
      <c r="E86" s="118">
        <v>0</v>
      </c>
      <c r="F86" s="118">
        <f t="shared" ref="F86:F108" si="23">D86-E86</f>
        <v>0</v>
      </c>
      <c r="G86" s="117">
        <f t="shared" ref="G86:H101" si="24">$G$16</f>
        <v>1</v>
      </c>
      <c r="H86" s="117">
        <f t="shared" si="24"/>
        <v>1</v>
      </c>
      <c r="I86" s="118">
        <f t="shared" ref="I86:I108" si="25">F86*G86*H86</f>
        <v>0</v>
      </c>
      <c r="J86" s="82"/>
      <c r="K86" s="118">
        <v>0</v>
      </c>
      <c r="L86" s="117">
        <f t="shared" ref="L86:M101" si="26">$G$16</f>
        <v>1</v>
      </c>
      <c r="M86" s="120">
        <f t="shared" si="26"/>
        <v>1</v>
      </c>
      <c r="N86" s="125">
        <f t="shared" ref="N86:N108" si="27">K86*L86*M86</f>
        <v>0</v>
      </c>
    </row>
    <row r="87" spans="1:14">
      <c r="A87" s="16">
        <f t="shared" si="22"/>
        <v>73</v>
      </c>
      <c r="B87" s="143">
        <v>39000</v>
      </c>
      <c r="C87" s="8" t="s">
        <v>174</v>
      </c>
      <c r="D87" s="118">
        <v>44656.23135323693</v>
      </c>
      <c r="E87" s="122">
        <v>0</v>
      </c>
      <c r="F87" s="122">
        <f t="shared" si="23"/>
        <v>44656.23135323693</v>
      </c>
      <c r="G87" s="117">
        <f t="shared" si="24"/>
        <v>1</v>
      </c>
      <c r="H87" s="117">
        <f t="shared" si="24"/>
        <v>1</v>
      </c>
      <c r="I87" s="122">
        <f t="shared" si="25"/>
        <v>44656.23135323693</v>
      </c>
      <c r="J87" s="82"/>
      <c r="K87" s="118">
        <v>-39809.945874493096</v>
      </c>
      <c r="L87" s="117">
        <f t="shared" si="26"/>
        <v>1</v>
      </c>
      <c r="M87" s="120">
        <f t="shared" si="26"/>
        <v>1</v>
      </c>
      <c r="N87" s="123">
        <f t="shared" si="27"/>
        <v>-39809.945874493096</v>
      </c>
    </row>
    <row r="88" spans="1:14">
      <c r="A88" s="16">
        <f t="shared" si="22"/>
        <v>74</v>
      </c>
      <c r="B88" s="143">
        <v>39002</v>
      </c>
      <c r="C88" s="8" t="s">
        <v>137</v>
      </c>
      <c r="D88" s="118">
        <v>61418.394922500003</v>
      </c>
      <c r="E88" s="122">
        <v>0</v>
      </c>
      <c r="F88" s="122">
        <f t="shared" si="23"/>
        <v>61418.394922500003</v>
      </c>
      <c r="G88" s="117">
        <f t="shared" si="24"/>
        <v>1</v>
      </c>
      <c r="H88" s="117">
        <f t="shared" si="24"/>
        <v>1</v>
      </c>
      <c r="I88" s="122">
        <f t="shared" si="25"/>
        <v>61418.394922500003</v>
      </c>
      <c r="J88" s="82"/>
      <c r="K88" s="118">
        <v>58155.17863298078</v>
      </c>
      <c r="L88" s="117">
        <f t="shared" si="26"/>
        <v>1</v>
      </c>
      <c r="M88" s="120">
        <f t="shared" si="26"/>
        <v>1</v>
      </c>
      <c r="N88" s="123">
        <f t="shared" si="27"/>
        <v>58155.17863298078</v>
      </c>
    </row>
    <row r="89" spans="1:14">
      <c r="A89" s="16">
        <f t="shared" si="22"/>
        <v>75</v>
      </c>
      <c r="B89" s="143">
        <v>39003</v>
      </c>
      <c r="C89" s="8" t="s">
        <v>151</v>
      </c>
      <c r="D89" s="118">
        <v>146666.34454299998</v>
      </c>
      <c r="E89" s="122">
        <v>0</v>
      </c>
      <c r="F89" s="122">
        <f t="shared" si="23"/>
        <v>146666.34454299998</v>
      </c>
      <c r="G89" s="117">
        <f t="shared" si="24"/>
        <v>1</v>
      </c>
      <c r="H89" s="117">
        <f t="shared" si="24"/>
        <v>1</v>
      </c>
      <c r="I89" s="122">
        <f t="shared" si="25"/>
        <v>146666.34454299998</v>
      </c>
      <c r="J89" s="82"/>
      <c r="K89" s="118">
        <v>133265.82199234617</v>
      </c>
      <c r="L89" s="117">
        <f t="shared" si="26"/>
        <v>1</v>
      </c>
      <c r="M89" s="120">
        <f t="shared" si="26"/>
        <v>1</v>
      </c>
      <c r="N89" s="123">
        <f t="shared" si="27"/>
        <v>133265.82199234617</v>
      </c>
    </row>
    <row r="90" spans="1:14">
      <c r="A90" s="16">
        <f t="shared" si="22"/>
        <v>76</v>
      </c>
      <c r="B90" s="143">
        <v>39004</v>
      </c>
      <c r="C90" s="8" t="s">
        <v>152</v>
      </c>
      <c r="D90" s="118">
        <v>2359.8390864999992</v>
      </c>
      <c r="E90" s="122">
        <v>0</v>
      </c>
      <c r="F90" s="122">
        <f t="shared" si="23"/>
        <v>2359.8390864999992</v>
      </c>
      <c r="G90" s="117">
        <f t="shared" si="24"/>
        <v>1</v>
      </c>
      <c r="H90" s="117">
        <f t="shared" si="24"/>
        <v>1</v>
      </c>
      <c r="I90" s="122">
        <f t="shared" si="25"/>
        <v>2359.8390864999992</v>
      </c>
      <c r="J90" s="82"/>
      <c r="K90" s="118">
        <v>2219.1924463653845</v>
      </c>
      <c r="L90" s="117">
        <f t="shared" si="26"/>
        <v>1</v>
      </c>
      <c r="M90" s="120">
        <f t="shared" si="26"/>
        <v>1</v>
      </c>
      <c r="N90" s="123">
        <f t="shared" si="27"/>
        <v>2219.1924463653845</v>
      </c>
    </row>
    <row r="91" spans="1:14">
      <c r="A91" s="16">
        <f t="shared" si="22"/>
        <v>77</v>
      </c>
      <c r="B91" s="143">
        <v>39009</v>
      </c>
      <c r="C91" s="8" t="s">
        <v>153</v>
      </c>
      <c r="D91" s="118">
        <v>746249.21066899982</v>
      </c>
      <c r="E91" s="122">
        <v>0</v>
      </c>
      <c r="F91" s="122">
        <f t="shared" si="23"/>
        <v>746249.21066899982</v>
      </c>
      <c r="G91" s="117">
        <f t="shared" si="24"/>
        <v>1</v>
      </c>
      <c r="H91" s="117">
        <f t="shared" si="24"/>
        <v>1</v>
      </c>
      <c r="I91" s="122">
        <f t="shared" si="25"/>
        <v>746249.21066899982</v>
      </c>
      <c r="J91" s="82"/>
      <c r="K91" s="118">
        <v>656203.4521031921</v>
      </c>
      <c r="L91" s="117">
        <f t="shared" si="26"/>
        <v>1</v>
      </c>
      <c r="M91" s="120">
        <f t="shared" si="26"/>
        <v>1</v>
      </c>
      <c r="N91" s="123">
        <f t="shared" si="27"/>
        <v>656203.4521031921</v>
      </c>
    </row>
    <row r="92" spans="1:14">
      <c r="A92" s="16">
        <f t="shared" si="22"/>
        <v>78</v>
      </c>
      <c r="B92" s="143">
        <v>39100</v>
      </c>
      <c r="C92" s="8" t="s">
        <v>182</v>
      </c>
      <c r="D92" s="118">
        <v>589436.22067368345</v>
      </c>
      <c r="E92" s="122">
        <v>0</v>
      </c>
      <c r="F92" s="122">
        <f t="shared" si="23"/>
        <v>589436.22067368345</v>
      </c>
      <c r="G92" s="117">
        <f t="shared" si="24"/>
        <v>1</v>
      </c>
      <c r="H92" s="117">
        <f t="shared" si="24"/>
        <v>1</v>
      </c>
      <c r="I92" s="122">
        <f t="shared" si="25"/>
        <v>589436.22067368345</v>
      </c>
      <c r="J92" s="82"/>
      <c r="K92" s="118">
        <v>519863.33277257095</v>
      </c>
      <c r="L92" s="117">
        <f t="shared" si="26"/>
        <v>1</v>
      </c>
      <c r="M92" s="120">
        <f t="shared" si="26"/>
        <v>1</v>
      </c>
      <c r="N92" s="123">
        <f t="shared" si="27"/>
        <v>519863.33277257095</v>
      </c>
    </row>
    <row r="93" spans="1:14">
      <c r="A93" s="16">
        <f t="shared" si="22"/>
        <v>79</v>
      </c>
      <c r="B93" s="143">
        <v>39200</v>
      </c>
      <c r="C93" s="8" t="s">
        <v>214</v>
      </c>
      <c r="D93" s="118">
        <v>132780.76760650004</v>
      </c>
      <c r="E93" s="122">
        <v>0</v>
      </c>
      <c r="F93" s="122">
        <f t="shared" si="23"/>
        <v>132780.76760650004</v>
      </c>
      <c r="G93" s="117">
        <f t="shared" si="24"/>
        <v>1</v>
      </c>
      <c r="H93" s="117">
        <f t="shared" si="24"/>
        <v>1</v>
      </c>
      <c r="I93" s="122">
        <f t="shared" si="25"/>
        <v>132780.76760650004</v>
      </c>
      <c r="J93" s="82"/>
      <c r="K93" s="118">
        <v>106203.01897098079</v>
      </c>
      <c r="L93" s="117">
        <f t="shared" si="26"/>
        <v>1</v>
      </c>
      <c r="M93" s="120">
        <f t="shared" si="26"/>
        <v>1</v>
      </c>
      <c r="N93" s="123">
        <f t="shared" si="27"/>
        <v>106203.01897098079</v>
      </c>
    </row>
    <row r="94" spans="1:14">
      <c r="A94" s="16">
        <f t="shared" si="22"/>
        <v>80</v>
      </c>
      <c r="B94" s="143">
        <v>39202</v>
      </c>
      <c r="C94" s="8" t="s">
        <v>155</v>
      </c>
      <c r="D94" s="118">
        <v>26530.113153999999</v>
      </c>
      <c r="E94" s="122">
        <v>0</v>
      </c>
      <c r="F94" s="122">
        <f t="shared" si="23"/>
        <v>26530.113153999999</v>
      </c>
      <c r="G94" s="117">
        <f t="shared" si="24"/>
        <v>1</v>
      </c>
      <c r="H94" s="117">
        <f t="shared" si="24"/>
        <v>1</v>
      </c>
      <c r="I94" s="122">
        <f t="shared" si="25"/>
        <v>26530.113153999999</v>
      </c>
      <c r="J94" s="82"/>
      <c r="K94" s="118">
        <v>22089.278156846154</v>
      </c>
      <c r="L94" s="117">
        <f t="shared" si="26"/>
        <v>1</v>
      </c>
      <c r="M94" s="120">
        <f t="shared" si="26"/>
        <v>1</v>
      </c>
      <c r="N94" s="123">
        <f t="shared" si="27"/>
        <v>22089.278156846154</v>
      </c>
    </row>
    <row r="95" spans="1:14">
      <c r="A95" s="16">
        <f t="shared" si="22"/>
        <v>81</v>
      </c>
      <c r="B95" s="143">
        <v>39400</v>
      </c>
      <c r="C95" s="8" t="s">
        <v>156</v>
      </c>
      <c r="D95" s="118">
        <v>521314.25797671126</v>
      </c>
      <c r="E95" s="122">
        <v>0</v>
      </c>
      <c r="F95" s="122">
        <f t="shared" si="23"/>
        <v>521314.25797671126</v>
      </c>
      <c r="G95" s="117">
        <f t="shared" si="24"/>
        <v>1</v>
      </c>
      <c r="H95" s="117">
        <f t="shared" si="24"/>
        <v>1</v>
      </c>
      <c r="I95" s="122">
        <f t="shared" si="25"/>
        <v>521314.25797671126</v>
      </c>
      <c r="J95" s="82"/>
      <c r="K95" s="118">
        <v>458490.89784908236</v>
      </c>
      <c r="L95" s="117">
        <f t="shared" si="26"/>
        <v>1</v>
      </c>
      <c r="M95" s="120">
        <f t="shared" si="26"/>
        <v>1</v>
      </c>
      <c r="N95" s="123">
        <f t="shared" si="27"/>
        <v>458490.89784908236</v>
      </c>
    </row>
    <row r="96" spans="1:14">
      <c r="A96" s="16">
        <f t="shared" si="22"/>
        <v>82</v>
      </c>
      <c r="B96" s="146">
        <v>39603</v>
      </c>
      <c r="C96" s="8" t="s">
        <v>158</v>
      </c>
      <c r="D96" s="118">
        <v>26128.780584000004</v>
      </c>
      <c r="E96" s="122">
        <v>0</v>
      </c>
      <c r="F96" s="122">
        <f t="shared" si="23"/>
        <v>26128.780584000004</v>
      </c>
      <c r="G96" s="117">
        <f t="shared" si="24"/>
        <v>1</v>
      </c>
      <c r="H96" s="117">
        <f t="shared" si="24"/>
        <v>1</v>
      </c>
      <c r="I96" s="122">
        <f t="shared" si="25"/>
        <v>26128.780584000004</v>
      </c>
      <c r="J96" s="82"/>
      <c r="K96" s="118">
        <v>24422.914772615386</v>
      </c>
      <c r="L96" s="117">
        <f t="shared" si="26"/>
        <v>1</v>
      </c>
      <c r="M96" s="120">
        <f t="shared" si="26"/>
        <v>1</v>
      </c>
      <c r="N96" s="123">
        <f t="shared" si="27"/>
        <v>24422.914772615386</v>
      </c>
    </row>
    <row r="97" spans="1:19">
      <c r="A97" s="16">
        <f t="shared" si="22"/>
        <v>83</v>
      </c>
      <c r="B97" s="146">
        <v>39604</v>
      </c>
      <c r="C97" s="5" t="s">
        <v>159</v>
      </c>
      <c r="D97" s="118">
        <v>39687.803890999989</v>
      </c>
      <c r="E97" s="122">
        <v>0</v>
      </c>
      <c r="F97" s="122">
        <f t="shared" si="23"/>
        <v>39687.803890999989</v>
      </c>
      <c r="G97" s="117">
        <f t="shared" si="24"/>
        <v>1</v>
      </c>
      <c r="H97" s="117">
        <f t="shared" si="24"/>
        <v>1</v>
      </c>
      <c r="I97" s="122">
        <f t="shared" si="25"/>
        <v>39687.803890999989</v>
      </c>
      <c r="J97" s="82"/>
      <c r="K97" s="118">
        <v>34799.788355269229</v>
      </c>
      <c r="L97" s="117">
        <f t="shared" si="26"/>
        <v>1</v>
      </c>
      <c r="M97" s="120">
        <f t="shared" si="26"/>
        <v>1</v>
      </c>
      <c r="N97" s="123">
        <f t="shared" si="27"/>
        <v>34799.788355269229</v>
      </c>
    </row>
    <row r="98" spans="1:19">
      <c r="A98" s="16">
        <f t="shared" si="22"/>
        <v>84</v>
      </c>
      <c r="B98" s="146">
        <v>39605</v>
      </c>
      <c r="C98" s="8" t="s">
        <v>160</v>
      </c>
      <c r="D98" s="118">
        <v>17683.179726000009</v>
      </c>
      <c r="E98" s="122">
        <v>0</v>
      </c>
      <c r="F98" s="122">
        <f t="shared" si="23"/>
        <v>17683.179726000009</v>
      </c>
      <c r="G98" s="117">
        <f t="shared" si="24"/>
        <v>1</v>
      </c>
      <c r="H98" s="117">
        <f t="shared" si="24"/>
        <v>1</v>
      </c>
      <c r="I98" s="122">
        <f t="shared" si="25"/>
        <v>17683.179726000009</v>
      </c>
      <c r="J98" s="82"/>
      <c r="K98" s="118">
        <v>14280.874541615387</v>
      </c>
      <c r="L98" s="117">
        <f t="shared" si="26"/>
        <v>1</v>
      </c>
      <c r="M98" s="120">
        <f t="shared" si="26"/>
        <v>1</v>
      </c>
      <c r="N98" s="123">
        <f t="shared" si="27"/>
        <v>14280.874541615387</v>
      </c>
    </row>
    <row r="99" spans="1:19">
      <c r="A99" s="16">
        <f t="shared" si="22"/>
        <v>85</v>
      </c>
      <c r="B99" s="146">
        <v>39700</v>
      </c>
      <c r="C99" s="8" t="s">
        <v>215</v>
      </c>
      <c r="D99" s="118">
        <v>123986.16920288237</v>
      </c>
      <c r="E99" s="122">
        <v>0</v>
      </c>
      <c r="F99" s="122">
        <f t="shared" si="23"/>
        <v>123986.16920288237</v>
      </c>
      <c r="G99" s="117">
        <f t="shared" si="24"/>
        <v>1</v>
      </c>
      <c r="H99" s="117">
        <f t="shared" si="24"/>
        <v>1</v>
      </c>
      <c r="I99" s="122">
        <f t="shared" si="25"/>
        <v>123986.16920288237</v>
      </c>
      <c r="J99" s="82"/>
      <c r="K99" s="118">
        <v>109495.46803550638</v>
      </c>
      <c r="L99" s="117">
        <f t="shared" si="26"/>
        <v>1</v>
      </c>
      <c r="M99" s="120">
        <f t="shared" si="26"/>
        <v>1</v>
      </c>
      <c r="N99" s="123">
        <f t="shared" si="27"/>
        <v>109495.46803550638</v>
      </c>
    </row>
    <row r="100" spans="1:19">
      <c r="A100" s="16">
        <f t="shared" si="22"/>
        <v>86</v>
      </c>
      <c r="B100" s="146">
        <v>39705</v>
      </c>
      <c r="C100" s="8" t="s">
        <v>162</v>
      </c>
      <c r="D100" s="118">
        <v>-34902.689999999988</v>
      </c>
      <c r="E100" s="122">
        <v>0</v>
      </c>
      <c r="F100" s="122">
        <f t="shared" si="23"/>
        <v>-34902.689999999988</v>
      </c>
      <c r="G100" s="117">
        <f t="shared" si="24"/>
        <v>1</v>
      </c>
      <c r="H100" s="117">
        <f t="shared" si="24"/>
        <v>1</v>
      </c>
      <c r="I100" s="122">
        <f t="shared" si="25"/>
        <v>-34902.689999999988</v>
      </c>
      <c r="J100" s="82"/>
      <c r="K100" s="118">
        <v>-35822.780769230769</v>
      </c>
      <c r="L100" s="117">
        <f t="shared" si="26"/>
        <v>1</v>
      </c>
      <c r="M100" s="120">
        <f t="shared" si="26"/>
        <v>1</v>
      </c>
      <c r="N100" s="123">
        <f t="shared" si="27"/>
        <v>-35822.780769230769</v>
      </c>
    </row>
    <row r="101" spans="1:19">
      <c r="A101" s="16">
        <f t="shared" si="22"/>
        <v>87</v>
      </c>
      <c r="B101" s="146">
        <v>39800</v>
      </c>
      <c r="C101" s="8" t="s">
        <v>176</v>
      </c>
      <c r="D101" s="118">
        <v>1055360.1385439383</v>
      </c>
      <c r="E101" s="122">
        <v>0</v>
      </c>
      <c r="F101" s="122">
        <f t="shared" si="23"/>
        <v>1055360.1385439383</v>
      </c>
      <c r="G101" s="117">
        <f t="shared" si="24"/>
        <v>1</v>
      </c>
      <c r="H101" s="117">
        <f t="shared" si="24"/>
        <v>1</v>
      </c>
      <c r="I101" s="122">
        <f t="shared" si="25"/>
        <v>1055360.1385439383</v>
      </c>
      <c r="J101" s="82"/>
      <c r="K101" s="118">
        <v>936870.7205181896</v>
      </c>
      <c r="L101" s="117">
        <f t="shared" si="26"/>
        <v>1</v>
      </c>
      <c r="M101" s="120">
        <f t="shared" si="26"/>
        <v>1</v>
      </c>
      <c r="N101" s="123">
        <f t="shared" si="27"/>
        <v>936870.7205181896</v>
      </c>
    </row>
    <row r="102" spans="1:19">
      <c r="A102" s="16">
        <f t="shared" si="22"/>
        <v>88</v>
      </c>
      <c r="B102" s="146">
        <v>39903</v>
      </c>
      <c r="C102" s="8" t="s">
        <v>187</v>
      </c>
      <c r="D102" s="118">
        <v>14754.001839524566</v>
      </c>
      <c r="E102" s="122">
        <v>0</v>
      </c>
      <c r="F102" s="122">
        <f t="shared" si="23"/>
        <v>14754.001839524566</v>
      </c>
      <c r="G102" s="117">
        <f t="shared" ref="G102:H108" si="28">$G$16</f>
        <v>1</v>
      </c>
      <c r="H102" s="117">
        <f t="shared" si="28"/>
        <v>1</v>
      </c>
      <c r="I102" s="122">
        <f t="shared" si="25"/>
        <v>14754.001839524566</v>
      </c>
      <c r="J102" s="82"/>
      <c r="K102" s="118">
        <v>10088.051024134495</v>
      </c>
      <c r="L102" s="117">
        <f t="shared" ref="L102:M108" si="29">$G$16</f>
        <v>1</v>
      </c>
      <c r="M102" s="120">
        <f t="shared" si="29"/>
        <v>1</v>
      </c>
      <c r="N102" s="123">
        <f t="shared" si="27"/>
        <v>10088.051024134495</v>
      </c>
    </row>
    <row r="103" spans="1:19">
      <c r="A103" s="16">
        <f t="shared" si="22"/>
        <v>89</v>
      </c>
      <c r="B103" s="146">
        <v>39906</v>
      </c>
      <c r="C103" s="8" t="s">
        <v>165</v>
      </c>
      <c r="D103" s="118">
        <v>356878.80758886819</v>
      </c>
      <c r="E103" s="122">
        <v>0</v>
      </c>
      <c r="F103" s="122">
        <f t="shared" si="23"/>
        <v>356878.80758886819</v>
      </c>
      <c r="G103" s="117">
        <f t="shared" si="28"/>
        <v>1</v>
      </c>
      <c r="H103" s="117">
        <f t="shared" si="28"/>
        <v>1</v>
      </c>
      <c r="I103" s="122">
        <f t="shared" si="25"/>
        <v>356878.80758886819</v>
      </c>
      <c r="J103" s="82"/>
      <c r="K103" s="118">
        <v>300723.8939666833</v>
      </c>
      <c r="L103" s="117">
        <f t="shared" si="29"/>
        <v>1</v>
      </c>
      <c r="M103" s="120">
        <f t="shared" si="29"/>
        <v>1</v>
      </c>
      <c r="N103" s="123">
        <f t="shared" si="27"/>
        <v>300723.8939666833</v>
      </c>
    </row>
    <row r="104" spans="1:19">
      <c r="A104" s="16">
        <f t="shared" si="22"/>
        <v>90</v>
      </c>
      <c r="B104" s="146">
        <v>39907</v>
      </c>
      <c r="C104" s="8" t="s">
        <v>166</v>
      </c>
      <c r="D104" s="118">
        <v>13751.77</v>
      </c>
      <c r="E104" s="122">
        <v>0</v>
      </c>
      <c r="F104" s="122">
        <f t="shared" si="23"/>
        <v>13751.77</v>
      </c>
      <c r="G104" s="117">
        <f t="shared" si="28"/>
        <v>1</v>
      </c>
      <c r="H104" s="117">
        <f t="shared" si="28"/>
        <v>1</v>
      </c>
      <c r="I104" s="122">
        <f t="shared" si="25"/>
        <v>13751.77</v>
      </c>
      <c r="J104" s="82"/>
      <c r="K104" s="118">
        <v>13751.769999999999</v>
      </c>
      <c r="L104" s="117">
        <f t="shared" si="29"/>
        <v>1</v>
      </c>
      <c r="M104" s="120">
        <f t="shared" si="29"/>
        <v>1</v>
      </c>
      <c r="N104" s="123">
        <f t="shared" si="27"/>
        <v>13751.769999999999</v>
      </c>
    </row>
    <row r="105" spans="1:19">
      <c r="A105" s="16">
        <f t="shared" si="22"/>
        <v>91</v>
      </c>
      <c r="B105" s="146">
        <v>39908</v>
      </c>
      <c r="C105" s="8" t="s">
        <v>189</v>
      </c>
      <c r="D105" s="118">
        <v>123514.83</v>
      </c>
      <c r="E105" s="122">
        <v>0</v>
      </c>
      <c r="F105" s="122">
        <f t="shared" si="23"/>
        <v>123514.83</v>
      </c>
      <c r="G105" s="117">
        <f t="shared" si="28"/>
        <v>1</v>
      </c>
      <c r="H105" s="117">
        <f t="shared" si="28"/>
        <v>1</v>
      </c>
      <c r="I105" s="122">
        <f t="shared" si="25"/>
        <v>123514.83</v>
      </c>
      <c r="J105" s="82"/>
      <c r="K105" s="118">
        <v>123514.83000000002</v>
      </c>
      <c r="L105" s="117">
        <f t="shared" si="29"/>
        <v>1</v>
      </c>
      <c r="M105" s="120">
        <f t="shared" si="29"/>
        <v>1</v>
      </c>
      <c r="N105" s="123">
        <f t="shared" si="27"/>
        <v>123514.83000000002</v>
      </c>
    </row>
    <row r="106" spans="1:19">
      <c r="A106" s="16">
        <f t="shared" si="22"/>
        <v>92</v>
      </c>
      <c r="B106" s="146"/>
      <c r="C106" s="8" t="s">
        <v>216</v>
      </c>
      <c r="D106" s="118">
        <v>-6935473.1199999982</v>
      </c>
      <c r="E106" s="122">
        <v>0</v>
      </c>
      <c r="F106" s="122">
        <f t="shared" si="23"/>
        <v>-6935473.1199999982</v>
      </c>
      <c r="G106" s="117">
        <f t="shared" si="28"/>
        <v>1</v>
      </c>
      <c r="H106" s="117">
        <f t="shared" si="28"/>
        <v>1</v>
      </c>
      <c r="I106" s="122">
        <f t="shared" si="25"/>
        <v>-6935473.1199999982</v>
      </c>
      <c r="J106" s="82"/>
      <c r="K106" s="118">
        <v>-6755363.977692307</v>
      </c>
      <c r="L106" s="117">
        <f t="shared" si="29"/>
        <v>1</v>
      </c>
      <c r="M106" s="120">
        <f t="shared" si="29"/>
        <v>1</v>
      </c>
      <c r="N106" s="123">
        <f t="shared" si="27"/>
        <v>-6755363.977692307</v>
      </c>
    </row>
    <row r="107" spans="1:19">
      <c r="A107" s="16">
        <f t="shared" si="22"/>
        <v>93</v>
      </c>
      <c r="B107" s="146"/>
      <c r="C107" s="8" t="s">
        <v>217</v>
      </c>
      <c r="D107" s="118">
        <v>-8.1854523159563541E-12</v>
      </c>
      <c r="E107" s="122"/>
      <c r="F107" s="122">
        <f t="shared" si="23"/>
        <v>-8.1854523159563541E-12</v>
      </c>
      <c r="G107" s="117">
        <f t="shared" si="28"/>
        <v>1</v>
      </c>
      <c r="H107" s="117">
        <f t="shared" si="28"/>
        <v>1</v>
      </c>
      <c r="I107" s="122">
        <f t="shared" si="25"/>
        <v>-8.1854523159563541E-12</v>
      </c>
      <c r="J107" s="82"/>
      <c r="K107" s="118">
        <v>-400.97615384616199</v>
      </c>
      <c r="L107" s="117">
        <f t="shared" si="29"/>
        <v>1</v>
      </c>
      <c r="M107" s="120">
        <f t="shared" si="29"/>
        <v>1</v>
      </c>
      <c r="N107" s="123">
        <f t="shared" si="27"/>
        <v>-400.97615384616199</v>
      </c>
    </row>
    <row r="108" spans="1:19">
      <c r="A108" s="16">
        <f t="shared" si="22"/>
        <v>94</v>
      </c>
      <c r="B108" s="146"/>
      <c r="C108" s="8" t="s">
        <v>218</v>
      </c>
      <c r="D108" s="118">
        <v>204969.24000000002</v>
      </c>
      <c r="E108" s="126"/>
      <c r="F108" s="122">
        <f t="shared" si="23"/>
        <v>204969.24000000002</v>
      </c>
      <c r="G108" s="117">
        <f t="shared" si="28"/>
        <v>1</v>
      </c>
      <c r="H108" s="117">
        <f t="shared" si="28"/>
        <v>1</v>
      </c>
      <c r="I108" s="122">
        <f t="shared" si="25"/>
        <v>204969.24000000002</v>
      </c>
      <c r="J108" s="82"/>
      <c r="K108" s="118">
        <v>55184.026153846164</v>
      </c>
      <c r="L108" s="117">
        <f t="shared" si="29"/>
        <v>1</v>
      </c>
      <c r="M108" s="120">
        <f t="shared" si="29"/>
        <v>1</v>
      </c>
      <c r="N108" s="123">
        <f t="shared" si="27"/>
        <v>55184.026153846164</v>
      </c>
      <c r="P108" s="147"/>
    </row>
    <row r="109" spans="1:19">
      <c r="A109" s="16">
        <f t="shared" si="22"/>
        <v>95</v>
      </c>
      <c r="B109" s="146"/>
      <c r="C109" s="8"/>
      <c r="D109" s="144"/>
      <c r="E109" s="122"/>
      <c r="F109" s="144"/>
      <c r="G109" s="117"/>
      <c r="H109" s="117"/>
      <c r="I109" s="144"/>
      <c r="J109" s="82"/>
      <c r="K109" s="144"/>
      <c r="L109" s="117"/>
      <c r="M109" s="120"/>
      <c r="N109" s="145"/>
    </row>
    <row r="110" spans="1:19">
      <c r="A110" s="16">
        <f t="shared" si="22"/>
        <v>96</v>
      </c>
      <c r="B110" s="148"/>
      <c r="C110" s="8" t="s">
        <v>219</v>
      </c>
      <c r="D110" s="118">
        <f>SUM(D86:D109)</f>
        <v>-2722249.7086386532</v>
      </c>
      <c r="E110" s="118">
        <f>SUM(E86:E109)</f>
        <v>0</v>
      </c>
      <c r="F110" s="118">
        <f>SUM(F86:F109)</f>
        <v>-2722249.7086386532</v>
      </c>
      <c r="G110" s="93"/>
      <c r="H110" s="93"/>
      <c r="I110" s="118">
        <f>SUM(I86:I109)</f>
        <v>-2722249.7086386532</v>
      </c>
      <c r="J110" s="82"/>
      <c r="K110" s="118">
        <f>SUM(K86:K109)</f>
        <v>-3251775.1701976531</v>
      </c>
      <c r="L110" s="93"/>
      <c r="N110" s="125">
        <f>SUM(N86:N109)</f>
        <v>-3251775.1701976531</v>
      </c>
    </row>
    <row r="111" spans="1:19">
      <c r="A111" s="16">
        <f t="shared" si="22"/>
        <v>97</v>
      </c>
      <c r="B111" s="148"/>
      <c r="C111" s="8"/>
      <c r="D111" s="122"/>
      <c r="E111" s="122"/>
      <c r="F111" s="122"/>
      <c r="G111" s="93"/>
      <c r="H111" s="93"/>
      <c r="I111" s="122"/>
      <c r="J111" s="82"/>
      <c r="K111" s="122"/>
      <c r="L111" s="93"/>
      <c r="N111" s="123"/>
    </row>
    <row r="112" spans="1:19">
      <c r="A112" s="16">
        <f t="shared" si="22"/>
        <v>98</v>
      </c>
      <c r="B112" s="148"/>
      <c r="C112" s="8" t="s">
        <v>220</v>
      </c>
      <c r="D112" s="118">
        <f>D110+D83+D59+D47+D26+D19</f>
        <v>161386389.78603655</v>
      </c>
      <c r="E112" s="118">
        <f>E110+E83+E59+E47+E26+E19</f>
        <v>0</v>
      </c>
      <c r="F112" s="118">
        <f>F110+F83+F59+F47+F26+F19</f>
        <v>161386389.78603655</v>
      </c>
      <c r="G112" s="93"/>
      <c r="H112" s="93"/>
      <c r="I112" s="118">
        <f>I110+I83+I59+I47+I26+I19</f>
        <v>161386389.78603655</v>
      </c>
      <c r="J112" s="82"/>
      <c r="K112" s="118">
        <f>K110+K83+K59+K47+K26+K19</f>
        <v>158361047.4084959</v>
      </c>
      <c r="L112" s="93"/>
      <c r="N112" s="125">
        <f>N110+N83+N59+N47+N26+N19</f>
        <v>158361047.4084959</v>
      </c>
      <c r="S112" s="147"/>
    </row>
    <row r="113" spans="1:14">
      <c r="A113" s="16">
        <f t="shared" si="22"/>
        <v>99</v>
      </c>
      <c r="B113" s="148"/>
      <c r="C113" s="8"/>
      <c r="D113" s="122"/>
      <c r="E113" s="82"/>
      <c r="F113" s="82"/>
      <c r="G113" s="93"/>
      <c r="H113" s="93"/>
      <c r="I113" s="82"/>
      <c r="J113" s="82"/>
      <c r="K113" s="82"/>
      <c r="L113" s="93"/>
    </row>
    <row r="114" spans="1:14">
      <c r="A114" s="16">
        <f t="shared" si="22"/>
        <v>100</v>
      </c>
      <c r="B114" s="149"/>
      <c r="C114" s="4"/>
      <c r="D114" s="122"/>
      <c r="E114" s="82"/>
      <c r="F114" s="82"/>
      <c r="G114" s="93"/>
      <c r="H114" s="93"/>
      <c r="I114" s="82"/>
      <c r="J114" s="82"/>
      <c r="K114" s="82"/>
      <c r="L114" s="93"/>
    </row>
    <row r="115" spans="1:14">
      <c r="A115" s="16">
        <f t="shared" si="22"/>
        <v>101</v>
      </c>
      <c r="B115" s="73"/>
      <c r="D115" s="122"/>
      <c r="E115" s="82"/>
      <c r="F115" s="82"/>
      <c r="G115" s="93"/>
      <c r="H115" s="93"/>
      <c r="I115" s="82"/>
      <c r="J115" s="82"/>
      <c r="K115" s="82"/>
      <c r="L115" s="93"/>
    </row>
    <row r="116" spans="1:14" ht="15.75">
      <c r="A116" s="16">
        <f t="shared" si="22"/>
        <v>102</v>
      </c>
      <c r="B116" s="99" t="s">
        <v>170</v>
      </c>
      <c r="D116" s="122"/>
      <c r="E116" s="82"/>
      <c r="F116" s="82"/>
      <c r="G116" s="93"/>
      <c r="H116" s="93"/>
      <c r="I116" s="82"/>
      <c r="J116" s="82"/>
      <c r="K116" s="82"/>
      <c r="L116" s="93"/>
    </row>
    <row r="117" spans="1:14">
      <c r="A117" s="16">
        <f t="shared" si="22"/>
        <v>103</v>
      </c>
      <c r="B117" s="73"/>
      <c r="D117" s="122"/>
      <c r="E117" s="82"/>
      <c r="F117" s="82"/>
      <c r="G117" s="93"/>
      <c r="H117" s="93"/>
      <c r="I117" s="82"/>
      <c r="J117" s="82"/>
      <c r="K117" s="82"/>
      <c r="L117" s="93"/>
    </row>
    <row r="118" spans="1:14">
      <c r="A118" s="16">
        <f t="shared" si="22"/>
        <v>104</v>
      </c>
      <c r="B118" s="148"/>
      <c r="C118" s="72" t="s">
        <v>98</v>
      </c>
      <c r="D118" s="122"/>
      <c r="E118" s="82"/>
      <c r="F118" s="82"/>
      <c r="G118" s="93"/>
      <c r="H118" s="93"/>
      <c r="I118" s="82"/>
      <c r="J118" s="82"/>
      <c r="K118" s="82"/>
      <c r="L118" s="93"/>
    </row>
    <row r="119" spans="1:14">
      <c r="A119" s="16">
        <f t="shared" si="22"/>
        <v>105</v>
      </c>
      <c r="B119" s="143">
        <v>30100</v>
      </c>
      <c r="C119" s="8" t="s">
        <v>99</v>
      </c>
      <c r="D119" s="118">
        <v>0</v>
      </c>
      <c r="E119" s="118">
        <v>0</v>
      </c>
      <c r="F119" s="118">
        <f>D119+E119</f>
        <v>0</v>
      </c>
      <c r="G119" s="117">
        <f>$G$16</f>
        <v>1</v>
      </c>
      <c r="H119" s="106">
        <v>0.49090457251500325</v>
      </c>
      <c r="I119" s="118">
        <f>F119*G119*H119</f>
        <v>0</v>
      </c>
      <c r="J119" s="82"/>
      <c r="K119" s="118">
        <v>0</v>
      </c>
      <c r="L119" s="117">
        <f t="shared" ref="L119:M120" si="30">G119</f>
        <v>1</v>
      </c>
      <c r="M119" s="132">
        <f t="shared" si="30"/>
        <v>0.49090457251500325</v>
      </c>
      <c r="N119" s="125">
        <f>K119*L119*M119</f>
        <v>0</v>
      </c>
    </row>
    <row r="120" spans="1:14">
      <c r="A120" s="16">
        <f t="shared" si="22"/>
        <v>106</v>
      </c>
      <c r="B120" s="143">
        <v>30300</v>
      </c>
      <c r="C120" s="8" t="s">
        <v>171</v>
      </c>
      <c r="D120" s="118">
        <v>0</v>
      </c>
      <c r="E120" s="150">
        <v>0</v>
      </c>
      <c r="F120" s="150">
        <f>D120+E120</f>
        <v>0</v>
      </c>
      <c r="G120" s="117">
        <f>$G$16</f>
        <v>1</v>
      </c>
      <c r="H120" s="106">
        <f>$H$119</f>
        <v>0.49090457251500325</v>
      </c>
      <c r="I120" s="126">
        <f>F120*G120*H120</f>
        <v>0</v>
      </c>
      <c r="J120" s="82"/>
      <c r="K120" s="118">
        <v>0</v>
      </c>
      <c r="L120" s="117">
        <f t="shared" si="30"/>
        <v>1</v>
      </c>
      <c r="M120" s="132">
        <f t="shared" si="30"/>
        <v>0.49090457251500325</v>
      </c>
      <c r="N120" s="127">
        <f>K120*L120*M120</f>
        <v>0</v>
      </c>
    </row>
    <row r="121" spans="1:14">
      <c r="A121" s="16">
        <f t="shared" si="22"/>
        <v>107</v>
      </c>
      <c r="B121" s="143"/>
      <c r="C121" s="8"/>
      <c r="D121" s="85"/>
      <c r="E121" s="85"/>
      <c r="F121" s="85"/>
      <c r="G121" s="93"/>
      <c r="H121" s="93"/>
      <c r="I121" s="82"/>
      <c r="J121" s="82"/>
      <c r="K121" s="82"/>
      <c r="L121" s="93"/>
    </row>
    <row r="122" spans="1:14">
      <c r="A122" s="16">
        <f t="shared" si="22"/>
        <v>108</v>
      </c>
      <c r="B122" s="146"/>
      <c r="C122" s="8" t="s">
        <v>101</v>
      </c>
      <c r="D122" s="118">
        <f>SUM(D119:D121)</f>
        <v>0</v>
      </c>
      <c r="E122" s="118">
        <f>SUM(E119:E121)</f>
        <v>0</v>
      </c>
      <c r="F122" s="118">
        <f>SUM(F119:F121)</f>
        <v>0</v>
      </c>
      <c r="G122" s="117"/>
      <c r="H122" s="117"/>
      <c r="I122" s="118">
        <f>SUM(I119:I121)</f>
        <v>0</v>
      </c>
      <c r="J122" s="82"/>
      <c r="K122" s="118">
        <f>SUM(K119:K121)</f>
        <v>0</v>
      </c>
      <c r="L122" s="93"/>
      <c r="N122" s="125">
        <f>SUM(N119:N121)</f>
        <v>0</v>
      </c>
    </row>
    <row r="123" spans="1:14">
      <c r="A123" s="16">
        <f t="shared" si="22"/>
        <v>109</v>
      </c>
      <c r="B123" s="151"/>
      <c r="D123" s="82"/>
      <c r="E123" s="82"/>
      <c r="F123" s="82"/>
      <c r="G123" s="93"/>
      <c r="H123" s="93"/>
      <c r="I123" s="82"/>
      <c r="J123" s="82"/>
      <c r="K123" s="82"/>
      <c r="L123" s="93"/>
    </row>
    <row r="124" spans="1:14">
      <c r="A124" s="16">
        <f t="shared" si="22"/>
        <v>110</v>
      </c>
      <c r="B124" s="146"/>
      <c r="C124" s="72" t="s">
        <v>132</v>
      </c>
      <c r="D124" s="82"/>
      <c r="E124" s="82"/>
      <c r="F124" s="82"/>
      <c r="G124" s="93"/>
      <c r="H124" s="93"/>
      <c r="I124" s="82"/>
      <c r="J124" s="82"/>
      <c r="K124" s="82"/>
      <c r="L124" s="93"/>
    </row>
    <row r="125" spans="1:14">
      <c r="A125" s="16">
        <f t="shared" si="22"/>
        <v>111</v>
      </c>
      <c r="B125" s="143">
        <v>37400</v>
      </c>
      <c r="C125" s="8" t="s">
        <v>133</v>
      </c>
      <c r="D125" s="118">
        <v>0</v>
      </c>
      <c r="E125" s="118">
        <v>0</v>
      </c>
      <c r="F125" s="118">
        <f t="shared" ref="F125:F145" si="31">D125+E125</f>
        <v>0</v>
      </c>
      <c r="G125" s="117">
        <f t="shared" ref="G125:G145" si="32">$G$16</f>
        <v>1</v>
      </c>
      <c r="H125" s="106">
        <f t="shared" ref="H125:H145" si="33">$H$119</f>
        <v>0.49090457251500325</v>
      </c>
      <c r="I125" s="118">
        <f t="shared" ref="I125:I145" si="34">F125*G125*H125</f>
        <v>0</v>
      </c>
      <c r="J125" s="82"/>
      <c r="K125" s="118">
        <v>0</v>
      </c>
      <c r="L125" s="117">
        <f t="shared" ref="L125:M145" si="35">G125</f>
        <v>1</v>
      </c>
      <c r="M125" s="106">
        <f t="shared" si="35"/>
        <v>0.49090457251500325</v>
      </c>
      <c r="N125" s="125">
        <f t="shared" ref="N125:N145" si="36">K125*L125*M125</f>
        <v>0</v>
      </c>
    </row>
    <row r="126" spans="1:14">
      <c r="A126" s="16">
        <f t="shared" si="22"/>
        <v>112</v>
      </c>
      <c r="B126" s="143">
        <v>35010</v>
      </c>
      <c r="C126" s="8" t="s">
        <v>108</v>
      </c>
      <c r="D126" s="122">
        <v>0</v>
      </c>
      <c r="E126" s="122">
        <v>0</v>
      </c>
      <c r="F126" s="122">
        <f t="shared" si="31"/>
        <v>0</v>
      </c>
      <c r="G126" s="117">
        <f t="shared" si="32"/>
        <v>1</v>
      </c>
      <c r="H126" s="106">
        <f t="shared" si="33"/>
        <v>0.49090457251500325</v>
      </c>
      <c r="I126" s="122">
        <f t="shared" si="34"/>
        <v>0</v>
      </c>
      <c r="J126" s="82"/>
      <c r="K126" s="122">
        <v>0</v>
      </c>
      <c r="L126" s="117">
        <f t="shared" si="35"/>
        <v>1</v>
      </c>
      <c r="M126" s="106">
        <f t="shared" si="35"/>
        <v>0.49090457251500325</v>
      </c>
      <c r="N126" s="123">
        <f t="shared" si="36"/>
        <v>0</v>
      </c>
    </row>
    <row r="127" spans="1:14">
      <c r="A127" s="16">
        <f t="shared" si="22"/>
        <v>113</v>
      </c>
      <c r="B127" s="143">
        <v>37402</v>
      </c>
      <c r="C127" s="8" t="s">
        <v>134</v>
      </c>
      <c r="D127" s="122">
        <v>0</v>
      </c>
      <c r="E127" s="122">
        <v>0</v>
      </c>
      <c r="F127" s="122">
        <f t="shared" si="31"/>
        <v>0</v>
      </c>
      <c r="G127" s="117">
        <f t="shared" si="32"/>
        <v>1</v>
      </c>
      <c r="H127" s="106">
        <f t="shared" si="33"/>
        <v>0.49090457251500325</v>
      </c>
      <c r="I127" s="122">
        <f t="shared" si="34"/>
        <v>0</v>
      </c>
      <c r="J127" s="82"/>
      <c r="K127" s="122">
        <v>0</v>
      </c>
      <c r="L127" s="117">
        <f t="shared" si="35"/>
        <v>1</v>
      </c>
      <c r="M127" s="106">
        <f t="shared" si="35"/>
        <v>0.49090457251500325</v>
      </c>
      <c r="N127" s="123">
        <f t="shared" si="36"/>
        <v>0</v>
      </c>
    </row>
    <row r="128" spans="1:14">
      <c r="A128" s="16">
        <f t="shared" si="22"/>
        <v>114</v>
      </c>
      <c r="B128" s="143">
        <v>37403</v>
      </c>
      <c r="C128" s="8" t="s">
        <v>135</v>
      </c>
      <c r="D128" s="122">
        <v>0</v>
      </c>
      <c r="E128" s="122">
        <v>0</v>
      </c>
      <c r="F128" s="122">
        <f t="shared" si="31"/>
        <v>0</v>
      </c>
      <c r="G128" s="117">
        <f t="shared" si="32"/>
        <v>1</v>
      </c>
      <c r="H128" s="106">
        <f t="shared" si="33"/>
        <v>0.49090457251500325</v>
      </c>
      <c r="I128" s="122">
        <f t="shared" si="34"/>
        <v>0</v>
      </c>
      <c r="J128" s="82"/>
      <c r="K128" s="122">
        <v>0</v>
      </c>
      <c r="L128" s="117">
        <f t="shared" si="35"/>
        <v>1</v>
      </c>
      <c r="M128" s="106">
        <f t="shared" si="35"/>
        <v>0.49090457251500325</v>
      </c>
      <c r="N128" s="123">
        <f t="shared" si="36"/>
        <v>0</v>
      </c>
    </row>
    <row r="129" spans="1:14">
      <c r="A129" s="16">
        <f t="shared" si="22"/>
        <v>115</v>
      </c>
      <c r="B129" s="143">
        <v>36602</v>
      </c>
      <c r="C129" s="8" t="s">
        <v>126</v>
      </c>
      <c r="D129" s="122">
        <v>0</v>
      </c>
      <c r="E129" s="122">
        <v>0</v>
      </c>
      <c r="F129" s="122">
        <f t="shared" si="31"/>
        <v>0</v>
      </c>
      <c r="G129" s="117">
        <f t="shared" si="32"/>
        <v>1</v>
      </c>
      <c r="H129" s="106">
        <f t="shared" si="33"/>
        <v>0.49090457251500325</v>
      </c>
      <c r="I129" s="122">
        <f t="shared" si="34"/>
        <v>0</v>
      </c>
      <c r="J129" s="82"/>
      <c r="K129" s="122">
        <v>0</v>
      </c>
      <c r="L129" s="117">
        <f t="shared" si="35"/>
        <v>1</v>
      </c>
      <c r="M129" s="106">
        <f t="shared" si="35"/>
        <v>0.49090457251500325</v>
      </c>
      <c r="N129" s="123">
        <f t="shared" si="36"/>
        <v>0</v>
      </c>
    </row>
    <row r="130" spans="1:14">
      <c r="A130" s="16">
        <f t="shared" si="22"/>
        <v>116</v>
      </c>
      <c r="B130" s="143">
        <v>37501</v>
      </c>
      <c r="C130" s="8" t="s">
        <v>136</v>
      </c>
      <c r="D130" s="122">
        <v>0</v>
      </c>
      <c r="E130" s="122">
        <v>0</v>
      </c>
      <c r="F130" s="122">
        <f t="shared" si="31"/>
        <v>0</v>
      </c>
      <c r="G130" s="117">
        <f t="shared" si="32"/>
        <v>1</v>
      </c>
      <c r="H130" s="106">
        <f t="shared" si="33"/>
        <v>0.49090457251500325</v>
      </c>
      <c r="I130" s="122">
        <f t="shared" si="34"/>
        <v>0</v>
      </c>
      <c r="J130" s="82"/>
      <c r="K130" s="122">
        <v>0</v>
      </c>
      <c r="L130" s="117">
        <f t="shared" si="35"/>
        <v>1</v>
      </c>
      <c r="M130" s="106">
        <f t="shared" si="35"/>
        <v>0.49090457251500325</v>
      </c>
      <c r="N130" s="123">
        <f t="shared" si="36"/>
        <v>0</v>
      </c>
    </row>
    <row r="131" spans="1:14">
      <c r="A131" s="16">
        <f t="shared" si="22"/>
        <v>117</v>
      </c>
      <c r="B131" s="143">
        <v>37402</v>
      </c>
      <c r="C131" s="8" t="s">
        <v>134</v>
      </c>
      <c r="D131" s="122">
        <v>0</v>
      </c>
      <c r="E131" s="122">
        <v>0</v>
      </c>
      <c r="F131" s="122">
        <f t="shared" si="31"/>
        <v>0</v>
      </c>
      <c r="G131" s="117">
        <f t="shared" si="32"/>
        <v>1</v>
      </c>
      <c r="H131" s="106">
        <f t="shared" si="33"/>
        <v>0.49090457251500325</v>
      </c>
      <c r="I131" s="122">
        <f t="shared" si="34"/>
        <v>0</v>
      </c>
      <c r="J131" s="82"/>
      <c r="K131" s="122">
        <v>0</v>
      </c>
      <c r="L131" s="117">
        <f t="shared" si="35"/>
        <v>1</v>
      </c>
      <c r="M131" s="106">
        <f t="shared" si="35"/>
        <v>0.49090457251500325</v>
      </c>
      <c r="N131" s="123">
        <f t="shared" si="36"/>
        <v>0</v>
      </c>
    </row>
    <row r="132" spans="1:14">
      <c r="A132" s="16">
        <f t="shared" si="22"/>
        <v>118</v>
      </c>
      <c r="B132" s="143">
        <v>37503</v>
      </c>
      <c r="C132" s="8" t="s">
        <v>137</v>
      </c>
      <c r="D132" s="122">
        <v>0</v>
      </c>
      <c r="E132" s="122">
        <v>0</v>
      </c>
      <c r="F132" s="122">
        <f t="shared" si="31"/>
        <v>0</v>
      </c>
      <c r="G132" s="117">
        <f t="shared" si="32"/>
        <v>1</v>
      </c>
      <c r="H132" s="106">
        <f t="shared" si="33"/>
        <v>0.49090457251500325</v>
      </c>
      <c r="I132" s="122">
        <f t="shared" si="34"/>
        <v>0</v>
      </c>
      <c r="J132" s="82"/>
      <c r="K132" s="122">
        <v>0</v>
      </c>
      <c r="L132" s="117">
        <f t="shared" si="35"/>
        <v>1</v>
      </c>
      <c r="M132" s="106">
        <f t="shared" si="35"/>
        <v>0.49090457251500325</v>
      </c>
      <c r="N132" s="123">
        <f t="shared" si="36"/>
        <v>0</v>
      </c>
    </row>
    <row r="133" spans="1:14">
      <c r="A133" s="16">
        <f t="shared" si="22"/>
        <v>119</v>
      </c>
      <c r="B133" s="143">
        <v>36700</v>
      </c>
      <c r="C133" s="8" t="s">
        <v>128</v>
      </c>
      <c r="D133" s="122">
        <v>0</v>
      </c>
      <c r="E133" s="122">
        <v>0</v>
      </c>
      <c r="F133" s="122">
        <f t="shared" si="31"/>
        <v>0</v>
      </c>
      <c r="G133" s="117">
        <f t="shared" si="32"/>
        <v>1</v>
      </c>
      <c r="H133" s="106">
        <f t="shared" si="33"/>
        <v>0.49090457251500325</v>
      </c>
      <c r="I133" s="122">
        <f t="shared" si="34"/>
        <v>0</v>
      </c>
      <c r="J133" s="82"/>
      <c r="K133" s="122">
        <v>0</v>
      </c>
      <c r="L133" s="117">
        <f t="shared" si="35"/>
        <v>1</v>
      </c>
      <c r="M133" s="106">
        <f t="shared" si="35"/>
        <v>0.49090457251500325</v>
      </c>
      <c r="N133" s="123">
        <f t="shared" si="36"/>
        <v>0</v>
      </c>
    </row>
    <row r="134" spans="1:14">
      <c r="A134" s="16">
        <f t="shared" si="22"/>
        <v>120</v>
      </c>
      <c r="B134" s="143">
        <v>36701</v>
      </c>
      <c r="C134" s="8" t="s">
        <v>129</v>
      </c>
      <c r="D134" s="122">
        <v>0</v>
      </c>
      <c r="E134" s="122">
        <v>0</v>
      </c>
      <c r="F134" s="122">
        <f t="shared" si="31"/>
        <v>0</v>
      </c>
      <c r="G134" s="117">
        <f t="shared" si="32"/>
        <v>1</v>
      </c>
      <c r="H134" s="106">
        <f t="shared" si="33"/>
        <v>0.49090457251500325</v>
      </c>
      <c r="I134" s="122">
        <f t="shared" si="34"/>
        <v>0</v>
      </c>
      <c r="J134" s="82"/>
      <c r="K134" s="122">
        <v>0</v>
      </c>
      <c r="L134" s="117">
        <f t="shared" si="35"/>
        <v>1</v>
      </c>
      <c r="M134" s="106">
        <f t="shared" si="35"/>
        <v>0.49090457251500325</v>
      </c>
      <c r="N134" s="123">
        <f t="shared" si="36"/>
        <v>0</v>
      </c>
    </row>
    <row r="135" spans="1:14">
      <c r="A135" s="16">
        <f t="shared" si="22"/>
        <v>121</v>
      </c>
      <c r="B135" s="143">
        <v>37602</v>
      </c>
      <c r="C135" s="8" t="s">
        <v>138</v>
      </c>
      <c r="D135" s="122">
        <v>0</v>
      </c>
      <c r="E135" s="122">
        <v>0</v>
      </c>
      <c r="F135" s="122">
        <f t="shared" si="31"/>
        <v>0</v>
      </c>
      <c r="G135" s="117">
        <f t="shared" si="32"/>
        <v>1</v>
      </c>
      <c r="H135" s="106">
        <f t="shared" si="33"/>
        <v>0.49090457251500325</v>
      </c>
      <c r="I135" s="122">
        <f t="shared" si="34"/>
        <v>0</v>
      </c>
      <c r="J135" s="82"/>
      <c r="K135" s="122">
        <v>0</v>
      </c>
      <c r="L135" s="117">
        <f t="shared" si="35"/>
        <v>1</v>
      </c>
      <c r="M135" s="106">
        <f t="shared" si="35"/>
        <v>0.49090457251500325</v>
      </c>
      <c r="N135" s="123">
        <f t="shared" si="36"/>
        <v>0</v>
      </c>
    </row>
    <row r="136" spans="1:14">
      <c r="A136" s="16">
        <f t="shared" si="22"/>
        <v>122</v>
      </c>
      <c r="B136" s="143">
        <v>37800</v>
      </c>
      <c r="C136" s="8" t="s">
        <v>139</v>
      </c>
      <c r="D136" s="122">
        <v>0</v>
      </c>
      <c r="E136" s="122">
        <v>0</v>
      </c>
      <c r="F136" s="122">
        <f t="shared" si="31"/>
        <v>0</v>
      </c>
      <c r="G136" s="117">
        <f t="shared" si="32"/>
        <v>1</v>
      </c>
      <c r="H136" s="106">
        <f t="shared" si="33"/>
        <v>0.49090457251500325</v>
      </c>
      <c r="I136" s="122">
        <f t="shared" si="34"/>
        <v>0</v>
      </c>
      <c r="J136" s="82"/>
      <c r="K136" s="122">
        <v>0</v>
      </c>
      <c r="L136" s="117">
        <f t="shared" si="35"/>
        <v>1</v>
      </c>
      <c r="M136" s="106">
        <f t="shared" si="35"/>
        <v>0.49090457251500325</v>
      </c>
      <c r="N136" s="123">
        <f t="shared" si="36"/>
        <v>0</v>
      </c>
    </row>
    <row r="137" spans="1:14">
      <c r="A137" s="16">
        <f t="shared" si="22"/>
        <v>123</v>
      </c>
      <c r="B137" s="143">
        <v>37900</v>
      </c>
      <c r="C137" s="8" t="s">
        <v>140</v>
      </c>
      <c r="D137" s="122">
        <v>0</v>
      </c>
      <c r="E137" s="122">
        <v>0</v>
      </c>
      <c r="F137" s="122">
        <f t="shared" si="31"/>
        <v>0</v>
      </c>
      <c r="G137" s="117">
        <f t="shared" si="32"/>
        <v>1</v>
      </c>
      <c r="H137" s="106">
        <f t="shared" si="33"/>
        <v>0.49090457251500325</v>
      </c>
      <c r="I137" s="122">
        <f t="shared" si="34"/>
        <v>0</v>
      </c>
      <c r="J137" s="82"/>
      <c r="K137" s="122">
        <v>0</v>
      </c>
      <c r="L137" s="117">
        <f t="shared" si="35"/>
        <v>1</v>
      </c>
      <c r="M137" s="106">
        <f t="shared" si="35"/>
        <v>0.49090457251500325</v>
      </c>
      <c r="N137" s="123">
        <f t="shared" si="36"/>
        <v>0</v>
      </c>
    </row>
    <row r="138" spans="1:14">
      <c r="A138" s="16">
        <f t="shared" si="22"/>
        <v>124</v>
      </c>
      <c r="B138" s="143">
        <v>37905</v>
      </c>
      <c r="C138" s="8" t="s">
        <v>141</v>
      </c>
      <c r="D138" s="122">
        <v>0</v>
      </c>
      <c r="E138" s="122">
        <v>0</v>
      </c>
      <c r="F138" s="122">
        <f t="shared" si="31"/>
        <v>0</v>
      </c>
      <c r="G138" s="117">
        <f t="shared" si="32"/>
        <v>1</v>
      </c>
      <c r="H138" s="106">
        <f t="shared" si="33"/>
        <v>0.49090457251500325</v>
      </c>
      <c r="I138" s="122">
        <f t="shared" si="34"/>
        <v>0</v>
      </c>
      <c r="J138" s="82"/>
      <c r="K138" s="122">
        <v>0</v>
      </c>
      <c r="L138" s="117">
        <f t="shared" si="35"/>
        <v>1</v>
      </c>
      <c r="M138" s="106">
        <f t="shared" si="35"/>
        <v>0.49090457251500325</v>
      </c>
      <c r="N138" s="123">
        <f t="shared" si="36"/>
        <v>0</v>
      </c>
    </row>
    <row r="139" spans="1:14">
      <c r="A139" s="16">
        <f t="shared" si="22"/>
        <v>125</v>
      </c>
      <c r="B139" s="143">
        <v>38000</v>
      </c>
      <c r="C139" s="8" t="s">
        <v>142</v>
      </c>
      <c r="D139" s="122">
        <v>0</v>
      </c>
      <c r="E139" s="122">
        <v>0</v>
      </c>
      <c r="F139" s="122">
        <f t="shared" si="31"/>
        <v>0</v>
      </c>
      <c r="G139" s="117">
        <f t="shared" si="32"/>
        <v>1</v>
      </c>
      <c r="H139" s="106">
        <f t="shared" si="33"/>
        <v>0.49090457251500325</v>
      </c>
      <c r="I139" s="122">
        <f t="shared" si="34"/>
        <v>0</v>
      </c>
      <c r="J139" s="82"/>
      <c r="K139" s="122">
        <v>0</v>
      </c>
      <c r="L139" s="117">
        <f t="shared" si="35"/>
        <v>1</v>
      </c>
      <c r="M139" s="106">
        <f t="shared" si="35"/>
        <v>0.49090457251500325</v>
      </c>
      <c r="N139" s="123">
        <f t="shared" si="36"/>
        <v>0</v>
      </c>
    </row>
    <row r="140" spans="1:14">
      <c r="A140" s="16">
        <f t="shared" si="22"/>
        <v>126</v>
      </c>
      <c r="B140" s="143">
        <v>38100</v>
      </c>
      <c r="C140" s="8" t="s">
        <v>143</v>
      </c>
      <c r="D140" s="122">
        <v>0</v>
      </c>
      <c r="E140" s="122">
        <v>0</v>
      </c>
      <c r="F140" s="122">
        <f t="shared" si="31"/>
        <v>0</v>
      </c>
      <c r="G140" s="117">
        <f t="shared" si="32"/>
        <v>1</v>
      </c>
      <c r="H140" s="106">
        <f t="shared" si="33"/>
        <v>0.49090457251500325</v>
      </c>
      <c r="I140" s="122">
        <f t="shared" si="34"/>
        <v>0</v>
      </c>
      <c r="J140" s="82"/>
      <c r="K140" s="122">
        <v>0</v>
      </c>
      <c r="L140" s="117">
        <f t="shared" si="35"/>
        <v>1</v>
      </c>
      <c r="M140" s="106">
        <f t="shared" si="35"/>
        <v>0.49090457251500325</v>
      </c>
      <c r="N140" s="123">
        <f t="shared" si="36"/>
        <v>0</v>
      </c>
    </row>
    <row r="141" spans="1:14">
      <c r="A141" s="16">
        <f t="shared" si="22"/>
        <v>127</v>
      </c>
      <c r="B141" s="143">
        <v>38200</v>
      </c>
      <c r="C141" s="8" t="s">
        <v>144</v>
      </c>
      <c r="D141" s="122">
        <v>0</v>
      </c>
      <c r="E141" s="122">
        <v>0</v>
      </c>
      <c r="F141" s="122">
        <f t="shared" si="31"/>
        <v>0</v>
      </c>
      <c r="G141" s="117">
        <f t="shared" si="32"/>
        <v>1</v>
      </c>
      <c r="H141" s="106">
        <f t="shared" si="33"/>
        <v>0.49090457251500325</v>
      </c>
      <c r="I141" s="122">
        <f t="shared" si="34"/>
        <v>0</v>
      </c>
      <c r="J141" s="82"/>
      <c r="K141" s="122">
        <v>0</v>
      </c>
      <c r="L141" s="117">
        <f t="shared" si="35"/>
        <v>1</v>
      </c>
      <c r="M141" s="106">
        <f t="shared" si="35"/>
        <v>0.49090457251500325</v>
      </c>
      <c r="N141" s="123">
        <f t="shared" si="36"/>
        <v>0</v>
      </c>
    </row>
    <row r="142" spans="1:14">
      <c r="A142" s="16">
        <f t="shared" si="22"/>
        <v>128</v>
      </c>
      <c r="B142" s="143">
        <v>38300</v>
      </c>
      <c r="C142" s="8" t="s">
        <v>145</v>
      </c>
      <c r="D142" s="122">
        <v>0</v>
      </c>
      <c r="E142" s="122">
        <v>0</v>
      </c>
      <c r="F142" s="122">
        <f t="shared" si="31"/>
        <v>0</v>
      </c>
      <c r="G142" s="117">
        <f t="shared" si="32"/>
        <v>1</v>
      </c>
      <c r="H142" s="106">
        <f t="shared" si="33"/>
        <v>0.49090457251500325</v>
      </c>
      <c r="I142" s="122">
        <f t="shared" si="34"/>
        <v>0</v>
      </c>
      <c r="J142" s="82"/>
      <c r="K142" s="122">
        <v>0</v>
      </c>
      <c r="L142" s="117">
        <f t="shared" si="35"/>
        <v>1</v>
      </c>
      <c r="M142" s="106">
        <f t="shared" si="35"/>
        <v>0.49090457251500325</v>
      </c>
      <c r="N142" s="123">
        <f t="shared" si="36"/>
        <v>0</v>
      </c>
    </row>
    <row r="143" spans="1:14">
      <c r="A143" s="16">
        <f t="shared" si="22"/>
        <v>129</v>
      </c>
      <c r="B143" s="143">
        <v>38400</v>
      </c>
      <c r="C143" s="8" t="s">
        <v>146</v>
      </c>
      <c r="D143" s="122">
        <v>0</v>
      </c>
      <c r="E143" s="122">
        <v>0</v>
      </c>
      <c r="F143" s="122">
        <f t="shared" si="31"/>
        <v>0</v>
      </c>
      <c r="G143" s="117">
        <f t="shared" si="32"/>
        <v>1</v>
      </c>
      <c r="H143" s="106">
        <f t="shared" si="33"/>
        <v>0.49090457251500325</v>
      </c>
      <c r="I143" s="122">
        <f t="shared" si="34"/>
        <v>0</v>
      </c>
      <c r="J143" s="82"/>
      <c r="K143" s="122">
        <v>0</v>
      </c>
      <c r="L143" s="117">
        <f t="shared" si="35"/>
        <v>1</v>
      </c>
      <c r="M143" s="106">
        <f t="shared" si="35"/>
        <v>0.49090457251500325</v>
      </c>
      <c r="N143" s="123">
        <f t="shared" si="36"/>
        <v>0</v>
      </c>
    </row>
    <row r="144" spans="1:14">
      <c r="A144" s="16">
        <f t="shared" si="22"/>
        <v>130</v>
      </c>
      <c r="B144" s="143">
        <v>38500</v>
      </c>
      <c r="C144" s="8" t="s">
        <v>147</v>
      </c>
      <c r="D144" s="122">
        <v>0</v>
      </c>
      <c r="E144" s="122">
        <v>0</v>
      </c>
      <c r="F144" s="122">
        <f t="shared" si="31"/>
        <v>0</v>
      </c>
      <c r="G144" s="117">
        <f t="shared" si="32"/>
        <v>1</v>
      </c>
      <c r="H144" s="106">
        <f t="shared" si="33"/>
        <v>0.49090457251500325</v>
      </c>
      <c r="I144" s="122">
        <f t="shared" si="34"/>
        <v>0</v>
      </c>
      <c r="J144" s="82"/>
      <c r="K144" s="122">
        <v>0</v>
      </c>
      <c r="L144" s="117">
        <f t="shared" si="35"/>
        <v>1</v>
      </c>
      <c r="M144" s="106">
        <f t="shared" si="35"/>
        <v>0.49090457251500325</v>
      </c>
      <c r="N144" s="123">
        <f t="shared" si="36"/>
        <v>0</v>
      </c>
    </row>
    <row r="145" spans="1:19">
      <c r="A145" s="16">
        <f t="shared" ref="A145:A208" si="37">A144+1</f>
        <v>131</v>
      </c>
      <c r="B145" s="143">
        <v>38600</v>
      </c>
      <c r="C145" s="8" t="s">
        <v>172</v>
      </c>
      <c r="D145" s="126">
        <v>0</v>
      </c>
      <c r="E145" s="126">
        <v>0</v>
      </c>
      <c r="F145" s="126">
        <f t="shared" si="31"/>
        <v>0</v>
      </c>
      <c r="G145" s="117">
        <f t="shared" si="32"/>
        <v>1</v>
      </c>
      <c r="H145" s="106">
        <f t="shared" si="33"/>
        <v>0.49090457251500325</v>
      </c>
      <c r="I145" s="126">
        <f t="shared" si="34"/>
        <v>0</v>
      </c>
      <c r="J145" s="82"/>
      <c r="K145" s="126">
        <v>0</v>
      </c>
      <c r="L145" s="117">
        <f t="shared" si="35"/>
        <v>1</v>
      </c>
      <c r="M145" s="106">
        <f t="shared" si="35"/>
        <v>0.49090457251500325</v>
      </c>
      <c r="N145" s="127">
        <f t="shared" si="36"/>
        <v>0</v>
      </c>
    </row>
    <row r="146" spans="1:19">
      <c r="A146" s="16">
        <f t="shared" si="37"/>
        <v>132</v>
      </c>
      <c r="B146" s="143"/>
      <c r="C146" s="8"/>
      <c r="D146" s="82"/>
      <c r="E146" s="82"/>
      <c r="F146" s="82"/>
      <c r="G146" s="93"/>
      <c r="H146" s="93"/>
      <c r="I146" s="82"/>
      <c r="J146" s="82"/>
      <c r="K146" s="82"/>
      <c r="L146" s="93"/>
      <c r="M146" s="106"/>
    </row>
    <row r="147" spans="1:19">
      <c r="A147" s="16">
        <f t="shared" si="37"/>
        <v>133</v>
      </c>
      <c r="B147" s="143"/>
      <c r="C147" s="8" t="s">
        <v>148</v>
      </c>
      <c r="D147" s="118">
        <f>SUM(D125:D146)</f>
        <v>0</v>
      </c>
      <c r="E147" s="118">
        <f>SUM(E125:E146)</f>
        <v>0</v>
      </c>
      <c r="F147" s="118">
        <f>SUM(F125:F146)</f>
        <v>0</v>
      </c>
      <c r="G147" s="93"/>
      <c r="H147" s="93"/>
      <c r="I147" s="118">
        <f>SUM(I125:I146)</f>
        <v>0</v>
      </c>
      <c r="J147" s="82"/>
      <c r="K147" s="118">
        <f>SUM(K125:K146)</f>
        <v>0</v>
      </c>
      <c r="L147" s="93"/>
      <c r="M147" s="106"/>
      <c r="N147" s="125">
        <f>SUM(N125:N146)</f>
        <v>0</v>
      </c>
    </row>
    <row r="148" spans="1:19">
      <c r="A148" s="16">
        <f t="shared" si="37"/>
        <v>134</v>
      </c>
      <c r="B148" s="143"/>
      <c r="C148" s="8"/>
      <c r="D148" s="82"/>
      <c r="E148" s="82"/>
      <c r="F148" s="82"/>
      <c r="G148" s="93"/>
      <c r="H148" s="93"/>
      <c r="I148" s="82"/>
      <c r="J148" s="82"/>
      <c r="K148" s="82"/>
      <c r="L148" s="93"/>
      <c r="M148" s="106"/>
    </row>
    <row r="149" spans="1:19">
      <c r="A149" s="16">
        <f t="shared" si="37"/>
        <v>135</v>
      </c>
      <c r="B149" s="146"/>
      <c r="C149" s="72" t="s">
        <v>173</v>
      </c>
      <c r="D149" s="82"/>
      <c r="E149" s="82"/>
      <c r="F149" s="82"/>
      <c r="G149" s="93"/>
      <c r="H149" s="93"/>
      <c r="I149" s="82"/>
      <c r="J149" s="82"/>
      <c r="K149" s="82"/>
      <c r="L149" s="93"/>
      <c r="M149" s="106"/>
    </row>
    <row r="150" spans="1:19">
      <c r="A150" s="16">
        <f t="shared" si="37"/>
        <v>136</v>
      </c>
      <c r="B150" s="143">
        <v>39001</v>
      </c>
      <c r="C150" s="8" t="s">
        <v>174</v>
      </c>
      <c r="D150" s="118">
        <v>88685.677838000003</v>
      </c>
      <c r="E150" s="134">
        <v>0</v>
      </c>
      <c r="F150" s="118">
        <f t="shared" ref="F150:F165" si="38">D150+E150</f>
        <v>88685.677838000003</v>
      </c>
      <c r="G150" s="106">
        <f t="shared" ref="G150:G166" si="39">$G$16</f>
        <v>1</v>
      </c>
      <c r="H150" s="106">
        <f t="shared" ref="H150:H166" si="40">$H$119</f>
        <v>0.49090457251500325</v>
      </c>
      <c r="I150" s="122">
        <f t="shared" ref="I150:I166" si="41">F150*G150*H150</f>
        <v>43536.204767266689</v>
      </c>
      <c r="J150" s="82"/>
      <c r="K150" s="118">
        <v>85879.037494846169</v>
      </c>
      <c r="L150" s="106">
        <f t="shared" ref="L150:M166" si="42">G150</f>
        <v>1</v>
      </c>
      <c r="M150" s="132">
        <f t="shared" si="42"/>
        <v>0.49090457251500325</v>
      </c>
      <c r="N150" s="125">
        <f t="shared" ref="N150:N166" si="43">K150*L150*M150</f>
        <v>42158.412189407391</v>
      </c>
      <c r="P150" s="143"/>
      <c r="R150" s="98"/>
      <c r="S150" s="98"/>
    </row>
    <row r="151" spans="1:19">
      <c r="A151" s="16">
        <f t="shared" si="37"/>
        <v>137</v>
      </c>
      <c r="B151" s="143">
        <v>39004</v>
      </c>
      <c r="C151" s="8" t="s">
        <v>151</v>
      </c>
      <c r="D151" s="118">
        <v>6348.1</v>
      </c>
      <c r="E151" s="122">
        <v>0</v>
      </c>
      <c r="F151" s="122">
        <f t="shared" si="38"/>
        <v>6348.1</v>
      </c>
      <c r="G151" s="117">
        <f t="shared" si="39"/>
        <v>1</v>
      </c>
      <c r="H151" s="106">
        <f t="shared" si="40"/>
        <v>0.49090457251500325</v>
      </c>
      <c r="I151" s="122">
        <f t="shared" si="41"/>
        <v>3116.3113167824922</v>
      </c>
      <c r="J151" s="82"/>
      <c r="K151" s="118">
        <v>6348.1</v>
      </c>
      <c r="L151" s="117">
        <f t="shared" si="42"/>
        <v>1</v>
      </c>
      <c r="M151" s="106">
        <f t="shared" si="42"/>
        <v>0.49090457251500325</v>
      </c>
      <c r="N151" s="123">
        <f t="shared" si="43"/>
        <v>3116.3113167824922</v>
      </c>
      <c r="P151" s="143"/>
      <c r="R151" s="98"/>
      <c r="S151" s="98"/>
    </row>
    <row r="152" spans="1:19">
      <c r="A152" s="16">
        <f t="shared" si="37"/>
        <v>138</v>
      </c>
      <c r="B152" s="143">
        <v>39009</v>
      </c>
      <c r="C152" s="8" t="s">
        <v>152</v>
      </c>
      <c r="D152" s="118">
        <v>38834</v>
      </c>
      <c r="E152" s="122">
        <v>0</v>
      </c>
      <c r="F152" s="122">
        <f t="shared" si="38"/>
        <v>38834</v>
      </c>
      <c r="G152" s="117">
        <f t="shared" si="39"/>
        <v>1</v>
      </c>
      <c r="H152" s="106">
        <f t="shared" si="40"/>
        <v>0.49090457251500325</v>
      </c>
      <c r="I152" s="122">
        <f t="shared" si="41"/>
        <v>19063.788169047635</v>
      </c>
      <c r="J152" s="82"/>
      <c r="K152" s="118">
        <v>38834</v>
      </c>
      <c r="L152" s="117">
        <f t="shared" si="42"/>
        <v>1</v>
      </c>
      <c r="M152" s="106">
        <f t="shared" si="42"/>
        <v>0.49090457251500325</v>
      </c>
      <c r="N152" s="123">
        <f t="shared" si="43"/>
        <v>19063.788169047635</v>
      </c>
      <c r="P152" s="143"/>
      <c r="R152" s="98"/>
      <c r="S152" s="98"/>
    </row>
    <row r="153" spans="1:19">
      <c r="A153" s="16">
        <f t="shared" si="37"/>
        <v>139</v>
      </c>
      <c r="B153" s="143">
        <v>39100</v>
      </c>
      <c r="C153" s="8" t="s">
        <v>153</v>
      </c>
      <c r="D153" s="118">
        <v>41004.220500000003</v>
      </c>
      <c r="E153" s="122">
        <v>0</v>
      </c>
      <c r="F153" s="122">
        <f t="shared" si="38"/>
        <v>41004.220500000003</v>
      </c>
      <c r="G153" s="117">
        <f t="shared" si="39"/>
        <v>1</v>
      </c>
      <c r="H153" s="106">
        <f t="shared" si="40"/>
        <v>0.49090457251500325</v>
      </c>
      <c r="I153" s="122">
        <f t="shared" si="41"/>
        <v>20129.159335863435</v>
      </c>
      <c r="J153" s="82"/>
      <c r="K153" s="118">
        <v>40234.098596153854</v>
      </c>
      <c r="L153" s="117">
        <f t="shared" si="42"/>
        <v>1</v>
      </c>
      <c r="M153" s="106">
        <f t="shared" si="42"/>
        <v>0.49090457251500325</v>
      </c>
      <c r="N153" s="123">
        <f t="shared" si="43"/>
        <v>19751.102971871398</v>
      </c>
      <c r="P153" s="143"/>
      <c r="R153" s="98"/>
      <c r="S153" s="98"/>
    </row>
    <row r="154" spans="1:19">
      <c r="A154" s="16">
        <f t="shared" si="37"/>
        <v>140</v>
      </c>
      <c r="B154" s="143">
        <v>39200</v>
      </c>
      <c r="C154" s="8" t="s">
        <v>154</v>
      </c>
      <c r="D154" s="118">
        <v>4041.2681614999992</v>
      </c>
      <c r="E154" s="122">
        <v>0</v>
      </c>
      <c r="F154" s="122">
        <f t="shared" si="38"/>
        <v>4041.2681614999992</v>
      </c>
      <c r="G154" s="117">
        <f t="shared" si="39"/>
        <v>1</v>
      </c>
      <c r="H154" s="106">
        <f t="shared" si="40"/>
        <v>0.49090457251500325</v>
      </c>
      <c r="I154" s="122">
        <f t="shared" si="41"/>
        <v>1983.8770192396503</v>
      </c>
      <c r="J154" s="82"/>
      <c r="K154" s="118">
        <v>3941.1102742499997</v>
      </c>
      <c r="L154" s="117">
        <f t="shared" si="42"/>
        <v>1</v>
      </c>
      <c r="M154" s="106">
        <f t="shared" si="42"/>
        <v>0.49090457251500325</v>
      </c>
      <c r="N154" s="123">
        <f t="shared" si="43"/>
        <v>1934.7090544151833</v>
      </c>
      <c r="P154" s="143"/>
      <c r="R154" s="98"/>
      <c r="S154" s="98"/>
    </row>
    <row r="155" spans="1:19">
      <c r="A155" s="16">
        <f t="shared" si="37"/>
        <v>141</v>
      </c>
      <c r="B155" s="143">
        <v>39400</v>
      </c>
      <c r="C155" s="8" t="s">
        <v>156</v>
      </c>
      <c r="D155" s="118">
        <v>137827.05662400011</v>
      </c>
      <c r="E155" s="122">
        <v>0</v>
      </c>
      <c r="F155" s="122">
        <f t="shared" si="38"/>
        <v>137827.05662400011</v>
      </c>
      <c r="G155" s="117">
        <f t="shared" si="39"/>
        <v>1</v>
      </c>
      <c r="H155" s="106">
        <f t="shared" si="40"/>
        <v>0.49090457251500325</v>
      </c>
      <c r="I155" s="122">
        <f t="shared" si="41"/>
        <v>67659.93231300592</v>
      </c>
      <c r="J155" s="82"/>
      <c r="K155" s="118">
        <v>132241.58986030775</v>
      </c>
      <c r="L155" s="117">
        <f t="shared" si="42"/>
        <v>1</v>
      </c>
      <c r="M155" s="106">
        <f t="shared" si="42"/>
        <v>0.49090457251500325</v>
      </c>
      <c r="N155" s="123">
        <f t="shared" si="43"/>
        <v>64918.001139078762</v>
      </c>
      <c r="P155" s="143"/>
      <c r="R155" s="98"/>
      <c r="S155" s="98"/>
    </row>
    <row r="156" spans="1:19">
      <c r="A156" s="16">
        <f t="shared" si="37"/>
        <v>142</v>
      </c>
      <c r="B156" s="143">
        <v>39600</v>
      </c>
      <c r="C156" s="8" t="s">
        <v>175</v>
      </c>
      <c r="D156" s="118">
        <v>5229.3787325000012</v>
      </c>
      <c r="E156" s="122">
        <v>0</v>
      </c>
      <c r="F156" s="122">
        <f t="shared" si="38"/>
        <v>5229.3787325000012</v>
      </c>
      <c r="G156" s="117">
        <f t="shared" si="39"/>
        <v>1</v>
      </c>
      <c r="H156" s="106">
        <f t="shared" si="40"/>
        <v>0.49090457251500325</v>
      </c>
      <c r="I156" s="122">
        <f t="shared" si="41"/>
        <v>2567.1259311969625</v>
      </c>
      <c r="J156" s="82"/>
      <c r="K156" s="118">
        <v>7493.1800433653852</v>
      </c>
      <c r="L156" s="117">
        <f t="shared" si="42"/>
        <v>1</v>
      </c>
      <c r="M156" s="106">
        <f t="shared" si="42"/>
        <v>0.49090457251500325</v>
      </c>
      <c r="N156" s="123">
        <f t="shared" si="43"/>
        <v>3678.4363459662382</v>
      </c>
      <c r="P156" s="143"/>
      <c r="R156" s="98"/>
      <c r="S156" s="98"/>
    </row>
    <row r="157" spans="1:19">
      <c r="A157" s="16">
        <f t="shared" si="37"/>
        <v>143</v>
      </c>
      <c r="B157" s="146">
        <v>39700</v>
      </c>
      <c r="C157" s="8" t="s">
        <v>160</v>
      </c>
      <c r="D157" s="118">
        <v>216863.88054700012</v>
      </c>
      <c r="E157" s="122">
        <v>0</v>
      </c>
      <c r="F157" s="122">
        <f t="shared" si="38"/>
        <v>216863.88054700012</v>
      </c>
      <c r="G157" s="117">
        <f t="shared" si="39"/>
        <v>1</v>
      </c>
      <c r="H157" s="106">
        <f t="shared" si="40"/>
        <v>0.49090457251500325</v>
      </c>
      <c r="I157" s="122">
        <f t="shared" si="41"/>
        <v>106459.47057386982</v>
      </c>
      <c r="J157" s="82"/>
      <c r="K157" s="118">
        <v>209046.36745496161</v>
      </c>
      <c r="L157" s="117">
        <f t="shared" si="42"/>
        <v>1</v>
      </c>
      <c r="M157" s="106">
        <f t="shared" si="42"/>
        <v>0.49090457251500325</v>
      </c>
      <c r="N157" s="123">
        <f t="shared" si="43"/>
        <v>102621.81765129222</v>
      </c>
      <c r="P157" s="143"/>
      <c r="R157" s="98"/>
      <c r="S157" s="98"/>
    </row>
    <row r="158" spans="1:19">
      <c r="A158" s="16">
        <f t="shared" si="37"/>
        <v>144</v>
      </c>
      <c r="B158" s="146">
        <v>39800</v>
      </c>
      <c r="C158" s="8" t="s">
        <v>162</v>
      </c>
      <c r="D158" s="118">
        <v>624630.72807366645</v>
      </c>
      <c r="E158" s="122">
        <v>0</v>
      </c>
      <c r="F158" s="122">
        <f t="shared" si="38"/>
        <v>624630.72807366645</v>
      </c>
      <c r="G158" s="117">
        <f t="shared" si="39"/>
        <v>1</v>
      </c>
      <c r="H158" s="106">
        <f t="shared" si="40"/>
        <v>0.49090457251500325</v>
      </c>
      <c r="I158" s="122">
        <f t="shared" si="41"/>
        <v>306634.08054473845</v>
      </c>
      <c r="J158" s="82"/>
      <c r="K158" s="118">
        <v>602203.95085957681</v>
      </c>
      <c r="L158" s="117">
        <f t="shared" si="42"/>
        <v>1</v>
      </c>
      <c r="M158" s="106">
        <f t="shared" si="42"/>
        <v>0.49090457251500325</v>
      </c>
      <c r="N158" s="123">
        <f t="shared" si="43"/>
        <v>295624.67306356656</v>
      </c>
      <c r="P158" s="143"/>
      <c r="R158" s="98"/>
      <c r="S158" s="98"/>
    </row>
    <row r="159" spans="1:19">
      <c r="A159" s="16">
        <f t="shared" si="37"/>
        <v>145</v>
      </c>
      <c r="B159" s="146">
        <v>39900</v>
      </c>
      <c r="C159" s="8" t="s">
        <v>176</v>
      </c>
      <c r="D159" s="118">
        <v>76993.22</v>
      </c>
      <c r="E159" s="122">
        <v>0</v>
      </c>
      <c r="F159" s="122">
        <f t="shared" si="38"/>
        <v>76993.22</v>
      </c>
      <c r="G159" s="117">
        <f t="shared" si="39"/>
        <v>1</v>
      </c>
      <c r="H159" s="106">
        <f t="shared" si="40"/>
        <v>0.49090457251500325</v>
      </c>
      <c r="I159" s="122">
        <f t="shared" si="41"/>
        <v>37796.323750653595</v>
      </c>
      <c r="J159" s="82"/>
      <c r="K159" s="118">
        <v>76993.219999999987</v>
      </c>
      <c r="L159" s="117">
        <f t="shared" si="42"/>
        <v>1</v>
      </c>
      <c r="M159" s="106">
        <f t="shared" si="42"/>
        <v>0.49090457251500325</v>
      </c>
      <c r="N159" s="123">
        <f t="shared" si="43"/>
        <v>37796.323750653595</v>
      </c>
      <c r="P159" s="143"/>
      <c r="R159" s="98"/>
      <c r="S159" s="98"/>
    </row>
    <row r="160" spans="1:19">
      <c r="A160" s="16">
        <f t="shared" si="37"/>
        <v>146</v>
      </c>
      <c r="B160" s="146">
        <v>39901</v>
      </c>
      <c r="C160" s="8" t="s">
        <v>177</v>
      </c>
      <c r="D160" s="118">
        <v>309938.31893800001</v>
      </c>
      <c r="E160" s="122">
        <v>0</v>
      </c>
      <c r="F160" s="122">
        <f t="shared" si="38"/>
        <v>309938.31893800001</v>
      </c>
      <c r="G160" s="117">
        <f t="shared" si="39"/>
        <v>1</v>
      </c>
      <c r="H160" s="106">
        <f t="shared" si="40"/>
        <v>0.49090457251500325</v>
      </c>
      <c r="I160" s="122">
        <f t="shared" si="41"/>
        <v>152150.13796427764</v>
      </c>
      <c r="J160" s="82"/>
      <c r="K160" s="118">
        <v>292831.89971407695</v>
      </c>
      <c r="L160" s="117">
        <f t="shared" si="42"/>
        <v>1</v>
      </c>
      <c r="M160" s="106">
        <f t="shared" si="42"/>
        <v>0.49090457251500325</v>
      </c>
      <c r="N160" s="123">
        <f t="shared" si="43"/>
        <v>143752.51854789525</v>
      </c>
      <c r="P160" s="143"/>
      <c r="R160" s="98"/>
      <c r="S160" s="98"/>
    </row>
    <row r="161" spans="1:19">
      <c r="A161" s="16">
        <f t="shared" si="37"/>
        <v>147</v>
      </c>
      <c r="B161" s="146">
        <v>39902</v>
      </c>
      <c r="C161" s="8" t="s">
        <v>178</v>
      </c>
      <c r="D161" s="118">
        <v>8273.14</v>
      </c>
      <c r="E161" s="122">
        <v>0</v>
      </c>
      <c r="F161" s="122">
        <f t="shared" si="38"/>
        <v>8273.14</v>
      </c>
      <c r="G161" s="117">
        <f t="shared" si="39"/>
        <v>1</v>
      </c>
      <c r="H161" s="106">
        <f t="shared" si="40"/>
        <v>0.49090457251500325</v>
      </c>
      <c r="I161" s="122">
        <f t="shared" si="41"/>
        <v>4061.3222550567739</v>
      </c>
      <c r="J161" s="82"/>
      <c r="K161" s="118">
        <v>8273.14</v>
      </c>
      <c r="L161" s="117">
        <f t="shared" si="42"/>
        <v>1</v>
      </c>
      <c r="M161" s="106">
        <f t="shared" si="42"/>
        <v>0.49090457251500325</v>
      </c>
      <c r="N161" s="123">
        <f t="shared" si="43"/>
        <v>4061.3222550567739</v>
      </c>
      <c r="P161" s="143"/>
      <c r="R161" s="98"/>
      <c r="S161" s="98"/>
    </row>
    <row r="162" spans="1:19">
      <c r="A162" s="16">
        <f t="shared" si="37"/>
        <v>148</v>
      </c>
      <c r="B162" s="146">
        <v>39903</v>
      </c>
      <c r="C162" s="8" t="s">
        <v>163</v>
      </c>
      <c r="D162" s="118">
        <v>209357.66</v>
      </c>
      <c r="E162" s="122">
        <v>0</v>
      </c>
      <c r="F162" s="122">
        <f t="shared" si="38"/>
        <v>209357.66</v>
      </c>
      <c r="G162" s="117">
        <f t="shared" si="39"/>
        <v>1</v>
      </c>
      <c r="H162" s="106">
        <f t="shared" si="40"/>
        <v>0.49090457251500325</v>
      </c>
      <c r="I162" s="122">
        <f t="shared" si="41"/>
        <v>102774.6325850414</v>
      </c>
      <c r="J162" s="82"/>
      <c r="K162" s="118">
        <v>209357.66</v>
      </c>
      <c r="L162" s="117">
        <f t="shared" si="42"/>
        <v>1</v>
      </c>
      <c r="M162" s="106">
        <f t="shared" si="42"/>
        <v>0.49090457251500325</v>
      </c>
      <c r="N162" s="123">
        <f t="shared" si="43"/>
        <v>102774.6325850414</v>
      </c>
      <c r="P162" s="143"/>
      <c r="R162" s="98"/>
      <c r="S162" s="98"/>
    </row>
    <row r="163" spans="1:19">
      <c r="A163" s="16">
        <f t="shared" si="37"/>
        <v>149</v>
      </c>
      <c r="B163" s="146">
        <v>39906</v>
      </c>
      <c r="C163" s="8" t="s">
        <v>164</v>
      </c>
      <c r="D163" s="118">
        <v>325080.33999999991</v>
      </c>
      <c r="E163" s="122">
        <v>0</v>
      </c>
      <c r="F163" s="122">
        <f t="shared" si="38"/>
        <v>325080.33999999991</v>
      </c>
      <c r="G163" s="117">
        <f t="shared" si="39"/>
        <v>1</v>
      </c>
      <c r="H163" s="106">
        <f t="shared" si="40"/>
        <v>0.49090457251500325</v>
      </c>
      <c r="I163" s="122">
        <f t="shared" si="41"/>
        <v>159583.42534073186</v>
      </c>
      <c r="J163" s="82"/>
      <c r="K163" s="118">
        <v>316760.233076923</v>
      </c>
      <c r="L163" s="117">
        <f t="shared" si="42"/>
        <v>1</v>
      </c>
      <c r="M163" s="106">
        <f t="shared" si="42"/>
        <v>0.49090457251500325</v>
      </c>
      <c r="N163" s="123">
        <f t="shared" si="43"/>
        <v>155499.04680837967</v>
      </c>
      <c r="P163" s="143"/>
      <c r="R163" s="98"/>
      <c r="S163" s="98"/>
    </row>
    <row r="164" spans="1:19">
      <c r="A164" s="16">
        <f t="shared" si="37"/>
        <v>150</v>
      </c>
      <c r="B164" s="146">
        <v>39907</v>
      </c>
      <c r="C164" s="8" t="s">
        <v>165</v>
      </c>
      <c r="D164" s="118">
        <v>52185.591001499975</v>
      </c>
      <c r="E164" s="122">
        <v>0</v>
      </c>
      <c r="F164" s="122">
        <f t="shared" si="38"/>
        <v>52185.591001499975</v>
      </c>
      <c r="G164" s="117">
        <f t="shared" si="39"/>
        <v>1</v>
      </c>
      <c r="H164" s="106">
        <f t="shared" si="40"/>
        <v>0.49090457251500325</v>
      </c>
      <c r="I164" s="122">
        <f t="shared" si="41"/>
        <v>25618.145242034145</v>
      </c>
      <c r="J164" s="82"/>
      <c r="K164" s="118">
        <v>47142.13411578846</v>
      </c>
      <c r="L164" s="117">
        <f t="shared" si="42"/>
        <v>1</v>
      </c>
      <c r="M164" s="132">
        <f t="shared" si="42"/>
        <v>0.49090457251500325</v>
      </c>
      <c r="N164" s="123">
        <f t="shared" si="43"/>
        <v>23142.289195556084</v>
      </c>
      <c r="P164" s="143"/>
      <c r="R164" s="98"/>
      <c r="S164" s="98"/>
    </row>
    <row r="165" spans="1:19">
      <c r="A165" s="16">
        <f t="shared" si="37"/>
        <v>151</v>
      </c>
      <c r="B165" s="146">
        <v>39908</v>
      </c>
      <c r="C165" s="8" t="s">
        <v>166</v>
      </c>
      <c r="D165" s="118">
        <v>898473.13</v>
      </c>
      <c r="E165" s="122">
        <v>0</v>
      </c>
      <c r="F165" s="122">
        <f t="shared" si="38"/>
        <v>898473.13</v>
      </c>
      <c r="G165" s="117">
        <f t="shared" si="39"/>
        <v>1</v>
      </c>
      <c r="H165" s="106">
        <f t="shared" si="40"/>
        <v>0.49090457251500325</v>
      </c>
      <c r="I165" s="122">
        <f t="shared" si="41"/>
        <v>441064.56779886695</v>
      </c>
      <c r="J165" s="82"/>
      <c r="K165" s="118">
        <v>896439.6792307694</v>
      </c>
      <c r="L165" s="117">
        <f t="shared" si="42"/>
        <v>1</v>
      </c>
      <c r="M165" s="132">
        <f t="shared" si="42"/>
        <v>0.49090457251500325</v>
      </c>
      <c r="N165" s="123">
        <f t="shared" si="43"/>
        <v>440066.33751826751</v>
      </c>
      <c r="P165" s="143"/>
      <c r="R165" s="98"/>
      <c r="S165" s="98"/>
    </row>
    <row r="166" spans="1:19">
      <c r="A166" s="16">
        <f t="shared" si="37"/>
        <v>152</v>
      </c>
      <c r="B166" s="146"/>
      <c r="C166" s="8" t="s">
        <v>216</v>
      </c>
      <c r="D166" s="118">
        <v>57506.510000000009</v>
      </c>
      <c r="E166" s="109"/>
      <c r="F166" s="109"/>
      <c r="G166" s="117">
        <f t="shared" si="39"/>
        <v>1</v>
      </c>
      <c r="H166" s="106">
        <f t="shared" si="40"/>
        <v>0.49090457251500325</v>
      </c>
      <c r="I166" s="126">
        <f t="shared" si="41"/>
        <v>0</v>
      </c>
      <c r="J166" s="82"/>
      <c r="K166" s="118">
        <v>57509.186153846167</v>
      </c>
      <c r="L166" s="117">
        <f t="shared" si="42"/>
        <v>1</v>
      </c>
      <c r="M166" s="132">
        <f t="shared" si="42"/>
        <v>0.49090457251500325</v>
      </c>
      <c r="N166" s="127">
        <f t="shared" si="43"/>
        <v>28231.522444539598</v>
      </c>
      <c r="R166" s="98"/>
      <c r="S166" s="98"/>
    </row>
    <row r="167" spans="1:19">
      <c r="A167" s="16">
        <f t="shared" si="37"/>
        <v>153</v>
      </c>
      <c r="B167" s="148"/>
      <c r="C167" s="8"/>
      <c r="D167" s="85"/>
      <c r="E167" s="85"/>
      <c r="F167" s="85"/>
      <c r="G167" s="93"/>
      <c r="H167" s="93"/>
      <c r="I167" s="82"/>
      <c r="J167" s="82"/>
      <c r="K167" s="82"/>
      <c r="L167" s="93"/>
    </row>
    <row r="168" spans="1:19">
      <c r="A168" s="16">
        <f t="shared" si="37"/>
        <v>154</v>
      </c>
      <c r="B168" s="148"/>
      <c r="C168" s="8" t="s">
        <v>167</v>
      </c>
      <c r="D168" s="118">
        <f>SUM(D150:D166)</f>
        <v>3101272.2204161659</v>
      </c>
      <c r="E168" s="118">
        <f>SUM(E150:E166)</f>
        <v>0</v>
      </c>
      <c r="F168" s="118">
        <f>SUM(F150:F166)</f>
        <v>3043765.7104161661</v>
      </c>
      <c r="G168" s="93"/>
      <c r="H168" s="93"/>
      <c r="I168" s="118">
        <f>SUM(I150:I166)</f>
        <v>1494198.5049076735</v>
      </c>
      <c r="J168" s="82"/>
      <c r="K168" s="118">
        <f>SUM(K150:K166)</f>
        <v>3031528.5868748655</v>
      </c>
      <c r="L168" s="93"/>
      <c r="N168" s="125">
        <f>SUM(N150:N166)</f>
        <v>1488191.2450068179</v>
      </c>
    </row>
    <row r="169" spans="1:19">
      <c r="A169" s="16">
        <f t="shared" si="37"/>
        <v>155</v>
      </c>
      <c r="B169" s="148"/>
      <c r="C169" s="8"/>
      <c r="D169" s="82"/>
      <c r="E169" s="82"/>
      <c r="F169" s="82"/>
      <c r="G169" s="93"/>
      <c r="H169" s="93"/>
      <c r="I169" s="82"/>
      <c r="J169" s="82"/>
      <c r="K169" s="82"/>
      <c r="L169" s="93"/>
    </row>
    <row r="170" spans="1:19" ht="15.75" thickBot="1">
      <c r="A170" s="16">
        <f t="shared" si="37"/>
        <v>156</v>
      </c>
      <c r="B170" s="148"/>
      <c r="C170" s="8" t="s">
        <v>221</v>
      </c>
      <c r="D170" s="128">
        <f>D122+D147+D168</f>
        <v>3101272.2204161659</v>
      </c>
      <c r="E170" s="128">
        <f>E122+E147+E168</f>
        <v>0</v>
      </c>
      <c r="F170" s="128">
        <f>F122+F147+F168</f>
        <v>3043765.7104161661</v>
      </c>
      <c r="G170" s="93"/>
      <c r="H170" s="93"/>
      <c r="I170" s="128">
        <f>I122+I147+I168</f>
        <v>1494198.5049076735</v>
      </c>
      <c r="J170" s="82"/>
      <c r="K170" s="128">
        <f>K122+K147+K168</f>
        <v>3031528.5868748655</v>
      </c>
      <c r="L170" s="93"/>
      <c r="N170" s="152">
        <f>N122+N147+N168</f>
        <v>1488191.2450068179</v>
      </c>
    </row>
    <row r="171" spans="1:19" ht="15.75" thickTop="1">
      <c r="A171" s="16">
        <f t="shared" si="37"/>
        <v>157</v>
      </c>
      <c r="B171" s="73"/>
      <c r="D171" s="122"/>
      <c r="E171" s="129"/>
      <c r="F171" s="82"/>
      <c r="G171" s="93"/>
      <c r="H171" s="93"/>
      <c r="I171" s="82"/>
      <c r="J171" s="82"/>
      <c r="K171" s="82"/>
      <c r="L171" s="93"/>
    </row>
    <row r="172" spans="1:19" ht="15.75">
      <c r="A172" s="16">
        <f t="shared" si="37"/>
        <v>158</v>
      </c>
      <c r="B172" s="99" t="s">
        <v>180</v>
      </c>
      <c r="D172" s="122"/>
      <c r="E172" s="129"/>
      <c r="F172" s="82"/>
      <c r="G172" s="93"/>
      <c r="H172" s="93"/>
      <c r="I172" s="82"/>
      <c r="J172" s="82"/>
      <c r="K172" s="82"/>
      <c r="L172" s="93"/>
    </row>
    <row r="173" spans="1:19">
      <c r="A173" s="16">
        <f t="shared" si="37"/>
        <v>159</v>
      </c>
      <c r="D173" s="122"/>
      <c r="E173" s="82"/>
      <c r="F173" s="82"/>
      <c r="G173" s="93"/>
      <c r="H173" s="93"/>
      <c r="I173" s="82"/>
      <c r="J173" s="82"/>
      <c r="K173" s="82"/>
      <c r="L173" s="93"/>
    </row>
    <row r="174" spans="1:19">
      <c r="A174" s="16">
        <f t="shared" si="37"/>
        <v>160</v>
      </c>
      <c r="B174" s="148"/>
      <c r="C174" s="103" t="s">
        <v>173</v>
      </c>
      <c r="D174" s="122"/>
      <c r="E174" s="82"/>
      <c r="F174" s="82"/>
      <c r="G174" s="93"/>
      <c r="H174" s="93"/>
      <c r="I174" s="82"/>
      <c r="J174" s="82"/>
      <c r="K174" s="82"/>
      <c r="L174" s="93"/>
    </row>
    <row r="175" spans="1:19">
      <c r="A175" s="16">
        <f t="shared" si="37"/>
        <v>161</v>
      </c>
      <c r="B175" s="143">
        <v>39000</v>
      </c>
      <c r="C175" s="28" t="s">
        <v>126</v>
      </c>
      <c r="D175" s="118">
        <v>288628.61663131107</v>
      </c>
      <c r="E175" s="134">
        <v>0</v>
      </c>
      <c r="F175" s="118">
        <f t="shared" ref="F175:F199" si="44">D175+E175</f>
        <v>288628.61663131107</v>
      </c>
      <c r="G175" s="106">
        <v>0.1071</v>
      </c>
      <c r="H175" s="106">
        <v>0.49090457251500325</v>
      </c>
      <c r="I175" s="122">
        <f t="shared" ref="I175:I199" si="45">F175*G175*H175</f>
        <v>15174.903430706285</v>
      </c>
      <c r="J175" s="82"/>
      <c r="K175" s="118">
        <v>251636.65538667177</v>
      </c>
      <c r="L175" s="106">
        <f t="shared" ref="L175:M190" si="46">G175</f>
        <v>0.1071</v>
      </c>
      <c r="M175" s="132">
        <f t="shared" si="46"/>
        <v>0.49090457251500325</v>
      </c>
      <c r="N175" s="125">
        <f t="shared" ref="N175:N199" si="47">K175*L175*M175</f>
        <v>13230.018525835994</v>
      </c>
      <c r="P175" s="133"/>
      <c r="R175" s="98"/>
      <c r="S175" s="98"/>
    </row>
    <row r="176" spans="1:19">
      <c r="A176" s="16">
        <f t="shared" si="37"/>
        <v>162</v>
      </c>
      <c r="B176" s="143">
        <v>39005</v>
      </c>
      <c r="C176" s="28" t="s">
        <v>181</v>
      </c>
      <c r="D176" s="118">
        <v>4065670.6085170005</v>
      </c>
      <c r="E176" s="134">
        <v>0</v>
      </c>
      <c r="F176" s="122">
        <f t="shared" si="44"/>
        <v>4065670.6085170005</v>
      </c>
      <c r="G176" s="106">
        <v>1</v>
      </c>
      <c r="H176" s="106">
        <v>1.5418259551017742E-2</v>
      </c>
      <c r="I176" s="122">
        <f t="shared" si="45"/>
        <v>62685.564691059357</v>
      </c>
      <c r="J176" s="82"/>
      <c r="K176" s="118">
        <v>3861438.4353699619</v>
      </c>
      <c r="L176" s="106">
        <f>L175</f>
        <v>0.1071</v>
      </c>
      <c r="M176" s="132">
        <f t="shared" si="46"/>
        <v>1.5418259551017742E-2</v>
      </c>
      <c r="N176" s="123">
        <f t="shared" si="47"/>
        <v>6376.3762899423427</v>
      </c>
      <c r="P176" s="133"/>
      <c r="R176" s="98"/>
      <c r="S176" s="98"/>
    </row>
    <row r="177" spans="1:19">
      <c r="A177" s="16">
        <f t="shared" si="37"/>
        <v>163</v>
      </c>
      <c r="B177" s="143">
        <v>39009</v>
      </c>
      <c r="C177" s="28" t="s">
        <v>152</v>
      </c>
      <c r="D177" s="118">
        <v>9125113.919392867</v>
      </c>
      <c r="E177" s="134">
        <v>0</v>
      </c>
      <c r="F177" s="122">
        <f t="shared" si="44"/>
        <v>9125113.919392867</v>
      </c>
      <c r="G177" s="106">
        <f>$G$175</f>
        <v>0.1071</v>
      </c>
      <c r="H177" s="106">
        <f>$H$175</f>
        <v>0.49090457251500325</v>
      </c>
      <c r="I177" s="122">
        <f t="shared" si="45"/>
        <v>479760.89182405302</v>
      </c>
      <c r="J177" s="82"/>
      <c r="K177" s="118">
        <v>8979793.3467648085</v>
      </c>
      <c r="L177" s="106">
        <f t="shared" ref="L177:L181" si="48">L176</f>
        <v>0.1071</v>
      </c>
      <c r="M177" s="132">
        <f t="shared" si="46"/>
        <v>0.49090457251500325</v>
      </c>
      <c r="N177" s="123">
        <f t="shared" si="47"/>
        <v>472120.53487724805</v>
      </c>
      <c r="P177" s="133"/>
      <c r="R177" s="98"/>
      <c r="S177" s="98"/>
    </row>
    <row r="178" spans="1:19">
      <c r="A178" s="16">
        <f t="shared" si="37"/>
        <v>164</v>
      </c>
      <c r="B178" s="143">
        <v>39100</v>
      </c>
      <c r="C178" s="28" t="s">
        <v>153</v>
      </c>
      <c r="D178" s="118">
        <v>6206960.0491403043</v>
      </c>
      <c r="E178" s="134">
        <v>0</v>
      </c>
      <c r="F178" s="122">
        <f t="shared" si="44"/>
        <v>6206960.0491403043</v>
      </c>
      <c r="G178" s="106">
        <f>$G$175</f>
        <v>0.1071</v>
      </c>
      <c r="H178" s="106">
        <f>$H$175</f>
        <v>0.49090457251500325</v>
      </c>
      <c r="I178" s="122">
        <f t="shared" si="45"/>
        <v>326336.38494783308</v>
      </c>
      <c r="J178" s="82"/>
      <c r="K178" s="118">
        <v>6021582.9994958853</v>
      </c>
      <c r="L178" s="106">
        <f t="shared" si="48"/>
        <v>0.1071</v>
      </c>
      <c r="M178" s="132">
        <f t="shared" si="46"/>
        <v>0.49090457251500325</v>
      </c>
      <c r="N178" s="123">
        <f t="shared" si="47"/>
        <v>316590.02348355495</v>
      </c>
      <c r="P178" s="133"/>
      <c r="R178" s="98"/>
      <c r="S178" s="98"/>
    </row>
    <row r="179" spans="1:19">
      <c r="A179" s="16">
        <f t="shared" si="37"/>
        <v>165</v>
      </c>
      <c r="B179" s="143">
        <v>39102</v>
      </c>
      <c r="C179" s="28" t="s">
        <v>182</v>
      </c>
      <c r="D179" s="118">
        <v>5859.7</v>
      </c>
      <c r="E179" s="134">
        <v>0</v>
      </c>
      <c r="F179" s="122">
        <f t="shared" si="44"/>
        <v>5859.7</v>
      </c>
      <c r="G179" s="106">
        <f>$G$175</f>
        <v>0.1071</v>
      </c>
      <c r="H179" s="106">
        <f>$H$175</f>
        <v>0.49090457251500325</v>
      </c>
      <c r="I179" s="122">
        <f t="shared" si="45"/>
        <v>308.07888237393621</v>
      </c>
      <c r="J179" s="82"/>
      <c r="K179" s="118">
        <v>5859.699999999998</v>
      </c>
      <c r="L179" s="106">
        <f t="shared" si="48"/>
        <v>0.1071</v>
      </c>
      <c r="M179" s="132">
        <f t="shared" si="46"/>
        <v>0.49090457251500325</v>
      </c>
      <c r="N179" s="123">
        <f t="shared" si="47"/>
        <v>308.07888237393615</v>
      </c>
      <c r="P179" s="133"/>
      <c r="R179" s="98"/>
      <c r="S179" s="98"/>
    </row>
    <row r="180" spans="1:19">
      <c r="A180" s="16">
        <f t="shared" si="37"/>
        <v>166</v>
      </c>
      <c r="B180" s="153">
        <v>39103</v>
      </c>
      <c r="C180" s="28" t="s">
        <v>183</v>
      </c>
      <c r="D180" s="118">
        <v>2888.48</v>
      </c>
      <c r="E180" s="134">
        <v>0</v>
      </c>
      <c r="F180" s="122">
        <f t="shared" si="44"/>
        <v>2888.48</v>
      </c>
      <c r="G180" s="106">
        <f>$G$175</f>
        <v>0.1071</v>
      </c>
      <c r="H180" s="106">
        <f>$H$175</f>
        <v>0.49090457251500325</v>
      </c>
      <c r="I180" s="122">
        <f t="shared" si="45"/>
        <v>151.86437704310242</v>
      </c>
      <c r="J180" s="82"/>
      <c r="K180" s="118">
        <v>2888.4800000000005</v>
      </c>
      <c r="L180" s="106">
        <f t="shared" si="48"/>
        <v>0.1071</v>
      </c>
      <c r="M180" s="132">
        <f t="shared" si="46"/>
        <v>0.49090457251500325</v>
      </c>
      <c r="N180" s="123">
        <f t="shared" si="47"/>
        <v>151.86437704310245</v>
      </c>
      <c r="P180" s="133"/>
      <c r="R180" s="98"/>
      <c r="S180" s="98"/>
    </row>
    <row r="181" spans="1:19">
      <c r="A181" s="16">
        <f t="shared" si="37"/>
        <v>167</v>
      </c>
      <c r="B181" s="143">
        <v>39104</v>
      </c>
      <c r="C181" s="82" t="s">
        <v>184</v>
      </c>
      <c r="D181" s="118">
        <v>11207.548127499997</v>
      </c>
      <c r="E181" s="122">
        <v>0</v>
      </c>
      <c r="F181" s="122">
        <f t="shared" si="44"/>
        <v>11207.548127499997</v>
      </c>
      <c r="G181" s="106">
        <v>1</v>
      </c>
      <c r="H181" s="106">
        <f>$H$176</f>
        <v>1.5418259551017742E-2</v>
      </c>
      <c r="I181" s="122">
        <f t="shared" si="45"/>
        <v>172.80088596031783</v>
      </c>
      <c r="J181" s="82"/>
      <c r="K181" s="118">
        <v>10035.993342019228</v>
      </c>
      <c r="L181" s="106">
        <f t="shared" si="48"/>
        <v>0.1071</v>
      </c>
      <c r="M181" s="132">
        <f t="shared" si="46"/>
        <v>1.5418259551017742E-2</v>
      </c>
      <c r="N181" s="123">
        <f t="shared" si="47"/>
        <v>16.572391626370568</v>
      </c>
      <c r="P181" s="133"/>
      <c r="R181" s="98"/>
      <c r="S181" s="98"/>
    </row>
    <row r="182" spans="1:19">
      <c r="A182" s="16">
        <f t="shared" si="37"/>
        <v>168</v>
      </c>
      <c r="B182" s="143">
        <v>39200</v>
      </c>
      <c r="C182" s="28" t="s">
        <v>154</v>
      </c>
      <c r="D182" s="118">
        <v>95320.453223999983</v>
      </c>
      <c r="E182" s="134">
        <v>0</v>
      </c>
      <c r="F182" s="122">
        <f t="shared" si="44"/>
        <v>95320.453223999983</v>
      </c>
      <c r="G182" s="106">
        <f t="shared" ref="G182:G199" si="49">$G$175</f>
        <v>0.1071</v>
      </c>
      <c r="H182" s="106">
        <f t="shared" ref="H182:H199" si="50">$H$175</f>
        <v>0.49090457251500325</v>
      </c>
      <c r="I182" s="122">
        <f t="shared" si="45"/>
        <v>5011.5566832136428</v>
      </c>
      <c r="J182" s="82"/>
      <c r="K182" s="118">
        <v>83629.911637230776</v>
      </c>
      <c r="L182" s="106">
        <f>L180</f>
        <v>0.1071</v>
      </c>
      <c r="M182" s="132">
        <f t="shared" si="46"/>
        <v>0.49090457251500325</v>
      </c>
      <c r="N182" s="123">
        <f t="shared" si="47"/>
        <v>4396.9161749285968</v>
      </c>
      <c r="P182" s="133"/>
      <c r="R182" s="98"/>
      <c r="S182" s="98"/>
    </row>
    <row r="183" spans="1:19">
      <c r="A183" s="16">
        <f t="shared" si="37"/>
        <v>169</v>
      </c>
      <c r="B183" s="143">
        <v>39300</v>
      </c>
      <c r="C183" s="28" t="s">
        <v>185</v>
      </c>
      <c r="D183" s="118">
        <v>757.51</v>
      </c>
      <c r="E183" s="134">
        <v>0</v>
      </c>
      <c r="F183" s="122">
        <f t="shared" si="44"/>
        <v>757.51</v>
      </c>
      <c r="G183" s="106">
        <f t="shared" si="49"/>
        <v>0.1071</v>
      </c>
      <c r="H183" s="106">
        <f t="shared" si="50"/>
        <v>0.49090457251500325</v>
      </c>
      <c r="I183" s="122">
        <f t="shared" si="45"/>
        <v>39.826754643937477</v>
      </c>
      <c r="J183" s="82"/>
      <c r="K183" s="118">
        <v>757.5100000000001</v>
      </c>
      <c r="L183" s="106">
        <f t="shared" ref="L183:L197" si="51">L181</f>
        <v>0.1071</v>
      </c>
      <c r="M183" s="132">
        <f t="shared" si="46"/>
        <v>0.49090457251500325</v>
      </c>
      <c r="N183" s="123">
        <f t="shared" si="47"/>
        <v>39.826754643937484</v>
      </c>
      <c r="P183" s="133"/>
      <c r="R183" s="98"/>
      <c r="S183" s="98"/>
    </row>
    <row r="184" spans="1:19">
      <c r="A184" s="16">
        <f t="shared" si="37"/>
        <v>170</v>
      </c>
      <c r="B184" s="143">
        <v>39400</v>
      </c>
      <c r="C184" s="28" t="s">
        <v>156</v>
      </c>
      <c r="D184" s="118">
        <v>137626.62705636688</v>
      </c>
      <c r="E184" s="134">
        <v>0</v>
      </c>
      <c r="F184" s="122">
        <f t="shared" si="44"/>
        <v>137626.62705636688</v>
      </c>
      <c r="G184" s="106">
        <f t="shared" si="49"/>
        <v>0.1071</v>
      </c>
      <c r="H184" s="106">
        <f t="shared" si="50"/>
        <v>0.49090457251500325</v>
      </c>
      <c r="I184" s="122">
        <f t="shared" si="45"/>
        <v>7235.8409898834479</v>
      </c>
      <c r="J184" s="82"/>
      <c r="K184" s="118">
        <v>105346.66839951764</v>
      </c>
      <c r="L184" s="106">
        <f t="shared" si="51"/>
        <v>0.1071</v>
      </c>
      <c r="M184" s="132">
        <f t="shared" si="46"/>
        <v>0.49090457251500325</v>
      </c>
      <c r="N184" s="123">
        <f t="shared" si="47"/>
        <v>5538.69376629197</v>
      </c>
      <c r="P184" s="133"/>
      <c r="R184" s="98"/>
      <c r="S184" s="98"/>
    </row>
    <row r="185" spans="1:19">
      <c r="A185" s="16">
        <f t="shared" si="37"/>
        <v>171</v>
      </c>
      <c r="B185" s="143">
        <v>39500</v>
      </c>
      <c r="C185" s="28" t="s">
        <v>186</v>
      </c>
      <c r="D185" s="118">
        <v>9252.3035</v>
      </c>
      <c r="E185" s="122">
        <v>0</v>
      </c>
      <c r="F185" s="122">
        <f t="shared" si="44"/>
        <v>9252.3035</v>
      </c>
      <c r="G185" s="106">
        <f t="shared" si="49"/>
        <v>0.1071</v>
      </c>
      <c r="H185" s="106">
        <f t="shared" si="50"/>
        <v>0.49090457251500325</v>
      </c>
      <c r="I185" s="122">
        <f t="shared" si="45"/>
        <v>486.44799591522747</v>
      </c>
      <c r="J185" s="82"/>
      <c r="K185" s="118">
        <v>8066.9101730769225</v>
      </c>
      <c r="L185" s="106">
        <f t="shared" si="51"/>
        <v>0.1071</v>
      </c>
      <c r="M185" s="132">
        <f t="shared" si="46"/>
        <v>0.49090457251500325</v>
      </c>
      <c r="N185" s="123">
        <f t="shared" si="47"/>
        <v>424.12489894234767</v>
      </c>
      <c r="P185" s="133"/>
      <c r="R185" s="98"/>
      <c r="S185" s="98"/>
    </row>
    <row r="186" spans="1:19">
      <c r="A186" s="16">
        <f t="shared" si="37"/>
        <v>172</v>
      </c>
      <c r="B186" s="146">
        <v>39700</v>
      </c>
      <c r="C186" s="8" t="s">
        <v>160</v>
      </c>
      <c r="D186" s="118">
        <v>1321634.2949413599</v>
      </c>
      <c r="E186" s="134">
        <v>0</v>
      </c>
      <c r="F186" s="122">
        <f t="shared" si="44"/>
        <v>1321634.2949413599</v>
      </c>
      <c r="G186" s="106">
        <f t="shared" si="49"/>
        <v>0.1071</v>
      </c>
      <c r="H186" s="106">
        <f t="shared" si="50"/>
        <v>0.49090457251500325</v>
      </c>
      <c r="I186" s="122">
        <f t="shared" si="45"/>
        <v>69486.085719849027</v>
      </c>
      <c r="J186" s="82"/>
      <c r="K186" s="118">
        <v>1265165.259716209</v>
      </c>
      <c r="L186" s="106">
        <f t="shared" si="51"/>
        <v>0.1071</v>
      </c>
      <c r="M186" s="132">
        <f t="shared" si="46"/>
        <v>0.49090457251500325</v>
      </c>
      <c r="N186" s="123">
        <f t="shared" si="47"/>
        <v>66517.176516152773</v>
      </c>
      <c r="P186" s="133"/>
      <c r="R186" s="98"/>
      <c r="S186" s="98"/>
    </row>
    <row r="187" spans="1:19">
      <c r="A187" s="16">
        <f t="shared" si="37"/>
        <v>173</v>
      </c>
      <c r="B187" s="146">
        <v>39800</v>
      </c>
      <c r="C187" s="8" t="s">
        <v>162</v>
      </c>
      <c r="D187" s="118">
        <v>123789.86367595215</v>
      </c>
      <c r="E187" s="134">
        <v>0</v>
      </c>
      <c r="F187" s="122">
        <f t="shared" si="44"/>
        <v>123789.86367595215</v>
      </c>
      <c r="G187" s="106">
        <f t="shared" si="49"/>
        <v>0.1071</v>
      </c>
      <c r="H187" s="106">
        <f t="shared" si="50"/>
        <v>0.49090457251500325</v>
      </c>
      <c r="I187" s="122">
        <f t="shared" si="45"/>
        <v>6508.360982731072</v>
      </c>
      <c r="J187" s="82"/>
      <c r="K187" s="118">
        <v>118802.21328918682</v>
      </c>
      <c r="L187" s="106">
        <f t="shared" si="51"/>
        <v>0.1071</v>
      </c>
      <c r="M187" s="132">
        <f t="shared" si="46"/>
        <v>0.49090457251500325</v>
      </c>
      <c r="N187" s="123">
        <f t="shared" si="47"/>
        <v>6246.1308759292569</v>
      </c>
      <c r="P187" s="133"/>
      <c r="R187" s="98"/>
      <c r="S187" s="98"/>
    </row>
    <row r="188" spans="1:19">
      <c r="A188" s="16">
        <f t="shared" si="37"/>
        <v>174</v>
      </c>
      <c r="B188" s="146">
        <v>39900</v>
      </c>
      <c r="C188" s="8" t="s">
        <v>176</v>
      </c>
      <c r="D188" s="118">
        <v>122835.05835999997</v>
      </c>
      <c r="E188" s="134">
        <v>0</v>
      </c>
      <c r="F188" s="122">
        <f t="shared" si="44"/>
        <v>122835.05835999997</v>
      </c>
      <c r="G188" s="106">
        <f t="shared" si="49"/>
        <v>0.1071</v>
      </c>
      <c r="H188" s="106">
        <f t="shared" si="50"/>
        <v>0.49090457251500325</v>
      </c>
      <c r="I188" s="122">
        <f t="shared" si="45"/>
        <v>6458.1612532870322</v>
      </c>
      <c r="J188" s="82"/>
      <c r="K188" s="118">
        <v>111493.98609692302</v>
      </c>
      <c r="L188" s="106">
        <f t="shared" si="51"/>
        <v>0.1071</v>
      </c>
      <c r="M188" s="132">
        <f t="shared" si="46"/>
        <v>0.49090457251500325</v>
      </c>
      <c r="N188" s="123">
        <f t="shared" si="47"/>
        <v>5861.8944021289872</v>
      </c>
      <c r="P188" s="133"/>
      <c r="R188" s="98"/>
      <c r="S188" s="98"/>
    </row>
    <row r="189" spans="1:19">
      <c r="A189" s="16">
        <f t="shared" si="37"/>
        <v>175</v>
      </c>
      <c r="B189" s="146">
        <v>39901</v>
      </c>
      <c r="C189" s="8" t="s">
        <v>177</v>
      </c>
      <c r="D189" s="118">
        <v>6745069.471922474</v>
      </c>
      <c r="E189" s="134">
        <v>0</v>
      </c>
      <c r="F189" s="122">
        <f t="shared" si="44"/>
        <v>6745069.471922474</v>
      </c>
      <c r="G189" s="106">
        <f t="shared" si="49"/>
        <v>0.1071</v>
      </c>
      <c r="H189" s="106">
        <f t="shared" si="50"/>
        <v>0.49090457251500325</v>
      </c>
      <c r="I189" s="122">
        <f t="shared" si="45"/>
        <v>354627.96123426658</v>
      </c>
      <c r="J189" s="82"/>
      <c r="K189" s="118">
        <v>8741513.6317943707</v>
      </c>
      <c r="L189" s="106">
        <f t="shared" si="51"/>
        <v>0.1071</v>
      </c>
      <c r="M189" s="132">
        <f t="shared" si="46"/>
        <v>0.49090457251500325</v>
      </c>
      <c r="N189" s="123">
        <f t="shared" si="47"/>
        <v>459592.76924411458</v>
      </c>
      <c r="P189" s="133"/>
      <c r="R189" s="98"/>
      <c r="S189" s="98"/>
    </row>
    <row r="190" spans="1:19">
      <c r="A190" s="16">
        <f t="shared" si="37"/>
        <v>176</v>
      </c>
      <c r="B190" s="146">
        <v>39902</v>
      </c>
      <c r="C190" s="8" t="s">
        <v>178</v>
      </c>
      <c r="D190" s="118">
        <v>7872023.118954028</v>
      </c>
      <c r="E190" s="134">
        <v>0</v>
      </c>
      <c r="F190" s="122">
        <f t="shared" si="44"/>
        <v>7872023.118954028</v>
      </c>
      <c r="G190" s="106">
        <f t="shared" si="49"/>
        <v>0.1071</v>
      </c>
      <c r="H190" s="106">
        <f t="shared" si="50"/>
        <v>0.49090457251500325</v>
      </c>
      <c r="I190" s="122">
        <f t="shared" si="45"/>
        <v>413878.54062650725</v>
      </c>
      <c r="J190" s="82"/>
      <c r="K190" s="118">
        <v>7204115.7589233164</v>
      </c>
      <c r="L190" s="106">
        <f t="shared" si="51"/>
        <v>0.1071</v>
      </c>
      <c r="M190" s="132">
        <f t="shared" si="46"/>
        <v>0.49090457251500325</v>
      </c>
      <c r="N190" s="123">
        <f t="shared" si="47"/>
        <v>378762.72360386315</v>
      </c>
      <c r="P190" s="133"/>
      <c r="R190" s="98"/>
      <c r="S190" s="98"/>
    </row>
    <row r="191" spans="1:19">
      <c r="A191" s="16">
        <f t="shared" si="37"/>
        <v>177</v>
      </c>
      <c r="B191" s="146">
        <v>39903</v>
      </c>
      <c r="C191" s="8" t="s">
        <v>163</v>
      </c>
      <c r="D191" s="118">
        <v>1297282.965919045</v>
      </c>
      <c r="E191" s="134">
        <v>0</v>
      </c>
      <c r="F191" s="122">
        <f t="shared" si="44"/>
        <v>1297282.965919045</v>
      </c>
      <c r="G191" s="106">
        <f t="shared" si="49"/>
        <v>0.1071</v>
      </c>
      <c r="H191" s="106">
        <f t="shared" si="50"/>
        <v>0.49090457251500325</v>
      </c>
      <c r="I191" s="122">
        <f t="shared" si="45"/>
        <v>68205.793174238366</v>
      </c>
      <c r="J191" s="82"/>
      <c r="K191" s="118">
        <v>1156709.8431506916</v>
      </c>
      <c r="L191" s="106">
        <f t="shared" si="51"/>
        <v>0.1071</v>
      </c>
      <c r="M191" s="132">
        <f t="shared" ref="M191:M199" si="52">H191</f>
        <v>0.49090457251500325</v>
      </c>
      <c r="N191" s="123">
        <f t="shared" si="47"/>
        <v>60815.037580216762</v>
      </c>
      <c r="P191" s="133"/>
      <c r="R191" s="98"/>
      <c r="S191" s="98"/>
    </row>
    <row r="192" spans="1:19">
      <c r="A192" s="16">
        <f t="shared" si="37"/>
        <v>178</v>
      </c>
      <c r="B192" s="146">
        <v>39904</v>
      </c>
      <c r="C192" s="8" t="s">
        <v>187</v>
      </c>
      <c r="D192" s="118">
        <v>17152.41</v>
      </c>
      <c r="E192" s="134">
        <v>0</v>
      </c>
      <c r="F192" s="122">
        <f t="shared" si="44"/>
        <v>17152.41</v>
      </c>
      <c r="G192" s="106">
        <f t="shared" si="49"/>
        <v>0.1071</v>
      </c>
      <c r="H192" s="106">
        <f t="shared" si="50"/>
        <v>0.49090457251500325</v>
      </c>
      <c r="I192" s="122">
        <f t="shared" si="45"/>
        <v>901.80304500563636</v>
      </c>
      <c r="J192" s="82"/>
      <c r="K192" s="118">
        <v>17152.41</v>
      </c>
      <c r="L192" s="106">
        <f t="shared" si="51"/>
        <v>0.1071</v>
      </c>
      <c r="M192" s="132">
        <f t="shared" si="52"/>
        <v>0.49090457251500325</v>
      </c>
      <c r="N192" s="123">
        <f t="shared" si="47"/>
        <v>901.80304500563636</v>
      </c>
      <c r="P192" s="133"/>
      <c r="R192" s="98"/>
      <c r="S192" s="98"/>
    </row>
    <row r="193" spans="1:19">
      <c r="A193" s="16">
        <f t="shared" si="37"/>
        <v>179</v>
      </c>
      <c r="B193" s="146">
        <v>39905</v>
      </c>
      <c r="C193" s="8" t="s">
        <v>188</v>
      </c>
      <c r="D193" s="118">
        <v>15409.52</v>
      </c>
      <c r="E193" s="134">
        <v>0</v>
      </c>
      <c r="F193" s="122">
        <f t="shared" si="44"/>
        <v>15409.52</v>
      </c>
      <c r="G193" s="106">
        <f t="shared" si="49"/>
        <v>0.1071</v>
      </c>
      <c r="H193" s="106">
        <f t="shared" si="50"/>
        <v>0.49090457251500325</v>
      </c>
      <c r="I193" s="122">
        <f t="shared" si="45"/>
        <v>810.16907000679521</v>
      </c>
      <c r="J193" s="82"/>
      <c r="K193" s="118">
        <v>15409.519999999999</v>
      </c>
      <c r="L193" s="106">
        <f t="shared" si="51"/>
        <v>0.1071</v>
      </c>
      <c r="M193" s="132">
        <f t="shared" si="52"/>
        <v>0.49090457251500325</v>
      </c>
      <c r="N193" s="123">
        <f t="shared" si="47"/>
        <v>810.1690700067951</v>
      </c>
      <c r="P193" s="133"/>
      <c r="R193" s="98"/>
      <c r="S193" s="98"/>
    </row>
    <row r="194" spans="1:19">
      <c r="A194" s="16">
        <f t="shared" si="37"/>
        <v>180</v>
      </c>
      <c r="B194" s="146">
        <v>39906</v>
      </c>
      <c r="C194" s="8" t="s">
        <v>164</v>
      </c>
      <c r="D194" s="118">
        <v>1334419.4526767768</v>
      </c>
      <c r="E194" s="134">
        <v>0</v>
      </c>
      <c r="F194" s="122">
        <f t="shared" si="44"/>
        <v>1334419.4526767768</v>
      </c>
      <c r="G194" s="106">
        <f t="shared" si="49"/>
        <v>0.1071</v>
      </c>
      <c r="H194" s="106">
        <f t="shared" si="50"/>
        <v>0.49090457251500325</v>
      </c>
      <c r="I194" s="122">
        <f t="shared" si="45"/>
        <v>70158.276635100963</v>
      </c>
      <c r="J194" s="82"/>
      <c r="K194" s="118">
        <v>1620485.9431288985</v>
      </c>
      <c r="L194" s="106">
        <f t="shared" si="51"/>
        <v>0.1071</v>
      </c>
      <c r="M194" s="132">
        <f t="shared" si="52"/>
        <v>0.49090457251500325</v>
      </c>
      <c r="N194" s="123">
        <f t="shared" si="47"/>
        <v>85198.474027992052</v>
      </c>
      <c r="P194" s="133"/>
      <c r="R194" s="98"/>
      <c r="S194" s="98"/>
    </row>
    <row r="195" spans="1:19">
      <c r="A195" s="16">
        <f t="shared" si="37"/>
        <v>181</v>
      </c>
      <c r="B195" s="146">
        <v>39907</v>
      </c>
      <c r="C195" s="8" t="s">
        <v>165</v>
      </c>
      <c r="D195" s="118">
        <v>530950.27510041348</v>
      </c>
      <c r="E195" s="134">
        <v>0</v>
      </c>
      <c r="F195" s="122">
        <f t="shared" si="44"/>
        <v>530950.27510041348</v>
      </c>
      <c r="G195" s="106">
        <f t="shared" si="49"/>
        <v>0.1071</v>
      </c>
      <c r="H195" s="106">
        <f t="shared" si="50"/>
        <v>0.49090457251500325</v>
      </c>
      <c r="I195" s="122">
        <f t="shared" si="45"/>
        <v>27915.177799045916</v>
      </c>
      <c r="J195" s="82"/>
      <c r="K195" s="118">
        <v>633630.70261512394</v>
      </c>
      <c r="L195" s="106">
        <f t="shared" si="51"/>
        <v>0.1071</v>
      </c>
      <c r="M195" s="132">
        <f t="shared" si="52"/>
        <v>0.49090457251500325</v>
      </c>
      <c r="N195" s="123">
        <f t="shared" si="47"/>
        <v>33313.691605283428</v>
      </c>
      <c r="P195" s="133"/>
      <c r="R195" s="98"/>
      <c r="S195" s="98"/>
    </row>
    <row r="196" spans="1:19">
      <c r="A196" s="16">
        <f t="shared" si="37"/>
        <v>182</v>
      </c>
      <c r="B196" s="146">
        <v>39908</v>
      </c>
      <c r="C196" s="8" t="s">
        <v>166</v>
      </c>
      <c r="D196" s="118">
        <v>80961799.254895419</v>
      </c>
      <c r="E196" s="134">
        <v>0</v>
      </c>
      <c r="F196" s="122">
        <f t="shared" si="44"/>
        <v>80961799.254895419</v>
      </c>
      <c r="G196" s="106">
        <f t="shared" si="49"/>
        <v>0.1071</v>
      </c>
      <c r="H196" s="106">
        <f t="shared" si="50"/>
        <v>0.49090457251500325</v>
      </c>
      <c r="I196" s="122">
        <f t="shared" si="45"/>
        <v>4256637.8192452108</v>
      </c>
      <c r="J196" s="82"/>
      <c r="K196" s="118">
        <v>77561732.141543582</v>
      </c>
      <c r="L196" s="106">
        <f t="shared" si="51"/>
        <v>0.1071</v>
      </c>
      <c r="M196" s="132">
        <f t="shared" si="52"/>
        <v>0.49090457251500325</v>
      </c>
      <c r="N196" s="123">
        <f t="shared" si="47"/>
        <v>4077876.2996660839</v>
      </c>
      <c r="P196" s="133"/>
      <c r="R196" s="98"/>
      <c r="S196" s="98"/>
    </row>
    <row r="197" spans="1:19">
      <c r="A197" s="16">
        <f t="shared" si="37"/>
        <v>183</v>
      </c>
      <c r="B197" s="146">
        <v>39909</v>
      </c>
      <c r="C197" s="8" t="s">
        <v>189</v>
      </c>
      <c r="D197" s="118">
        <v>1098665.8199999996</v>
      </c>
      <c r="E197" s="134">
        <v>0</v>
      </c>
      <c r="F197" s="122">
        <f t="shared" si="44"/>
        <v>1098665.8199999996</v>
      </c>
      <c r="G197" s="106">
        <f t="shared" si="49"/>
        <v>0.1071</v>
      </c>
      <c r="H197" s="106">
        <f t="shared" si="50"/>
        <v>0.49090457251500325</v>
      </c>
      <c r="I197" s="122">
        <f t="shared" si="45"/>
        <v>57763.322000792541</v>
      </c>
      <c r="J197" s="82"/>
      <c r="K197" s="118">
        <v>1109180.6015384616</v>
      </c>
      <c r="L197" s="106">
        <f t="shared" si="51"/>
        <v>0.1071</v>
      </c>
      <c r="M197" s="132">
        <f t="shared" si="52"/>
        <v>0.49090457251500325</v>
      </c>
      <c r="N197" s="123">
        <f t="shared" si="47"/>
        <v>58316.14589020249</v>
      </c>
      <c r="P197" s="133"/>
      <c r="R197" s="98"/>
      <c r="S197" s="98"/>
    </row>
    <row r="198" spans="1:19">
      <c r="A198" s="16">
        <f t="shared" si="37"/>
        <v>184</v>
      </c>
      <c r="B198" s="146">
        <v>39924</v>
      </c>
      <c r="C198" s="8" t="s">
        <v>190</v>
      </c>
      <c r="D198" s="118">
        <v>0</v>
      </c>
      <c r="E198" s="134"/>
      <c r="F198" s="122"/>
      <c r="G198" s="106"/>
      <c r="H198" s="106"/>
      <c r="I198" s="122"/>
      <c r="J198" s="82"/>
      <c r="K198" s="118">
        <v>6.1538461538461538E-3</v>
      </c>
      <c r="L198" s="106"/>
      <c r="M198" s="132"/>
      <c r="N198" s="123"/>
      <c r="P198" s="133"/>
      <c r="R198" s="98"/>
      <c r="S198" s="98"/>
    </row>
    <row r="199" spans="1:19">
      <c r="A199" s="16">
        <f t="shared" si="37"/>
        <v>185</v>
      </c>
      <c r="B199" s="146"/>
      <c r="C199" s="8" t="s">
        <v>216</v>
      </c>
      <c r="D199" s="118">
        <v>0</v>
      </c>
      <c r="E199" s="154">
        <v>0</v>
      </c>
      <c r="F199" s="150">
        <f t="shared" si="44"/>
        <v>0</v>
      </c>
      <c r="G199" s="106">
        <f t="shared" si="49"/>
        <v>0.1071</v>
      </c>
      <c r="H199" s="106">
        <f t="shared" si="50"/>
        <v>0.49090457251500325</v>
      </c>
      <c r="I199" s="126">
        <f t="shared" si="45"/>
        <v>0</v>
      </c>
      <c r="J199" s="82"/>
      <c r="K199" s="118">
        <v>-0.71230769230769231</v>
      </c>
      <c r="L199" s="106">
        <f>L197</f>
        <v>0.1071</v>
      </c>
      <c r="M199" s="155">
        <f t="shared" si="52"/>
        <v>0.49090457251500325</v>
      </c>
      <c r="N199" s="127">
        <f t="shared" si="47"/>
        <v>-3.7450203551804957E-2</v>
      </c>
      <c r="P199" s="133"/>
      <c r="R199" s="98"/>
      <c r="S199" s="98"/>
    </row>
    <row r="200" spans="1:19">
      <c r="A200" s="16">
        <f t="shared" si="37"/>
        <v>186</v>
      </c>
      <c r="B200" s="148"/>
      <c r="C200" s="8"/>
      <c r="D200" s="85"/>
      <c r="E200" s="85"/>
      <c r="F200" s="85"/>
      <c r="G200" s="93"/>
      <c r="H200" s="93"/>
      <c r="I200" s="82"/>
      <c r="J200" s="82"/>
      <c r="K200" s="82"/>
      <c r="L200" s="93"/>
    </row>
    <row r="201" spans="1:19" ht="15.75" thickBot="1">
      <c r="A201" s="16">
        <f t="shared" si="37"/>
        <v>187</v>
      </c>
      <c r="B201" s="148"/>
      <c r="C201" s="8" t="s">
        <v>222</v>
      </c>
      <c r="D201" s="138">
        <f>SUM(D175:D199)</f>
        <v>121390317.32203481</v>
      </c>
      <c r="E201" s="138">
        <f>SUM(E175:E199)</f>
        <v>0</v>
      </c>
      <c r="F201" s="138">
        <f>SUM(F175:F199)</f>
        <v>121390317.32203481</v>
      </c>
      <c r="G201" s="93"/>
      <c r="H201" s="93"/>
      <c r="I201" s="138">
        <f>SUM(I175:I199)</f>
        <v>6230715.6322487267</v>
      </c>
      <c r="J201" s="82"/>
      <c r="K201" s="138">
        <f>SUM(K175:K199)</f>
        <v>118886427.9162121</v>
      </c>
      <c r="L201" s="93"/>
      <c r="N201" s="138">
        <f>SUM(N175:N199)</f>
        <v>6053405.3084992077</v>
      </c>
    </row>
    <row r="202" spans="1:19" ht="15.75" thickTop="1">
      <c r="A202" s="16">
        <f t="shared" si="37"/>
        <v>188</v>
      </c>
      <c r="B202" s="73"/>
      <c r="D202" s="122"/>
      <c r="E202" s="82"/>
      <c r="F202" s="82"/>
      <c r="G202" s="93"/>
      <c r="H202" s="93"/>
      <c r="I202" s="82"/>
      <c r="J202" s="82"/>
      <c r="K202" s="82"/>
      <c r="L202" s="93"/>
    </row>
    <row r="203" spans="1:19" ht="15.75">
      <c r="A203" s="16">
        <f t="shared" si="37"/>
        <v>189</v>
      </c>
      <c r="B203" s="99" t="s">
        <v>192</v>
      </c>
      <c r="D203" s="122"/>
      <c r="E203" s="82"/>
      <c r="F203" s="82"/>
      <c r="G203" s="93"/>
      <c r="H203" s="93"/>
      <c r="I203" s="82"/>
      <c r="J203" s="82"/>
      <c r="K203" s="82"/>
      <c r="L203" s="93"/>
    </row>
    <row r="204" spans="1:19">
      <c r="A204" s="16">
        <f t="shared" si="37"/>
        <v>190</v>
      </c>
      <c r="B204" s="73"/>
      <c r="D204" s="122"/>
      <c r="E204" s="82"/>
      <c r="F204" s="82"/>
      <c r="G204" s="93"/>
      <c r="H204" s="93"/>
      <c r="I204" s="82"/>
      <c r="J204" s="82"/>
      <c r="K204" s="82"/>
      <c r="L204" s="93"/>
    </row>
    <row r="205" spans="1:19">
      <c r="A205" s="16">
        <f t="shared" si="37"/>
        <v>191</v>
      </c>
      <c r="B205" s="148"/>
      <c r="C205" s="103" t="s">
        <v>173</v>
      </c>
      <c r="D205" s="122"/>
      <c r="E205" s="82"/>
      <c r="F205" s="82"/>
      <c r="G205" s="93"/>
      <c r="H205" s="93"/>
      <c r="I205" s="82"/>
      <c r="J205" s="82"/>
      <c r="K205" s="82"/>
      <c r="L205" s="93"/>
    </row>
    <row r="206" spans="1:19">
      <c r="A206" s="16">
        <f t="shared" si="37"/>
        <v>192</v>
      </c>
      <c r="B206" s="143">
        <v>38900</v>
      </c>
      <c r="C206" s="28" t="s">
        <v>108</v>
      </c>
      <c r="D206" s="118">
        <v>0</v>
      </c>
      <c r="E206" s="118">
        <v>0</v>
      </c>
      <c r="F206" s="118">
        <f t="shared" ref="F206:F226" si="53">D206+E206</f>
        <v>0</v>
      </c>
      <c r="G206" s="106">
        <v>0.1086</v>
      </c>
      <c r="H206" s="106">
        <v>0.52599015110063552</v>
      </c>
      <c r="I206" s="118">
        <f t="shared" ref="I206:I226" si="54">F206*G206*H206</f>
        <v>0</v>
      </c>
      <c r="J206" s="82"/>
      <c r="K206" s="118">
        <v>0</v>
      </c>
      <c r="L206" s="106">
        <f t="shared" ref="L206:M226" si="55">G206</f>
        <v>0.1086</v>
      </c>
      <c r="M206" s="132">
        <f t="shared" si="55"/>
        <v>0.52599015110063552</v>
      </c>
      <c r="N206" s="125">
        <f t="shared" ref="N206:N226" si="56">K206*L206*M206</f>
        <v>0</v>
      </c>
      <c r="P206" s="133"/>
      <c r="R206" s="98"/>
      <c r="S206" s="98"/>
    </row>
    <row r="207" spans="1:19">
      <c r="A207" s="16">
        <f t="shared" si="37"/>
        <v>193</v>
      </c>
      <c r="B207" s="143">
        <v>38910</v>
      </c>
      <c r="C207" s="28" t="s">
        <v>193</v>
      </c>
      <c r="D207" s="118">
        <v>0</v>
      </c>
      <c r="E207" s="122">
        <v>0</v>
      </c>
      <c r="F207" s="122">
        <f t="shared" si="53"/>
        <v>0</v>
      </c>
      <c r="G207" s="106">
        <v>1</v>
      </c>
      <c r="H207" s="106">
        <v>1.083947E-2</v>
      </c>
      <c r="I207" s="122">
        <f t="shared" si="54"/>
        <v>0</v>
      </c>
      <c r="J207" s="82"/>
      <c r="K207" s="118">
        <v>0</v>
      </c>
      <c r="L207" s="106">
        <f t="shared" si="55"/>
        <v>1</v>
      </c>
      <c r="M207" s="132">
        <f t="shared" si="55"/>
        <v>1.083947E-2</v>
      </c>
      <c r="N207" s="123">
        <f t="shared" si="56"/>
        <v>0</v>
      </c>
      <c r="P207" s="133"/>
      <c r="R207" s="98"/>
      <c r="S207" s="98"/>
    </row>
    <row r="208" spans="1:19">
      <c r="A208" s="16">
        <f t="shared" si="37"/>
        <v>194</v>
      </c>
      <c r="B208" s="143">
        <v>39000</v>
      </c>
      <c r="C208" s="28" t="s">
        <v>126</v>
      </c>
      <c r="D208" s="118">
        <v>3333416.2322448809</v>
      </c>
      <c r="E208" s="122">
        <v>0</v>
      </c>
      <c r="F208" s="122">
        <f t="shared" si="53"/>
        <v>3333416.2322448809</v>
      </c>
      <c r="G208" s="106">
        <f>$G$206</f>
        <v>0.1086</v>
      </c>
      <c r="H208" s="106">
        <f>$H$206</f>
        <v>0.52599015110063552</v>
      </c>
      <c r="I208" s="122">
        <f t="shared" si="54"/>
        <v>190413.17009402585</v>
      </c>
      <c r="J208" s="82"/>
      <c r="K208" s="118">
        <v>3122743.4456063802</v>
      </c>
      <c r="L208" s="106">
        <f t="shared" si="55"/>
        <v>0.1086</v>
      </c>
      <c r="M208" s="132">
        <f t="shared" si="55"/>
        <v>0.52599015110063552</v>
      </c>
      <c r="N208" s="123">
        <f t="shared" si="56"/>
        <v>178379.00743280788</v>
      </c>
      <c r="P208" s="133"/>
      <c r="R208" s="98"/>
      <c r="S208" s="98"/>
    </row>
    <row r="209" spans="1:19">
      <c r="A209" s="16">
        <f t="shared" ref="A209:A230" si="57">A208+1</f>
        <v>195</v>
      </c>
      <c r="B209" s="143">
        <v>39009</v>
      </c>
      <c r="C209" s="28" t="s">
        <v>152</v>
      </c>
      <c r="D209" s="118">
        <v>3701257.4268990001</v>
      </c>
      <c r="E209" s="122">
        <v>0</v>
      </c>
      <c r="F209" s="122">
        <f t="shared" si="53"/>
        <v>3701257.4268990001</v>
      </c>
      <c r="G209" s="106">
        <f>$G$206</f>
        <v>0.1086</v>
      </c>
      <c r="H209" s="106">
        <f>$H$206</f>
        <v>0.52599015110063552</v>
      </c>
      <c r="I209" s="122">
        <f t="shared" si="54"/>
        <v>211425.18992153328</v>
      </c>
      <c r="J209" s="82"/>
      <c r="K209" s="118">
        <v>3614586.0891651157</v>
      </c>
      <c r="L209" s="106">
        <f t="shared" si="55"/>
        <v>0.1086</v>
      </c>
      <c r="M209" s="132">
        <f t="shared" si="55"/>
        <v>0.52599015110063552</v>
      </c>
      <c r="N209" s="123">
        <f t="shared" si="56"/>
        <v>206474.30379619487</v>
      </c>
      <c r="P209" s="133"/>
      <c r="R209" s="98"/>
      <c r="S209" s="98"/>
    </row>
    <row r="210" spans="1:19">
      <c r="A210" s="16">
        <f t="shared" si="57"/>
        <v>196</v>
      </c>
      <c r="B210" s="143">
        <v>39010</v>
      </c>
      <c r="C210" s="28" t="s">
        <v>194</v>
      </c>
      <c r="D210" s="118">
        <v>3156390.1220569997</v>
      </c>
      <c r="E210" s="122">
        <v>0</v>
      </c>
      <c r="F210" s="122">
        <f t="shared" si="53"/>
        <v>3156390.1220569997</v>
      </c>
      <c r="G210" s="106">
        <v>1</v>
      </c>
      <c r="H210" s="106">
        <f>$H$207</f>
        <v>1.083947E-2</v>
      </c>
      <c r="I210" s="122">
        <f t="shared" si="54"/>
        <v>34213.596036333191</v>
      </c>
      <c r="J210" s="82"/>
      <c r="K210" s="118">
        <v>2982588.1793999616</v>
      </c>
      <c r="L210" s="106">
        <f t="shared" si="55"/>
        <v>1</v>
      </c>
      <c r="M210" s="132">
        <f t="shared" si="55"/>
        <v>1.083947E-2</v>
      </c>
      <c r="N210" s="123">
        <f t="shared" si="56"/>
        <v>32329.675092960504</v>
      </c>
      <c r="P210" s="133"/>
      <c r="R210" s="98"/>
      <c r="S210" s="98"/>
    </row>
    <row r="211" spans="1:19">
      <c r="A211" s="16">
        <f t="shared" si="57"/>
        <v>197</v>
      </c>
      <c r="B211" s="143">
        <v>39100</v>
      </c>
      <c r="C211" s="28" t="s">
        <v>153</v>
      </c>
      <c r="D211" s="118">
        <v>377973.40320571238</v>
      </c>
      <c r="E211" s="122">
        <v>0</v>
      </c>
      <c r="F211" s="122">
        <f t="shared" si="53"/>
        <v>377973.40320571238</v>
      </c>
      <c r="G211" s="106">
        <f>$G$206</f>
        <v>0.1086</v>
      </c>
      <c r="H211" s="106">
        <f>$H$206</f>
        <v>0.52599015110063552</v>
      </c>
      <c r="I211" s="122">
        <f t="shared" si="54"/>
        <v>21590.797218611478</v>
      </c>
      <c r="J211" s="82"/>
      <c r="K211" s="118">
        <v>331357.96869666525</v>
      </c>
      <c r="L211" s="106">
        <f t="shared" si="55"/>
        <v>0.1086</v>
      </c>
      <c r="M211" s="132">
        <f t="shared" si="55"/>
        <v>0.52599015110063552</v>
      </c>
      <c r="N211" s="123">
        <f t="shared" si="56"/>
        <v>18928.005643315028</v>
      </c>
      <c r="P211" s="133"/>
      <c r="R211" s="98"/>
      <c r="S211" s="98"/>
    </row>
    <row r="212" spans="1:19">
      <c r="A212" s="16">
        <f t="shared" si="57"/>
        <v>198</v>
      </c>
      <c r="B212" s="143">
        <v>39103</v>
      </c>
      <c r="C212" s="28" t="s">
        <v>195</v>
      </c>
      <c r="D212" s="118">
        <v>176.23000000000002</v>
      </c>
      <c r="E212" s="122">
        <v>0</v>
      </c>
      <c r="F212" s="122">
        <f t="shared" si="53"/>
        <v>176.23000000000002</v>
      </c>
      <c r="G212" s="106">
        <f>$G$206</f>
        <v>0.1086</v>
      </c>
      <c r="H212" s="106">
        <f>$H$206</f>
        <v>0.52599015110063552</v>
      </c>
      <c r="I212" s="122">
        <f t="shared" si="54"/>
        <v>10.0667035340713</v>
      </c>
      <c r="J212" s="82"/>
      <c r="K212" s="118">
        <v>177.2746153846154</v>
      </c>
      <c r="L212" s="106">
        <f t="shared" si="55"/>
        <v>0.1086</v>
      </c>
      <c r="M212" s="132">
        <f t="shared" si="55"/>
        <v>0.52599015110063552</v>
      </c>
      <c r="N212" s="123">
        <f t="shared" si="56"/>
        <v>10.126374608145253</v>
      </c>
      <c r="P212" s="133"/>
      <c r="R212" s="98"/>
      <c r="S212" s="98"/>
    </row>
    <row r="213" spans="1:19">
      <c r="A213" s="16">
        <f t="shared" si="57"/>
        <v>199</v>
      </c>
      <c r="B213" s="146">
        <v>39700</v>
      </c>
      <c r="C213" s="28" t="s">
        <v>160</v>
      </c>
      <c r="D213" s="118">
        <v>-6053083.3907629978</v>
      </c>
      <c r="E213" s="122">
        <v>0</v>
      </c>
      <c r="F213" s="122">
        <f t="shared" si="53"/>
        <v>-6053083.3907629978</v>
      </c>
      <c r="G213" s="106">
        <f>$G$206</f>
        <v>0.1086</v>
      </c>
      <c r="H213" s="106">
        <f>$H$206</f>
        <v>0.52599015110063552</v>
      </c>
      <c r="I213" s="122">
        <f t="shared" si="54"/>
        <v>-345767.44006027433</v>
      </c>
      <c r="J213" s="82"/>
      <c r="K213" s="118">
        <v>-6107431.6217438839</v>
      </c>
      <c r="L213" s="106">
        <f t="shared" si="55"/>
        <v>0.1086</v>
      </c>
      <c r="M213" s="132">
        <f t="shared" si="55"/>
        <v>0.52599015110063552</v>
      </c>
      <c r="N213" s="123">
        <f t="shared" si="56"/>
        <v>-348871.94853718416</v>
      </c>
      <c r="P213" s="133"/>
      <c r="R213" s="98"/>
      <c r="S213" s="98"/>
    </row>
    <row r="214" spans="1:19">
      <c r="A214" s="16">
        <f t="shared" si="57"/>
        <v>200</v>
      </c>
      <c r="B214" s="146">
        <v>39710</v>
      </c>
      <c r="C214" s="28" t="s">
        <v>196</v>
      </c>
      <c r="D214" s="118">
        <v>99817.197793999978</v>
      </c>
      <c r="E214" s="122">
        <v>0</v>
      </c>
      <c r="F214" s="122">
        <f t="shared" si="53"/>
        <v>99817.197793999978</v>
      </c>
      <c r="G214" s="106">
        <v>1</v>
      </c>
      <c r="H214" s="106">
        <f>$H$207</f>
        <v>1.083947E-2</v>
      </c>
      <c r="I214" s="122">
        <f t="shared" si="54"/>
        <v>1081.9655209721291</v>
      </c>
      <c r="J214" s="82"/>
      <c r="K214" s="118">
        <v>92294.379790692285</v>
      </c>
      <c r="L214" s="106">
        <f t="shared" si="55"/>
        <v>1</v>
      </c>
      <c r="M214" s="132">
        <f t="shared" si="55"/>
        <v>1.083947E-2</v>
      </c>
      <c r="N214" s="123">
        <f t="shared" si="56"/>
        <v>1000.4221609098154</v>
      </c>
      <c r="P214" s="133"/>
      <c r="R214" s="98"/>
      <c r="S214" s="98"/>
    </row>
    <row r="215" spans="1:19">
      <c r="A215" s="16">
        <f t="shared" si="57"/>
        <v>201</v>
      </c>
      <c r="B215" s="146">
        <v>39800</v>
      </c>
      <c r="C215" s="28" t="s">
        <v>162</v>
      </c>
      <c r="D215" s="118">
        <v>1745.3314147277765</v>
      </c>
      <c r="E215" s="122">
        <v>0</v>
      </c>
      <c r="F215" s="122">
        <f t="shared" si="53"/>
        <v>1745.3314147277765</v>
      </c>
      <c r="G215" s="106">
        <f t="shared" ref="G215:G222" si="58">$G$206</f>
        <v>0.1086</v>
      </c>
      <c r="H215" s="106">
        <f t="shared" ref="H215:H222" si="59">$H$206</f>
        <v>0.52599015110063552</v>
      </c>
      <c r="I215" s="122">
        <f t="shared" si="54"/>
        <v>99.697746812493719</v>
      </c>
      <c r="J215" s="82"/>
      <c r="K215" s="118">
        <v>1380.6648678124195</v>
      </c>
      <c r="L215" s="106">
        <f t="shared" si="55"/>
        <v>0.1086</v>
      </c>
      <c r="M215" s="132">
        <f t="shared" si="55"/>
        <v>0.52599015110063552</v>
      </c>
      <c r="N215" s="123">
        <f t="shared" si="56"/>
        <v>78.867070896983307</v>
      </c>
      <c r="P215" s="133"/>
      <c r="R215" s="98"/>
      <c r="S215" s="98"/>
    </row>
    <row r="216" spans="1:19">
      <c r="A216" s="16">
        <f t="shared" si="57"/>
        <v>202</v>
      </c>
      <c r="B216" s="146">
        <v>39900</v>
      </c>
      <c r="C216" s="28" t="s">
        <v>176</v>
      </c>
      <c r="D216" s="118">
        <v>245634.72903199992</v>
      </c>
      <c r="E216" s="122">
        <v>0</v>
      </c>
      <c r="F216" s="122">
        <f t="shared" si="53"/>
        <v>245634.72903199992</v>
      </c>
      <c r="G216" s="106">
        <f t="shared" si="58"/>
        <v>0.1086</v>
      </c>
      <c r="H216" s="106">
        <f t="shared" si="59"/>
        <v>0.52599015110063552</v>
      </c>
      <c r="I216" s="122">
        <f t="shared" si="54"/>
        <v>14031.277278766835</v>
      </c>
      <c r="J216" s="82"/>
      <c r="K216" s="118">
        <v>202110.47435476913</v>
      </c>
      <c r="L216" s="106">
        <f t="shared" si="55"/>
        <v>0.1086</v>
      </c>
      <c r="M216" s="132">
        <f t="shared" si="55"/>
        <v>0.52599015110063552</v>
      </c>
      <c r="N216" s="123">
        <f t="shared" si="56"/>
        <v>11545.061717414634</v>
      </c>
      <c r="P216" s="133"/>
      <c r="R216" s="98"/>
      <c r="S216" s="98"/>
    </row>
    <row r="217" spans="1:19">
      <c r="A217" s="16">
        <f t="shared" si="57"/>
        <v>203</v>
      </c>
      <c r="B217" s="146">
        <v>39901</v>
      </c>
      <c r="C217" s="28" t="s">
        <v>177</v>
      </c>
      <c r="D217" s="118">
        <v>3247276.523088837</v>
      </c>
      <c r="E217" s="122">
        <v>0</v>
      </c>
      <c r="F217" s="122">
        <f t="shared" si="53"/>
        <v>3247276.523088837</v>
      </c>
      <c r="G217" s="106">
        <f t="shared" si="58"/>
        <v>0.1086</v>
      </c>
      <c r="H217" s="106">
        <f t="shared" si="59"/>
        <v>0.52599015110063552</v>
      </c>
      <c r="I217" s="122">
        <f t="shared" si="54"/>
        <v>185492.65193829176</v>
      </c>
      <c r="J217" s="82"/>
      <c r="K217" s="118">
        <v>2900495.5391283119</v>
      </c>
      <c r="L217" s="106">
        <f t="shared" si="55"/>
        <v>0.1086</v>
      </c>
      <c r="M217" s="132">
        <f t="shared" si="55"/>
        <v>0.52599015110063552</v>
      </c>
      <c r="N217" s="123">
        <f t="shared" si="56"/>
        <v>165683.64463656026</v>
      </c>
      <c r="P217" s="133"/>
      <c r="R217" s="98"/>
      <c r="S217" s="98"/>
    </row>
    <row r="218" spans="1:19">
      <c r="A218" s="16">
        <f t="shared" si="57"/>
        <v>204</v>
      </c>
      <c r="B218" s="146">
        <v>39902</v>
      </c>
      <c r="C218" s="28" t="s">
        <v>178</v>
      </c>
      <c r="D218" s="118">
        <v>949412.37050597917</v>
      </c>
      <c r="E218" s="122">
        <v>0</v>
      </c>
      <c r="F218" s="122">
        <f t="shared" si="53"/>
        <v>949412.37050597917</v>
      </c>
      <c r="G218" s="106">
        <f t="shared" si="58"/>
        <v>0.1086</v>
      </c>
      <c r="H218" s="106">
        <f t="shared" si="59"/>
        <v>0.52599015110063552</v>
      </c>
      <c r="I218" s="122">
        <f t="shared" si="54"/>
        <v>54232.837005410831</v>
      </c>
      <c r="J218" s="82"/>
      <c r="K218" s="118">
        <v>870055.90197105356</v>
      </c>
      <c r="L218" s="106">
        <f t="shared" si="55"/>
        <v>0.1086</v>
      </c>
      <c r="M218" s="132">
        <f t="shared" si="55"/>
        <v>0.52599015110063552</v>
      </c>
      <c r="N218" s="123">
        <f t="shared" si="56"/>
        <v>49699.794718331701</v>
      </c>
      <c r="P218" s="133"/>
      <c r="R218" s="98"/>
      <c r="S218" s="98"/>
    </row>
    <row r="219" spans="1:19">
      <c r="A219" s="16">
        <f t="shared" si="57"/>
        <v>205</v>
      </c>
      <c r="B219" s="146">
        <v>39903</v>
      </c>
      <c r="C219" s="28" t="s">
        <v>163</v>
      </c>
      <c r="D219" s="118">
        <v>82572.342633080611</v>
      </c>
      <c r="E219" s="122">
        <v>0</v>
      </c>
      <c r="F219" s="122">
        <f t="shared" si="53"/>
        <v>82572.342633080611</v>
      </c>
      <c r="G219" s="106">
        <f t="shared" si="58"/>
        <v>0.1086</v>
      </c>
      <c r="H219" s="106">
        <f t="shared" si="59"/>
        <v>0.52599015110063552</v>
      </c>
      <c r="I219" s="122">
        <f t="shared" si="54"/>
        <v>4716.7411530441959</v>
      </c>
      <c r="J219" s="82"/>
      <c r="K219" s="118">
        <v>58474.821397195323</v>
      </c>
      <c r="L219" s="106">
        <f t="shared" si="55"/>
        <v>0.1086</v>
      </c>
      <c r="M219" s="132">
        <f t="shared" si="55"/>
        <v>0.52599015110063552</v>
      </c>
      <c r="N219" s="123">
        <f t="shared" si="56"/>
        <v>3340.2297634530678</v>
      </c>
      <c r="P219" s="133"/>
      <c r="R219" s="98"/>
      <c r="S219" s="98"/>
    </row>
    <row r="220" spans="1:19">
      <c r="A220" s="16">
        <f t="shared" si="57"/>
        <v>206</v>
      </c>
      <c r="B220" s="146">
        <v>39906</v>
      </c>
      <c r="C220" s="28" t="s">
        <v>164</v>
      </c>
      <c r="D220" s="118">
        <v>-108920.08236006697</v>
      </c>
      <c r="E220" s="122">
        <v>0</v>
      </c>
      <c r="F220" s="122">
        <f t="shared" si="53"/>
        <v>-108920.08236006697</v>
      </c>
      <c r="G220" s="106">
        <f t="shared" si="58"/>
        <v>0.1086</v>
      </c>
      <c r="H220" s="106">
        <f t="shared" si="59"/>
        <v>0.52599015110063552</v>
      </c>
      <c r="I220" s="122">
        <f t="shared" si="54"/>
        <v>-6221.7907168213305</v>
      </c>
      <c r="J220" s="82"/>
      <c r="K220" s="118">
        <v>-97098.118749693997</v>
      </c>
      <c r="L220" s="106">
        <f t="shared" si="55"/>
        <v>0.1086</v>
      </c>
      <c r="M220" s="132">
        <f t="shared" si="55"/>
        <v>0.52599015110063552</v>
      </c>
      <c r="N220" s="123">
        <f t="shared" si="56"/>
        <v>-5546.4902409874549</v>
      </c>
      <c r="P220" s="133"/>
      <c r="R220" s="98"/>
      <c r="S220" s="98"/>
    </row>
    <row r="221" spans="1:19">
      <c r="A221" s="16">
        <f t="shared" si="57"/>
        <v>207</v>
      </c>
      <c r="B221" s="146">
        <v>39907</v>
      </c>
      <c r="C221" s="28" t="s">
        <v>165</v>
      </c>
      <c r="D221" s="118">
        <v>-14578.540548000008</v>
      </c>
      <c r="E221" s="122">
        <v>0</v>
      </c>
      <c r="F221" s="122">
        <f t="shared" si="53"/>
        <v>-14578.540548000008</v>
      </c>
      <c r="G221" s="106">
        <f t="shared" si="58"/>
        <v>0.1086</v>
      </c>
      <c r="H221" s="106">
        <f t="shared" si="59"/>
        <v>0.52599015110063552</v>
      </c>
      <c r="I221" s="122">
        <f t="shared" si="54"/>
        <v>-832.76312577968224</v>
      </c>
      <c r="J221" s="82"/>
      <c r="K221" s="118">
        <v>95723.769467846156</v>
      </c>
      <c r="L221" s="106">
        <f t="shared" si="55"/>
        <v>0.1086</v>
      </c>
      <c r="M221" s="132">
        <f t="shared" si="55"/>
        <v>0.52599015110063552</v>
      </c>
      <c r="N221" s="123">
        <f t="shared" si="56"/>
        <v>5467.9839323417873</v>
      </c>
      <c r="P221" s="133"/>
      <c r="R221" s="98"/>
      <c r="S221" s="98"/>
    </row>
    <row r="222" spans="1:19">
      <c r="A222" s="16">
        <f t="shared" si="57"/>
        <v>208</v>
      </c>
      <c r="B222" s="146">
        <v>39908</v>
      </c>
      <c r="C222" s="28" t="s">
        <v>166</v>
      </c>
      <c r="D222" s="118">
        <v>44598601.490012631</v>
      </c>
      <c r="E222" s="122">
        <v>0</v>
      </c>
      <c r="F222" s="122">
        <f t="shared" si="53"/>
        <v>44598601.490012631</v>
      </c>
      <c r="G222" s="106">
        <f t="shared" si="58"/>
        <v>0.1086</v>
      </c>
      <c r="H222" s="106">
        <f t="shared" si="59"/>
        <v>0.52599015110063552</v>
      </c>
      <c r="I222" s="122">
        <f t="shared" si="54"/>
        <v>2547584.969835713</v>
      </c>
      <c r="J222" s="82"/>
      <c r="K222" s="118">
        <v>42625456.907434508</v>
      </c>
      <c r="L222" s="106">
        <f t="shared" si="55"/>
        <v>0.1086</v>
      </c>
      <c r="M222" s="132">
        <f t="shared" si="55"/>
        <v>0.52599015110063552</v>
      </c>
      <c r="N222" s="123">
        <f t="shared" si="56"/>
        <v>2434873.9584149965</v>
      </c>
      <c r="P222" s="133"/>
      <c r="R222" s="98"/>
      <c r="S222" s="98"/>
    </row>
    <row r="223" spans="1:19">
      <c r="A223" s="16">
        <f t="shared" si="57"/>
        <v>209</v>
      </c>
      <c r="B223" s="146">
        <v>39910</v>
      </c>
      <c r="C223" s="28" t="s">
        <v>197</v>
      </c>
      <c r="D223" s="118">
        <v>52981.628231999974</v>
      </c>
      <c r="E223" s="122">
        <v>0</v>
      </c>
      <c r="F223" s="122">
        <f t="shared" si="53"/>
        <v>52981.628231999974</v>
      </c>
      <c r="G223" s="106">
        <v>1</v>
      </c>
      <c r="H223" s="106">
        <f>$H$207</f>
        <v>1.083947E-2</v>
      </c>
      <c r="I223" s="122">
        <f t="shared" si="54"/>
        <v>574.29276977191682</v>
      </c>
      <c r="J223" s="82"/>
      <c r="K223" s="118">
        <v>46616.541062461518</v>
      </c>
      <c r="L223" s="106">
        <f t="shared" si="55"/>
        <v>1</v>
      </c>
      <c r="M223" s="132">
        <f t="shared" si="55"/>
        <v>1.083947E-2</v>
      </c>
      <c r="N223" s="123">
        <f t="shared" si="56"/>
        <v>505.29859835031976</v>
      </c>
      <c r="P223" s="133"/>
      <c r="R223" s="98"/>
      <c r="S223" s="98"/>
    </row>
    <row r="224" spans="1:19">
      <c r="A224" s="16">
        <f t="shared" si="57"/>
        <v>210</v>
      </c>
      <c r="B224" s="146">
        <v>39916</v>
      </c>
      <c r="C224" s="28" t="s">
        <v>198</v>
      </c>
      <c r="D224" s="118">
        <v>123450.49649900006</v>
      </c>
      <c r="E224" s="122">
        <v>0</v>
      </c>
      <c r="F224" s="122">
        <f t="shared" si="53"/>
        <v>123450.49649900006</v>
      </c>
      <c r="G224" s="106">
        <v>1</v>
      </c>
      <c r="H224" s="106">
        <f>$H$207</f>
        <v>1.083947E-2</v>
      </c>
      <c r="I224" s="122">
        <f t="shared" si="54"/>
        <v>1338.1379532860162</v>
      </c>
      <c r="J224" s="82"/>
      <c r="K224" s="118">
        <v>114933.26213434618</v>
      </c>
      <c r="L224" s="106">
        <f t="shared" si="55"/>
        <v>1</v>
      </c>
      <c r="M224" s="132">
        <f t="shared" si="55"/>
        <v>1.083947E-2</v>
      </c>
      <c r="N224" s="123">
        <f t="shared" si="56"/>
        <v>1245.8156469073815</v>
      </c>
      <c r="P224" s="133"/>
      <c r="R224" s="98"/>
      <c r="S224" s="98"/>
    </row>
    <row r="225" spans="1:19">
      <c r="A225" s="16">
        <f t="shared" si="57"/>
        <v>211</v>
      </c>
      <c r="B225" s="146">
        <v>39917</v>
      </c>
      <c r="C225" s="28" t="s">
        <v>199</v>
      </c>
      <c r="D225" s="118">
        <v>38155.826591999998</v>
      </c>
      <c r="E225" s="122">
        <v>0</v>
      </c>
      <c r="F225" s="122">
        <f t="shared" si="53"/>
        <v>38155.826591999998</v>
      </c>
      <c r="G225" s="106">
        <v>1</v>
      </c>
      <c r="H225" s="106">
        <f>$H$207</f>
        <v>1.083947E-2</v>
      </c>
      <c r="I225" s="122">
        <f t="shared" si="54"/>
        <v>413.58893766918624</v>
      </c>
      <c r="J225" s="82"/>
      <c r="K225" s="118">
        <v>35151.06100553846</v>
      </c>
      <c r="L225" s="106">
        <f t="shared" si="55"/>
        <v>1</v>
      </c>
      <c r="M225" s="132">
        <f t="shared" si="55"/>
        <v>1.083947E-2</v>
      </c>
      <c r="N225" s="123">
        <f t="shared" si="56"/>
        <v>381.01887123770399</v>
      </c>
      <c r="P225" s="133"/>
      <c r="R225" s="98"/>
      <c r="S225" s="98"/>
    </row>
    <row r="226" spans="1:19">
      <c r="A226" s="16">
        <f t="shared" si="57"/>
        <v>212</v>
      </c>
      <c r="B226" s="146"/>
      <c r="C226" s="8" t="s">
        <v>216</v>
      </c>
      <c r="D226" s="118">
        <v>0</v>
      </c>
      <c r="E226" s="150">
        <v>0</v>
      </c>
      <c r="F226" s="122">
        <f t="shared" si="53"/>
        <v>0</v>
      </c>
      <c r="G226" s="106">
        <f>$G$206</f>
        <v>0.1086</v>
      </c>
      <c r="H226" s="106">
        <f>$H$206</f>
        <v>0.52599015110063552</v>
      </c>
      <c r="I226" s="126">
        <f t="shared" si="54"/>
        <v>0</v>
      </c>
      <c r="J226" s="82"/>
      <c r="K226" s="118">
        <v>0</v>
      </c>
      <c r="L226" s="106">
        <f t="shared" si="55"/>
        <v>0.1086</v>
      </c>
      <c r="M226" s="132">
        <f t="shared" si="55"/>
        <v>0.52599015110063552</v>
      </c>
      <c r="N226" s="127">
        <f t="shared" si="56"/>
        <v>0</v>
      </c>
      <c r="P226" s="133"/>
      <c r="R226" s="98"/>
      <c r="S226" s="98"/>
    </row>
    <row r="227" spans="1:19">
      <c r="A227" s="16">
        <f t="shared" si="57"/>
        <v>213</v>
      </c>
      <c r="B227" s="5"/>
      <c r="C227" s="8"/>
      <c r="D227" s="144"/>
      <c r="E227" s="85"/>
      <c r="F227" s="85"/>
      <c r="G227" s="93"/>
      <c r="H227" s="93"/>
      <c r="I227" s="82"/>
      <c r="J227" s="82"/>
      <c r="K227" s="82"/>
      <c r="L227" s="93"/>
    </row>
    <row r="228" spans="1:19" ht="15.75" thickBot="1">
      <c r="A228" s="16">
        <f t="shared" si="57"/>
        <v>214</v>
      </c>
      <c r="B228" s="5"/>
      <c r="C228" s="8" t="s">
        <v>223</v>
      </c>
      <c r="D228" s="139">
        <f>SUM(D206:D227)</f>
        <v>53832279.336539783</v>
      </c>
      <c r="E228" s="139">
        <f>SUM(E206:E227)</f>
        <v>0</v>
      </c>
      <c r="F228" s="139">
        <f>SUM(F206:F227)</f>
        <v>53832279.336539783</v>
      </c>
      <c r="I228" s="139">
        <f>SUM(I206:I227)</f>
        <v>2914396.9862109008</v>
      </c>
      <c r="K228" s="139">
        <f>SUM(K206:K227)</f>
        <v>50889616.539604463</v>
      </c>
      <c r="N228" s="139">
        <f>SUM(N206:N227)</f>
        <v>2755524.7750931149</v>
      </c>
    </row>
    <row r="229" spans="1:19" ht="15.75" thickTop="1">
      <c r="A229" s="16">
        <f t="shared" si="57"/>
        <v>215</v>
      </c>
    </row>
    <row r="230" spans="1:19" ht="30.75" thickBot="1">
      <c r="A230" s="16">
        <f t="shared" si="57"/>
        <v>216</v>
      </c>
      <c r="C230" s="156" t="s">
        <v>224</v>
      </c>
      <c r="D230" s="139">
        <f>D228+D201+D170+D112</f>
        <v>339710258.66502726</v>
      </c>
      <c r="E230" s="139">
        <f>E228+E201+E170+E112</f>
        <v>0</v>
      </c>
      <c r="F230" s="139">
        <f>F228+F201+F170+F112</f>
        <v>339652752.15502727</v>
      </c>
      <c r="I230" s="139">
        <f>I228+I201+I170+I112</f>
        <v>172025700.90940386</v>
      </c>
      <c r="K230" s="139">
        <f>K228+K201+K170+K112</f>
        <v>331168620.45118737</v>
      </c>
      <c r="N230" s="139">
        <f>N228+N201+N170+N112</f>
        <v>168658168.73709506</v>
      </c>
      <c r="P230" s="92"/>
    </row>
    <row r="231" spans="1:19" ht="15.75" thickTop="1"/>
  </sheetData>
  <mergeCells count="4">
    <mergeCell ref="A1:N1"/>
    <mergeCell ref="A2:N2"/>
    <mergeCell ref="A3:N3"/>
    <mergeCell ref="A4:N4"/>
  </mergeCells>
  <pageMargins left="0.75" right="0.75" top="1" bottom="0.94" header="0.25" footer="0.5"/>
  <pageSetup scale="54" orientation="landscape" r:id="rId1"/>
  <headerFooter alignWithMargins="0">
    <oddHeader xml:space="preserve">&amp;RCASE NO. 2015-00343
FR_16(8)(b)
ATTACHMENT 1
</oddHeader>
    <oddFooter>&amp;RSchedule &amp;A
Page &amp;P of &amp;N</oddFooter>
  </headerFooter>
  <rowBreaks count="6" manualBreakCount="6">
    <brk id="47" max="14" man="1"/>
    <brk id="83" max="14" man="1"/>
    <brk id="114" max="14" man="1"/>
    <brk id="147" max="14" man="1"/>
    <brk id="170" max="14" man="1"/>
    <brk id="201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1"/>
  <sheetViews>
    <sheetView view="pageBreakPreview" zoomScale="70" zoomScaleNormal="80" zoomScaleSheetLayoutView="70" workbookViewId="0">
      <pane ySplit="12" topLeftCell="A13" activePane="bottomLeft" state="frozen"/>
      <selection activeCell="B25" sqref="B25"/>
      <selection pane="bottomLeft" activeCell="A13" sqref="A13"/>
    </sheetView>
  </sheetViews>
  <sheetFormatPr defaultRowHeight="15"/>
  <cols>
    <col min="1" max="1" width="5" customWidth="1"/>
    <col min="2" max="2" width="9.33203125" customWidth="1"/>
    <col min="3" max="3" width="33.88671875" customWidth="1"/>
    <col min="4" max="4" width="15.109375" customWidth="1"/>
    <col min="5" max="5" width="10.33203125" customWidth="1"/>
    <col min="6" max="6" width="14.33203125" customWidth="1"/>
    <col min="7" max="7" width="12.6640625" style="40" bestFit="1" customWidth="1"/>
    <col min="8" max="8" width="13.5546875" style="40" customWidth="1"/>
    <col min="9" max="9" width="14" customWidth="1"/>
    <col min="10" max="10" width="3.21875" customWidth="1"/>
    <col min="11" max="11" width="14.21875" customWidth="1"/>
    <col min="12" max="12" width="12.6640625" style="40" bestFit="1" customWidth="1"/>
    <col min="13" max="13" width="9.77734375" style="40" bestFit="1" customWidth="1"/>
    <col min="14" max="14" width="14.77734375" bestFit="1" customWidth="1"/>
    <col min="15" max="15" width="6.21875" customWidth="1"/>
    <col min="16" max="17" width="12" bestFit="1" customWidth="1"/>
    <col min="18" max="18" width="1.77734375" customWidth="1"/>
    <col min="19" max="19" width="7.77734375" customWidth="1"/>
    <col min="20" max="20" width="7.109375" bestFit="1" customWidth="1"/>
  </cols>
  <sheetData>
    <row r="1" spans="1:19">
      <c r="A1" s="324" t="s">
        <v>382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</row>
    <row r="2" spans="1:19">
      <c r="A2" s="324" t="s">
        <v>383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</row>
    <row r="3" spans="1:19">
      <c r="A3" s="324" t="s">
        <v>206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</row>
    <row r="4" spans="1:19" ht="15.75">
      <c r="A4" s="325" t="str">
        <f>'B.1 F '!A4</f>
        <v>as of May 31, 2017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</row>
    <row r="5" spans="1:19" ht="15.75">
      <c r="A5" s="10"/>
      <c r="B5" s="10"/>
      <c r="C5" s="10"/>
      <c r="D5" s="39"/>
      <c r="E5" s="10"/>
      <c r="F5" s="10"/>
      <c r="G5" s="3"/>
      <c r="H5" s="3"/>
      <c r="I5" s="5"/>
      <c r="J5" s="5"/>
      <c r="K5" s="10"/>
      <c r="P5" s="41"/>
    </row>
    <row r="6" spans="1:19" ht="15.75">
      <c r="A6" s="8" t="str">
        <f>'B.1 F '!A6</f>
        <v>Data:______Base Period__X___Forecasted Period</v>
      </c>
      <c r="B6" s="5"/>
      <c r="C6" s="5"/>
      <c r="D6" s="5"/>
      <c r="E6" s="41"/>
      <c r="F6" s="5"/>
      <c r="G6" s="3"/>
      <c r="K6" s="5"/>
      <c r="N6" s="140" t="s">
        <v>207</v>
      </c>
    </row>
    <row r="7" spans="1:19">
      <c r="A7" s="8" t="str">
        <f>'B.1 F '!A7</f>
        <v>Type of Filing:___X____Original________Updated ________Revised</v>
      </c>
      <c r="B7" s="8"/>
      <c r="C7" s="5"/>
      <c r="D7" s="5"/>
      <c r="E7" s="5"/>
      <c r="F7" s="5"/>
      <c r="G7" s="3"/>
      <c r="I7" s="8"/>
      <c r="J7" s="44"/>
      <c r="K7" s="5"/>
      <c r="N7" s="44" t="s">
        <v>225</v>
      </c>
    </row>
    <row r="8" spans="1:19">
      <c r="A8" s="44" t="str">
        <f>'B.1 F '!A8</f>
        <v>Workpaper Reference No(s).</v>
      </c>
      <c r="B8" s="45"/>
      <c r="C8" s="45"/>
      <c r="D8" s="45"/>
      <c r="E8" s="45"/>
      <c r="F8" s="45"/>
      <c r="G8" s="46"/>
      <c r="H8" s="47"/>
      <c r="I8" s="44"/>
      <c r="J8" s="44"/>
      <c r="K8" s="45"/>
      <c r="L8" s="47"/>
      <c r="N8" s="44" t="str">
        <f>'B.1 B'!F8</f>
        <v>Witness:   Waller</v>
      </c>
    </row>
    <row r="9" spans="1:19">
      <c r="A9" s="49"/>
      <c r="B9" s="50"/>
      <c r="C9" s="51"/>
      <c r="D9" s="52"/>
      <c r="E9" s="50"/>
      <c r="F9" s="50"/>
      <c r="G9" s="53"/>
      <c r="H9" s="54"/>
      <c r="I9" s="55"/>
      <c r="J9" s="44"/>
      <c r="K9" s="52"/>
      <c r="L9" s="56"/>
      <c r="M9" s="56"/>
      <c r="N9" s="57"/>
    </row>
    <row r="10" spans="1:19">
      <c r="A10" s="58"/>
      <c r="B10" s="45"/>
      <c r="C10" s="59"/>
      <c r="D10" s="62"/>
      <c r="E10" s="45"/>
      <c r="F10" s="45"/>
      <c r="G10" s="46" t="s">
        <v>71</v>
      </c>
      <c r="H10" s="20" t="s">
        <v>72</v>
      </c>
      <c r="I10" s="61"/>
      <c r="J10" s="44"/>
      <c r="K10" s="62"/>
      <c r="L10" s="46" t="s">
        <v>71</v>
      </c>
      <c r="M10" s="20" t="s">
        <v>72</v>
      </c>
      <c r="N10" s="61"/>
    </row>
    <row r="11" spans="1:19" ht="15.75">
      <c r="A11" s="58" t="s">
        <v>31</v>
      </c>
      <c r="B11" s="20" t="s">
        <v>73</v>
      </c>
      <c r="C11" s="63" t="s">
        <v>74</v>
      </c>
      <c r="D11" s="141" t="s">
        <v>75</v>
      </c>
      <c r="E11" s="20"/>
      <c r="F11" s="20" t="s">
        <v>76</v>
      </c>
      <c r="G11" s="20" t="s">
        <v>77</v>
      </c>
      <c r="H11" s="64" t="s">
        <v>78</v>
      </c>
      <c r="I11" s="63" t="s">
        <v>79</v>
      </c>
      <c r="J11" s="20"/>
      <c r="K11" s="65" t="s">
        <v>80</v>
      </c>
      <c r="L11" s="20" t="s">
        <v>77</v>
      </c>
      <c r="M11" s="64" t="s">
        <v>78</v>
      </c>
      <c r="N11" s="63" t="s">
        <v>79</v>
      </c>
    </row>
    <row r="12" spans="1:19" ht="15.75">
      <c r="A12" s="66" t="s">
        <v>33</v>
      </c>
      <c r="B12" s="67" t="s">
        <v>33</v>
      </c>
      <c r="C12" s="68" t="s">
        <v>81</v>
      </c>
      <c r="D12" s="142" t="s">
        <v>82</v>
      </c>
      <c r="E12" s="67" t="s">
        <v>83</v>
      </c>
      <c r="F12" s="67" t="s">
        <v>82</v>
      </c>
      <c r="G12" s="69" t="s">
        <v>84</v>
      </c>
      <c r="H12" s="69" t="s">
        <v>84</v>
      </c>
      <c r="I12" s="68" t="s">
        <v>85</v>
      </c>
      <c r="J12" s="20"/>
      <c r="K12" s="142" t="s">
        <v>86</v>
      </c>
      <c r="L12" s="69" t="s">
        <v>84</v>
      </c>
      <c r="M12" s="69" t="s">
        <v>84</v>
      </c>
      <c r="N12" s="68" t="s">
        <v>85</v>
      </c>
      <c r="P12" s="70"/>
      <c r="Q12" s="70"/>
    </row>
    <row r="13" spans="1:19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1:19" ht="15.75">
      <c r="B14" s="71" t="s">
        <v>97</v>
      </c>
      <c r="D14" s="82"/>
      <c r="E14" s="82"/>
      <c r="F14" s="82"/>
      <c r="G14" s="93"/>
      <c r="H14" s="93"/>
      <c r="I14" s="82"/>
      <c r="J14" s="109"/>
      <c r="K14" s="82"/>
    </row>
    <row r="15" spans="1:19">
      <c r="A15" s="16">
        <v>1</v>
      </c>
      <c r="B15" s="5"/>
      <c r="C15" s="72" t="s">
        <v>98</v>
      </c>
      <c r="D15" s="82"/>
      <c r="E15" s="82"/>
      <c r="F15" s="82"/>
      <c r="G15" s="93"/>
      <c r="H15" s="93"/>
      <c r="I15" s="82"/>
      <c r="J15" s="82"/>
      <c r="K15" s="82"/>
    </row>
    <row r="16" spans="1:19">
      <c r="A16" s="16">
        <f>A15+1</f>
        <v>2</v>
      </c>
      <c r="B16" s="143">
        <v>30100</v>
      </c>
      <c r="C16" s="8" t="s">
        <v>99</v>
      </c>
      <c r="D16" s="118">
        <v>8329.7199999999993</v>
      </c>
      <c r="E16" s="76">
        <v>0</v>
      </c>
      <c r="F16" s="76">
        <f>D16-E16</f>
        <v>8329.7199999999993</v>
      </c>
      <c r="G16" s="117">
        <v>1</v>
      </c>
      <c r="H16" s="117">
        <f>$G$16</f>
        <v>1</v>
      </c>
      <c r="I16" s="76">
        <f>F16*G16*H16</f>
        <v>8329.7199999999993</v>
      </c>
      <c r="J16" s="119"/>
      <c r="K16" s="118">
        <v>8329.7199999999993</v>
      </c>
      <c r="L16" s="120">
        <f t="shared" ref="L16:M17" si="0">$G$16</f>
        <v>1</v>
      </c>
      <c r="M16" s="120">
        <f t="shared" si="0"/>
        <v>1</v>
      </c>
      <c r="N16" s="80">
        <f>K16*L16*M16</f>
        <v>8329.7199999999993</v>
      </c>
      <c r="S16" s="143"/>
    </row>
    <row r="17" spans="1:19">
      <c r="A17" s="16">
        <f t="shared" ref="A17:A80" si="1">A16+1</f>
        <v>3</v>
      </c>
      <c r="B17" s="143">
        <v>30200</v>
      </c>
      <c r="C17" s="8" t="s">
        <v>100</v>
      </c>
      <c r="D17" s="118">
        <v>119852.69</v>
      </c>
      <c r="E17" s="81">
        <v>0</v>
      </c>
      <c r="F17" s="81">
        <f t="shared" ref="F17:F80" si="2">D17-E17</f>
        <v>119852.69</v>
      </c>
      <c r="G17" s="117">
        <f>$G$16</f>
        <v>1</v>
      </c>
      <c r="H17" s="117">
        <f>$G$16</f>
        <v>1</v>
      </c>
      <c r="I17" s="81">
        <f>F17*G17*H17</f>
        <v>119852.69</v>
      </c>
      <c r="J17" s="82"/>
      <c r="K17" s="118">
        <v>119852.68999999996</v>
      </c>
      <c r="L17" s="120">
        <f t="shared" si="0"/>
        <v>1</v>
      </c>
      <c r="M17" s="120">
        <f t="shared" si="0"/>
        <v>1</v>
      </c>
      <c r="N17" s="83">
        <f>K17*L17*M17</f>
        <v>119852.68999999996</v>
      </c>
      <c r="S17" s="143"/>
    </row>
    <row r="18" spans="1:19">
      <c r="A18" s="16">
        <f t="shared" si="1"/>
        <v>4</v>
      </c>
      <c r="B18" s="143"/>
      <c r="C18" s="8"/>
      <c r="D18" s="157"/>
      <c r="E18" s="157"/>
      <c r="F18" s="157"/>
      <c r="G18" s="117"/>
      <c r="H18" s="117"/>
      <c r="I18" s="157"/>
      <c r="J18" s="82"/>
      <c r="K18" s="157"/>
      <c r="N18" s="158"/>
    </row>
    <row r="19" spans="1:19">
      <c r="A19" s="16">
        <f t="shared" si="1"/>
        <v>5</v>
      </c>
      <c r="B19" s="146"/>
      <c r="C19" s="8" t="s">
        <v>209</v>
      </c>
      <c r="D19" s="76">
        <f>SUM(D16:D18)</f>
        <v>128182.41</v>
      </c>
      <c r="E19" s="76">
        <f>SUM(E16:E18)</f>
        <v>0</v>
      </c>
      <c r="F19" s="76">
        <f>SUM(F16:F18)</f>
        <v>128182.41</v>
      </c>
      <c r="G19" s="117"/>
      <c r="H19" s="117"/>
      <c r="I19" s="76">
        <f>SUM(I16:I18)</f>
        <v>128182.41</v>
      </c>
      <c r="J19" s="82"/>
      <c r="K19" s="76">
        <f>SUM(K16:K18)</f>
        <v>128182.40999999996</v>
      </c>
      <c r="N19" s="80">
        <f>SUM(N16:N17)</f>
        <v>128182.40999999996</v>
      </c>
    </row>
    <row r="20" spans="1:19">
      <c r="A20" s="16">
        <f t="shared" si="1"/>
        <v>6</v>
      </c>
      <c r="B20" s="146"/>
      <c r="C20" s="5"/>
      <c r="D20" s="81"/>
      <c r="E20" s="81"/>
      <c r="F20" s="81"/>
      <c r="G20" s="117"/>
      <c r="H20" s="117"/>
      <c r="I20" s="81"/>
      <c r="J20" s="82"/>
      <c r="K20" s="81"/>
      <c r="N20" s="83"/>
    </row>
    <row r="21" spans="1:19">
      <c r="A21" s="16">
        <f t="shared" si="1"/>
        <v>7</v>
      </c>
      <c r="B21" s="146"/>
      <c r="C21" s="72" t="s">
        <v>102</v>
      </c>
      <c r="D21" s="81"/>
      <c r="E21" s="81"/>
      <c r="F21" s="81"/>
      <c r="G21" s="117"/>
      <c r="H21" s="117"/>
      <c r="I21" s="81"/>
      <c r="J21" s="82"/>
      <c r="K21" s="81"/>
      <c r="N21" s="83"/>
    </row>
    <row r="22" spans="1:19">
      <c r="A22" s="16">
        <f t="shared" si="1"/>
        <v>8</v>
      </c>
      <c r="B22" s="143">
        <v>32540</v>
      </c>
      <c r="C22" s="8" t="s">
        <v>103</v>
      </c>
      <c r="D22" s="118">
        <v>0</v>
      </c>
      <c r="E22" s="76">
        <v>0</v>
      </c>
      <c r="F22" s="76">
        <f t="shared" si="2"/>
        <v>0</v>
      </c>
      <c r="G22" s="117">
        <f t="shared" ref="G22:H24" si="3">$G$16</f>
        <v>1</v>
      </c>
      <c r="H22" s="117">
        <f t="shared" si="3"/>
        <v>1</v>
      </c>
      <c r="I22" s="76">
        <f t="shared" ref="I22:I24" si="4">F22*G22*H22</f>
        <v>0</v>
      </c>
      <c r="J22" s="82"/>
      <c r="K22" s="118">
        <v>0</v>
      </c>
      <c r="L22" s="120">
        <f t="shared" ref="L22:M24" si="5">$G$16</f>
        <v>1</v>
      </c>
      <c r="M22" s="120">
        <f t="shared" si="5"/>
        <v>1</v>
      </c>
      <c r="N22" s="80">
        <f t="shared" ref="N22:N24" si="6">K22*L22*M22</f>
        <v>0</v>
      </c>
      <c r="S22" s="143"/>
    </row>
    <row r="23" spans="1:19">
      <c r="A23" s="16">
        <f t="shared" si="1"/>
        <v>9</v>
      </c>
      <c r="B23" s="143">
        <v>33202</v>
      </c>
      <c r="C23" s="8" t="s">
        <v>104</v>
      </c>
      <c r="D23" s="118">
        <v>-28968.38</v>
      </c>
      <c r="E23" s="81">
        <v>0</v>
      </c>
      <c r="F23" s="81">
        <f t="shared" si="2"/>
        <v>-28968.38</v>
      </c>
      <c r="G23" s="117">
        <f t="shared" si="3"/>
        <v>1</v>
      </c>
      <c r="H23" s="117">
        <f t="shared" si="3"/>
        <v>1</v>
      </c>
      <c r="I23" s="81">
        <f t="shared" si="4"/>
        <v>-28968.38</v>
      </c>
      <c r="J23" s="82"/>
      <c r="K23" s="118">
        <v>-28968.38</v>
      </c>
      <c r="L23" s="120">
        <f t="shared" si="5"/>
        <v>1</v>
      </c>
      <c r="M23" s="120">
        <f t="shared" si="5"/>
        <v>1</v>
      </c>
      <c r="N23" s="83">
        <f t="shared" si="6"/>
        <v>-28968.38</v>
      </c>
      <c r="S23" s="143"/>
    </row>
    <row r="24" spans="1:19">
      <c r="A24" s="16">
        <f t="shared" si="1"/>
        <v>10</v>
      </c>
      <c r="B24" s="143">
        <v>33400</v>
      </c>
      <c r="C24" s="8" t="s">
        <v>105</v>
      </c>
      <c r="D24" s="118">
        <v>1572.3399999999997</v>
      </c>
      <c r="E24" s="81">
        <v>0</v>
      </c>
      <c r="F24" s="81">
        <f t="shared" si="2"/>
        <v>1572.3399999999997</v>
      </c>
      <c r="G24" s="117">
        <f t="shared" si="3"/>
        <v>1</v>
      </c>
      <c r="H24" s="117">
        <f t="shared" si="3"/>
        <v>1</v>
      </c>
      <c r="I24" s="81">
        <f t="shared" si="4"/>
        <v>1572.3399999999997</v>
      </c>
      <c r="J24" s="82"/>
      <c r="K24" s="118">
        <v>1572.34</v>
      </c>
      <c r="L24" s="120">
        <f t="shared" si="5"/>
        <v>1</v>
      </c>
      <c r="M24" s="120">
        <f t="shared" si="5"/>
        <v>1</v>
      </c>
      <c r="N24" s="83">
        <f t="shared" si="6"/>
        <v>1572.34</v>
      </c>
      <c r="S24" s="143"/>
    </row>
    <row r="25" spans="1:19">
      <c r="A25" s="16">
        <f t="shared" si="1"/>
        <v>11</v>
      </c>
      <c r="B25" s="143"/>
      <c r="C25" s="5"/>
      <c r="D25" s="157"/>
      <c r="E25" s="81"/>
      <c r="F25" s="81"/>
      <c r="G25" s="117"/>
      <c r="H25" s="117"/>
      <c r="I25" s="81"/>
      <c r="J25" s="82"/>
      <c r="K25" s="157"/>
      <c r="N25" s="83"/>
    </row>
    <row r="26" spans="1:19">
      <c r="A26" s="16">
        <f t="shared" si="1"/>
        <v>12</v>
      </c>
      <c r="B26" s="143"/>
      <c r="C26" s="5" t="s">
        <v>210</v>
      </c>
      <c r="D26" s="76">
        <f>SUM(D22:D25)</f>
        <v>-27396.04</v>
      </c>
      <c r="E26" s="76">
        <f>SUM(E22:E25)</f>
        <v>0</v>
      </c>
      <c r="F26" s="76">
        <f>SUM(F22:F25)</f>
        <v>-27396.04</v>
      </c>
      <c r="G26" s="117"/>
      <c r="H26" s="117"/>
      <c r="I26" s="76">
        <f>SUM(I22:I25)</f>
        <v>-27396.04</v>
      </c>
      <c r="J26" s="82"/>
      <c r="K26" s="76">
        <f>SUM(K22:K25)</f>
        <v>-27396.04</v>
      </c>
      <c r="N26" s="80">
        <f>SUM(N22:N25)</f>
        <v>-27396.04</v>
      </c>
    </row>
    <row r="27" spans="1:19">
      <c r="A27" s="16">
        <f t="shared" si="1"/>
        <v>13</v>
      </c>
      <c r="B27" s="143"/>
      <c r="C27" s="8"/>
      <c r="D27" s="81"/>
      <c r="E27" s="81"/>
      <c r="F27" s="81"/>
      <c r="G27" s="117"/>
      <c r="H27" s="117"/>
      <c r="I27" s="81"/>
      <c r="J27" s="82"/>
      <c r="K27" s="81"/>
      <c r="N27" s="83"/>
    </row>
    <row r="28" spans="1:19">
      <c r="A28" s="16">
        <f t="shared" si="1"/>
        <v>14</v>
      </c>
      <c r="B28" s="143"/>
      <c r="C28" s="72" t="s">
        <v>107</v>
      </c>
      <c r="D28" s="81"/>
      <c r="E28" s="81"/>
      <c r="F28" s="81"/>
      <c r="G28" s="117"/>
      <c r="H28" s="117"/>
      <c r="I28" s="81"/>
      <c r="J28" s="82"/>
      <c r="K28" s="81"/>
      <c r="N28" s="83"/>
    </row>
    <row r="29" spans="1:19">
      <c r="A29" s="16">
        <f t="shared" si="1"/>
        <v>15</v>
      </c>
      <c r="B29" s="143">
        <v>35010</v>
      </c>
      <c r="C29" s="8" t="s">
        <v>108</v>
      </c>
      <c r="D29" s="118">
        <v>0</v>
      </c>
      <c r="E29" s="76">
        <v>0</v>
      </c>
      <c r="F29" s="76">
        <f t="shared" si="2"/>
        <v>0</v>
      </c>
      <c r="G29" s="117">
        <f t="shared" ref="G29:H45" si="7">$G$16</f>
        <v>1</v>
      </c>
      <c r="H29" s="117">
        <f t="shared" si="7"/>
        <v>1</v>
      </c>
      <c r="I29" s="76">
        <f t="shared" ref="I29:I45" si="8">F29*G29*H29</f>
        <v>0</v>
      </c>
      <c r="J29" s="82"/>
      <c r="K29" s="118">
        <v>0</v>
      </c>
      <c r="L29" s="120">
        <f t="shared" ref="L29:M45" si="9">$G$16</f>
        <v>1</v>
      </c>
      <c r="M29" s="120">
        <f t="shared" si="9"/>
        <v>1</v>
      </c>
      <c r="N29" s="80">
        <f t="shared" ref="N29:N45" si="10">K29*L29*M29</f>
        <v>0</v>
      </c>
      <c r="S29" s="143"/>
    </row>
    <row r="30" spans="1:19">
      <c r="A30" s="16">
        <f t="shared" si="1"/>
        <v>16</v>
      </c>
      <c r="B30" s="143">
        <v>35020</v>
      </c>
      <c r="C30" s="8" t="s">
        <v>109</v>
      </c>
      <c r="D30" s="118">
        <v>5420.21</v>
      </c>
      <c r="E30" s="81">
        <v>0</v>
      </c>
      <c r="F30" s="81">
        <f t="shared" si="2"/>
        <v>5420.21</v>
      </c>
      <c r="G30" s="117">
        <f t="shared" si="7"/>
        <v>1</v>
      </c>
      <c r="H30" s="117">
        <f t="shared" si="7"/>
        <v>1</v>
      </c>
      <c r="I30" s="81">
        <f t="shared" si="8"/>
        <v>5420.21</v>
      </c>
      <c r="J30" s="82"/>
      <c r="K30" s="118">
        <v>5420.21</v>
      </c>
      <c r="L30" s="120">
        <f t="shared" si="9"/>
        <v>1</v>
      </c>
      <c r="M30" s="120">
        <f t="shared" si="9"/>
        <v>1</v>
      </c>
      <c r="N30" s="83">
        <f t="shared" si="10"/>
        <v>5420.21</v>
      </c>
      <c r="S30" s="143"/>
    </row>
    <row r="31" spans="1:19">
      <c r="A31" s="16">
        <f t="shared" si="1"/>
        <v>17</v>
      </c>
      <c r="B31" s="143">
        <v>35100</v>
      </c>
      <c r="C31" s="8" t="s">
        <v>110</v>
      </c>
      <c r="D31" s="118">
        <v>5649.706938499995</v>
      </c>
      <c r="E31" s="81">
        <v>0</v>
      </c>
      <c r="F31" s="81">
        <f t="shared" si="2"/>
        <v>5649.706938499995</v>
      </c>
      <c r="G31" s="117">
        <f t="shared" si="7"/>
        <v>1</v>
      </c>
      <c r="H31" s="117">
        <f t="shared" si="7"/>
        <v>1</v>
      </c>
      <c r="I31" s="81">
        <f t="shared" si="8"/>
        <v>5649.706938499995</v>
      </c>
      <c r="J31" s="82"/>
      <c r="K31" s="118">
        <v>5500.106751999996</v>
      </c>
      <c r="L31" s="120">
        <f t="shared" si="9"/>
        <v>1</v>
      </c>
      <c r="M31" s="120">
        <f t="shared" si="9"/>
        <v>1</v>
      </c>
      <c r="N31" s="83">
        <f t="shared" si="10"/>
        <v>5500.106751999996</v>
      </c>
      <c r="S31" s="143"/>
    </row>
    <row r="32" spans="1:19">
      <c r="A32" s="16">
        <f t="shared" si="1"/>
        <v>18</v>
      </c>
      <c r="B32" s="143">
        <v>35102</v>
      </c>
      <c r="C32" s="8" t="s">
        <v>111</v>
      </c>
      <c r="D32" s="118">
        <v>110845.3518975</v>
      </c>
      <c r="E32" s="81">
        <v>0</v>
      </c>
      <c r="F32" s="81">
        <f t="shared" si="2"/>
        <v>110845.3518975</v>
      </c>
      <c r="G32" s="117">
        <f t="shared" si="7"/>
        <v>1</v>
      </c>
      <c r="H32" s="117">
        <f t="shared" si="7"/>
        <v>1</v>
      </c>
      <c r="I32" s="81">
        <f t="shared" si="8"/>
        <v>110845.3518975</v>
      </c>
      <c r="J32" s="82"/>
      <c r="K32" s="118">
        <v>109879.8057075</v>
      </c>
      <c r="L32" s="120">
        <f t="shared" si="9"/>
        <v>1</v>
      </c>
      <c r="M32" s="120">
        <f t="shared" si="9"/>
        <v>1</v>
      </c>
      <c r="N32" s="83">
        <f t="shared" si="10"/>
        <v>109879.8057075</v>
      </c>
      <c r="S32" s="143"/>
    </row>
    <row r="33" spans="1:19">
      <c r="A33" s="16">
        <f t="shared" si="1"/>
        <v>19</v>
      </c>
      <c r="B33" s="143">
        <v>35103</v>
      </c>
      <c r="C33" s="8" t="s">
        <v>112</v>
      </c>
      <c r="D33" s="118">
        <v>20161.219591000005</v>
      </c>
      <c r="E33" s="81">
        <v>0</v>
      </c>
      <c r="F33" s="81">
        <f t="shared" si="2"/>
        <v>20161.219591000005</v>
      </c>
      <c r="G33" s="117">
        <f t="shared" si="7"/>
        <v>1</v>
      </c>
      <c r="H33" s="117">
        <f t="shared" si="7"/>
        <v>1</v>
      </c>
      <c r="I33" s="81">
        <f t="shared" si="8"/>
        <v>20161.219591000005</v>
      </c>
      <c r="J33" s="82"/>
      <c r="K33" s="118">
        <v>20054.783043000007</v>
      </c>
      <c r="L33" s="120">
        <f t="shared" si="9"/>
        <v>1</v>
      </c>
      <c r="M33" s="120">
        <f t="shared" si="9"/>
        <v>1</v>
      </c>
      <c r="N33" s="83">
        <f t="shared" si="10"/>
        <v>20054.783043000007</v>
      </c>
      <c r="S33" s="143"/>
    </row>
    <row r="34" spans="1:19">
      <c r="A34" s="16">
        <f t="shared" si="1"/>
        <v>20</v>
      </c>
      <c r="B34" s="143">
        <v>35104</v>
      </c>
      <c r="C34" s="8" t="s">
        <v>113</v>
      </c>
      <c r="D34" s="118">
        <v>97118.979280500003</v>
      </c>
      <c r="E34" s="81">
        <v>0</v>
      </c>
      <c r="F34" s="81">
        <f t="shared" si="2"/>
        <v>97118.979280500003</v>
      </c>
      <c r="G34" s="117">
        <f t="shared" si="7"/>
        <v>1</v>
      </c>
      <c r="H34" s="117">
        <f t="shared" si="7"/>
        <v>1</v>
      </c>
      <c r="I34" s="81">
        <f t="shared" si="8"/>
        <v>97118.979280500003</v>
      </c>
      <c r="J34" s="82"/>
      <c r="K34" s="118">
        <v>96225.602835499987</v>
      </c>
      <c r="L34" s="120">
        <f t="shared" si="9"/>
        <v>1</v>
      </c>
      <c r="M34" s="120">
        <f t="shared" si="9"/>
        <v>1</v>
      </c>
      <c r="N34" s="83">
        <f t="shared" si="10"/>
        <v>96225.602835499987</v>
      </c>
      <c r="S34" s="143"/>
    </row>
    <row r="35" spans="1:19">
      <c r="A35" s="16">
        <f t="shared" si="1"/>
        <v>21</v>
      </c>
      <c r="B35" s="143">
        <v>35200</v>
      </c>
      <c r="C35" s="8" t="s">
        <v>114</v>
      </c>
      <c r="D35" s="118">
        <v>1106783.0021614919</v>
      </c>
      <c r="E35" s="81">
        <v>0</v>
      </c>
      <c r="F35" s="81">
        <f t="shared" si="2"/>
        <v>1106783.0021614919</v>
      </c>
      <c r="G35" s="117">
        <f t="shared" si="7"/>
        <v>1</v>
      </c>
      <c r="H35" s="117">
        <f t="shared" si="7"/>
        <v>1</v>
      </c>
      <c r="I35" s="81">
        <f t="shared" si="8"/>
        <v>1106783.0021614919</v>
      </c>
      <c r="J35" s="82"/>
      <c r="K35" s="118">
        <v>1016575.8265509648</v>
      </c>
      <c r="L35" s="120">
        <f t="shared" si="9"/>
        <v>1</v>
      </c>
      <c r="M35" s="120">
        <f t="shared" si="9"/>
        <v>1</v>
      </c>
      <c r="N35" s="83">
        <f t="shared" si="10"/>
        <v>1016575.8265509648</v>
      </c>
      <c r="S35" s="143"/>
    </row>
    <row r="36" spans="1:19">
      <c r="A36" s="16">
        <f t="shared" si="1"/>
        <v>22</v>
      </c>
      <c r="B36" s="143">
        <v>35201</v>
      </c>
      <c r="C36" s="8" t="s">
        <v>115</v>
      </c>
      <c r="D36" s="118">
        <v>1380382.2222955006</v>
      </c>
      <c r="E36" s="81">
        <v>0</v>
      </c>
      <c r="F36" s="81">
        <f t="shared" si="2"/>
        <v>1380382.2222955006</v>
      </c>
      <c r="G36" s="117">
        <f t="shared" si="7"/>
        <v>1</v>
      </c>
      <c r="H36" s="117">
        <f t="shared" si="7"/>
        <v>1</v>
      </c>
      <c r="I36" s="81">
        <f t="shared" si="8"/>
        <v>1380382.2222955006</v>
      </c>
      <c r="J36" s="82"/>
      <c r="K36" s="118">
        <v>1367547.2333185005</v>
      </c>
      <c r="L36" s="120">
        <f t="shared" si="9"/>
        <v>1</v>
      </c>
      <c r="M36" s="120">
        <f t="shared" si="9"/>
        <v>1</v>
      </c>
      <c r="N36" s="83">
        <f t="shared" si="10"/>
        <v>1367547.2333185005</v>
      </c>
      <c r="S36" s="143"/>
    </row>
    <row r="37" spans="1:19">
      <c r="A37" s="16">
        <f t="shared" si="1"/>
        <v>23</v>
      </c>
      <c r="B37" s="143">
        <v>35202</v>
      </c>
      <c r="C37" s="8" t="s">
        <v>116</v>
      </c>
      <c r="D37" s="118">
        <v>380998.98592599994</v>
      </c>
      <c r="E37" s="81">
        <v>0</v>
      </c>
      <c r="F37" s="81">
        <f t="shared" si="2"/>
        <v>380998.98592599994</v>
      </c>
      <c r="G37" s="117">
        <f t="shared" si="7"/>
        <v>1</v>
      </c>
      <c r="H37" s="117">
        <f t="shared" si="7"/>
        <v>1</v>
      </c>
      <c r="I37" s="81">
        <f t="shared" si="8"/>
        <v>380998.98592599994</v>
      </c>
      <c r="J37" s="82"/>
      <c r="K37" s="118">
        <v>379065.42822699994</v>
      </c>
      <c r="L37" s="120">
        <f t="shared" si="9"/>
        <v>1</v>
      </c>
      <c r="M37" s="120">
        <f t="shared" si="9"/>
        <v>1</v>
      </c>
      <c r="N37" s="83">
        <f t="shared" si="10"/>
        <v>379065.42822699994</v>
      </c>
      <c r="S37" s="143"/>
    </row>
    <row r="38" spans="1:19">
      <c r="A38" s="16">
        <f t="shared" si="1"/>
        <v>24</v>
      </c>
      <c r="B38" s="143">
        <v>35203</v>
      </c>
      <c r="C38" s="8" t="s">
        <v>117</v>
      </c>
      <c r="D38" s="118">
        <v>696738.55835200008</v>
      </c>
      <c r="E38" s="81">
        <v>0</v>
      </c>
      <c r="F38" s="81">
        <f t="shared" si="2"/>
        <v>696738.55835200008</v>
      </c>
      <c r="G38" s="117">
        <f t="shared" si="7"/>
        <v>1</v>
      </c>
      <c r="H38" s="117">
        <f t="shared" si="7"/>
        <v>1</v>
      </c>
      <c r="I38" s="81">
        <f t="shared" si="8"/>
        <v>696738.55835200008</v>
      </c>
      <c r="J38" s="82"/>
      <c r="K38" s="118">
        <v>681485.06171199982</v>
      </c>
      <c r="L38" s="120">
        <f t="shared" si="9"/>
        <v>1</v>
      </c>
      <c r="M38" s="120">
        <f t="shared" si="9"/>
        <v>1</v>
      </c>
      <c r="N38" s="83">
        <f t="shared" si="10"/>
        <v>681485.06171199982</v>
      </c>
      <c r="S38" s="143"/>
    </row>
    <row r="39" spans="1:19">
      <c r="A39" s="16">
        <f t="shared" si="1"/>
        <v>25</v>
      </c>
      <c r="B39" s="143">
        <v>35210</v>
      </c>
      <c r="C39" s="8" t="s">
        <v>118</v>
      </c>
      <c r="D39" s="118">
        <v>166700.34361225017</v>
      </c>
      <c r="E39" s="81">
        <v>0</v>
      </c>
      <c r="F39" s="81">
        <f t="shared" si="2"/>
        <v>166700.34361225017</v>
      </c>
      <c r="G39" s="117">
        <f t="shared" si="7"/>
        <v>1</v>
      </c>
      <c r="H39" s="117">
        <f t="shared" si="7"/>
        <v>1</v>
      </c>
      <c r="I39" s="81">
        <f t="shared" si="8"/>
        <v>166700.34361225017</v>
      </c>
      <c r="J39" s="82"/>
      <c r="K39" s="118">
        <v>166387.91595475018</v>
      </c>
      <c r="L39" s="120">
        <f t="shared" si="9"/>
        <v>1</v>
      </c>
      <c r="M39" s="120">
        <f t="shared" si="9"/>
        <v>1</v>
      </c>
      <c r="N39" s="83">
        <f t="shared" si="10"/>
        <v>166387.91595475018</v>
      </c>
      <c r="S39" s="143"/>
    </row>
    <row r="40" spans="1:19">
      <c r="A40" s="16">
        <f t="shared" si="1"/>
        <v>26</v>
      </c>
      <c r="B40" s="143">
        <v>35211</v>
      </c>
      <c r="C40" s="8" t="s">
        <v>119</v>
      </c>
      <c r="D40" s="118">
        <v>43316.55656374996</v>
      </c>
      <c r="E40" s="81">
        <v>0</v>
      </c>
      <c r="F40" s="81">
        <f t="shared" si="2"/>
        <v>43316.55656374996</v>
      </c>
      <c r="G40" s="117">
        <f t="shared" si="7"/>
        <v>1</v>
      </c>
      <c r="H40" s="117">
        <f t="shared" si="7"/>
        <v>1</v>
      </c>
      <c r="I40" s="81">
        <f t="shared" si="8"/>
        <v>43316.55656374996</v>
      </c>
      <c r="J40" s="82"/>
      <c r="K40" s="118">
        <v>43076.253775749952</v>
      </c>
      <c r="L40" s="120">
        <f t="shared" si="9"/>
        <v>1</v>
      </c>
      <c r="M40" s="120">
        <f t="shared" si="9"/>
        <v>1</v>
      </c>
      <c r="N40" s="83">
        <f t="shared" si="10"/>
        <v>43076.253775749952</v>
      </c>
      <c r="S40" s="143"/>
    </row>
    <row r="41" spans="1:19">
      <c r="A41" s="16">
        <f t="shared" si="1"/>
        <v>27</v>
      </c>
      <c r="B41" s="143">
        <v>35301</v>
      </c>
      <c r="C41" s="5" t="s">
        <v>120</v>
      </c>
      <c r="D41" s="118">
        <v>154864.934775</v>
      </c>
      <c r="E41" s="81">
        <v>0</v>
      </c>
      <c r="F41" s="81">
        <f t="shared" si="2"/>
        <v>154864.934775</v>
      </c>
      <c r="G41" s="117">
        <f t="shared" si="7"/>
        <v>1</v>
      </c>
      <c r="H41" s="117">
        <f t="shared" si="7"/>
        <v>1</v>
      </c>
      <c r="I41" s="81">
        <f t="shared" si="8"/>
        <v>154864.934775</v>
      </c>
      <c r="J41" s="82"/>
      <c r="K41" s="118">
        <v>154142.02232999998</v>
      </c>
      <c r="L41" s="120">
        <f t="shared" si="9"/>
        <v>1</v>
      </c>
      <c r="M41" s="120">
        <f t="shared" si="9"/>
        <v>1</v>
      </c>
      <c r="N41" s="83">
        <f t="shared" si="10"/>
        <v>154142.02232999998</v>
      </c>
      <c r="S41" s="143"/>
    </row>
    <row r="42" spans="1:19">
      <c r="A42" s="16">
        <f t="shared" si="1"/>
        <v>28</v>
      </c>
      <c r="B42" s="143">
        <v>35302</v>
      </c>
      <c r="C42" s="8" t="s">
        <v>104</v>
      </c>
      <c r="D42" s="118">
        <v>213181.89999999997</v>
      </c>
      <c r="E42" s="81">
        <v>0</v>
      </c>
      <c r="F42" s="81">
        <f t="shared" si="2"/>
        <v>213181.89999999997</v>
      </c>
      <c r="G42" s="117">
        <f t="shared" si="7"/>
        <v>1</v>
      </c>
      <c r="H42" s="117">
        <f t="shared" si="7"/>
        <v>1</v>
      </c>
      <c r="I42" s="81">
        <f t="shared" si="8"/>
        <v>213181.89999999997</v>
      </c>
      <c r="J42" s="82"/>
      <c r="K42" s="118">
        <v>213181.89999999994</v>
      </c>
      <c r="L42" s="120">
        <f t="shared" si="9"/>
        <v>1</v>
      </c>
      <c r="M42" s="120">
        <f t="shared" si="9"/>
        <v>1</v>
      </c>
      <c r="N42" s="83">
        <f t="shared" si="10"/>
        <v>213181.89999999994</v>
      </c>
      <c r="S42" s="143"/>
    </row>
    <row r="43" spans="1:19">
      <c r="A43" s="16">
        <f t="shared" si="1"/>
        <v>29</v>
      </c>
      <c r="B43" s="143">
        <v>35400</v>
      </c>
      <c r="C43" s="8" t="s">
        <v>121</v>
      </c>
      <c r="D43" s="118">
        <v>488916.65222249989</v>
      </c>
      <c r="E43" s="81">
        <v>0</v>
      </c>
      <c r="F43" s="81">
        <f t="shared" si="2"/>
        <v>488916.65222249989</v>
      </c>
      <c r="G43" s="117">
        <f t="shared" si="7"/>
        <v>1</v>
      </c>
      <c r="H43" s="117">
        <f t="shared" si="7"/>
        <v>1</v>
      </c>
      <c r="I43" s="81">
        <f t="shared" si="8"/>
        <v>488916.65222249989</v>
      </c>
      <c r="J43" s="82"/>
      <c r="K43" s="118">
        <v>480605.63777249999</v>
      </c>
      <c r="L43" s="120">
        <f t="shared" si="9"/>
        <v>1</v>
      </c>
      <c r="M43" s="120">
        <f t="shared" si="9"/>
        <v>1</v>
      </c>
      <c r="N43" s="83">
        <f t="shared" si="10"/>
        <v>480605.63777249999</v>
      </c>
      <c r="S43" s="143"/>
    </row>
    <row r="44" spans="1:19">
      <c r="A44" s="16">
        <f t="shared" si="1"/>
        <v>30</v>
      </c>
      <c r="B44" s="143">
        <v>35500</v>
      </c>
      <c r="C44" s="8" t="s">
        <v>122</v>
      </c>
      <c r="D44" s="118">
        <v>207206.03372350009</v>
      </c>
      <c r="E44" s="81">
        <v>0</v>
      </c>
      <c r="F44" s="81">
        <f t="shared" si="2"/>
        <v>207206.03372350009</v>
      </c>
      <c r="G44" s="117">
        <f t="shared" si="7"/>
        <v>1</v>
      </c>
      <c r="H44" s="117">
        <f t="shared" si="7"/>
        <v>1</v>
      </c>
      <c r="I44" s="81">
        <f t="shared" si="8"/>
        <v>207206.03372350009</v>
      </c>
      <c r="J44" s="82"/>
      <c r="K44" s="118">
        <v>206591.78199700007</v>
      </c>
      <c r="L44" s="120">
        <f t="shared" si="9"/>
        <v>1</v>
      </c>
      <c r="M44" s="120">
        <f t="shared" si="9"/>
        <v>1</v>
      </c>
      <c r="N44" s="83">
        <f t="shared" si="10"/>
        <v>206591.78199700007</v>
      </c>
      <c r="S44" s="143"/>
    </row>
    <row r="45" spans="1:19">
      <c r="A45" s="16">
        <f t="shared" si="1"/>
        <v>31</v>
      </c>
      <c r="B45" s="143">
        <v>35600</v>
      </c>
      <c r="C45" s="8" t="s">
        <v>123</v>
      </c>
      <c r="D45" s="118">
        <v>161950.92083374993</v>
      </c>
      <c r="E45" s="89">
        <v>0</v>
      </c>
      <c r="F45" s="89">
        <f t="shared" si="2"/>
        <v>161950.92083374993</v>
      </c>
      <c r="G45" s="117">
        <f t="shared" si="7"/>
        <v>1</v>
      </c>
      <c r="H45" s="117">
        <f t="shared" si="7"/>
        <v>1</v>
      </c>
      <c r="I45" s="89">
        <f t="shared" si="8"/>
        <v>161950.92083374993</v>
      </c>
      <c r="J45" s="82"/>
      <c r="K45" s="118">
        <v>157700.62047124992</v>
      </c>
      <c r="L45" s="120">
        <f t="shared" si="9"/>
        <v>1</v>
      </c>
      <c r="M45" s="120">
        <f t="shared" si="9"/>
        <v>1</v>
      </c>
      <c r="N45" s="90">
        <f t="shared" si="10"/>
        <v>157700.62047124992</v>
      </c>
      <c r="S45" s="143"/>
    </row>
    <row r="46" spans="1:19">
      <c r="A46" s="16">
        <f t="shared" si="1"/>
        <v>32</v>
      </c>
      <c r="B46" s="143"/>
      <c r="C46" s="8"/>
      <c r="D46" s="157"/>
      <c r="E46" s="81"/>
      <c r="F46" s="81"/>
      <c r="G46" s="117"/>
      <c r="H46" s="117"/>
      <c r="I46" s="81"/>
      <c r="J46" s="82"/>
      <c r="K46" s="157"/>
      <c r="N46" s="83"/>
    </row>
    <row r="47" spans="1:19">
      <c r="A47" s="16">
        <f t="shared" si="1"/>
        <v>33</v>
      </c>
      <c r="B47" s="143"/>
      <c r="C47" s="8" t="s">
        <v>211</v>
      </c>
      <c r="D47" s="76">
        <f>SUM(D29:D46)</f>
        <v>5240235.5781732425</v>
      </c>
      <c r="E47" s="76">
        <f>SUM(E29:E46)</f>
        <v>0</v>
      </c>
      <c r="F47" s="76">
        <f>SUM(F29:F46)</f>
        <v>5240235.5781732425</v>
      </c>
      <c r="G47" s="117"/>
      <c r="H47" s="117"/>
      <c r="I47" s="76">
        <f>SUM(I29:I46)</f>
        <v>5240235.5781732425</v>
      </c>
      <c r="J47" s="82"/>
      <c r="K47" s="76">
        <f>SUM(K29:K46)</f>
        <v>5103440.1904477142</v>
      </c>
      <c r="N47" s="80">
        <f>SUM(N29:N46)</f>
        <v>5103440.1904477142</v>
      </c>
    </row>
    <row r="48" spans="1:19">
      <c r="A48" s="16">
        <f t="shared" si="1"/>
        <v>34</v>
      </c>
      <c r="B48" s="143"/>
      <c r="C48" s="8"/>
      <c r="D48" s="81"/>
      <c r="E48" s="81"/>
      <c r="F48" s="81"/>
      <c r="G48" s="117"/>
      <c r="H48" s="117"/>
      <c r="I48" s="81"/>
      <c r="J48" s="82"/>
      <c r="K48" s="81"/>
      <c r="N48" s="83"/>
    </row>
    <row r="49" spans="1:19">
      <c r="A49" s="16">
        <f t="shared" si="1"/>
        <v>35</v>
      </c>
      <c r="B49" s="143"/>
      <c r="C49" s="72" t="s">
        <v>125</v>
      </c>
      <c r="D49" s="81"/>
      <c r="E49" s="81"/>
      <c r="F49" s="81"/>
      <c r="G49" s="117"/>
      <c r="H49" s="117"/>
      <c r="I49" s="81"/>
      <c r="J49" s="82"/>
      <c r="K49" s="81"/>
      <c r="N49" s="83"/>
    </row>
    <row r="50" spans="1:19">
      <c r="A50" s="16">
        <f t="shared" si="1"/>
        <v>36</v>
      </c>
      <c r="B50" s="143">
        <v>36510</v>
      </c>
      <c r="C50" s="8" t="s">
        <v>108</v>
      </c>
      <c r="D50" s="118">
        <v>0</v>
      </c>
      <c r="E50" s="76">
        <v>0</v>
      </c>
      <c r="F50" s="76">
        <f t="shared" si="2"/>
        <v>0</v>
      </c>
      <c r="G50" s="117">
        <f t="shared" ref="G50:H57" si="11">$G$16</f>
        <v>1</v>
      </c>
      <c r="H50" s="117">
        <f t="shared" si="11"/>
        <v>1</v>
      </c>
      <c r="I50" s="76">
        <f t="shared" ref="I50:I57" si="12">F50*G50*H50</f>
        <v>0</v>
      </c>
      <c r="J50" s="82"/>
      <c r="K50" s="118">
        <v>0</v>
      </c>
      <c r="L50" s="120">
        <f t="shared" ref="L50:M57" si="13">$G$16</f>
        <v>1</v>
      </c>
      <c r="M50" s="120">
        <f t="shared" si="13"/>
        <v>1</v>
      </c>
      <c r="N50" s="80">
        <f t="shared" ref="N50:N57" si="14">K50*L50*M50</f>
        <v>0</v>
      </c>
      <c r="S50" s="143"/>
    </row>
    <row r="51" spans="1:19">
      <c r="A51" s="16">
        <f t="shared" si="1"/>
        <v>37</v>
      </c>
      <c r="B51" s="143">
        <v>36520</v>
      </c>
      <c r="C51" s="8" t="s">
        <v>109</v>
      </c>
      <c r="D51" s="118">
        <v>457857.93129999959</v>
      </c>
      <c r="E51" s="81">
        <v>0</v>
      </c>
      <c r="F51" s="81">
        <f t="shared" si="2"/>
        <v>457857.93129999959</v>
      </c>
      <c r="G51" s="117">
        <f t="shared" si="11"/>
        <v>1</v>
      </c>
      <c r="H51" s="117">
        <f t="shared" si="11"/>
        <v>1</v>
      </c>
      <c r="I51" s="81">
        <f t="shared" si="12"/>
        <v>457857.93129999959</v>
      </c>
      <c r="J51" s="82"/>
      <c r="K51" s="118">
        <v>452087.24749999971</v>
      </c>
      <c r="L51" s="120">
        <f t="shared" si="13"/>
        <v>1</v>
      </c>
      <c r="M51" s="120">
        <f t="shared" si="13"/>
        <v>1</v>
      </c>
      <c r="N51" s="83">
        <f t="shared" si="14"/>
        <v>452087.24749999971</v>
      </c>
      <c r="S51" s="143"/>
    </row>
    <row r="52" spans="1:19">
      <c r="A52" s="16">
        <f t="shared" si="1"/>
        <v>38</v>
      </c>
      <c r="B52" s="143">
        <v>36602</v>
      </c>
      <c r="C52" s="8" t="s">
        <v>126</v>
      </c>
      <c r="D52" s="118">
        <v>13847.584352</v>
      </c>
      <c r="E52" s="81">
        <v>0</v>
      </c>
      <c r="F52" s="81">
        <f t="shared" si="2"/>
        <v>13847.584352</v>
      </c>
      <c r="G52" s="117">
        <f t="shared" si="11"/>
        <v>1</v>
      </c>
      <c r="H52" s="117">
        <f t="shared" si="11"/>
        <v>1</v>
      </c>
      <c r="I52" s="81">
        <f t="shared" si="12"/>
        <v>13847.584352</v>
      </c>
      <c r="J52" s="82"/>
      <c r="K52" s="118">
        <v>13411.469043999994</v>
      </c>
      <c r="L52" s="120">
        <f t="shared" si="13"/>
        <v>1</v>
      </c>
      <c r="M52" s="120">
        <f t="shared" si="13"/>
        <v>1</v>
      </c>
      <c r="N52" s="83">
        <f t="shared" si="14"/>
        <v>13411.469043999994</v>
      </c>
      <c r="S52" s="143"/>
    </row>
    <row r="53" spans="1:19">
      <c r="A53" s="16">
        <f t="shared" si="1"/>
        <v>39</v>
      </c>
      <c r="B53" s="143">
        <v>36603</v>
      </c>
      <c r="C53" s="8" t="s">
        <v>127</v>
      </c>
      <c r="D53" s="118">
        <v>47821.560763999994</v>
      </c>
      <c r="E53" s="81">
        <v>0</v>
      </c>
      <c r="F53" s="81">
        <f t="shared" si="2"/>
        <v>47821.560763999994</v>
      </c>
      <c r="G53" s="117">
        <f t="shared" si="11"/>
        <v>1</v>
      </c>
      <c r="H53" s="117">
        <f t="shared" si="11"/>
        <v>1</v>
      </c>
      <c r="I53" s="81">
        <f t="shared" si="12"/>
        <v>47821.560763999994</v>
      </c>
      <c r="J53" s="82"/>
      <c r="K53" s="118">
        <v>47280.206782999987</v>
      </c>
      <c r="L53" s="120">
        <f t="shared" si="13"/>
        <v>1</v>
      </c>
      <c r="M53" s="120">
        <f t="shared" si="13"/>
        <v>1</v>
      </c>
      <c r="N53" s="83">
        <f t="shared" si="14"/>
        <v>47280.206782999987</v>
      </c>
      <c r="S53" s="143"/>
    </row>
    <row r="54" spans="1:19">
      <c r="A54" s="16">
        <f t="shared" si="1"/>
        <v>40</v>
      </c>
      <c r="B54" s="143">
        <v>36700</v>
      </c>
      <c r="C54" s="8" t="s">
        <v>128</v>
      </c>
      <c r="D54" s="118">
        <v>135619.65000000008</v>
      </c>
      <c r="E54" s="81">
        <v>0</v>
      </c>
      <c r="F54" s="81">
        <f t="shared" si="2"/>
        <v>135619.65000000008</v>
      </c>
      <c r="G54" s="117">
        <f t="shared" si="11"/>
        <v>1</v>
      </c>
      <c r="H54" s="117">
        <f t="shared" si="11"/>
        <v>1</v>
      </c>
      <c r="I54" s="81">
        <f t="shared" si="12"/>
        <v>135619.65000000008</v>
      </c>
      <c r="J54" s="82"/>
      <c r="K54" s="118">
        <v>130981.93000000007</v>
      </c>
      <c r="L54" s="120">
        <f t="shared" si="13"/>
        <v>1</v>
      </c>
      <c r="M54" s="120">
        <f t="shared" si="13"/>
        <v>1</v>
      </c>
      <c r="N54" s="83">
        <f t="shared" si="14"/>
        <v>130981.93000000007</v>
      </c>
      <c r="S54" s="143"/>
    </row>
    <row r="55" spans="1:19">
      <c r="A55" s="16">
        <f t="shared" si="1"/>
        <v>41</v>
      </c>
      <c r="B55" s="143">
        <v>36701</v>
      </c>
      <c r="C55" s="8" t="s">
        <v>129</v>
      </c>
      <c r="D55" s="118">
        <v>18552063.393450242</v>
      </c>
      <c r="E55" s="81">
        <v>0</v>
      </c>
      <c r="F55" s="81">
        <f t="shared" si="2"/>
        <v>18552063.393450242</v>
      </c>
      <c r="G55" s="117">
        <f t="shared" si="11"/>
        <v>1</v>
      </c>
      <c r="H55" s="117">
        <f t="shared" si="11"/>
        <v>1</v>
      </c>
      <c r="I55" s="81">
        <f t="shared" si="12"/>
        <v>18552063.393450242</v>
      </c>
      <c r="J55" s="82"/>
      <c r="K55" s="118">
        <v>18289712.331949748</v>
      </c>
      <c r="L55" s="120">
        <f t="shared" si="13"/>
        <v>1</v>
      </c>
      <c r="M55" s="120">
        <f t="shared" si="13"/>
        <v>1</v>
      </c>
      <c r="N55" s="83">
        <f t="shared" si="14"/>
        <v>18289712.331949748</v>
      </c>
      <c r="S55" s="143"/>
    </row>
    <row r="56" spans="1:19">
      <c r="A56" s="16">
        <f t="shared" si="1"/>
        <v>42</v>
      </c>
      <c r="B56" s="143">
        <v>36900</v>
      </c>
      <c r="C56" s="8" t="s">
        <v>130</v>
      </c>
      <c r="D56" s="118">
        <v>273635.76948299992</v>
      </c>
      <c r="E56" s="81">
        <v>0</v>
      </c>
      <c r="F56" s="81">
        <f t="shared" si="2"/>
        <v>273635.76948299992</v>
      </c>
      <c r="G56" s="117">
        <f t="shared" si="11"/>
        <v>1</v>
      </c>
      <c r="H56" s="117">
        <f t="shared" si="11"/>
        <v>1</v>
      </c>
      <c r="I56" s="81">
        <f t="shared" si="12"/>
        <v>273635.76948299992</v>
      </c>
      <c r="J56" s="82"/>
      <c r="K56" s="118">
        <v>267055.03536699997</v>
      </c>
      <c r="L56" s="120">
        <f t="shared" si="13"/>
        <v>1</v>
      </c>
      <c r="M56" s="120">
        <f t="shared" si="13"/>
        <v>1</v>
      </c>
      <c r="N56" s="83">
        <f t="shared" si="14"/>
        <v>267055.03536699997</v>
      </c>
      <c r="S56" s="143"/>
    </row>
    <row r="57" spans="1:19">
      <c r="A57" s="16">
        <f t="shared" si="1"/>
        <v>43</v>
      </c>
      <c r="B57" s="143">
        <v>36901</v>
      </c>
      <c r="C57" s="8" t="s">
        <v>130</v>
      </c>
      <c r="D57" s="118">
        <v>1479163.8811027487</v>
      </c>
      <c r="E57" s="89">
        <v>0</v>
      </c>
      <c r="F57" s="89">
        <f t="shared" si="2"/>
        <v>1479163.8811027487</v>
      </c>
      <c r="G57" s="117">
        <f t="shared" si="11"/>
        <v>1</v>
      </c>
      <c r="H57" s="117">
        <f t="shared" si="11"/>
        <v>1</v>
      </c>
      <c r="I57" s="89">
        <f t="shared" si="12"/>
        <v>1479163.8811027487</v>
      </c>
      <c r="J57" s="82"/>
      <c r="K57" s="118">
        <v>1454876.2570157489</v>
      </c>
      <c r="L57" s="120">
        <f t="shared" si="13"/>
        <v>1</v>
      </c>
      <c r="M57" s="120">
        <f t="shared" si="13"/>
        <v>1</v>
      </c>
      <c r="N57" s="90">
        <f t="shared" si="14"/>
        <v>1454876.2570157489</v>
      </c>
      <c r="S57" s="143"/>
    </row>
    <row r="58" spans="1:19">
      <c r="A58" s="16">
        <f t="shared" si="1"/>
        <v>44</v>
      </c>
      <c r="B58" s="143"/>
      <c r="C58" s="8"/>
      <c r="D58" s="157"/>
      <c r="E58" s="81"/>
      <c r="F58" s="81"/>
      <c r="G58" s="117"/>
      <c r="H58" s="117"/>
      <c r="I58" s="81"/>
      <c r="J58" s="82"/>
      <c r="K58" s="157"/>
      <c r="N58" s="83"/>
    </row>
    <row r="59" spans="1:19">
      <c r="A59" s="16">
        <f t="shared" si="1"/>
        <v>45</v>
      </c>
      <c r="B59" s="146"/>
      <c r="C59" s="8" t="s">
        <v>212</v>
      </c>
      <c r="D59" s="76">
        <f>SUM(D50:D58)</f>
        <v>20960009.770451989</v>
      </c>
      <c r="E59" s="76">
        <f>SUM(E50:E58)</f>
        <v>0</v>
      </c>
      <c r="F59" s="76">
        <f>SUM(F50:F58)</f>
        <v>20960009.770451989</v>
      </c>
      <c r="G59" s="117"/>
      <c r="H59" s="117"/>
      <c r="I59" s="76">
        <f>SUM(I50:I58)</f>
        <v>20960009.770451989</v>
      </c>
      <c r="J59" s="82"/>
      <c r="K59" s="76">
        <f>SUM(K50:K58)</f>
        <v>20655404.477659497</v>
      </c>
      <c r="N59" s="80">
        <f>SUM(N50:N58)</f>
        <v>20655404.477659497</v>
      </c>
    </row>
    <row r="60" spans="1:19">
      <c r="A60" s="16">
        <f t="shared" si="1"/>
        <v>46</v>
      </c>
      <c r="B60" s="146"/>
      <c r="C60" s="5"/>
      <c r="D60" s="81"/>
      <c r="E60" s="81"/>
      <c r="F60" s="81"/>
      <c r="G60" s="117"/>
      <c r="H60" s="117"/>
      <c r="I60" s="81"/>
      <c r="J60" s="82"/>
      <c r="K60" s="81"/>
      <c r="N60" s="83"/>
    </row>
    <row r="61" spans="1:19">
      <c r="A61" s="16">
        <f t="shared" si="1"/>
        <v>47</v>
      </c>
      <c r="B61" s="146"/>
      <c r="C61" s="72" t="s">
        <v>132</v>
      </c>
      <c r="D61" s="81"/>
      <c r="E61" s="81"/>
      <c r="F61" s="81"/>
      <c r="G61" s="117"/>
      <c r="H61" s="117"/>
      <c r="I61" s="81"/>
      <c r="J61" s="82"/>
      <c r="K61" s="81"/>
      <c r="N61" s="83"/>
    </row>
    <row r="62" spans="1:19">
      <c r="A62" s="16">
        <f t="shared" si="1"/>
        <v>48</v>
      </c>
      <c r="B62" s="143">
        <v>37400</v>
      </c>
      <c r="C62" s="8" t="s">
        <v>133</v>
      </c>
      <c r="D62" s="118">
        <v>-0.01</v>
      </c>
      <c r="E62" s="76">
        <v>0</v>
      </c>
      <c r="F62" s="76">
        <f t="shared" si="2"/>
        <v>-0.01</v>
      </c>
      <c r="G62" s="117">
        <f t="shared" ref="G62:H81" si="15">$G$16</f>
        <v>1</v>
      </c>
      <c r="H62" s="117">
        <f t="shared" si="15"/>
        <v>1</v>
      </c>
      <c r="I62" s="76">
        <f t="shared" ref="I62:I81" si="16">F62*G62*H62</f>
        <v>-0.01</v>
      </c>
      <c r="J62" s="82"/>
      <c r="K62" s="118">
        <v>-9.9999999999999985E-3</v>
      </c>
      <c r="L62" s="120">
        <f t="shared" ref="L62:M81" si="17">$G$16</f>
        <v>1</v>
      </c>
      <c r="M62" s="120">
        <f t="shared" si="17"/>
        <v>1</v>
      </c>
      <c r="N62" s="80">
        <f t="shared" ref="N62:N81" si="18">K62*L62*M62</f>
        <v>-9.9999999999999985E-3</v>
      </c>
      <c r="S62" s="143"/>
    </row>
    <row r="63" spans="1:19">
      <c r="A63" s="16">
        <f t="shared" si="1"/>
        <v>49</v>
      </c>
      <c r="B63" s="143">
        <v>37401</v>
      </c>
      <c r="C63" s="8" t="s">
        <v>108</v>
      </c>
      <c r="D63" s="118">
        <v>0</v>
      </c>
      <c r="E63" s="81">
        <v>0</v>
      </c>
      <c r="F63" s="81">
        <f t="shared" si="2"/>
        <v>0</v>
      </c>
      <c r="G63" s="117">
        <f t="shared" si="15"/>
        <v>1</v>
      </c>
      <c r="H63" s="117">
        <f t="shared" si="15"/>
        <v>1</v>
      </c>
      <c r="I63" s="81">
        <f t="shared" si="16"/>
        <v>0</v>
      </c>
      <c r="J63" s="82"/>
      <c r="K63" s="118">
        <v>0</v>
      </c>
      <c r="L63" s="120">
        <f t="shared" si="17"/>
        <v>1</v>
      </c>
      <c r="M63" s="120">
        <f t="shared" si="17"/>
        <v>1</v>
      </c>
      <c r="N63" s="83">
        <f t="shared" si="18"/>
        <v>0</v>
      </c>
      <c r="S63" s="143"/>
    </row>
    <row r="64" spans="1:19">
      <c r="A64" s="16">
        <f t="shared" si="1"/>
        <v>50</v>
      </c>
      <c r="B64" s="143">
        <v>37402</v>
      </c>
      <c r="C64" s="8" t="s">
        <v>134</v>
      </c>
      <c r="D64" s="118">
        <v>131276.55425531496</v>
      </c>
      <c r="E64" s="81">
        <v>0</v>
      </c>
      <c r="F64" s="81">
        <f t="shared" si="2"/>
        <v>131276.55425531496</v>
      </c>
      <c r="G64" s="117">
        <f t="shared" si="15"/>
        <v>1</v>
      </c>
      <c r="H64" s="117">
        <f t="shared" si="15"/>
        <v>1</v>
      </c>
      <c r="I64" s="81">
        <f t="shared" si="16"/>
        <v>131276.55425531496</v>
      </c>
      <c r="J64" s="82"/>
      <c r="K64" s="118">
        <v>120248.31965378176</v>
      </c>
      <c r="L64" s="120">
        <f t="shared" si="17"/>
        <v>1</v>
      </c>
      <c r="M64" s="120">
        <f t="shared" si="17"/>
        <v>1</v>
      </c>
      <c r="N64" s="83">
        <f t="shared" si="18"/>
        <v>120248.31965378176</v>
      </c>
      <c r="S64" s="143"/>
    </row>
    <row r="65" spans="1:19">
      <c r="A65" s="16">
        <f t="shared" si="1"/>
        <v>51</v>
      </c>
      <c r="B65" s="143">
        <v>37403</v>
      </c>
      <c r="C65" s="8" t="s">
        <v>135</v>
      </c>
      <c r="D65" s="118">
        <v>0</v>
      </c>
      <c r="E65" s="81">
        <v>0</v>
      </c>
      <c r="F65" s="81">
        <f t="shared" si="2"/>
        <v>0</v>
      </c>
      <c r="G65" s="117">
        <f t="shared" si="15"/>
        <v>1</v>
      </c>
      <c r="H65" s="117">
        <f t="shared" si="15"/>
        <v>1</v>
      </c>
      <c r="I65" s="81">
        <f t="shared" si="16"/>
        <v>0</v>
      </c>
      <c r="J65" s="82"/>
      <c r="K65" s="118">
        <v>0</v>
      </c>
      <c r="L65" s="120">
        <f t="shared" si="17"/>
        <v>1</v>
      </c>
      <c r="M65" s="120">
        <f t="shared" si="17"/>
        <v>1</v>
      </c>
      <c r="N65" s="83">
        <f t="shared" si="18"/>
        <v>0</v>
      </c>
      <c r="S65" s="143"/>
    </row>
    <row r="66" spans="1:19">
      <c r="A66" s="16">
        <f t="shared" si="1"/>
        <v>52</v>
      </c>
      <c r="B66" s="143">
        <v>37500</v>
      </c>
      <c r="C66" s="8" t="s">
        <v>126</v>
      </c>
      <c r="D66" s="118">
        <v>96542.198037500013</v>
      </c>
      <c r="E66" s="81">
        <v>0</v>
      </c>
      <c r="F66" s="81">
        <f t="shared" si="2"/>
        <v>96542.198037500013</v>
      </c>
      <c r="G66" s="117">
        <f t="shared" si="15"/>
        <v>1</v>
      </c>
      <c r="H66" s="117">
        <f t="shared" si="15"/>
        <v>1</v>
      </c>
      <c r="I66" s="81">
        <f t="shared" si="16"/>
        <v>96542.198037500013</v>
      </c>
      <c r="J66" s="82"/>
      <c r="K66" s="118">
        <v>93079.672375500042</v>
      </c>
      <c r="L66" s="120">
        <f t="shared" si="17"/>
        <v>1</v>
      </c>
      <c r="M66" s="120">
        <f t="shared" si="17"/>
        <v>1</v>
      </c>
      <c r="N66" s="83">
        <f t="shared" si="18"/>
        <v>93079.672375500042</v>
      </c>
      <c r="S66" s="143"/>
    </row>
    <row r="67" spans="1:19">
      <c r="A67" s="16">
        <f t="shared" si="1"/>
        <v>53</v>
      </c>
      <c r="B67" s="143">
        <v>37501</v>
      </c>
      <c r="C67" s="8" t="s">
        <v>136</v>
      </c>
      <c r="D67" s="118">
        <v>63895.483543749964</v>
      </c>
      <c r="E67" s="81">
        <v>0</v>
      </c>
      <c r="F67" s="81">
        <f t="shared" si="2"/>
        <v>63895.483543749964</v>
      </c>
      <c r="G67" s="117">
        <f t="shared" si="15"/>
        <v>1</v>
      </c>
      <c r="H67" s="117">
        <f t="shared" si="15"/>
        <v>1</v>
      </c>
      <c r="I67" s="81">
        <f t="shared" si="16"/>
        <v>63895.483543749964</v>
      </c>
      <c r="J67" s="82"/>
      <c r="K67" s="118">
        <v>62867.356804749979</v>
      </c>
      <c r="L67" s="120">
        <f t="shared" si="17"/>
        <v>1</v>
      </c>
      <c r="M67" s="120">
        <f t="shared" si="17"/>
        <v>1</v>
      </c>
      <c r="N67" s="83">
        <f t="shared" si="18"/>
        <v>62867.356804749979</v>
      </c>
      <c r="S67" s="143"/>
    </row>
    <row r="68" spans="1:19">
      <c r="A68" s="16">
        <f t="shared" si="1"/>
        <v>54</v>
      </c>
      <c r="B68" s="143">
        <v>37502</v>
      </c>
      <c r="C68" s="8" t="s">
        <v>134</v>
      </c>
      <c r="D68" s="118">
        <v>32193.092006250019</v>
      </c>
      <c r="E68" s="81">
        <v>0</v>
      </c>
      <c r="F68" s="81">
        <f t="shared" si="2"/>
        <v>32193.092006250019</v>
      </c>
      <c r="G68" s="117">
        <f t="shared" si="15"/>
        <v>1</v>
      </c>
      <c r="H68" s="117">
        <f t="shared" si="15"/>
        <v>1</v>
      </c>
      <c r="I68" s="81">
        <f t="shared" si="16"/>
        <v>32193.092006250019</v>
      </c>
      <c r="J68" s="82"/>
      <c r="K68" s="118">
        <v>31716.570849250005</v>
      </c>
      <c r="L68" s="120">
        <f t="shared" si="17"/>
        <v>1</v>
      </c>
      <c r="M68" s="120">
        <f t="shared" si="17"/>
        <v>1</v>
      </c>
      <c r="N68" s="83">
        <f t="shared" si="18"/>
        <v>31716.570849250005</v>
      </c>
      <c r="S68" s="143"/>
    </row>
    <row r="69" spans="1:19">
      <c r="A69" s="16">
        <f t="shared" si="1"/>
        <v>55</v>
      </c>
      <c r="B69" s="143">
        <v>37503</v>
      </c>
      <c r="C69" s="8" t="s">
        <v>137</v>
      </c>
      <c r="D69" s="118">
        <v>1689.5173249999984</v>
      </c>
      <c r="E69" s="81">
        <v>0</v>
      </c>
      <c r="F69" s="81">
        <f t="shared" si="2"/>
        <v>1689.5173249999984</v>
      </c>
      <c r="G69" s="117">
        <f t="shared" si="15"/>
        <v>1</v>
      </c>
      <c r="H69" s="117">
        <f t="shared" si="15"/>
        <v>1</v>
      </c>
      <c r="I69" s="81">
        <f t="shared" si="16"/>
        <v>1689.5173249999984</v>
      </c>
      <c r="J69" s="82"/>
      <c r="K69" s="118">
        <v>1648.2650009999986</v>
      </c>
      <c r="L69" s="120">
        <f t="shared" si="17"/>
        <v>1</v>
      </c>
      <c r="M69" s="120">
        <f t="shared" si="17"/>
        <v>1</v>
      </c>
      <c r="N69" s="83">
        <f t="shared" si="18"/>
        <v>1648.2650009999986</v>
      </c>
      <c r="S69" s="143"/>
    </row>
    <row r="70" spans="1:19">
      <c r="A70" s="16">
        <f t="shared" si="1"/>
        <v>56</v>
      </c>
      <c r="B70" s="143">
        <v>37600</v>
      </c>
      <c r="C70" s="8" t="s">
        <v>128</v>
      </c>
      <c r="D70" s="118">
        <v>12613667.313597281</v>
      </c>
      <c r="E70" s="81">
        <v>0</v>
      </c>
      <c r="F70" s="81">
        <f t="shared" si="2"/>
        <v>12613667.313597281</v>
      </c>
      <c r="G70" s="117">
        <f t="shared" si="15"/>
        <v>1</v>
      </c>
      <c r="H70" s="117">
        <f t="shared" si="15"/>
        <v>1</v>
      </c>
      <c r="I70" s="81">
        <f t="shared" si="16"/>
        <v>12613667.313597281</v>
      </c>
      <c r="J70" s="82"/>
      <c r="K70" s="118">
        <v>12563726.007170392</v>
      </c>
      <c r="L70" s="120">
        <f t="shared" si="17"/>
        <v>1</v>
      </c>
      <c r="M70" s="120">
        <f t="shared" si="17"/>
        <v>1</v>
      </c>
      <c r="N70" s="83">
        <f t="shared" si="18"/>
        <v>12563726.007170392</v>
      </c>
      <c r="S70" s="143"/>
    </row>
    <row r="71" spans="1:19">
      <c r="A71" s="16">
        <f t="shared" si="1"/>
        <v>57</v>
      </c>
      <c r="B71" s="143">
        <v>37601</v>
      </c>
      <c r="C71" s="8" t="s">
        <v>129</v>
      </c>
      <c r="D71" s="118">
        <v>26014977.518867083</v>
      </c>
      <c r="E71" s="81">
        <v>0</v>
      </c>
      <c r="F71" s="81">
        <f t="shared" si="2"/>
        <v>26014977.518867083</v>
      </c>
      <c r="G71" s="117">
        <f t="shared" si="15"/>
        <v>1</v>
      </c>
      <c r="H71" s="117">
        <f t="shared" si="15"/>
        <v>1</v>
      </c>
      <c r="I71" s="81">
        <f t="shared" si="16"/>
        <v>26014977.518867083</v>
      </c>
      <c r="J71" s="82"/>
      <c r="K71" s="118">
        <v>25503851.906295814</v>
      </c>
      <c r="L71" s="120">
        <f t="shared" si="17"/>
        <v>1</v>
      </c>
      <c r="M71" s="120">
        <f t="shared" si="17"/>
        <v>1</v>
      </c>
      <c r="N71" s="83">
        <f t="shared" si="18"/>
        <v>25503851.906295814</v>
      </c>
      <c r="S71" s="143"/>
    </row>
    <row r="72" spans="1:19">
      <c r="A72" s="16">
        <f t="shared" si="1"/>
        <v>58</v>
      </c>
      <c r="B72" s="143">
        <v>37602</v>
      </c>
      <c r="C72" s="8" t="s">
        <v>138</v>
      </c>
      <c r="D72" s="118">
        <v>15350581.999358786</v>
      </c>
      <c r="E72" s="81">
        <v>0</v>
      </c>
      <c r="F72" s="81">
        <f t="shared" si="2"/>
        <v>15350581.999358786</v>
      </c>
      <c r="G72" s="117">
        <f t="shared" si="15"/>
        <v>1</v>
      </c>
      <c r="H72" s="117">
        <f t="shared" si="15"/>
        <v>1</v>
      </c>
      <c r="I72" s="81">
        <f t="shared" si="16"/>
        <v>15350581.999358786</v>
      </c>
      <c r="J72" s="82"/>
      <c r="K72" s="118">
        <v>14330469.760161983</v>
      </c>
      <c r="L72" s="120">
        <f t="shared" si="17"/>
        <v>1</v>
      </c>
      <c r="M72" s="120">
        <f t="shared" si="17"/>
        <v>1</v>
      </c>
      <c r="N72" s="83">
        <f t="shared" si="18"/>
        <v>14330469.760161983</v>
      </c>
      <c r="S72" s="143"/>
    </row>
    <row r="73" spans="1:19">
      <c r="A73" s="16">
        <f t="shared" si="1"/>
        <v>59</v>
      </c>
      <c r="B73" s="143">
        <v>37800</v>
      </c>
      <c r="C73" s="8" t="s">
        <v>139</v>
      </c>
      <c r="D73" s="118">
        <v>2142318.3952790843</v>
      </c>
      <c r="E73" s="81">
        <v>0</v>
      </c>
      <c r="F73" s="81">
        <f t="shared" si="2"/>
        <v>2142318.3952790843</v>
      </c>
      <c r="G73" s="117">
        <f t="shared" si="15"/>
        <v>1</v>
      </c>
      <c r="H73" s="117">
        <f t="shared" si="15"/>
        <v>1</v>
      </c>
      <c r="I73" s="81">
        <f t="shared" si="16"/>
        <v>2142318.3952790843</v>
      </c>
      <c r="J73" s="82"/>
      <c r="K73" s="118">
        <v>2038790.2839423008</v>
      </c>
      <c r="L73" s="120">
        <f t="shared" si="17"/>
        <v>1</v>
      </c>
      <c r="M73" s="120">
        <f t="shared" si="17"/>
        <v>1</v>
      </c>
      <c r="N73" s="83">
        <f t="shared" si="18"/>
        <v>2038790.2839423008</v>
      </c>
      <c r="S73" s="143"/>
    </row>
    <row r="74" spans="1:19">
      <c r="A74" s="16">
        <f t="shared" si="1"/>
        <v>60</v>
      </c>
      <c r="B74" s="143">
        <v>37900</v>
      </c>
      <c r="C74" s="8" t="s">
        <v>140</v>
      </c>
      <c r="D74" s="118">
        <v>679347.38363375934</v>
      </c>
      <c r="E74" s="81">
        <v>0</v>
      </c>
      <c r="F74" s="81">
        <f t="shared" si="2"/>
        <v>679347.38363375934</v>
      </c>
      <c r="G74" s="117">
        <f t="shared" si="15"/>
        <v>1</v>
      </c>
      <c r="H74" s="117">
        <f t="shared" si="15"/>
        <v>1</v>
      </c>
      <c r="I74" s="81">
        <f t="shared" si="16"/>
        <v>679347.38363375934</v>
      </c>
      <c r="J74" s="82"/>
      <c r="K74" s="118">
        <v>636817.22325764527</v>
      </c>
      <c r="L74" s="120">
        <f t="shared" si="17"/>
        <v>1</v>
      </c>
      <c r="M74" s="120">
        <f t="shared" si="17"/>
        <v>1</v>
      </c>
      <c r="N74" s="83">
        <f t="shared" si="18"/>
        <v>636817.22325764527</v>
      </c>
      <c r="S74" s="143"/>
    </row>
    <row r="75" spans="1:19">
      <c r="A75" s="16">
        <f t="shared" si="1"/>
        <v>61</v>
      </c>
      <c r="B75" s="143">
        <v>37905</v>
      </c>
      <c r="C75" s="8" t="s">
        <v>141</v>
      </c>
      <c r="D75" s="118">
        <v>892395.7075239995</v>
      </c>
      <c r="E75" s="81">
        <v>0</v>
      </c>
      <c r="F75" s="81">
        <f t="shared" si="2"/>
        <v>892395.7075239995</v>
      </c>
      <c r="G75" s="117">
        <f t="shared" si="15"/>
        <v>1</v>
      </c>
      <c r="H75" s="117">
        <f t="shared" si="15"/>
        <v>1</v>
      </c>
      <c r="I75" s="81">
        <f t="shared" si="16"/>
        <v>892395.7075239995</v>
      </c>
      <c r="J75" s="82"/>
      <c r="K75" s="118">
        <v>872464.07280099951</v>
      </c>
      <c r="L75" s="120">
        <f t="shared" si="17"/>
        <v>1</v>
      </c>
      <c r="M75" s="120">
        <f t="shared" si="17"/>
        <v>1</v>
      </c>
      <c r="N75" s="83">
        <f t="shared" si="18"/>
        <v>872464.07280099951</v>
      </c>
      <c r="S75" s="143"/>
    </row>
    <row r="76" spans="1:19">
      <c r="A76" s="16">
        <f t="shared" si="1"/>
        <v>62</v>
      </c>
      <c r="B76" s="143">
        <v>38000</v>
      </c>
      <c r="C76" s="8" t="s">
        <v>142</v>
      </c>
      <c r="D76" s="118">
        <v>41469349.390848212</v>
      </c>
      <c r="E76" s="81">
        <v>0</v>
      </c>
      <c r="F76" s="81">
        <f t="shared" si="2"/>
        <v>41469349.390848212</v>
      </c>
      <c r="G76" s="117">
        <f t="shared" si="15"/>
        <v>1</v>
      </c>
      <c r="H76" s="117">
        <f t="shared" si="15"/>
        <v>1</v>
      </c>
      <c r="I76" s="81">
        <f t="shared" si="16"/>
        <v>41469349.390848212</v>
      </c>
      <c r="J76" s="82"/>
      <c r="K76" s="118">
        <v>41215363.434713893</v>
      </c>
      <c r="L76" s="120">
        <f t="shared" si="17"/>
        <v>1</v>
      </c>
      <c r="M76" s="120">
        <f t="shared" si="17"/>
        <v>1</v>
      </c>
      <c r="N76" s="83">
        <f t="shared" si="18"/>
        <v>41215363.434713893</v>
      </c>
      <c r="S76" s="143"/>
    </row>
    <row r="77" spans="1:19">
      <c r="A77" s="16">
        <f t="shared" si="1"/>
        <v>63</v>
      </c>
      <c r="B77" s="143">
        <v>38100</v>
      </c>
      <c r="C77" s="8" t="s">
        <v>143</v>
      </c>
      <c r="D77" s="118">
        <v>18659965.967822582</v>
      </c>
      <c r="E77" s="81">
        <v>0</v>
      </c>
      <c r="F77" s="81">
        <f t="shared" si="2"/>
        <v>18659965.967822582</v>
      </c>
      <c r="G77" s="117">
        <f t="shared" si="15"/>
        <v>1</v>
      </c>
      <c r="H77" s="117">
        <f t="shared" si="15"/>
        <v>1</v>
      </c>
      <c r="I77" s="81">
        <f t="shared" si="16"/>
        <v>18659965.967822582</v>
      </c>
      <c r="J77" s="82"/>
      <c r="K77" s="118">
        <v>17354749.489799816</v>
      </c>
      <c r="L77" s="120">
        <f t="shared" si="17"/>
        <v>1</v>
      </c>
      <c r="M77" s="120">
        <f t="shared" si="17"/>
        <v>1</v>
      </c>
      <c r="N77" s="83">
        <f t="shared" si="18"/>
        <v>17354749.489799816</v>
      </c>
      <c r="S77" s="143"/>
    </row>
    <row r="78" spans="1:19">
      <c r="A78" s="16">
        <f t="shared" si="1"/>
        <v>64</v>
      </c>
      <c r="B78" s="143">
        <v>38200</v>
      </c>
      <c r="C78" s="8" t="s">
        <v>144</v>
      </c>
      <c r="D78" s="118">
        <v>23254505.520974264</v>
      </c>
      <c r="E78" s="81">
        <v>0</v>
      </c>
      <c r="F78" s="81">
        <f t="shared" si="2"/>
        <v>23254505.520974264</v>
      </c>
      <c r="G78" s="117">
        <f t="shared" si="15"/>
        <v>1</v>
      </c>
      <c r="H78" s="117">
        <f t="shared" si="15"/>
        <v>1</v>
      </c>
      <c r="I78" s="81">
        <f t="shared" si="16"/>
        <v>23254505.520974264</v>
      </c>
      <c r="J78" s="82"/>
      <c r="K78" s="118">
        <v>22442436.168499127</v>
      </c>
      <c r="L78" s="120">
        <f t="shared" si="17"/>
        <v>1</v>
      </c>
      <c r="M78" s="120">
        <f t="shared" si="17"/>
        <v>1</v>
      </c>
      <c r="N78" s="83">
        <f t="shared" si="18"/>
        <v>22442436.168499127</v>
      </c>
      <c r="S78" s="143"/>
    </row>
    <row r="79" spans="1:19">
      <c r="A79" s="16">
        <f t="shared" si="1"/>
        <v>65</v>
      </c>
      <c r="B79" s="143">
        <v>38300</v>
      </c>
      <c r="C79" s="8" t="s">
        <v>145</v>
      </c>
      <c r="D79" s="118">
        <v>3531640.4864969696</v>
      </c>
      <c r="E79" s="81">
        <v>0</v>
      </c>
      <c r="F79" s="81">
        <f t="shared" si="2"/>
        <v>3531640.4864969696</v>
      </c>
      <c r="G79" s="117">
        <f t="shared" si="15"/>
        <v>1</v>
      </c>
      <c r="H79" s="117">
        <f t="shared" si="15"/>
        <v>1</v>
      </c>
      <c r="I79" s="81">
        <f t="shared" si="16"/>
        <v>3531640.4864969696</v>
      </c>
      <c r="J79" s="82"/>
      <c r="K79" s="118">
        <v>3398848.2452533166</v>
      </c>
      <c r="L79" s="120">
        <f t="shared" si="17"/>
        <v>1</v>
      </c>
      <c r="M79" s="120">
        <f t="shared" si="17"/>
        <v>1</v>
      </c>
      <c r="N79" s="83">
        <f t="shared" si="18"/>
        <v>3398848.2452533166</v>
      </c>
      <c r="S79" s="143"/>
    </row>
    <row r="80" spans="1:19">
      <c r="A80" s="16">
        <f t="shared" si="1"/>
        <v>66</v>
      </c>
      <c r="B80" s="143">
        <v>38400</v>
      </c>
      <c r="C80" s="8" t="s">
        <v>146</v>
      </c>
      <c r="D80" s="118">
        <v>78773.228390999924</v>
      </c>
      <c r="E80" s="81">
        <v>0</v>
      </c>
      <c r="F80" s="81">
        <f t="shared" si="2"/>
        <v>78773.228390999924</v>
      </c>
      <c r="G80" s="117">
        <f t="shared" si="15"/>
        <v>1</v>
      </c>
      <c r="H80" s="117">
        <f t="shared" si="15"/>
        <v>1</v>
      </c>
      <c r="I80" s="81">
        <f t="shared" si="16"/>
        <v>78773.228390999924</v>
      </c>
      <c r="J80" s="82"/>
      <c r="K80" s="118">
        <v>76960.481160999945</v>
      </c>
      <c r="L80" s="120">
        <f t="shared" si="17"/>
        <v>1</v>
      </c>
      <c r="M80" s="120">
        <f t="shared" si="17"/>
        <v>1</v>
      </c>
      <c r="N80" s="83">
        <f t="shared" si="18"/>
        <v>76960.481160999945</v>
      </c>
      <c r="S80" s="143"/>
    </row>
    <row r="81" spans="1:19">
      <c r="A81" s="16">
        <f t="shared" ref="A81:A144" si="19">A80+1</f>
        <v>67</v>
      </c>
      <c r="B81" s="143">
        <v>38500</v>
      </c>
      <c r="C81" s="8" t="s">
        <v>147</v>
      </c>
      <c r="D81" s="118">
        <v>2865662.5790506341</v>
      </c>
      <c r="E81" s="81">
        <v>0</v>
      </c>
      <c r="F81" s="81">
        <f t="shared" ref="F81:F105" si="20">D81-E81</f>
        <v>2865662.5790506341</v>
      </c>
      <c r="G81" s="117">
        <f t="shared" si="15"/>
        <v>1</v>
      </c>
      <c r="H81" s="117">
        <f t="shared" si="15"/>
        <v>1</v>
      </c>
      <c r="I81" s="81">
        <f t="shared" si="16"/>
        <v>2865662.5790506341</v>
      </c>
      <c r="J81" s="82"/>
      <c r="K81" s="118">
        <v>2791804.6332062902</v>
      </c>
      <c r="L81" s="120">
        <f t="shared" si="17"/>
        <v>1</v>
      </c>
      <c r="M81" s="120">
        <f t="shared" si="17"/>
        <v>1</v>
      </c>
      <c r="N81" s="83">
        <f t="shared" si="18"/>
        <v>2791804.6332062902</v>
      </c>
      <c r="S81" s="143"/>
    </row>
    <row r="82" spans="1:19">
      <c r="A82" s="16">
        <f t="shared" si="19"/>
        <v>68</v>
      </c>
      <c r="B82" s="143"/>
      <c r="C82" s="8"/>
      <c r="D82" s="157"/>
      <c r="E82" s="157"/>
      <c r="F82" s="157"/>
      <c r="G82" s="117"/>
      <c r="H82" s="117"/>
      <c r="I82" s="157"/>
      <c r="J82" s="82"/>
      <c r="K82" s="157"/>
      <c r="N82" s="158"/>
    </row>
    <row r="83" spans="1:19">
      <c r="A83" s="16">
        <f t="shared" si="19"/>
        <v>69</v>
      </c>
      <c r="B83" s="143"/>
      <c r="C83" s="8" t="s">
        <v>213</v>
      </c>
      <c r="D83" s="76">
        <f>SUM(D62:D82)</f>
        <v>147878782.32701147</v>
      </c>
      <c r="E83" s="76">
        <f>SUM(E62:E82)</f>
        <v>0</v>
      </c>
      <c r="F83" s="76">
        <f>SUM(F62:F82)</f>
        <v>147878782.32701147</v>
      </c>
      <c r="G83" s="117"/>
      <c r="H83" s="117"/>
      <c r="I83" s="76">
        <f>SUM(I62:I82)</f>
        <v>147878782.32701147</v>
      </c>
      <c r="J83" s="82"/>
      <c r="K83" s="76">
        <f>SUM(K62:K82)</f>
        <v>143535841.88094684</v>
      </c>
      <c r="N83" s="80">
        <f>SUM(N62:N82)</f>
        <v>143535841.88094684</v>
      </c>
    </row>
    <row r="84" spans="1:19">
      <c r="A84" s="16">
        <f t="shared" si="19"/>
        <v>70</v>
      </c>
      <c r="B84" s="143"/>
      <c r="C84" s="8"/>
      <c r="D84" s="81"/>
      <c r="E84" s="81"/>
      <c r="F84" s="81"/>
      <c r="G84" s="117"/>
      <c r="H84" s="117"/>
      <c r="I84" s="81"/>
      <c r="J84" s="82"/>
      <c r="K84" s="81"/>
      <c r="N84" s="83"/>
    </row>
    <row r="85" spans="1:19">
      <c r="A85" s="16">
        <f t="shared" si="19"/>
        <v>71</v>
      </c>
      <c r="B85" s="146"/>
      <c r="C85" s="72" t="s">
        <v>173</v>
      </c>
      <c r="D85" s="81"/>
      <c r="E85" s="81"/>
      <c r="F85" s="81"/>
      <c r="G85" s="117"/>
      <c r="H85" s="117"/>
      <c r="I85" s="81"/>
      <c r="J85" s="82"/>
      <c r="K85" s="81"/>
      <c r="N85" s="83"/>
    </row>
    <row r="86" spans="1:19">
      <c r="A86" s="16">
        <f t="shared" si="19"/>
        <v>72</v>
      </c>
      <c r="B86" s="143">
        <v>38900</v>
      </c>
      <c r="C86" s="8" t="s">
        <v>133</v>
      </c>
      <c r="D86" s="118">
        <v>0</v>
      </c>
      <c r="E86" s="76">
        <v>0</v>
      </c>
      <c r="F86" s="76">
        <f t="shared" si="20"/>
        <v>0</v>
      </c>
      <c r="G86" s="117">
        <f t="shared" ref="G86:H101" si="21">$G$16</f>
        <v>1</v>
      </c>
      <c r="H86" s="117">
        <f t="shared" si="21"/>
        <v>1</v>
      </c>
      <c r="I86" s="76">
        <f t="shared" ref="I86:I105" si="22">F86*G86*H86</f>
        <v>0</v>
      </c>
      <c r="J86" s="82"/>
      <c r="K86" s="118">
        <v>0</v>
      </c>
      <c r="L86" s="120">
        <f t="shared" ref="L86:M101" si="23">$G$16</f>
        <v>1</v>
      </c>
      <c r="M86" s="120">
        <f t="shared" si="23"/>
        <v>1</v>
      </c>
      <c r="N86" s="80">
        <f t="shared" ref="N86:N105" si="24">K86*L86*M86</f>
        <v>0</v>
      </c>
      <c r="S86" s="143"/>
    </row>
    <row r="87" spans="1:19">
      <c r="A87" s="16">
        <f t="shared" si="19"/>
        <v>73</v>
      </c>
      <c r="B87" s="143">
        <v>39000</v>
      </c>
      <c r="C87" s="8" t="s">
        <v>174</v>
      </c>
      <c r="D87" s="118">
        <v>289088.31282531878</v>
      </c>
      <c r="E87" s="81">
        <v>0</v>
      </c>
      <c r="F87" s="81">
        <f t="shared" si="20"/>
        <v>289088.31282531878</v>
      </c>
      <c r="G87" s="117">
        <f t="shared" si="21"/>
        <v>1</v>
      </c>
      <c r="H87" s="117">
        <f t="shared" si="21"/>
        <v>1</v>
      </c>
      <c r="I87" s="81">
        <f t="shared" si="22"/>
        <v>289088.31282531878</v>
      </c>
      <c r="J87" s="82"/>
      <c r="K87" s="118">
        <v>189418.63594092827</v>
      </c>
      <c r="L87" s="120">
        <f t="shared" si="23"/>
        <v>1</v>
      </c>
      <c r="M87" s="120">
        <f t="shared" si="23"/>
        <v>1</v>
      </c>
      <c r="N87" s="83">
        <f t="shared" si="24"/>
        <v>189418.63594092827</v>
      </c>
      <c r="S87" s="143"/>
    </row>
    <row r="88" spans="1:19">
      <c r="A88" s="16">
        <f t="shared" si="19"/>
        <v>74</v>
      </c>
      <c r="B88" s="143">
        <v>39002</v>
      </c>
      <c r="C88" s="8" t="s">
        <v>137</v>
      </c>
      <c r="D88" s="118">
        <v>69559.120743749969</v>
      </c>
      <c r="E88" s="81">
        <v>0</v>
      </c>
      <c r="F88" s="81">
        <f t="shared" si="20"/>
        <v>69559.120743749969</v>
      </c>
      <c r="G88" s="117">
        <f t="shared" si="21"/>
        <v>1</v>
      </c>
      <c r="H88" s="117">
        <f t="shared" si="21"/>
        <v>1</v>
      </c>
      <c r="I88" s="81">
        <f t="shared" si="22"/>
        <v>69559.120743749969</v>
      </c>
      <c r="J88" s="82"/>
      <c r="K88" s="118">
        <v>66304.561563749987</v>
      </c>
      <c r="L88" s="120">
        <f t="shared" si="23"/>
        <v>1</v>
      </c>
      <c r="M88" s="120">
        <f t="shared" si="23"/>
        <v>1</v>
      </c>
      <c r="N88" s="83">
        <f t="shared" si="24"/>
        <v>66304.561563749987</v>
      </c>
      <c r="S88" s="143"/>
    </row>
    <row r="89" spans="1:19">
      <c r="A89" s="16">
        <f t="shared" si="19"/>
        <v>75</v>
      </c>
      <c r="B89" s="143">
        <v>39003</v>
      </c>
      <c r="C89" s="8" t="s">
        <v>151</v>
      </c>
      <c r="D89" s="118">
        <v>180016.43598250006</v>
      </c>
      <c r="E89" s="81">
        <v>0</v>
      </c>
      <c r="F89" s="81">
        <f t="shared" si="20"/>
        <v>180016.43598250006</v>
      </c>
      <c r="G89" s="117">
        <f t="shared" si="21"/>
        <v>1</v>
      </c>
      <c r="H89" s="117">
        <f t="shared" si="21"/>
        <v>1</v>
      </c>
      <c r="I89" s="81">
        <f t="shared" si="22"/>
        <v>180016.43598250006</v>
      </c>
      <c r="J89" s="82"/>
      <c r="K89" s="118">
        <v>166683.49139850002</v>
      </c>
      <c r="L89" s="120">
        <f t="shared" si="23"/>
        <v>1</v>
      </c>
      <c r="M89" s="120">
        <f t="shared" si="23"/>
        <v>1</v>
      </c>
      <c r="N89" s="83">
        <f t="shared" si="24"/>
        <v>166683.49139850002</v>
      </c>
      <c r="S89" s="143"/>
    </row>
    <row r="90" spans="1:19">
      <c r="A90" s="16">
        <f t="shared" si="19"/>
        <v>76</v>
      </c>
      <c r="B90" s="143">
        <v>39004</v>
      </c>
      <c r="C90" s="8" t="s">
        <v>152</v>
      </c>
      <c r="D90" s="118">
        <v>2710.7156537500009</v>
      </c>
      <c r="E90" s="81">
        <v>0</v>
      </c>
      <c r="F90" s="81">
        <f t="shared" si="20"/>
        <v>2710.7156537500009</v>
      </c>
      <c r="G90" s="117">
        <f t="shared" si="21"/>
        <v>1</v>
      </c>
      <c r="H90" s="117">
        <f t="shared" si="21"/>
        <v>1</v>
      </c>
      <c r="I90" s="81">
        <f t="shared" si="22"/>
        <v>2710.7156537500009</v>
      </c>
      <c r="J90" s="82"/>
      <c r="K90" s="118">
        <v>2570.4396417499997</v>
      </c>
      <c r="L90" s="120">
        <f t="shared" si="23"/>
        <v>1</v>
      </c>
      <c r="M90" s="120">
        <f t="shared" si="23"/>
        <v>1</v>
      </c>
      <c r="N90" s="83">
        <f t="shared" si="24"/>
        <v>2570.4396417499997</v>
      </c>
      <c r="S90" s="143"/>
    </row>
    <row r="91" spans="1:19">
      <c r="A91" s="16">
        <f t="shared" si="19"/>
        <v>77</v>
      </c>
      <c r="B91" s="143">
        <v>39009</v>
      </c>
      <c r="C91" s="8" t="s">
        <v>153</v>
      </c>
      <c r="D91" s="118">
        <v>1024306.2870815003</v>
      </c>
      <c r="E91" s="81">
        <v>0</v>
      </c>
      <c r="F91" s="81">
        <f t="shared" si="20"/>
        <v>1024306.2870815003</v>
      </c>
      <c r="G91" s="117">
        <f t="shared" si="21"/>
        <v>1</v>
      </c>
      <c r="H91" s="117">
        <f t="shared" si="21"/>
        <v>1</v>
      </c>
      <c r="I91" s="81">
        <f t="shared" si="22"/>
        <v>1024306.2870815003</v>
      </c>
      <c r="J91" s="82"/>
      <c r="K91" s="118">
        <v>907724.82154250005</v>
      </c>
      <c r="L91" s="120">
        <f t="shared" si="23"/>
        <v>1</v>
      </c>
      <c r="M91" s="120">
        <f t="shared" si="23"/>
        <v>1</v>
      </c>
      <c r="N91" s="83">
        <f t="shared" si="24"/>
        <v>907724.82154250005</v>
      </c>
      <c r="S91" s="143"/>
    </row>
    <row r="92" spans="1:19">
      <c r="A92" s="16">
        <f t="shared" si="19"/>
        <v>78</v>
      </c>
      <c r="B92" s="143">
        <v>39100</v>
      </c>
      <c r="C92" s="8" t="s">
        <v>182</v>
      </c>
      <c r="D92" s="118">
        <v>750289.17115578603</v>
      </c>
      <c r="E92" s="81">
        <v>0</v>
      </c>
      <c r="F92" s="81">
        <f t="shared" si="20"/>
        <v>750289.17115578603</v>
      </c>
      <c r="G92" s="117">
        <f t="shared" si="21"/>
        <v>1</v>
      </c>
      <c r="H92" s="117">
        <f t="shared" si="21"/>
        <v>1</v>
      </c>
      <c r="I92" s="81">
        <f t="shared" si="22"/>
        <v>750289.17115578603</v>
      </c>
      <c r="J92" s="82"/>
      <c r="K92" s="118">
        <v>684635.45574979717</v>
      </c>
      <c r="L92" s="120">
        <f t="shared" si="23"/>
        <v>1</v>
      </c>
      <c r="M92" s="120">
        <f t="shared" si="23"/>
        <v>1</v>
      </c>
      <c r="N92" s="83">
        <f t="shared" si="24"/>
        <v>684635.45574979717</v>
      </c>
      <c r="S92" s="143"/>
    </row>
    <row r="93" spans="1:19">
      <c r="A93" s="16">
        <f t="shared" si="19"/>
        <v>79</v>
      </c>
      <c r="B93" s="143">
        <v>39200</v>
      </c>
      <c r="C93" s="8" t="s">
        <v>214</v>
      </c>
      <c r="D93" s="118">
        <v>203084.81188375011</v>
      </c>
      <c r="E93" s="81">
        <v>0</v>
      </c>
      <c r="F93" s="81">
        <f t="shared" si="20"/>
        <v>203084.81188375011</v>
      </c>
      <c r="G93" s="117">
        <f t="shared" si="21"/>
        <v>1</v>
      </c>
      <c r="H93" s="117">
        <f t="shared" si="21"/>
        <v>1</v>
      </c>
      <c r="I93" s="81">
        <f t="shared" si="22"/>
        <v>203084.81188375011</v>
      </c>
      <c r="J93" s="82"/>
      <c r="K93" s="118">
        <v>175612.79664675007</v>
      </c>
      <c r="L93" s="120">
        <f t="shared" si="23"/>
        <v>1</v>
      </c>
      <c r="M93" s="120">
        <f t="shared" si="23"/>
        <v>1</v>
      </c>
      <c r="N93" s="83">
        <f t="shared" si="24"/>
        <v>175612.79664675007</v>
      </c>
      <c r="S93" s="143"/>
    </row>
    <row r="94" spans="1:19">
      <c r="A94" s="16">
        <f t="shared" si="19"/>
        <v>80</v>
      </c>
      <c r="B94" s="143">
        <v>39202</v>
      </c>
      <c r="C94" s="8" t="s">
        <v>155</v>
      </c>
      <c r="D94" s="118">
        <v>31980.224776000006</v>
      </c>
      <c r="E94" s="81">
        <v>0</v>
      </c>
      <c r="F94" s="81">
        <f t="shared" si="20"/>
        <v>31980.224776000006</v>
      </c>
      <c r="G94" s="117">
        <f t="shared" si="21"/>
        <v>1</v>
      </c>
      <c r="H94" s="117">
        <f t="shared" si="21"/>
        <v>1</v>
      </c>
      <c r="I94" s="81">
        <f t="shared" si="22"/>
        <v>31980.224776000006</v>
      </c>
      <c r="J94" s="82"/>
      <c r="K94" s="118">
        <v>30328.927253500002</v>
      </c>
      <c r="L94" s="120">
        <f t="shared" si="23"/>
        <v>1</v>
      </c>
      <c r="M94" s="120">
        <f t="shared" si="23"/>
        <v>1</v>
      </c>
      <c r="N94" s="83">
        <f t="shared" si="24"/>
        <v>30328.927253500002</v>
      </c>
      <c r="S94" s="143"/>
    </row>
    <row r="95" spans="1:19">
      <c r="A95" s="16">
        <f t="shared" si="19"/>
        <v>81</v>
      </c>
      <c r="B95" s="143">
        <v>39400</v>
      </c>
      <c r="C95" s="8" t="s">
        <v>175</v>
      </c>
      <c r="D95" s="118">
        <v>694355.38037616992</v>
      </c>
      <c r="E95" s="81">
        <v>0</v>
      </c>
      <c r="F95" s="81">
        <f t="shared" si="20"/>
        <v>694355.38037616992</v>
      </c>
      <c r="G95" s="117">
        <f t="shared" si="21"/>
        <v>1</v>
      </c>
      <c r="H95" s="117">
        <f t="shared" si="21"/>
        <v>1</v>
      </c>
      <c r="I95" s="81">
        <f t="shared" si="22"/>
        <v>694355.38037616992</v>
      </c>
      <c r="J95" s="82"/>
      <c r="K95" s="118">
        <v>619683.65379463276</v>
      </c>
      <c r="L95" s="120">
        <f t="shared" si="23"/>
        <v>1</v>
      </c>
      <c r="M95" s="120">
        <f t="shared" si="23"/>
        <v>1</v>
      </c>
      <c r="N95" s="83">
        <f t="shared" si="24"/>
        <v>619683.65379463276</v>
      </c>
      <c r="S95" s="143"/>
    </row>
    <row r="96" spans="1:19">
      <c r="A96" s="16">
        <f t="shared" si="19"/>
        <v>82</v>
      </c>
      <c r="B96" s="146">
        <v>39603</v>
      </c>
      <c r="C96" s="8" t="s">
        <v>158</v>
      </c>
      <c r="D96" s="118">
        <v>37181.117188000026</v>
      </c>
      <c r="E96" s="81">
        <v>0</v>
      </c>
      <c r="F96" s="81">
        <f t="shared" si="20"/>
        <v>37181.117188000026</v>
      </c>
      <c r="G96" s="117">
        <f t="shared" si="21"/>
        <v>1</v>
      </c>
      <c r="H96" s="117">
        <f t="shared" si="21"/>
        <v>1</v>
      </c>
      <c r="I96" s="81">
        <f t="shared" si="22"/>
        <v>37181.117188000026</v>
      </c>
      <c r="J96" s="82"/>
      <c r="K96" s="118">
        <v>32576.174032000014</v>
      </c>
      <c r="L96" s="120">
        <f t="shared" si="23"/>
        <v>1</v>
      </c>
      <c r="M96" s="120">
        <f t="shared" si="23"/>
        <v>1</v>
      </c>
      <c r="N96" s="83">
        <f t="shared" si="24"/>
        <v>32576.174032000014</v>
      </c>
      <c r="S96" s="143"/>
    </row>
    <row r="97" spans="1:19">
      <c r="A97" s="16">
        <f t="shared" si="19"/>
        <v>83</v>
      </c>
      <c r="B97" s="146">
        <v>39604</v>
      </c>
      <c r="C97" s="5" t="s">
        <v>159</v>
      </c>
      <c r="D97" s="118">
        <v>54348.708199499953</v>
      </c>
      <c r="E97" s="81">
        <v>0</v>
      </c>
      <c r="F97" s="81">
        <f t="shared" si="20"/>
        <v>54348.708199499953</v>
      </c>
      <c r="G97" s="117">
        <f t="shared" si="21"/>
        <v>1</v>
      </c>
      <c r="H97" s="117">
        <f t="shared" si="21"/>
        <v>1</v>
      </c>
      <c r="I97" s="81">
        <f t="shared" si="22"/>
        <v>54348.708199499953</v>
      </c>
      <c r="J97" s="82"/>
      <c r="K97" s="118">
        <v>48240.259517999963</v>
      </c>
      <c r="L97" s="120">
        <f t="shared" si="23"/>
        <v>1</v>
      </c>
      <c r="M97" s="120">
        <f t="shared" si="23"/>
        <v>1</v>
      </c>
      <c r="N97" s="83">
        <f t="shared" si="24"/>
        <v>48240.259517999963</v>
      </c>
      <c r="S97" s="143"/>
    </row>
    <row r="98" spans="1:19">
      <c r="A98" s="16">
        <f t="shared" si="19"/>
        <v>84</v>
      </c>
      <c r="B98" s="146">
        <v>39605</v>
      </c>
      <c r="C98" s="8" t="s">
        <v>160</v>
      </c>
      <c r="D98" s="118">
        <v>25448.757107000012</v>
      </c>
      <c r="E98" s="81">
        <v>0</v>
      </c>
      <c r="F98" s="81">
        <f t="shared" si="20"/>
        <v>25448.757107000012</v>
      </c>
      <c r="G98" s="117">
        <f t="shared" si="21"/>
        <v>1</v>
      </c>
      <c r="H98" s="117">
        <f t="shared" si="21"/>
        <v>1</v>
      </c>
      <c r="I98" s="81">
        <f t="shared" si="22"/>
        <v>25448.757107000012</v>
      </c>
      <c r="J98" s="82"/>
      <c r="K98" s="118">
        <v>22213.23834800001</v>
      </c>
      <c r="L98" s="120">
        <f t="shared" si="23"/>
        <v>1</v>
      </c>
      <c r="M98" s="120">
        <f t="shared" si="23"/>
        <v>1</v>
      </c>
      <c r="N98" s="83">
        <f t="shared" si="24"/>
        <v>22213.23834800001</v>
      </c>
      <c r="S98" s="143"/>
    </row>
    <row r="99" spans="1:19">
      <c r="A99" s="16">
        <f t="shared" si="19"/>
        <v>85</v>
      </c>
      <c r="B99" s="146">
        <v>39700</v>
      </c>
      <c r="C99" s="8" t="s">
        <v>215</v>
      </c>
      <c r="D99" s="118">
        <v>157326.95427907369</v>
      </c>
      <c r="E99" s="81">
        <v>0</v>
      </c>
      <c r="F99" s="81">
        <f t="shared" si="20"/>
        <v>157326.95427907369</v>
      </c>
      <c r="G99" s="117">
        <f t="shared" si="21"/>
        <v>1</v>
      </c>
      <c r="H99" s="117">
        <f t="shared" si="21"/>
        <v>1</v>
      </c>
      <c r="I99" s="81">
        <f t="shared" si="22"/>
        <v>157326.95427907369</v>
      </c>
      <c r="J99" s="82"/>
      <c r="K99" s="118">
        <v>143703.56691023239</v>
      </c>
      <c r="L99" s="120">
        <f t="shared" si="23"/>
        <v>1</v>
      </c>
      <c r="M99" s="120">
        <f t="shared" si="23"/>
        <v>1</v>
      </c>
      <c r="N99" s="83">
        <f t="shared" si="24"/>
        <v>143703.56691023239</v>
      </c>
      <c r="S99" s="143"/>
    </row>
    <row r="100" spans="1:19">
      <c r="A100" s="16">
        <f t="shared" si="19"/>
        <v>86</v>
      </c>
      <c r="B100" s="146">
        <v>39705</v>
      </c>
      <c r="C100" s="8" t="s">
        <v>162</v>
      </c>
      <c r="D100" s="118">
        <v>-34902.689999999988</v>
      </c>
      <c r="E100" s="81">
        <v>0</v>
      </c>
      <c r="F100" s="81">
        <f t="shared" si="20"/>
        <v>-34902.689999999988</v>
      </c>
      <c r="G100" s="117">
        <f t="shared" si="21"/>
        <v>1</v>
      </c>
      <c r="H100" s="117">
        <f t="shared" si="21"/>
        <v>1</v>
      </c>
      <c r="I100" s="81">
        <f t="shared" si="22"/>
        <v>-34902.689999999988</v>
      </c>
      <c r="J100" s="82"/>
      <c r="K100" s="118">
        <v>-34902.689999999995</v>
      </c>
      <c r="L100" s="120">
        <f t="shared" si="23"/>
        <v>1</v>
      </c>
      <c r="M100" s="120">
        <f t="shared" si="23"/>
        <v>1</v>
      </c>
      <c r="N100" s="83">
        <f t="shared" si="24"/>
        <v>-34902.689999999995</v>
      </c>
      <c r="S100" s="143"/>
    </row>
    <row r="101" spans="1:19">
      <c r="A101" s="16">
        <f t="shared" si="19"/>
        <v>87</v>
      </c>
      <c r="B101" s="146">
        <v>39800</v>
      </c>
      <c r="C101" s="8" t="s">
        <v>176</v>
      </c>
      <c r="D101" s="118">
        <v>1321481.8068243677</v>
      </c>
      <c r="E101" s="81">
        <v>0</v>
      </c>
      <c r="F101" s="81">
        <f t="shared" si="20"/>
        <v>1321481.8068243677</v>
      </c>
      <c r="G101" s="117">
        <f t="shared" si="21"/>
        <v>1</v>
      </c>
      <c r="H101" s="117">
        <f t="shared" si="21"/>
        <v>1</v>
      </c>
      <c r="I101" s="81">
        <f t="shared" si="22"/>
        <v>1321481.8068243677</v>
      </c>
      <c r="J101" s="82"/>
      <c r="K101" s="118">
        <v>1212907.9313582554</v>
      </c>
      <c r="L101" s="120">
        <f t="shared" si="23"/>
        <v>1</v>
      </c>
      <c r="M101" s="120">
        <f t="shared" si="23"/>
        <v>1</v>
      </c>
      <c r="N101" s="83">
        <f t="shared" si="24"/>
        <v>1212907.9313582554</v>
      </c>
      <c r="S101" s="143"/>
    </row>
    <row r="102" spans="1:19">
      <c r="A102" s="16">
        <f t="shared" si="19"/>
        <v>88</v>
      </c>
      <c r="B102" s="146">
        <v>39903</v>
      </c>
      <c r="C102" s="8" t="s">
        <v>187</v>
      </c>
      <c r="D102" s="118">
        <v>26592.044910262779</v>
      </c>
      <c r="E102" s="81">
        <v>0</v>
      </c>
      <c r="F102" s="81">
        <f t="shared" si="20"/>
        <v>26592.044910262779</v>
      </c>
      <c r="G102" s="117">
        <f t="shared" ref="G102:H108" si="25">$G$16</f>
        <v>1</v>
      </c>
      <c r="H102" s="117">
        <f t="shared" si="25"/>
        <v>1</v>
      </c>
      <c r="I102" s="81">
        <f t="shared" si="22"/>
        <v>26592.044910262779</v>
      </c>
      <c r="J102" s="82"/>
      <c r="K102" s="118">
        <v>21856.168357969618</v>
      </c>
      <c r="L102" s="120">
        <f t="shared" ref="L102:M108" si="26">$G$16</f>
        <v>1</v>
      </c>
      <c r="M102" s="120">
        <f t="shared" si="26"/>
        <v>1</v>
      </c>
      <c r="N102" s="83">
        <f t="shared" si="24"/>
        <v>21856.168357969618</v>
      </c>
      <c r="S102" s="143"/>
    </row>
    <row r="103" spans="1:19">
      <c r="A103" s="16">
        <f t="shared" si="19"/>
        <v>89</v>
      </c>
      <c r="B103" s="146">
        <v>39906</v>
      </c>
      <c r="C103" s="8" t="s">
        <v>165</v>
      </c>
      <c r="D103" s="118">
        <v>609329.2246667092</v>
      </c>
      <c r="E103" s="81">
        <v>0</v>
      </c>
      <c r="F103" s="81">
        <f t="shared" si="20"/>
        <v>609329.2246667092</v>
      </c>
      <c r="G103" s="117">
        <f t="shared" si="25"/>
        <v>1</v>
      </c>
      <c r="H103" s="117">
        <f t="shared" si="25"/>
        <v>1</v>
      </c>
      <c r="I103" s="81">
        <f t="shared" si="22"/>
        <v>609329.2246667092</v>
      </c>
      <c r="J103" s="82"/>
      <c r="K103" s="118">
        <v>488192.58602291509</v>
      </c>
      <c r="L103" s="120">
        <f t="shared" si="26"/>
        <v>1</v>
      </c>
      <c r="M103" s="120">
        <f t="shared" si="26"/>
        <v>1</v>
      </c>
      <c r="N103" s="83">
        <f t="shared" si="24"/>
        <v>488192.58602291509</v>
      </c>
      <c r="S103" s="143"/>
    </row>
    <row r="104" spans="1:19" ht="15" customHeight="1">
      <c r="A104" s="16">
        <f t="shared" si="19"/>
        <v>90</v>
      </c>
      <c r="B104" s="146">
        <v>39907</v>
      </c>
      <c r="C104" s="8" t="s">
        <v>166</v>
      </c>
      <c r="D104" s="118">
        <v>13751.77</v>
      </c>
      <c r="E104" s="81">
        <v>0</v>
      </c>
      <c r="F104" s="81">
        <f t="shared" si="20"/>
        <v>13751.77</v>
      </c>
      <c r="G104" s="117">
        <f t="shared" si="25"/>
        <v>1</v>
      </c>
      <c r="H104" s="117">
        <f t="shared" si="25"/>
        <v>1</v>
      </c>
      <c r="I104" s="81">
        <f t="shared" si="22"/>
        <v>13751.77</v>
      </c>
      <c r="J104" s="82"/>
      <c r="K104" s="118">
        <v>13751.769999999999</v>
      </c>
      <c r="L104" s="120">
        <f t="shared" si="26"/>
        <v>1</v>
      </c>
      <c r="M104" s="120">
        <f t="shared" si="26"/>
        <v>1</v>
      </c>
      <c r="N104" s="83">
        <f t="shared" si="24"/>
        <v>13751.769999999999</v>
      </c>
      <c r="S104" s="143"/>
    </row>
    <row r="105" spans="1:19">
      <c r="A105" s="16">
        <f t="shared" si="19"/>
        <v>91</v>
      </c>
      <c r="B105" s="146">
        <v>39908</v>
      </c>
      <c r="C105" s="8" t="s">
        <v>189</v>
      </c>
      <c r="D105" s="118">
        <v>123514.83</v>
      </c>
      <c r="E105" s="81">
        <v>0</v>
      </c>
      <c r="F105" s="81">
        <f t="shared" si="20"/>
        <v>123514.83</v>
      </c>
      <c r="G105" s="117">
        <f t="shared" si="25"/>
        <v>1</v>
      </c>
      <c r="H105" s="117">
        <f t="shared" si="25"/>
        <v>1</v>
      </c>
      <c r="I105" s="81">
        <f t="shared" si="22"/>
        <v>123514.83</v>
      </c>
      <c r="J105" s="82"/>
      <c r="K105" s="118">
        <v>123514.83000000002</v>
      </c>
      <c r="L105" s="120">
        <f t="shared" si="26"/>
        <v>1</v>
      </c>
      <c r="M105" s="120">
        <f t="shared" si="26"/>
        <v>1</v>
      </c>
      <c r="N105" s="83">
        <f t="shared" si="24"/>
        <v>123514.83000000002</v>
      </c>
      <c r="S105" s="143"/>
    </row>
    <row r="106" spans="1:19" ht="15" customHeight="1">
      <c r="A106" s="16">
        <f t="shared" si="19"/>
        <v>92</v>
      </c>
      <c r="B106" s="146"/>
      <c r="C106" s="8" t="s">
        <v>216</v>
      </c>
      <c r="D106" s="118">
        <v>-6935473.1199999982</v>
      </c>
      <c r="E106" s="81">
        <v>0</v>
      </c>
      <c r="F106" s="81">
        <f>D106-E106</f>
        <v>-6935473.1199999982</v>
      </c>
      <c r="G106" s="117">
        <f t="shared" si="25"/>
        <v>1</v>
      </c>
      <c r="H106" s="117">
        <f t="shared" si="25"/>
        <v>1</v>
      </c>
      <c r="I106" s="81">
        <f>F106*G106*H106</f>
        <v>-6935473.1199999982</v>
      </c>
      <c r="J106" s="82"/>
      <c r="K106" s="118">
        <v>-6935473.1200000001</v>
      </c>
      <c r="L106" s="120">
        <f t="shared" si="26"/>
        <v>1</v>
      </c>
      <c r="M106" s="120">
        <f t="shared" si="26"/>
        <v>1</v>
      </c>
      <c r="N106" s="83">
        <f>K106*L106*M106</f>
        <v>-6935473.1200000001</v>
      </c>
    </row>
    <row r="107" spans="1:19" ht="15" customHeight="1">
      <c r="A107" s="16"/>
      <c r="B107" s="146"/>
      <c r="C107" s="8" t="s">
        <v>217</v>
      </c>
      <c r="D107" s="118">
        <v>-8.1854523159563541E-12</v>
      </c>
      <c r="E107" s="81">
        <v>0</v>
      </c>
      <c r="F107" s="81">
        <f>D107-E107</f>
        <v>-8.1854523159563541E-12</v>
      </c>
      <c r="G107" s="117">
        <f t="shared" si="25"/>
        <v>1</v>
      </c>
      <c r="H107" s="117">
        <f t="shared" si="25"/>
        <v>1</v>
      </c>
      <c r="I107" s="81">
        <f>F107*G107*H107</f>
        <v>-8.1854523159563541E-12</v>
      </c>
      <c r="J107" s="82"/>
      <c r="K107" s="118">
        <v>-8.1854523159563541E-12</v>
      </c>
      <c r="L107" s="120">
        <f t="shared" si="26"/>
        <v>1</v>
      </c>
      <c r="M107" s="120">
        <f t="shared" si="26"/>
        <v>1</v>
      </c>
      <c r="N107" s="83">
        <f t="shared" ref="N107:N108" si="27">K107*L107*M107</f>
        <v>-8.1854523159563541E-12</v>
      </c>
    </row>
    <row r="108" spans="1:19">
      <c r="A108" s="16">
        <f>A106+1</f>
        <v>93</v>
      </c>
      <c r="B108" s="146"/>
      <c r="C108" s="28" t="s">
        <v>218</v>
      </c>
      <c r="D108" s="118">
        <v>868655.46000000031</v>
      </c>
      <c r="E108" s="81">
        <v>0</v>
      </c>
      <c r="F108" s="81">
        <f t="shared" ref="F108" si="28">D108-E108</f>
        <v>868655.46000000031</v>
      </c>
      <c r="G108" s="117">
        <f t="shared" si="25"/>
        <v>1</v>
      </c>
      <c r="H108" s="117">
        <f t="shared" si="25"/>
        <v>1</v>
      </c>
      <c r="I108" s="81">
        <f t="shared" ref="I108" si="29">F108*G108*H108</f>
        <v>868655.46000000031</v>
      </c>
      <c r="J108" s="82"/>
      <c r="K108" s="118">
        <v>588054.66</v>
      </c>
      <c r="L108" s="120">
        <f t="shared" si="26"/>
        <v>1</v>
      </c>
      <c r="M108" s="120">
        <f t="shared" si="26"/>
        <v>1</v>
      </c>
      <c r="N108" s="83">
        <f t="shared" si="27"/>
        <v>588054.66</v>
      </c>
      <c r="S108" s="143"/>
    </row>
    <row r="109" spans="1:19" ht="15" customHeight="1">
      <c r="A109" s="16">
        <f t="shared" si="19"/>
        <v>94</v>
      </c>
      <c r="B109" s="146"/>
      <c r="C109" s="8"/>
      <c r="D109" s="157"/>
      <c r="E109" s="157"/>
      <c r="F109" s="157"/>
      <c r="G109" s="93"/>
      <c r="H109" s="93"/>
      <c r="I109" s="157"/>
      <c r="J109" s="82"/>
      <c r="K109" s="157"/>
      <c r="N109" s="158"/>
    </row>
    <row r="110" spans="1:19">
      <c r="A110" s="16">
        <f t="shared" si="19"/>
        <v>95</v>
      </c>
      <c r="B110" s="146"/>
      <c r="C110" s="8" t="s">
        <v>219</v>
      </c>
      <c r="D110" s="76">
        <f>SUM(D86:D109)</f>
        <v>-487354.67634656059</v>
      </c>
      <c r="E110" s="76">
        <f>SUM(E86:E109)</f>
        <v>0</v>
      </c>
      <c r="F110" s="76">
        <f>SUM(F86:F109)</f>
        <v>-487354.67634656059</v>
      </c>
      <c r="G110" s="93"/>
      <c r="H110" s="93"/>
      <c r="I110" s="76">
        <f>SUM(I86:I109)</f>
        <v>-487354.67634656059</v>
      </c>
      <c r="J110" s="82"/>
      <c r="K110" s="76">
        <f>SUM(K86:K109)</f>
        <v>-1432401.8419205192</v>
      </c>
      <c r="N110" s="80">
        <f>SUM(N86:N109)</f>
        <v>-1432401.8419205192</v>
      </c>
    </row>
    <row r="111" spans="1:19">
      <c r="A111" s="16">
        <f t="shared" si="19"/>
        <v>96</v>
      </c>
      <c r="B111" s="146"/>
      <c r="C111" s="8"/>
      <c r="D111" s="81"/>
      <c r="E111" s="81"/>
      <c r="F111" s="81"/>
      <c r="G111" s="93"/>
      <c r="H111" s="93"/>
      <c r="I111" s="81"/>
      <c r="J111" s="82"/>
      <c r="K111" s="81"/>
      <c r="N111" s="83"/>
    </row>
    <row r="112" spans="1:19">
      <c r="A112" s="16">
        <f t="shared" si="19"/>
        <v>97</v>
      </c>
      <c r="B112" s="148"/>
      <c r="C112" s="8" t="s">
        <v>220</v>
      </c>
      <c r="D112" s="76">
        <f>D110+D83+D59+D47+D26+D19</f>
        <v>173692459.36929014</v>
      </c>
      <c r="E112" s="76">
        <f>E110+E83+E59+E47+E26+E19</f>
        <v>0</v>
      </c>
      <c r="F112" s="76">
        <f>F110+F83+F59+F47+F26+F19</f>
        <v>173692459.36929014</v>
      </c>
      <c r="G112" s="93"/>
      <c r="H112" s="93"/>
      <c r="I112" s="76">
        <f>I110+I83+I59+I47+I26+I19</f>
        <v>173692459.36929014</v>
      </c>
      <c r="J112" s="82"/>
      <c r="K112" s="76">
        <f>K110+K83+K59+K47+K26+K19</f>
        <v>167963071.07713354</v>
      </c>
      <c r="N112" s="80">
        <f>N110+N83+N59+N47+N26+N19</f>
        <v>167963071.07713354</v>
      </c>
      <c r="R112" s="92"/>
      <c r="S112" s="92"/>
    </row>
    <row r="113" spans="1:17">
      <c r="A113" s="16">
        <f t="shared" si="19"/>
        <v>98</v>
      </c>
      <c r="B113" s="148"/>
      <c r="C113" s="8"/>
      <c r="D113" s="81"/>
      <c r="E113" s="82"/>
      <c r="F113" s="82"/>
      <c r="G113" s="93"/>
      <c r="H113" s="93"/>
      <c r="I113" s="82"/>
      <c r="J113" s="82"/>
      <c r="K113" s="82"/>
      <c r="P113" s="82"/>
      <c r="Q113" s="82"/>
    </row>
    <row r="114" spans="1:17">
      <c r="A114" s="16">
        <f t="shared" si="19"/>
        <v>99</v>
      </c>
      <c r="B114" s="149"/>
      <c r="C114" s="4"/>
      <c r="D114" s="81"/>
      <c r="E114" s="82"/>
      <c r="F114" s="82"/>
      <c r="G114" s="93"/>
      <c r="H114" s="93"/>
      <c r="I114" s="82"/>
      <c r="J114" s="82"/>
      <c r="K114" s="82"/>
    </row>
    <row r="115" spans="1:17">
      <c r="A115" s="16">
        <f t="shared" si="19"/>
        <v>100</v>
      </c>
      <c r="B115" s="73"/>
      <c r="D115" s="81"/>
      <c r="E115" s="82"/>
      <c r="F115" s="82"/>
      <c r="G115" s="93"/>
      <c r="H115" s="93"/>
      <c r="I115" s="82"/>
      <c r="J115" s="82"/>
      <c r="K115" s="82"/>
    </row>
    <row r="116" spans="1:17" ht="15.75">
      <c r="A116" s="16">
        <f t="shared" si="19"/>
        <v>101</v>
      </c>
      <c r="B116" s="99" t="s">
        <v>170</v>
      </c>
      <c r="D116" s="81"/>
      <c r="E116" s="82"/>
      <c r="F116" s="82"/>
      <c r="G116" s="93"/>
      <c r="H116" s="93"/>
      <c r="I116" s="82"/>
      <c r="J116" s="82"/>
      <c r="K116" s="82"/>
    </row>
    <row r="117" spans="1:17">
      <c r="A117" s="16">
        <f t="shared" si="19"/>
        <v>102</v>
      </c>
      <c r="B117" s="73"/>
      <c r="D117" s="81"/>
      <c r="E117" s="82"/>
      <c r="F117" s="82"/>
      <c r="G117" s="93"/>
      <c r="H117" s="93"/>
      <c r="I117" s="82"/>
      <c r="J117" s="82"/>
      <c r="K117" s="82"/>
    </row>
    <row r="118" spans="1:17">
      <c r="A118" s="16">
        <f t="shared" si="19"/>
        <v>103</v>
      </c>
      <c r="B118" s="148"/>
      <c r="C118" s="72" t="s">
        <v>98</v>
      </c>
      <c r="D118" s="81"/>
      <c r="E118" s="82"/>
      <c r="F118" s="82"/>
      <c r="G118" s="93"/>
      <c r="H118" s="93"/>
      <c r="I118" s="82"/>
      <c r="J118" s="82"/>
      <c r="K118" s="82"/>
    </row>
    <row r="119" spans="1:17">
      <c r="A119" s="16">
        <f t="shared" si="19"/>
        <v>104</v>
      </c>
      <c r="B119" s="143">
        <v>30100</v>
      </c>
      <c r="C119" s="8" t="s">
        <v>99</v>
      </c>
      <c r="D119" s="118">
        <v>0</v>
      </c>
      <c r="E119" s="118">
        <v>0</v>
      </c>
      <c r="F119" s="118">
        <f>D119+E119</f>
        <v>0</v>
      </c>
      <c r="G119" s="117">
        <f>$G$16</f>
        <v>1</v>
      </c>
      <c r="H119" s="106">
        <v>0.49090457251500325</v>
      </c>
      <c r="I119" s="118">
        <f>F119*G119*H119</f>
        <v>0</v>
      </c>
      <c r="J119" s="82"/>
      <c r="K119" s="118">
        <v>0</v>
      </c>
      <c r="L119" s="120">
        <f t="shared" ref="L119:M120" si="30">G119</f>
        <v>1</v>
      </c>
      <c r="M119" s="132">
        <f t="shared" si="30"/>
        <v>0.49090457251500325</v>
      </c>
      <c r="N119" s="125">
        <f>K119*L119*M119</f>
        <v>0</v>
      </c>
    </row>
    <row r="120" spans="1:17">
      <c r="A120" s="16">
        <f t="shared" si="19"/>
        <v>105</v>
      </c>
      <c r="B120" s="143">
        <v>30300</v>
      </c>
      <c r="C120" s="8" t="s">
        <v>171</v>
      </c>
      <c r="D120" s="126">
        <v>0</v>
      </c>
      <c r="E120" s="126">
        <v>0</v>
      </c>
      <c r="F120" s="126">
        <f>D120+E120</f>
        <v>0</v>
      </c>
      <c r="G120" s="117">
        <f>$G$16</f>
        <v>1</v>
      </c>
      <c r="H120" s="106">
        <f>$H$119</f>
        <v>0.49090457251500325</v>
      </c>
      <c r="I120" s="126">
        <f>F120*G120*H120</f>
        <v>0</v>
      </c>
      <c r="J120" s="82"/>
      <c r="K120" s="126">
        <v>0</v>
      </c>
      <c r="L120" s="120">
        <f t="shared" si="30"/>
        <v>1</v>
      </c>
      <c r="M120" s="132">
        <f t="shared" si="30"/>
        <v>0.49090457251500325</v>
      </c>
      <c r="N120" s="127">
        <f>K120*L120*M120</f>
        <v>0</v>
      </c>
    </row>
    <row r="121" spans="1:17">
      <c r="A121" s="16">
        <f t="shared" si="19"/>
        <v>106</v>
      </c>
      <c r="B121" s="143"/>
      <c r="C121" s="8"/>
      <c r="D121" s="85"/>
      <c r="E121" s="85"/>
      <c r="F121" s="85"/>
      <c r="G121" s="93"/>
      <c r="H121" s="93"/>
      <c r="I121" s="82"/>
      <c r="J121" s="82"/>
      <c r="K121" s="82"/>
    </row>
    <row r="122" spans="1:17">
      <c r="A122" s="16">
        <f t="shared" si="19"/>
        <v>107</v>
      </c>
      <c r="B122" s="146"/>
      <c r="C122" s="8" t="s">
        <v>101</v>
      </c>
      <c r="D122" s="118">
        <f>SUM(D119:D121)</f>
        <v>0</v>
      </c>
      <c r="E122" s="118">
        <f>SUM(E119:E121)</f>
        <v>0</v>
      </c>
      <c r="F122" s="118">
        <f>SUM(F119:F121)</f>
        <v>0</v>
      </c>
      <c r="G122" s="117"/>
      <c r="H122" s="117"/>
      <c r="I122" s="118">
        <f>SUM(I119:I121)</f>
        <v>0</v>
      </c>
      <c r="J122" s="82"/>
      <c r="K122" s="118">
        <f>SUM(K119:K121)</f>
        <v>0</v>
      </c>
      <c r="N122" s="125">
        <f>SUM(N119:N121)</f>
        <v>0</v>
      </c>
    </row>
    <row r="123" spans="1:17">
      <c r="A123" s="16">
        <f t="shared" si="19"/>
        <v>108</v>
      </c>
      <c r="B123" s="151"/>
      <c r="D123" s="82"/>
      <c r="E123" s="82"/>
      <c r="F123" s="82"/>
      <c r="G123" s="93"/>
      <c r="H123" s="93"/>
      <c r="I123" s="82"/>
      <c r="J123" s="82"/>
      <c r="K123" s="82"/>
    </row>
    <row r="124" spans="1:17">
      <c r="A124" s="16">
        <f t="shared" si="19"/>
        <v>109</v>
      </c>
      <c r="B124" s="146"/>
      <c r="C124" s="72" t="s">
        <v>132</v>
      </c>
      <c r="D124" s="82"/>
      <c r="E124" s="82"/>
      <c r="F124" s="82"/>
      <c r="G124" s="93"/>
      <c r="H124" s="93"/>
      <c r="I124" s="82"/>
      <c r="J124" s="82"/>
      <c r="K124" s="82"/>
    </row>
    <row r="125" spans="1:17">
      <c r="A125" s="16">
        <f t="shared" si="19"/>
        <v>110</v>
      </c>
      <c r="B125" s="143">
        <v>37400</v>
      </c>
      <c r="C125" s="8" t="s">
        <v>133</v>
      </c>
      <c r="D125" s="118">
        <v>0</v>
      </c>
      <c r="E125" s="118">
        <v>0</v>
      </c>
      <c r="F125" s="118">
        <f t="shared" ref="F125:F145" si="31">D125+E125</f>
        <v>0</v>
      </c>
      <c r="G125" s="117">
        <f t="shared" ref="G125:G145" si="32">$G$16</f>
        <v>1</v>
      </c>
      <c r="H125" s="106">
        <f t="shared" ref="H125:H145" si="33">$H$119</f>
        <v>0.49090457251500325</v>
      </c>
      <c r="I125" s="118">
        <f t="shared" ref="I125:I145" si="34">F125*G125*H125</f>
        <v>0</v>
      </c>
      <c r="J125" s="82"/>
      <c r="K125" s="118">
        <v>0</v>
      </c>
      <c r="L125" s="120">
        <f t="shared" ref="L125:M145" si="35">G125</f>
        <v>1</v>
      </c>
      <c r="M125" s="106">
        <f t="shared" si="35"/>
        <v>0.49090457251500325</v>
      </c>
      <c r="N125" s="125">
        <f t="shared" ref="N125:N145" si="36">K125*L125*M125</f>
        <v>0</v>
      </c>
    </row>
    <row r="126" spans="1:17">
      <c r="A126" s="16">
        <f t="shared" si="19"/>
        <v>111</v>
      </c>
      <c r="B126" s="143">
        <v>35010</v>
      </c>
      <c r="C126" s="8" t="s">
        <v>108</v>
      </c>
      <c r="D126" s="122">
        <v>0</v>
      </c>
      <c r="E126" s="122">
        <v>0</v>
      </c>
      <c r="F126" s="122">
        <f t="shared" si="31"/>
        <v>0</v>
      </c>
      <c r="G126" s="117">
        <f t="shared" si="32"/>
        <v>1</v>
      </c>
      <c r="H126" s="106">
        <f t="shared" si="33"/>
        <v>0.49090457251500325</v>
      </c>
      <c r="I126" s="122">
        <f t="shared" si="34"/>
        <v>0</v>
      </c>
      <c r="J126" s="82"/>
      <c r="K126" s="122">
        <v>0</v>
      </c>
      <c r="L126" s="120">
        <f t="shared" si="35"/>
        <v>1</v>
      </c>
      <c r="M126" s="106">
        <f t="shared" si="35"/>
        <v>0.49090457251500325</v>
      </c>
      <c r="N126" s="123">
        <f t="shared" si="36"/>
        <v>0</v>
      </c>
    </row>
    <row r="127" spans="1:17">
      <c r="A127" s="16">
        <f t="shared" si="19"/>
        <v>112</v>
      </c>
      <c r="B127" s="143">
        <v>37402</v>
      </c>
      <c r="C127" s="8" t="s">
        <v>134</v>
      </c>
      <c r="D127" s="122">
        <v>0</v>
      </c>
      <c r="E127" s="122">
        <v>0</v>
      </c>
      <c r="F127" s="122">
        <f t="shared" si="31"/>
        <v>0</v>
      </c>
      <c r="G127" s="117">
        <f t="shared" si="32"/>
        <v>1</v>
      </c>
      <c r="H127" s="106">
        <f t="shared" si="33"/>
        <v>0.49090457251500325</v>
      </c>
      <c r="I127" s="122">
        <f t="shared" si="34"/>
        <v>0</v>
      </c>
      <c r="J127" s="82"/>
      <c r="K127" s="122">
        <v>0</v>
      </c>
      <c r="L127" s="120">
        <f t="shared" si="35"/>
        <v>1</v>
      </c>
      <c r="M127" s="106">
        <f t="shared" si="35"/>
        <v>0.49090457251500325</v>
      </c>
      <c r="N127" s="123">
        <f t="shared" si="36"/>
        <v>0</v>
      </c>
    </row>
    <row r="128" spans="1:17">
      <c r="A128" s="16">
        <f t="shared" si="19"/>
        <v>113</v>
      </c>
      <c r="B128" s="143">
        <v>37403</v>
      </c>
      <c r="C128" s="8" t="s">
        <v>135</v>
      </c>
      <c r="D128" s="122">
        <v>0</v>
      </c>
      <c r="E128" s="122">
        <v>0</v>
      </c>
      <c r="F128" s="122">
        <f t="shared" si="31"/>
        <v>0</v>
      </c>
      <c r="G128" s="117">
        <f t="shared" si="32"/>
        <v>1</v>
      </c>
      <c r="H128" s="106">
        <f t="shared" si="33"/>
        <v>0.49090457251500325</v>
      </c>
      <c r="I128" s="122">
        <f t="shared" si="34"/>
        <v>0</v>
      </c>
      <c r="J128" s="82"/>
      <c r="K128" s="122">
        <v>0</v>
      </c>
      <c r="L128" s="120">
        <f t="shared" si="35"/>
        <v>1</v>
      </c>
      <c r="M128" s="106">
        <f t="shared" si="35"/>
        <v>0.49090457251500325</v>
      </c>
      <c r="N128" s="123">
        <f t="shared" si="36"/>
        <v>0</v>
      </c>
    </row>
    <row r="129" spans="1:14">
      <c r="A129" s="16">
        <f t="shared" si="19"/>
        <v>114</v>
      </c>
      <c r="B129" s="143">
        <v>36602</v>
      </c>
      <c r="C129" s="8" t="s">
        <v>126</v>
      </c>
      <c r="D129" s="122">
        <v>0</v>
      </c>
      <c r="E129" s="122">
        <v>0</v>
      </c>
      <c r="F129" s="122">
        <f t="shared" si="31"/>
        <v>0</v>
      </c>
      <c r="G129" s="117">
        <f t="shared" si="32"/>
        <v>1</v>
      </c>
      <c r="H129" s="106">
        <f t="shared" si="33"/>
        <v>0.49090457251500325</v>
      </c>
      <c r="I129" s="122">
        <f t="shared" si="34"/>
        <v>0</v>
      </c>
      <c r="J129" s="82"/>
      <c r="K129" s="122">
        <v>0</v>
      </c>
      <c r="L129" s="120">
        <f t="shared" si="35"/>
        <v>1</v>
      </c>
      <c r="M129" s="106">
        <f t="shared" si="35"/>
        <v>0.49090457251500325</v>
      </c>
      <c r="N129" s="123">
        <f t="shared" si="36"/>
        <v>0</v>
      </c>
    </row>
    <row r="130" spans="1:14">
      <c r="A130" s="16">
        <f t="shared" si="19"/>
        <v>115</v>
      </c>
      <c r="B130" s="143">
        <v>37501</v>
      </c>
      <c r="C130" s="8" t="s">
        <v>136</v>
      </c>
      <c r="D130" s="122">
        <v>0</v>
      </c>
      <c r="E130" s="122">
        <v>0</v>
      </c>
      <c r="F130" s="122">
        <f t="shared" si="31"/>
        <v>0</v>
      </c>
      <c r="G130" s="117">
        <f t="shared" si="32"/>
        <v>1</v>
      </c>
      <c r="H130" s="106">
        <f t="shared" si="33"/>
        <v>0.49090457251500325</v>
      </c>
      <c r="I130" s="122">
        <f t="shared" si="34"/>
        <v>0</v>
      </c>
      <c r="J130" s="82"/>
      <c r="K130" s="122">
        <v>0</v>
      </c>
      <c r="L130" s="120">
        <f t="shared" si="35"/>
        <v>1</v>
      </c>
      <c r="M130" s="106">
        <f t="shared" si="35"/>
        <v>0.49090457251500325</v>
      </c>
      <c r="N130" s="123">
        <f t="shared" si="36"/>
        <v>0</v>
      </c>
    </row>
    <row r="131" spans="1:14">
      <c r="A131" s="16">
        <f t="shared" si="19"/>
        <v>116</v>
      </c>
      <c r="B131" s="143">
        <v>37402</v>
      </c>
      <c r="C131" s="8" t="s">
        <v>134</v>
      </c>
      <c r="D131" s="122">
        <v>0</v>
      </c>
      <c r="E131" s="122">
        <v>0</v>
      </c>
      <c r="F131" s="122">
        <f t="shared" si="31"/>
        <v>0</v>
      </c>
      <c r="G131" s="117">
        <f t="shared" si="32"/>
        <v>1</v>
      </c>
      <c r="H131" s="106">
        <f t="shared" si="33"/>
        <v>0.49090457251500325</v>
      </c>
      <c r="I131" s="122">
        <f t="shared" si="34"/>
        <v>0</v>
      </c>
      <c r="J131" s="82"/>
      <c r="K131" s="122">
        <v>0</v>
      </c>
      <c r="L131" s="120">
        <f t="shared" si="35"/>
        <v>1</v>
      </c>
      <c r="M131" s="106">
        <f t="shared" si="35"/>
        <v>0.49090457251500325</v>
      </c>
      <c r="N131" s="123">
        <f t="shared" si="36"/>
        <v>0</v>
      </c>
    </row>
    <row r="132" spans="1:14">
      <c r="A132" s="16">
        <f t="shared" si="19"/>
        <v>117</v>
      </c>
      <c r="B132" s="143">
        <v>37503</v>
      </c>
      <c r="C132" s="8" t="s">
        <v>137</v>
      </c>
      <c r="D132" s="122">
        <v>0</v>
      </c>
      <c r="E132" s="122">
        <v>0</v>
      </c>
      <c r="F132" s="122">
        <f t="shared" si="31"/>
        <v>0</v>
      </c>
      <c r="G132" s="117">
        <f t="shared" si="32"/>
        <v>1</v>
      </c>
      <c r="H132" s="106">
        <f t="shared" si="33"/>
        <v>0.49090457251500325</v>
      </c>
      <c r="I132" s="122">
        <f t="shared" si="34"/>
        <v>0</v>
      </c>
      <c r="J132" s="82"/>
      <c r="K132" s="122">
        <v>0</v>
      </c>
      <c r="L132" s="120">
        <f t="shared" si="35"/>
        <v>1</v>
      </c>
      <c r="M132" s="106">
        <f t="shared" si="35"/>
        <v>0.49090457251500325</v>
      </c>
      <c r="N132" s="123">
        <f t="shared" si="36"/>
        <v>0</v>
      </c>
    </row>
    <row r="133" spans="1:14">
      <c r="A133" s="16">
        <f t="shared" si="19"/>
        <v>118</v>
      </c>
      <c r="B133" s="143">
        <v>36700</v>
      </c>
      <c r="C133" s="8" t="s">
        <v>128</v>
      </c>
      <c r="D133" s="122">
        <v>0</v>
      </c>
      <c r="E133" s="122">
        <v>0</v>
      </c>
      <c r="F133" s="122">
        <f t="shared" si="31"/>
        <v>0</v>
      </c>
      <c r="G133" s="117">
        <f t="shared" si="32"/>
        <v>1</v>
      </c>
      <c r="H133" s="106">
        <f t="shared" si="33"/>
        <v>0.49090457251500325</v>
      </c>
      <c r="I133" s="122">
        <f t="shared" si="34"/>
        <v>0</v>
      </c>
      <c r="J133" s="82"/>
      <c r="K133" s="122">
        <v>0</v>
      </c>
      <c r="L133" s="120">
        <f t="shared" si="35"/>
        <v>1</v>
      </c>
      <c r="M133" s="106">
        <f t="shared" si="35"/>
        <v>0.49090457251500325</v>
      </c>
      <c r="N133" s="123">
        <f t="shared" si="36"/>
        <v>0</v>
      </c>
    </row>
    <row r="134" spans="1:14">
      <c r="A134" s="16">
        <f t="shared" si="19"/>
        <v>119</v>
      </c>
      <c r="B134" s="143">
        <v>36701</v>
      </c>
      <c r="C134" s="8" t="s">
        <v>129</v>
      </c>
      <c r="D134" s="122">
        <v>0</v>
      </c>
      <c r="E134" s="122">
        <v>0</v>
      </c>
      <c r="F134" s="122">
        <f t="shared" si="31"/>
        <v>0</v>
      </c>
      <c r="G134" s="117">
        <f t="shared" si="32"/>
        <v>1</v>
      </c>
      <c r="H134" s="106">
        <f t="shared" si="33"/>
        <v>0.49090457251500325</v>
      </c>
      <c r="I134" s="122">
        <f t="shared" si="34"/>
        <v>0</v>
      </c>
      <c r="J134" s="82"/>
      <c r="K134" s="122">
        <v>0</v>
      </c>
      <c r="L134" s="120">
        <f t="shared" si="35"/>
        <v>1</v>
      </c>
      <c r="M134" s="106">
        <f t="shared" si="35"/>
        <v>0.49090457251500325</v>
      </c>
      <c r="N134" s="123">
        <f t="shared" si="36"/>
        <v>0</v>
      </c>
    </row>
    <row r="135" spans="1:14">
      <c r="A135" s="16">
        <f t="shared" si="19"/>
        <v>120</v>
      </c>
      <c r="B135" s="143">
        <v>37602</v>
      </c>
      <c r="C135" s="8" t="s">
        <v>138</v>
      </c>
      <c r="D135" s="122">
        <v>0</v>
      </c>
      <c r="E135" s="122">
        <v>0</v>
      </c>
      <c r="F135" s="122">
        <f t="shared" si="31"/>
        <v>0</v>
      </c>
      <c r="G135" s="117">
        <f t="shared" si="32"/>
        <v>1</v>
      </c>
      <c r="H135" s="106">
        <f t="shared" si="33"/>
        <v>0.49090457251500325</v>
      </c>
      <c r="I135" s="122">
        <f t="shared" si="34"/>
        <v>0</v>
      </c>
      <c r="J135" s="82"/>
      <c r="K135" s="122">
        <v>0</v>
      </c>
      <c r="L135" s="120">
        <f t="shared" si="35"/>
        <v>1</v>
      </c>
      <c r="M135" s="106">
        <f t="shared" si="35"/>
        <v>0.49090457251500325</v>
      </c>
      <c r="N135" s="123">
        <f t="shared" si="36"/>
        <v>0</v>
      </c>
    </row>
    <row r="136" spans="1:14">
      <c r="A136" s="16">
        <f t="shared" si="19"/>
        <v>121</v>
      </c>
      <c r="B136" s="143">
        <v>37800</v>
      </c>
      <c r="C136" s="8" t="s">
        <v>139</v>
      </c>
      <c r="D136" s="122">
        <v>0</v>
      </c>
      <c r="E136" s="122">
        <v>0</v>
      </c>
      <c r="F136" s="122">
        <f t="shared" si="31"/>
        <v>0</v>
      </c>
      <c r="G136" s="117">
        <f t="shared" si="32"/>
        <v>1</v>
      </c>
      <c r="H136" s="106">
        <f t="shared" si="33"/>
        <v>0.49090457251500325</v>
      </c>
      <c r="I136" s="122">
        <f t="shared" si="34"/>
        <v>0</v>
      </c>
      <c r="J136" s="82"/>
      <c r="K136" s="122">
        <v>0</v>
      </c>
      <c r="L136" s="120">
        <f t="shared" si="35"/>
        <v>1</v>
      </c>
      <c r="M136" s="106">
        <f t="shared" si="35"/>
        <v>0.49090457251500325</v>
      </c>
      <c r="N136" s="123">
        <f t="shared" si="36"/>
        <v>0</v>
      </c>
    </row>
    <row r="137" spans="1:14">
      <c r="A137" s="16">
        <f t="shared" si="19"/>
        <v>122</v>
      </c>
      <c r="B137" s="143">
        <v>37900</v>
      </c>
      <c r="C137" s="8" t="s">
        <v>140</v>
      </c>
      <c r="D137" s="122">
        <v>0</v>
      </c>
      <c r="E137" s="122">
        <v>0</v>
      </c>
      <c r="F137" s="122">
        <f t="shared" si="31"/>
        <v>0</v>
      </c>
      <c r="G137" s="117">
        <f t="shared" si="32"/>
        <v>1</v>
      </c>
      <c r="H137" s="106">
        <f t="shared" si="33"/>
        <v>0.49090457251500325</v>
      </c>
      <c r="I137" s="122">
        <f t="shared" si="34"/>
        <v>0</v>
      </c>
      <c r="J137" s="82"/>
      <c r="K137" s="122">
        <v>0</v>
      </c>
      <c r="L137" s="120">
        <f t="shared" si="35"/>
        <v>1</v>
      </c>
      <c r="M137" s="106">
        <f t="shared" si="35"/>
        <v>0.49090457251500325</v>
      </c>
      <c r="N137" s="123">
        <f t="shared" si="36"/>
        <v>0</v>
      </c>
    </row>
    <row r="138" spans="1:14">
      <c r="A138" s="16">
        <f t="shared" si="19"/>
        <v>123</v>
      </c>
      <c r="B138" s="143">
        <v>37905</v>
      </c>
      <c r="C138" s="8" t="s">
        <v>141</v>
      </c>
      <c r="D138" s="122">
        <v>0</v>
      </c>
      <c r="E138" s="122">
        <v>0</v>
      </c>
      <c r="F138" s="122">
        <f t="shared" si="31"/>
        <v>0</v>
      </c>
      <c r="G138" s="117">
        <f t="shared" si="32"/>
        <v>1</v>
      </c>
      <c r="H138" s="106">
        <f t="shared" si="33"/>
        <v>0.49090457251500325</v>
      </c>
      <c r="I138" s="122">
        <f t="shared" si="34"/>
        <v>0</v>
      </c>
      <c r="J138" s="82"/>
      <c r="K138" s="122">
        <v>0</v>
      </c>
      <c r="L138" s="120">
        <f t="shared" si="35"/>
        <v>1</v>
      </c>
      <c r="M138" s="106">
        <f t="shared" si="35"/>
        <v>0.49090457251500325</v>
      </c>
      <c r="N138" s="123">
        <f t="shared" si="36"/>
        <v>0</v>
      </c>
    </row>
    <row r="139" spans="1:14">
      <c r="A139" s="16">
        <f t="shared" si="19"/>
        <v>124</v>
      </c>
      <c r="B139" s="143">
        <v>38000</v>
      </c>
      <c r="C139" s="8" t="s">
        <v>142</v>
      </c>
      <c r="D139" s="122">
        <v>0</v>
      </c>
      <c r="E139" s="122">
        <v>0</v>
      </c>
      <c r="F139" s="122">
        <f t="shared" si="31"/>
        <v>0</v>
      </c>
      <c r="G139" s="117">
        <f t="shared" si="32"/>
        <v>1</v>
      </c>
      <c r="H139" s="106">
        <f t="shared" si="33"/>
        <v>0.49090457251500325</v>
      </c>
      <c r="I139" s="122">
        <f t="shared" si="34"/>
        <v>0</v>
      </c>
      <c r="J139" s="82"/>
      <c r="K139" s="122">
        <v>0</v>
      </c>
      <c r="L139" s="120">
        <f t="shared" si="35"/>
        <v>1</v>
      </c>
      <c r="M139" s="106">
        <f t="shared" si="35"/>
        <v>0.49090457251500325</v>
      </c>
      <c r="N139" s="123">
        <f t="shared" si="36"/>
        <v>0</v>
      </c>
    </row>
    <row r="140" spans="1:14">
      <c r="A140" s="16">
        <f t="shared" si="19"/>
        <v>125</v>
      </c>
      <c r="B140" s="143">
        <v>38100</v>
      </c>
      <c r="C140" s="8" t="s">
        <v>143</v>
      </c>
      <c r="D140" s="122">
        <v>0</v>
      </c>
      <c r="E140" s="122">
        <v>0</v>
      </c>
      <c r="F140" s="122">
        <f t="shared" si="31"/>
        <v>0</v>
      </c>
      <c r="G140" s="117">
        <f t="shared" si="32"/>
        <v>1</v>
      </c>
      <c r="H140" s="106">
        <f t="shared" si="33"/>
        <v>0.49090457251500325</v>
      </c>
      <c r="I140" s="122">
        <f t="shared" si="34"/>
        <v>0</v>
      </c>
      <c r="J140" s="82"/>
      <c r="K140" s="122">
        <v>0</v>
      </c>
      <c r="L140" s="120">
        <f t="shared" si="35"/>
        <v>1</v>
      </c>
      <c r="M140" s="106">
        <f t="shared" si="35"/>
        <v>0.49090457251500325</v>
      </c>
      <c r="N140" s="123">
        <f t="shared" si="36"/>
        <v>0</v>
      </c>
    </row>
    <row r="141" spans="1:14">
      <c r="A141" s="16">
        <f t="shared" si="19"/>
        <v>126</v>
      </c>
      <c r="B141" s="143">
        <v>38200</v>
      </c>
      <c r="C141" s="8" t="s">
        <v>144</v>
      </c>
      <c r="D141" s="122">
        <v>0</v>
      </c>
      <c r="E141" s="122">
        <v>0</v>
      </c>
      <c r="F141" s="122">
        <f t="shared" si="31"/>
        <v>0</v>
      </c>
      <c r="G141" s="117">
        <f t="shared" si="32"/>
        <v>1</v>
      </c>
      <c r="H141" s="106">
        <f t="shared" si="33"/>
        <v>0.49090457251500325</v>
      </c>
      <c r="I141" s="122">
        <f t="shared" si="34"/>
        <v>0</v>
      </c>
      <c r="J141" s="82"/>
      <c r="K141" s="122">
        <v>0</v>
      </c>
      <c r="L141" s="120">
        <f t="shared" si="35"/>
        <v>1</v>
      </c>
      <c r="M141" s="106">
        <f t="shared" si="35"/>
        <v>0.49090457251500325</v>
      </c>
      <c r="N141" s="123">
        <f t="shared" si="36"/>
        <v>0</v>
      </c>
    </row>
    <row r="142" spans="1:14">
      <c r="A142" s="16">
        <f t="shared" si="19"/>
        <v>127</v>
      </c>
      <c r="B142" s="143">
        <v>38300</v>
      </c>
      <c r="C142" s="8" t="s">
        <v>145</v>
      </c>
      <c r="D142" s="122">
        <v>0</v>
      </c>
      <c r="E142" s="122">
        <v>0</v>
      </c>
      <c r="F142" s="122">
        <f t="shared" si="31"/>
        <v>0</v>
      </c>
      <c r="G142" s="117">
        <f t="shared" si="32"/>
        <v>1</v>
      </c>
      <c r="H142" s="106">
        <f t="shared" si="33"/>
        <v>0.49090457251500325</v>
      </c>
      <c r="I142" s="122">
        <f t="shared" si="34"/>
        <v>0</v>
      </c>
      <c r="J142" s="82"/>
      <c r="K142" s="122">
        <v>0</v>
      </c>
      <c r="L142" s="120">
        <f t="shared" si="35"/>
        <v>1</v>
      </c>
      <c r="M142" s="106">
        <f t="shared" si="35"/>
        <v>0.49090457251500325</v>
      </c>
      <c r="N142" s="123">
        <f t="shared" si="36"/>
        <v>0</v>
      </c>
    </row>
    <row r="143" spans="1:14">
      <c r="A143" s="16">
        <f t="shared" si="19"/>
        <v>128</v>
      </c>
      <c r="B143" s="143">
        <v>38400</v>
      </c>
      <c r="C143" s="8" t="s">
        <v>146</v>
      </c>
      <c r="D143" s="122">
        <v>0</v>
      </c>
      <c r="E143" s="122">
        <v>0</v>
      </c>
      <c r="F143" s="122">
        <f t="shared" si="31"/>
        <v>0</v>
      </c>
      <c r="G143" s="117">
        <f t="shared" si="32"/>
        <v>1</v>
      </c>
      <c r="H143" s="106">
        <f t="shared" si="33"/>
        <v>0.49090457251500325</v>
      </c>
      <c r="I143" s="122">
        <f t="shared" si="34"/>
        <v>0</v>
      </c>
      <c r="J143" s="82"/>
      <c r="K143" s="122">
        <v>0</v>
      </c>
      <c r="L143" s="120">
        <f t="shared" si="35"/>
        <v>1</v>
      </c>
      <c r="M143" s="106">
        <f t="shared" si="35"/>
        <v>0.49090457251500325</v>
      </c>
      <c r="N143" s="123">
        <f t="shared" si="36"/>
        <v>0</v>
      </c>
    </row>
    <row r="144" spans="1:14">
      <c r="A144" s="16">
        <f t="shared" si="19"/>
        <v>129</v>
      </c>
      <c r="B144" s="143">
        <v>38500</v>
      </c>
      <c r="C144" s="8" t="s">
        <v>147</v>
      </c>
      <c r="D144" s="122">
        <v>0</v>
      </c>
      <c r="E144" s="122">
        <v>0</v>
      </c>
      <c r="F144" s="122">
        <f t="shared" si="31"/>
        <v>0</v>
      </c>
      <c r="G144" s="117">
        <f t="shared" si="32"/>
        <v>1</v>
      </c>
      <c r="H144" s="106">
        <f t="shared" si="33"/>
        <v>0.49090457251500325</v>
      </c>
      <c r="I144" s="122">
        <f t="shared" si="34"/>
        <v>0</v>
      </c>
      <c r="J144" s="82"/>
      <c r="K144" s="122">
        <v>0</v>
      </c>
      <c r="L144" s="120">
        <f t="shared" si="35"/>
        <v>1</v>
      </c>
      <c r="M144" s="106">
        <f t="shared" si="35"/>
        <v>0.49090457251500325</v>
      </c>
      <c r="N144" s="123">
        <f t="shared" si="36"/>
        <v>0</v>
      </c>
    </row>
    <row r="145" spans="1:20">
      <c r="A145" s="16">
        <f t="shared" ref="A145:A208" si="37">A144+1</f>
        <v>130</v>
      </c>
      <c r="B145" s="143">
        <v>38600</v>
      </c>
      <c r="C145" s="8" t="s">
        <v>172</v>
      </c>
      <c r="D145" s="126">
        <v>0</v>
      </c>
      <c r="E145" s="126">
        <v>0</v>
      </c>
      <c r="F145" s="126">
        <f t="shared" si="31"/>
        <v>0</v>
      </c>
      <c r="G145" s="117">
        <f t="shared" si="32"/>
        <v>1</v>
      </c>
      <c r="H145" s="106">
        <f t="shared" si="33"/>
        <v>0.49090457251500325</v>
      </c>
      <c r="I145" s="126">
        <f t="shared" si="34"/>
        <v>0</v>
      </c>
      <c r="J145" s="82"/>
      <c r="K145" s="126">
        <v>0</v>
      </c>
      <c r="L145" s="120">
        <f t="shared" si="35"/>
        <v>1</v>
      </c>
      <c r="M145" s="106">
        <f t="shared" si="35"/>
        <v>0.49090457251500325</v>
      </c>
      <c r="N145" s="127">
        <f t="shared" si="36"/>
        <v>0</v>
      </c>
    </row>
    <row r="146" spans="1:20" ht="15" customHeight="1">
      <c r="A146" s="16">
        <f t="shared" si="37"/>
        <v>131</v>
      </c>
      <c r="B146" s="143"/>
      <c r="C146" s="8"/>
      <c r="D146" s="85"/>
      <c r="E146" s="85"/>
      <c r="F146" s="85"/>
      <c r="G146" s="93"/>
      <c r="H146" s="93"/>
      <c r="I146" s="82"/>
      <c r="J146" s="82"/>
      <c r="K146" s="82"/>
      <c r="M146" s="106"/>
    </row>
    <row r="147" spans="1:20" ht="15" customHeight="1">
      <c r="A147" s="16">
        <f t="shared" si="37"/>
        <v>132</v>
      </c>
      <c r="B147" s="143"/>
      <c r="C147" s="8" t="s">
        <v>148</v>
      </c>
      <c r="D147" s="118">
        <f>SUM(D125:D146)</f>
        <v>0</v>
      </c>
      <c r="E147" s="118">
        <f>SUM(E125:E146)</f>
        <v>0</v>
      </c>
      <c r="F147" s="118">
        <f>SUM(F125:F146)</f>
        <v>0</v>
      </c>
      <c r="G147" s="93"/>
      <c r="H147" s="93"/>
      <c r="I147" s="118">
        <f>SUM(I125:I146)</f>
        <v>0</v>
      </c>
      <c r="J147" s="82"/>
      <c r="K147" s="118">
        <f>SUM(K125:K146)</f>
        <v>0</v>
      </c>
      <c r="M147" s="106"/>
      <c r="N147" s="125">
        <f>SUM(N125:N146)</f>
        <v>0</v>
      </c>
    </row>
    <row r="148" spans="1:20">
      <c r="A148" s="16">
        <f t="shared" si="37"/>
        <v>133</v>
      </c>
      <c r="B148" s="143"/>
      <c r="C148" s="8"/>
      <c r="D148" s="82"/>
      <c r="E148" s="82"/>
      <c r="F148" s="82"/>
      <c r="G148" s="93"/>
      <c r="H148" s="93"/>
      <c r="I148" s="82"/>
      <c r="J148" s="82"/>
      <c r="K148" s="82"/>
      <c r="M148" s="106"/>
    </row>
    <row r="149" spans="1:20">
      <c r="A149" s="16">
        <f t="shared" si="37"/>
        <v>134</v>
      </c>
      <c r="B149" s="146"/>
      <c r="C149" s="72" t="s">
        <v>173</v>
      </c>
      <c r="D149" s="82"/>
      <c r="E149" s="82"/>
      <c r="F149" s="82"/>
      <c r="G149" s="93"/>
      <c r="H149" s="93"/>
      <c r="I149" s="82"/>
      <c r="J149" s="82"/>
      <c r="K149" s="82"/>
      <c r="M149" s="106"/>
    </row>
    <row r="150" spans="1:20">
      <c r="A150" s="16">
        <f t="shared" si="37"/>
        <v>135</v>
      </c>
      <c r="B150" s="143">
        <v>39001</v>
      </c>
      <c r="C150" s="8" t="s">
        <v>174</v>
      </c>
      <c r="D150" s="118">
        <v>94895.274092999985</v>
      </c>
      <c r="E150" s="118">
        <v>0</v>
      </c>
      <c r="F150" s="118">
        <f t="shared" ref="F150:F165" si="38">D150+E150</f>
        <v>94895.274092999985</v>
      </c>
      <c r="G150" s="106">
        <f t="shared" ref="G150:G166" si="39">$G$16</f>
        <v>1</v>
      </c>
      <c r="H150" s="106">
        <f t="shared" ref="H150:H166" si="40">$H$119</f>
        <v>0.49090457251500325</v>
      </c>
      <c r="I150" s="118">
        <f t="shared" ref="I150:I166" si="41">F150*G150*H150</f>
        <v>46584.523962318221</v>
      </c>
      <c r="J150" s="82"/>
      <c r="K150" s="118">
        <v>92492.137924999988</v>
      </c>
      <c r="L150" s="132">
        <f t="shared" ref="L150:M165" si="42">G150</f>
        <v>1</v>
      </c>
      <c r="M150" s="132">
        <f t="shared" si="42"/>
        <v>0.49090457251500325</v>
      </c>
      <c r="N150" s="125">
        <f t="shared" ref="N150:N166" si="43">K150*L150*M150</f>
        <v>45404.81342907084</v>
      </c>
      <c r="S150" s="106"/>
      <c r="T150" s="106"/>
    </row>
    <row r="151" spans="1:20">
      <c r="A151" s="16">
        <f t="shared" si="37"/>
        <v>136</v>
      </c>
      <c r="B151" s="143">
        <v>39004</v>
      </c>
      <c r="C151" s="8" t="s">
        <v>151</v>
      </c>
      <c r="D151" s="118">
        <v>6348.1</v>
      </c>
      <c r="E151" s="122">
        <v>0</v>
      </c>
      <c r="F151" s="122">
        <f t="shared" si="38"/>
        <v>6348.1</v>
      </c>
      <c r="G151" s="117">
        <f t="shared" si="39"/>
        <v>1</v>
      </c>
      <c r="H151" s="106">
        <f t="shared" si="40"/>
        <v>0.49090457251500325</v>
      </c>
      <c r="I151" s="122">
        <f t="shared" si="41"/>
        <v>3116.3113167824922</v>
      </c>
      <c r="J151" s="82"/>
      <c r="K151" s="118">
        <v>6348.1</v>
      </c>
      <c r="L151" s="120">
        <f t="shared" si="42"/>
        <v>1</v>
      </c>
      <c r="M151" s="106">
        <f t="shared" si="42"/>
        <v>0.49090457251500325</v>
      </c>
      <c r="N151" s="123">
        <f t="shared" si="43"/>
        <v>3116.3113167824922</v>
      </c>
      <c r="S151" s="106"/>
      <c r="T151" s="106"/>
    </row>
    <row r="152" spans="1:20">
      <c r="A152" s="16">
        <f t="shared" si="37"/>
        <v>137</v>
      </c>
      <c r="B152" s="143">
        <v>39009</v>
      </c>
      <c r="C152" s="8" t="s">
        <v>152</v>
      </c>
      <c r="D152" s="118">
        <v>46493.750000000007</v>
      </c>
      <c r="E152" s="122">
        <v>0</v>
      </c>
      <c r="F152" s="122">
        <f t="shared" si="38"/>
        <v>46493.750000000007</v>
      </c>
      <c r="G152" s="117">
        <f t="shared" si="39"/>
        <v>1</v>
      </c>
      <c r="H152" s="106">
        <f t="shared" si="40"/>
        <v>0.49090457251500325</v>
      </c>
      <c r="I152" s="122">
        <f t="shared" si="41"/>
        <v>22823.994468369438</v>
      </c>
      <c r="J152" s="82"/>
      <c r="K152" s="118">
        <v>42002.548076923078</v>
      </c>
      <c r="L152" s="120">
        <f t="shared" si="42"/>
        <v>1</v>
      </c>
      <c r="M152" s="106">
        <f t="shared" si="42"/>
        <v>0.49090457251500325</v>
      </c>
      <c r="N152" s="123">
        <f t="shared" si="43"/>
        <v>20619.242908242795</v>
      </c>
      <c r="S152" s="106"/>
      <c r="T152" s="106"/>
    </row>
    <row r="153" spans="1:20">
      <c r="A153" s="16">
        <f t="shared" si="37"/>
        <v>138</v>
      </c>
      <c r="B153" s="143">
        <v>39100</v>
      </c>
      <c r="C153" s="8" t="s">
        <v>153</v>
      </c>
      <c r="D153" s="118">
        <v>42781.421333333339</v>
      </c>
      <c r="E153" s="122">
        <v>0</v>
      </c>
      <c r="F153" s="122">
        <f t="shared" si="38"/>
        <v>42781.421333333339</v>
      </c>
      <c r="G153" s="117">
        <f t="shared" si="39"/>
        <v>1</v>
      </c>
      <c r="H153" s="106">
        <f t="shared" si="40"/>
        <v>0.49090457251500325</v>
      </c>
      <c r="I153" s="122">
        <f t="shared" si="41"/>
        <v>21001.595351224241</v>
      </c>
      <c r="J153" s="82"/>
      <c r="K153" s="118">
        <v>42398.639615384629</v>
      </c>
      <c r="L153" s="120">
        <f t="shared" si="42"/>
        <v>1</v>
      </c>
      <c r="M153" s="106">
        <f t="shared" si="42"/>
        <v>0.49090457251500325</v>
      </c>
      <c r="N153" s="123">
        <f t="shared" si="43"/>
        <v>20813.686055608072</v>
      </c>
      <c r="S153" s="106"/>
      <c r="T153" s="106"/>
    </row>
    <row r="154" spans="1:20">
      <c r="A154" s="16">
        <f t="shared" si="37"/>
        <v>139</v>
      </c>
      <c r="B154" s="143">
        <v>39200</v>
      </c>
      <c r="C154" s="8" t="s">
        <v>154</v>
      </c>
      <c r="D154" s="118">
        <v>4109.7972422499988</v>
      </c>
      <c r="E154" s="122">
        <v>0</v>
      </c>
      <c r="F154" s="122">
        <f t="shared" si="38"/>
        <v>4109.7972422499988</v>
      </c>
      <c r="G154" s="117">
        <f t="shared" si="39"/>
        <v>1</v>
      </c>
      <c r="H154" s="106">
        <f t="shared" si="40"/>
        <v>0.49090457251500325</v>
      </c>
      <c r="I154" s="122">
        <f t="shared" si="41"/>
        <v>2017.518258330075</v>
      </c>
      <c r="J154" s="82"/>
      <c r="K154" s="118">
        <v>4109.7972422500006</v>
      </c>
      <c r="L154" s="120">
        <f t="shared" si="42"/>
        <v>1</v>
      </c>
      <c r="M154" s="106">
        <f t="shared" si="42"/>
        <v>0.49090457251500325</v>
      </c>
      <c r="N154" s="123">
        <f t="shared" si="43"/>
        <v>2017.5182583300757</v>
      </c>
      <c r="S154" s="106"/>
      <c r="T154" s="106"/>
    </row>
    <row r="155" spans="1:20">
      <c r="A155" s="16">
        <f t="shared" si="37"/>
        <v>140</v>
      </c>
      <c r="B155" s="143">
        <v>39400</v>
      </c>
      <c r="C155" s="8" t="s">
        <v>156</v>
      </c>
      <c r="D155" s="118">
        <v>146208.87857600008</v>
      </c>
      <c r="E155" s="122">
        <v>0</v>
      </c>
      <c r="F155" s="122">
        <f t="shared" si="38"/>
        <v>146208.87857600008</v>
      </c>
      <c r="G155" s="117">
        <f t="shared" si="39"/>
        <v>1</v>
      </c>
      <c r="H155" s="106">
        <f t="shared" si="40"/>
        <v>0.49090457251500325</v>
      </c>
      <c r="I155" s="122">
        <f t="shared" si="41"/>
        <v>71774.607035249341</v>
      </c>
      <c r="J155" s="82"/>
      <c r="K155" s="118">
        <v>143425.85175600008</v>
      </c>
      <c r="L155" s="120">
        <f t="shared" si="42"/>
        <v>1</v>
      </c>
      <c r="M155" s="106">
        <f t="shared" si="42"/>
        <v>0.49090457251500325</v>
      </c>
      <c r="N155" s="123">
        <f t="shared" si="43"/>
        <v>70408.406443879445</v>
      </c>
      <c r="S155" s="106"/>
      <c r="T155" s="106"/>
    </row>
    <row r="156" spans="1:20">
      <c r="A156" s="16">
        <f t="shared" si="37"/>
        <v>141</v>
      </c>
      <c r="B156" s="143">
        <v>39600</v>
      </c>
      <c r="C156" s="8" t="s">
        <v>175</v>
      </c>
      <c r="D156" s="118">
        <v>5888.573710749999</v>
      </c>
      <c r="E156" s="122">
        <v>0</v>
      </c>
      <c r="F156" s="122">
        <f t="shared" si="38"/>
        <v>5888.573710749999</v>
      </c>
      <c r="G156" s="117">
        <f t="shared" si="39"/>
        <v>1</v>
      </c>
      <c r="H156" s="106">
        <f t="shared" si="40"/>
        <v>0.49090457251500325</v>
      </c>
      <c r="I156" s="122">
        <f t="shared" si="41"/>
        <v>2890.7277601988148</v>
      </c>
      <c r="J156" s="82"/>
      <c r="K156" s="118">
        <v>5647.9634047500012</v>
      </c>
      <c r="L156" s="120">
        <f t="shared" si="42"/>
        <v>1</v>
      </c>
      <c r="M156" s="106">
        <f t="shared" si="42"/>
        <v>0.49090457251500325</v>
      </c>
      <c r="N156" s="123">
        <f t="shared" si="43"/>
        <v>2772.6110607891815</v>
      </c>
      <c r="S156" s="106"/>
      <c r="T156" s="106"/>
    </row>
    <row r="157" spans="1:20">
      <c r="A157" s="16">
        <f t="shared" si="37"/>
        <v>142</v>
      </c>
      <c r="B157" s="146">
        <v>39700</v>
      </c>
      <c r="C157" s="8" t="s">
        <v>160</v>
      </c>
      <c r="D157" s="118">
        <v>226068.91461100007</v>
      </c>
      <c r="E157" s="122">
        <v>0</v>
      </c>
      <c r="F157" s="122">
        <f t="shared" si="38"/>
        <v>226068.91461100007</v>
      </c>
      <c r="G157" s="117">
        <f t="shared" si="39"/>
        <v>1</v>
      </c>
      <c r="H157" s="106">
        <f t="shared" si="40"/>
        <v>0.49090457251500325</v>
      </c>
      <c r="I157" s="122">
        <f t="shared" si="41"/>
        <v>110978.26388604376</v>
      </c>
      <c r="J157" s="82"/>
      <c r="K157" s="118">
        <v>224031.88430696164</v>
      </c>
      <c r="L157" s="120">
        <f t="shared" si="42"/>
        <v>1</v>
      </c>
      <c r="M157" s="106">
        <f t="shared" si="42"/>
        <v>0.49090457251500325</v>
      </c>
      <c r="N157" s="123">
        <f t="shared" si="43"/>
        <v>109978.27639543967</v>
      </c>
      <c r="S157" s="106"/>
      <c r="T157" s="106"/>
    </row>
    <row r="158" spans="1:20">
      <c r="A158" s="16">
        <f t="shared" si="37"/>
        <v>143</v>
      </c>
      <c r="B158" s="146">
        <v>39800</v>
      </c>
      <c r="C158" s="8" t="s">
        <v>162</v>
      </c>
      <c r="D158" s="118">
        <v>666779.17937316652</v>
      </c>
      <c r="E158" s="122">
        <v>0</v>
      </c>
      <c r="F158" s="122">
        <f t="shared" si="38"/>
        <v>666779.17937316652</v>
      </c>
      <c r="G158" s="117">
        <f t="shared" si="39"/>
        <v>1</v>
      </c>
      <c r="H158" s="106">
        <f t="shared" si="40"/>
        <v>0.49090457251500325</v>
      </c>
      <c r="I158" s="122">
        <f t="shared" si="41"/>
        <v>327324.94801208901</v>
      </c>
      <c r="J158" s="82"/>
      <c r="K158" s="118">
        <v>651472.52045016654</v>
      </c>
      <c r="L158" s="120">
        <f t="shared" si="42"/>
        <v>1</v>
      </c>
      <c r="M158" s="106">
        <f t="shared" si="42"/>
        <v>0.49090457251500325</v>
      </c>
      <c r="N158" s="123">
        <f t="shared" si="43"/>
        <v>319810.83915686072</v>
      </c>
      <c r="S158" s="106"/>
      <c r="T158" s="106"/>
    </row>
    <row r="159" spans="1:20">
      <c r="A159" s="16">
        <f t="shared" si="37"/>
        <v>144</v>
      </c>
      <c r="B159" s="146">
        <v>39900</v>
      </c>
      <c r="C159" s="8" t="s">
        <v>176</v>
      </c>
      <c r="D159" s="118">
        <v>76993.22</v>
      </c>
      <c r="E159" s="122">
        <v>0</v>
      </c>
      <c r="F159" s="122">
        <f t="shared" si="38"/>
        <v>76993.22</v>
      </c>
      <c r="G159" s="117">
        <f t="shared" si="39"/>
        <v>1</v>
      </c>
      <c r="H159" s="106">
        <f t="shared" si="40"/>
        <v>0.49090457251500325</v>
      </c>
      <c r="I159" s="122">
        <f t="shared" si="41"/>
        <v>37796.323750653595</v>
      </c>
      <c r="J159" s="82"/>
      <c r="K159" s="118">
        <v>76993.219999999987</v>
      </c>
      <c r="L159" s="120">
        <f t="shared" si="42"/>
        <v>1</v>
      </c>
      <c r="M159" s="106">
        <f t="shared" si="42"/>
        <v>0.49090457251500325</v>
      </c>
      <c r="N159" s="123">
        <f t="shared" si="43"/>
        <v>37796.323750653595</v>
      </c>
      <c r="S159" s="106"/>
      <c r="T159" s="106"/>
    </row>
    <row r="160" spans="1:20">
      <c r="A160" s="16">
        <f t="shared" si="37"/>
        <v>145</v>
      </c>
      <c r="B160" s="146">
        <v>39901</v>
      </c>
      <c r="C160" s="8" t="s">
        <v>177</v>
      </c>
      <c r="D160" s="118">
        <v>340175.72142700013</v>
      </c>
      <c r="E160" s="122">
        <v>0</v>
      </c>
      <c r="F160" s="122">
        <f t="shared" si="38"/>
        <v>340175.72142700013</v>
      </c>
      <c r="G160" s="117">
        <f t="shared" si="39"/>
        <v>1</v>
      </c>
      <c r="H160" s="106">
        <f t="shared" si="40"/>
        <v>0.49090457251500325</v>
      </c>
      <c r="I160" s="122">
        <f t="shared" si="41"/>
        <v>166993.81710710432</v>
      </c>
      <c r="J160" s="82"/>
      <c r="K160" s="118">
        <v>329333.62491700001</v>
      </c>
      <c r="L160" s="120">
        <f t="shared" si="42"/>
        <v>1</v>
      </c>
      <c r="M160" s="106">
        <f t="shared" si="42"/>
        <v>0.49090457251500325</v>
      </c>
      <c r="N160" s="123">
        <f t="shared" si="43"/>
        <v>161671.38235469631</v>
      </c>
      <c r="S160" s="106"/>
      <c r="T160" s="106"/>
    </row>
    <row r="161" spans="1:20">
      <c r="A161" s="16">
        <f t="shared" si="37"/>
        <v>146</v>
      </c>
      <c r="B161" s="146">
        <v>39902</v>
      </c>
      <c r="C161" s="8" t="s">
        <v>178</v>
      </c>
      <c r="D161" s="118">
        <v>8273.14</v>
      </c>
      <c r="E161" s="122">
        <v>0</v>
      </c>
      <c r="F161" s="122">
        <f t="shared" si="38"/>
        <v>8273.14</v>
      </c>
      <c r="G161" s="117">
        <f t="shared" si="39"/>
        <v>1</v>
      </c>
      <c r="H161" s="106">
        <f t="shared" si="40"/>
        <v>0.49090457251500325</v>
      </c>
      <c r="I161" s="122">
        <f t="shared" si="41"/>
        <v>4061.3222550567739</v>
      </c>
      <c r="J161" s="82"/>
      <c r="K161" s="118">
        <v>8273.14</v>
      </c>
      <c r="L161" s="120">
        <f t="shared" si="42"/>
        <v>1</v>
      </c>
      <c r="M161" s="106">
        <f t="shared" si="42"/>
        <v>0.49090457251500325</v>
      </c>
      <c r="N161" s="123">
        <f t="shared" si="43"/>
        <v>4061.3222550567739</v>
      </c>
      <c r="S161" s="106"/>
      <c r="T161" s="106"/>
    </row>
    <row r="162" spans="1:20">
      <c r="A162" s="16">
        <f t="shared" si="37"/>
        <v>147</v>
      </c>
      <c r="B162" s="146">
        <v>39903</v>
      </c>
      <c r="C162" s="8" t="s">
        <v>163</v>
      </c>
      <c r="D162" s="118">
        <v>209357.66</v>
      </c>
      <c r="E162" s="122">
        <v>0</v>
      </c>
      <c r="F162" s="122">
        <f t="shared" si="38"/>
        <v>209357.66</v>
      </c>
      <c r="G162" s="117">
        <f t="shared" si="39"/>
        <v>1</v>
      </c>
      <c r="H162" s="106">
        <f t="shared" si="40"/>
        <v>0.49090457251500325</v>
      </c>
      <c r="I162" s="122">
        <f t="shared" si="41"/>
        <v>102774.6325850414</v>
      </c>
      <c r="J162" s="82"/>
      <c r="K162" s="118">
        <v>209357.66</v>
      </c>
      <c r="L162" s="120">
        <f t="shared" si="42"/>
        <v>1</v>
      </c>
      <c r="M162" s="106">
        <f t="shared" si="42"/>
        <v>0.49090457251500325</v>
      </c>
      <c r="N162" s="123">
        <f t="shared" si="43"/>
        <v>102774.6325850414</v>
      </c>
      <c r="S162" s="106"/>
      <c r="T162" s="106"/>
    </row>
    <row r="163" spans="1:20">
      <c r="A163" s="16">
        <f t="shared" si="37"/>
        <v>148</v>
      </c>
      <c r="B163" s="146">
        <v>39906</v>
      </c>
      <c r="C163" s="8" t="s">
        <v>164</v>
      </c>
      <c r="D163" s="118">
        <v>325080.33999999991</v>
      </c>
      <c r="E163" s="122">
        <v>0</v>
      </c>
      <c r="F163" s="122">
        <f t="shared" si="38"/>
        <v>325080.33999999991</v>
      </c>
      <c r="G163" s="117">
        <f t="shared" si="39"/>
        <v>1</v>
      </c>
      <c r="H163" s="106">
        <f t="shared" si="40"/>
        <v>0.49090457251500325</v>
      </c>
      <c r="I163" s="122">
        <f t="shared" si="41"/>
        <v>159583.42534073186</v>
      </c>
      <c r="J163" s="82"/>
      <c r="K163" s="118">
        <v>325080.33999999991</v>
      </c>
      <c r="L163" s="120">
        <f t="shared" si="42"/>
        <v>1</v>
      </c>
      <c r="M163" s="106">
        <f t="shared" si="42"/>
        <v>0.49090457251500325</v>
      </c>
      <c r="N163" s="123">
        <f t="shared" si="43"/>
        <v>159583.42534073186</v>
      </c>
      <c r="S163" s="106"/>
      <c r="T163" s="106"/>
    </row>
    <row r="164" spans="1:20">
      <c r="A164" s="16">
        <f t="shared" si="37"/>
        <v>149</v>
      </c>
      <c r="B164" s="146">
        <v>39907</v>
      </c>
      <c r="C164" s="8" t="s">
        <v>165</v>
      </c>
      <c r="D164" s="118">
        <v>63179.857279249991</v>
      </c>
      <c r="E164" s="122">
        <v>0</v>
      </c>
      <c r="F164" s="122">
        <f t="shared" si="38"/>
        <v>63179.857279249991</v>
      </c>
      <c r="G164" s="117">
        <f t="shared" si="39"/>
        <v>1</v>
      </c>
      <c r="H164" s="106">
        <f t="shared" si="40"/>
        <v>0.49090457251500325</v>
      </c>
      <c r="I164" s="122">
        <f t="shared" si="41"/>
        <v>31015.280829229134</v>
      </c>
      <c r="J164" s="82"/>
      <c r="K164" s="118">
        <v>59020.269390749978</v>
      </c>
      <c r="L164" s="120">
        <f t="shared" si="42"/>
        <v>1</v>
      </c>
      <c r="M164" s="132">
        <f t="shared" si="42"/>
        <v>0.49090457251500325</v>
      </c>
      <c r="N164" s="123">
        <f t="shared" si="43"/>
        <v>28973.320114986447</v>
      </c>
      <c r="S164" s="106"/>
      <c r="T164" s="106"/>
    </row>
    <row r="165" spans="1:20">
      <c r="A165" s="16">
        <f t="shared" si="37"/>
        <v>150</v>
      </c>
      <c r="B165" s="146">
        <v>39908</v>
      </c>
      <c r="C165" s="8" t="s">
        <v>166</v>
      </c>
      <c r="D165" s="118">
        <v>898473.13</v>
      </c>
      <c r="E165" s="122">
        <v>0</v>
      </c>
      <c r="F165" s="122">
        <f t="shared" si="38"/>
        <v>898473.13</v>
      </c>
      <c r="G165" s="117">
        <f t="shared" si="39"/>
        <v>1</v>
      </c>
      <c r="H165" s="106">
        <f t="shared" si="40"/>
        <v>0.49090457251500325</v>
      </c>
      <c r="I165" s="122">
        <f t="shared" si="41"/>
        <v>441064.56779886695</v>
      </c>
      <c r="J165" s="82"/>
      <c r="K165" s="118">
        <v>898473.13000000024</v>
      </c>
      <c r="L165" s="120">
        <f t="shared" si="42"/>
        <v>1</v>
      </c>
      <c r="M165" s="132">
        <f t="shared" si="42"/>
        <v>0.49090457251500325</v>
      </c>
      <c r="N165" s="123">
        <f t="shared" si="43"/>
        <v>441064.56779886706</v>
      </c>
      <c r="S165" s="106"/>
      <c r="T165" s="106"/>
    </row>
    <row r="166" spans="1:20">
      <c r="A166" s="16">
        <f t="shared" si="37"/>
        <v>151</v>
      </c>
      <c r="B166" s="146"/>
      <c r="C166" s="8" t="s">
        <v>216</v>
      </c>
      <c r="D166" s="118">
        <v>57506.510000000009</v>
      </c>
      <c r="E166" s="109"/>
      <c r="F166" s="109"/>
      <c r="G166" s="117">
        <f t="shared" si="39"/>
        <v>1</v>
      </c>
      <c r="H166" s="106">
        <f t="shared" si="40"/>
        <v>0.49090457251500325</v>
      </c>
      <c r="I166" s="126">
        <f t="shared" si="41"/>
        <v>0</v>
      </c>
      <c r="J166" s="82"/>
      <c r="K166" s="118">
        <v>57506.510000000009</v>
      </c>
      <c r="L166" s="120">
        <f>G166</f>
        <v>1</v>
      </c>
      <c r="M166" s="132">
        <f>H166</f>
        <v>0.49090457251500325</v>
      </c>
      <c r="N166" s="127">
        <f t="shared" si="43"/>
        <v>28230.208708379763</v>
      </c>
      <c r="S166" s="106"/>
      <c r="T166" s="106"/>
    </row>
    <row r="167" spans="1:20">
      <c r="A167" s="16">
        <f t="shared" si="37"/>
        <v>152</v>
      </c>
      <c r="B167" s="148"/>
      <c r="C167" s="8"/>
      <c r="D167" s="85"/>
      <c r="E167" s="85"/>
      <c r="F167" s="85"/>
      <c r="G167" s="93"/>
      <c r="H167" s="93"/>
      <c r="I167" s="82"/>
      <c r="J167" s="82"/>
      <c r="K167" s="82"/>
    </row>
    <row r="168" spans="1:20" ht="15" customHeight="1">
      <c r="A168" s="16">
        <f t="shared" si="37"/>
        <v>153</v>
      </c>
      <c r="B168" s="148"/>
      <c r="C168" s="8" t="s">
        <v>167</v>
      </c>
      <c r="D168" s="118">
        <f>SUM(D150:D166)</f>
        <v>3218613.4676457494</v>
      </c>
      <c r="E168" s="118">
        <f>SUM(E150:E166)</f>
        <v>0</v>
      </c>
      <c r="F168" s="118">
        <f>SUM(F150:F166)</f>
        <v>3161106.9576457497</v>
      </c>
      <c r="G168" s="93"/>
      <c r="H168" s="93"/>
      <c r="I168" s="118">
        <f>SUM(I150:I166)</f>
        <v>1551801.8597172895</v>
      </c>
      <c r="J168" s="82"/>
      <c r="K168" s="118">
        <f>SUM(K150:K166)</f>
        <v>3175967.3370851865</v>
      </c>
      <c r="N168" s="125">
        <f>SUM(N150:N166)</f>
        <v>1559096.8879334165</v>
      </c>
    </row>
    <row r="169" spans="1:20" ht="15" customHeight="1">
      <c r="A169" s="16">
        <f t="shared" si="37"/>
        <v>154</v>
      </c>
      <c r="B169" s="148"/>
      <c r="C169" s="8"/>
      <c r="D169" s="82"/>
      <c r="E169" s="82"/>
      <c r="F169" s="82"/>
      <c r="G169" s="93"/>
      <c r="H169" s="93"/>
      <c r="I169" s="82"/>
      <c r="J169" s="82"/>
      <c r="K169" s="82"/>
    </row>
    <row r="170" spans="1:20" ht="15" customHeight="1" thickBot="1">
      <c r="A170" s="16">
        <f t="shared" si="37"/>
        <v>155</v>
      </c>
      <c r="B170" s="148"/>
      <c r="C170" s="8" t="s">
        <v>221</v>
      </c>
      <c r="D170" s="128">
        <f>D122+D147+D168</f>
        <v>3218613.4676457494</v>
      </c>
      <c r="E170" s="128">
        <f>E122+E147+E168</f>
        <v>0</v>
      </c>
      <c r="F170" s="128">
        <f>F122+F147+F168</f>
        <v>3161106.9576457497</v>
      </c>
      <c r="G170" s="93"/>
      <c r="H170" s="93"/>
      <c r="I170" s="128">
        <f>I122+I147+I168</f>
        <v>1551801.8597172895</v>
      </c>
      <c r="J170" s="82"/>
      <c r="K170" s="128">
        <f>K122+K147+K168</f>
        <v>3175967.3370851865</v>
      </c>
      <c r="N170" s="152">
        <f>N122+N147+N168</f>
        <v>1559096.8879334165</v>
      </c>
    </row>
    <row r="171" spans="1:20" ht="15" customHeight="1" thickTop="1">
      <c r="A171" s="16">
        <f t="shared" si="37"/>
        <v>156</v>
      </c>
      <c r="B171" s="73"/>
      <c r="D171" s="81"/>
      <c r="E171" s="129"/>
      <c r="F171" s="82"/>
      <c r="G171" s="93"/>
      <c r="H171" s="93"/>
      <c r="I171" s="82"/>
      <c r="J171" s="82"/>
      <c r="K171" s="82"/>
      <c r="P171" s="82"/>
      <c r="Q171" s="82"/>
    </row>
    <row r="172" spans="1:20" ht="15" customHeight="1">
      <c r="A172" s="16">
        <f t="shared" si="37"/>
        <v>157</v>
      </c>
      <c r="B172" s="99" t="s">
        <v>180</v>
      </c>
      <c r="D172" s="81"/>
      <c r="E172" s="129"/>
      <c r="F172" s="82"/>
      <c r="G172" s="93"/>
      <c r="H172" s="93"/>
      <c r="I172" s="82"/>
      <c r="J172" s="82"/>
      <c r="K172" s="82"/>
    </row>
    <row r="173" spans="1:20" ht="15" customHeight="1">
      <c r="A173" s="16">
        <f t="shared" si="37"/>
        <v>158</v>
      </c>
      <c r="C173" s="82"/>
      <c r="D173" s="81"/>
      <c r="E173" s="82"/>
      <c r="F173" s="82"/>
      <c r="G173" s="93"/>
      <c r="H173" s="93"/>
      <c r="I173" s="82"/>
      <c r="J173" s="82"/>
      <c r="K173" s="82"/>
    </row>
    <row r="174" spans="1:20" ht="15" customHeight="1">
      <c r="A174" s="16">
        <f t="shared" si="37"/>
        <v>159</v>
      </c>
      <c r="B174" s="148"/>
      <c r="C174" s="103" t="s">
        <v>173</v>
      </c>
      <c r="D174" s="81"/>
      <c r="E174" s="82"/>
      <c r="F174" s="82"/>
      <c r="G174" s="93"/>
      <c r="H174" s="93"/>
      <c r="I174" s="82"/>
      <c r="J174" s="82"/>
      <c r="K174" s="82"/>
    </row>
    <row r="175" spans="1:20" ht="15" customHeight="1">
      <c r="A175" s="16">
        <f t="shared" si="37"/>
        <v>160</v>
      </c>
      <c r="B175" s="143">
        <v>39000</v>
      </c>
      <c r="C175" s="28" t="s">
        <v>126</v>
      </c>
      <c r="D175" s="118">
        <v>377671.47431382659</v>
      </c>
      <c r="E175" s="118">
        <v>0</v>
      </c>
      <c r="F175" s="118">
        <f t="shared" ref="F175:F199" si="44">D175+E175</f>
        <v>377671.47431382659</v>
      </c>
      <c r="G175" s="106">
        <v>0.1071</v>
      </c>
      <c r="H175" s="106">
        <v>0.49090457251500325</v>
      </c>
      <c r="I175" s="118">
        <f t="shared" ref="I175:I199" si="45">F175*G175*H175</f>
        <v>19856.410005822901</v>
      </c>
      <c r="J175" s="82"/>
      <c r="K175" s="118">
        <v>342141.76598517626</v>
      </c>
      <c r="L175" s="132">
        <f t="shared" ref="L175:M197" si="46">G175</f>
        <v>0.1071</v>
      </c>
      <c r="M175" s="132">
        <f t="shared" si="46"/>
        <v>0.49090457251500325</v>
      </c>
      <c r="N175" s="125">
        <f t="shared" ref="N175:N199" si="47">K175*L175*M175</f>
        <v>17988.404334378542</v>
      </c>
      <c r="P175" s="133"/>
      <c r="S175" s="106"/>
      <c r="T175" s="106"/>
    </row>
    <row r="176" spans="1:20" ht="15" customHeight="1">
      <c r="A176" s="16">
        <f t="shared" si="37"/>
        <v>161</v>
      </c>
      <c r="B176" s="143">
        <v>39005</v>
      </c>
      <c r="C176" s="28" t="s">
        <v>181</v>
      </c>
      <c r="D176" s="118">
        <v>4419387.5581265027</v>
      </c>
      <c r="E176" s="134">
        <v>0</v>
      </c>
      <c r="F176" s="122">
        <f t="shared" si="44"/>
        <v>4419387.5581265027</v>
      </c>
      <c r="G176" s="106">
        <v>1</v>
      </c>
      <c r="H176" s="106">
        <v>1.5418259551017742E-2</v>
      </c>
      <c r="I176" s="122">
        <f t="shared" si="45"/>
        <v>68139.264427732924</v>
      </c>
      <c r="J176" s="82"/>
      <c r="K176" s="118">
        <v>4280936.5804510014</v>
      </c>
      <c r="L176" s="132">
        <f t="shared" si="46"/>
        <v>1</v>
      </c>
      <c r="M176" s="132">
        <f t="shared" si="46"/>
        <v>1.5418259551017742E-2</v>
      </c>
      <c r="N176" s="123">
        <f t="shared" si="47"/>
        <v>66004.591318839884</v>
      </c>
      <c r="P176" s="133"/>
      <c r="S176" s="106"/>
      <c r="T176" s="106"/>
    </row>
    <row r="177" spans="1:20" ht="15" customHeight="1">
      <c r="A177" s="16">
        <f t="shared" si="37"/>
        <v>162</v>
      </c>
      <c r="B177" s="143">
        <v>39009</v>
      </c>
      <c r="C177" s="28" t="s">
        <v>152</v>
      </c>
      <c r="D177" s="118">
        <v>9534899.1083900295</v>
      </c>
      <c r="E177" s="134">
        <v>0</v>
      </c>
      <c r="F177" s="122">
        <f t="shared" si="44"/>
        <v>9534899.1083900295</v>
      </c>
      <c r="G177" s="106">
        <f>$G$175</f>
        <v>0.1071</v>
      </c>
      <c r="H177" s="106">
        <f>$H$175</f>
        <v>0.49090457251500325</v>
      </c>
      <c r="I177" s="122">
        <f t="shared" si="45"/>
        <v>501305.70863031235</v>
      </c>
      <c r="J177" s="82"/>
      <c r="K177" s="118">
        <v>9376230.9372882526</v>
      </c>
      <c r="L177" s="132">
        <f t="shared" si="46"/>
        <v>0.1071</v>
      </c>
      <c r="M177" s="132">
        <f t="shared" si="46"/>
        <v>0.49090457251500325</v>
      </c>
      <c r="N177" s="123">
        <f t="shared" si="47"/>
        <v>492963.589951651</v>
      </c>
      <c r="P177" s="133"/>
      <c r="S177" s="106"/>
      <c r="T177" s="106"/>
    </row>
    <row r="178" spans="1:20" ht="15" customHeight="1">
      <c r="A178" s="16">
        <f t="shared" si="37"/>
        <v>163</v>
      </c>
      <c r="B178" s="143">
        <v>39100</v>
      </c>
      <c r="C178" s="28" t="s">
        <v>153</v>
      </c>
      <c r="D178" s="118">
        <v>6762897.40193009</v>
      </c>
      <c r="E178" s="134">
        <v>0</v>
      </c>
      <c r="F178" s="122">
        <f t="shared" si="44"/>
        <v>6762897.40193009</v>
      </c>
      <c r="G178" s="106">
        <f>$G$175</f>
        <v>0.1071</v>
      </c>
      <c r="H178" s="106">
        <f>$H$175</f>
        <v>0.49090457251500325</v>
      </c>
      <c r="I178" s="122">
        <f t="shared" si="45"/>
        <v>355565.28033793863</v>
      </c>
      <c r="J178" s="82"/>
      <c r="K178" s="118">
        <v>6538887.1487144716</v>
      </c>
      <c r="L178" s="132">
        <f t="shared" si="46"/>
        <v>0.1071</v>
      </c>
      <c r="M178" s="132">
        <f t="shared" si="46"/>
        <v>0.49090457251500325</v>
      </c>
      <c r="N178" s="123">
        <f t="shared" si="47"/>
        <v>343787.74420964363</v>
      </c>
      <c r="P178" s="133"/>
      <c r="S178" s="106"/>
      <c r="T178" s="106"/>
    </row>
    <row r="179" spans="1:20" ht="15" customHeight="1">
      <c r="A179" s="16">
        <f t="shared" si="37"/>
        <v>164</v>
      </c>
      <c r="B179" s="143">
        <v>39102</v>
      </c>
      <c r="C179" s="28" t="s">
        <v>182</v>
      </c>
      <c r="D179" s="118">
        <v>5859.7</v>
      </c>
      <c r="E179" s="134">
        <v>0</v>
      </c>
      <c r="F179" s="122">
        <f t="shared" si="44"/>
        <v>5859.7</v>
      </c>
      <c r="G179" s="106">
        <f>$G$175</f>
        <v>0.1071</v>
      </c>
      <c r="H179" s="106">
        <f>$H$175</f>
        <v>0.49090457251500325</v>
      </c>
      <c r="I179" s="122">
        <f t="shared" si="45"/>
        <v>308.07888237393621</v>
      </c>
      <c r="J179" s="82"/>
      <c r="K179" s="118">
        <v>5859.699999999998</v>
      </c>
      <c r="L179" s="132">
        <f t="shared" si="46"/>
        <v>0.1071</v>
      </c>
      <c r="M179" s="132">
        <f t="shared" si="46"/>
        <v>0.49090457251500325</v>
      </c>
      <c r="N179" s="123">
        <f t="shared" si="47"/>
        <v>308.07888237393615</v>
      </c>
      <c r="P179" s="133"/>
      <c r="S179" s="106"/>
      <c r="T179" s="106"/>
    </row>
    <row r="180" spans="1:20" ht="15" customHeight="1">
      <c r="A180" s="16">
        <f t="shared" si="37"/>
        <v>165</v>
      </c>
      <c r="B180" s="153">
        <v>39103</v>
      </c>
      <c r="C180" s="28" t="s">
        <v>183</v>
      </c>
      <c r="D180" s="118">
        <v>2888.48</v>
      </c>
      <c r="E180" s="134">
        <v>0</v>
      </c>
      <c r="F180" s="122">
        <f t="shared" si="44"/>
        <v>2888.48</v>
      </c>
      <c r="G180" s="106">
        <f>$G$175</f>
        <v>0.1071</v>
      </c>
      <c r="H180" s="106">
        <f>$H$175</f>
        <v>0.49090457251500325</v>
      </c>
      <c r="I180" s="122">
        <f t="shared" si="45"/>
        <v>151.86437704310242</v>
      </c>
      <c r="J180" s="82"/>
      <c r="K180" s="118">
        <v>2888.4800000000005</v>
      </c>
      <c r="L180" s="132">
        <f t="shared" si="46"/>
        <v>0.1071</v>
      </c>
      <c r="M180" s="132">
        <f t="shared" si="46"/>
        <v>0.49090457251500325</v>
      </c>
      <c r="N180" s="123">
        <f t="shared" si="47"/>
        <v>151.86437704310245</v>
      </c>
      <c r="P180" s="133"/>
      <c r="S180" s="106"/>
      <c r="T180" s="106"/>
    </row>
    <row r="181" spans="1:20" ht="15" customHeight="1">
      <c r="A181" s="16">
        <f t="shared" si="37"/>
        <v>166</v>
      </c>
      <c r="B181" s="143">
        <v>39104</v>
      </c>
      <c r="C181" s="82" t="s">
        <v>184</v>
      </c>
      <c r="D181" s="118">
        <v>14373.874851250004</v>
      </c>
      <c r="E181" s="134">
        <v>0</v>
      </c>
      <c r="F181" s="122">
        <f t="shared" si="44"/>
        <v>14373.874851250004</v>
      </c>
      <c r="G181" s="106">
        <v>1</v>
      </c>
      <c r="H181" s="106">
        <f>$H$176</f>
        <v>1.5418259551017742E-2</v>
      </c>
      <c r="I181" s="122">
        <f t="shared" si="45"/>
        <v>221.62013321041911</v>
      </c>
      <c r="J181" s="82"/>
      <c r="K181" s="118">
        <v>13111.80602125</v>
      </c>
      <c r="L181" s="132">
        <f t="shared" si="46"/>
        <v>1</v>
      </c>
      <c r="M181" s="132">
        <f t="shared" si="46"/>
        <v>1.5418259551017742E-2</v>
      </c>
      <c r="N181" s="123">
        <f t="shared" si="47"/>
        <v>202.16122841822977</v>
      </c>
      <c r="P181" s="133"/>
      <c r="S181" s="106"/>
      <c r="T181" s="106"/>
    </row>
    <row r="182" spans="1:20" ht="15" customHeight="1">
      <c r="A182" s="16">
        <f t="shared" si="37"/>
        <v>167</v>
      </c>
      <c r="B182" s="143">
        <v>39200</v>
      </c>
      <c r="C182" s="28" t="s">
        <v>154</v>
      </c>
      <c r="D182" s="118">
        <v>103526.48346449996</v>
      </c>
      <c r="E182" s="134">
        <v>0</v>
      </c>
      <c r="F182" s="122">
        <f t="shared" si="44"/>
        <v>103526.48346449996</v>
      </c>
      <c r="G182" s="106">
        <f t="shared" ref="G182:G199" si="48">$G$175</f>
        <v>0.1071</v>
      </c>
      <c r="H182" s="106">
        <f t="shared" ref="H182:H199" si="49">$H$175</f>
        <v>0.49090457251500325</v>
      </c>
      <c r="I182" s="122">
        <f t="shared" si="45"/>
        <v>5442.9959420869563</v>
      </c>
      <c r="J182" s="82"/>
      <c r="K182" s="118">
        <v>103471.19587769225</v>
      </c>
      <c r="L182" s="132">
        <f t="shared" si="46"/>
        <v>0.1071</v>
      </c>
      <c r="M182" s="132">
        <f t="shared" si="46"/>
        <v>0.49090457251500325</v>
      </c>
      <c r="N182" s="123">
        <f t="shared" si="47"/>
        <v>5440.0891485731463</v>
      </c>
      <c r="P182" s="133"/>
      <c r="S182" s="106"/>
      <c r="T182" s="106"/>
    </row>
    <row r="183" spans="1:20" ht="15" customHeight="1">
      <c r="A183" s="16">
        <f t="shared" si="37"/>
        <v>168</v>
      </c>
      <c r="B183" s="143">
        <v>39300</v>
      </c>
      <c r="C183" s="28" t="s">
        <v>185</v>
      </c>
      <c r="D183" s="118">
        <v>757.51</v>
      </c>
      <c r="E183" s="134">
        <v>0</v>
      </c>
      <c r="F183" s="122">
        <f t="shared" si="44"/>
        <v>757.51</v>
      </c>
      <c r="G183" s="106">
        <f t="shared" si="48"/>
        <v>0.1071</v>
      </c>
      <c r="H183" s="106">
        <f t="shared" si="49"/>
        <v>0.49090457251500325</v>
      </c>
      <c r="I183" s="122">
        <f t="shared" si="45"/>
        <v>39.826754643937477</v>
      </c>
      <c r="J183" s="82"/>
      <c r="K183" s="118">
        <v>757.5100000000001</v>
      </c>
      <c r="L183" s="132">
        <f t="shared" si="46"/>
        <v>0.1071</v>
      </c>
      <c r="M183" s="132">
        <f t="shared" si="46"/>
        <v>0.49090457251500325</v>
      </c>
      <c r="N183" s="123">
        <f t="shared" si="47"/>
        <v>39.826754643937484</v>
      </c>
      <c r="P183" s="133"/>
      <c r="S183" s="106"/>
      <c r="T183" s="106"/>
    </row>
    <row r="184" spans="1:20" ht="15" customHeight="1">
      <c r="A184" s="16">
        <f t="shared" si="37"/>
        <v>169</v>
      </c>
      <c r="B184" s="143">
        <v>39400</v>
      </c>
      <c r="C184" s="28" t="s">
        <v>156</v>
      </c>
      <c r="D184" s="118">
        <v>300162.41831639275</v>
      </c>
      <c r="E184" s="134">
        <v>0</v>
      </c>
      <c r="F184" s="122">
        <f t="shared" si="44"/>
        <v>300162.41831639275</v>
      </c>
      <c r="G184" s="106">
        <f t="shared" si="48"/>
        <v>0.1071</v>
      </c>
      <c r="H184" s="106">
        <f t="shared" si="49"/>
        <v>0.49090457251500325</v>
      </c>
      <c r="I184" s="122">
        <f t="shared" si="45"/>
        <v>15781.303200773453</v>
      </c>
      <c r="J184" s="82"/>
      <c r="K184" s="118">
        <v>225442.73207752156</v>
      </c>
      <c r="L184" s="132">
        <f t="shared" si="46"/>
        <v>0.1071</v>
      </c>
      <c r="M184" s="132">
        <f t="shared" si="46"/>
        <v>0.49090457251500325</v>
      </c>
      <c r="N184" s="123">
        <f t="shared" si="47"/>
        <v>11852.849964634637</v>
      </c>
      <c r="P184" s="133"/>
      <c r="S184" s="106"/>
      <c r="T184" s="106"/>
    </row>
    <row r="185" spans="1:20">
      <c r="A185" s="16">
        <f t="shared" si="37"/>
        <v>170</v>
      </c>
      <c r="B185" s="143">
        <v>39500</v>
      </c>
      <c r="C185" s="28" t="s">
        <v>186</v>
      </c>
      <c r="D185" s="118">
        <v>12218.128284999999</v>
      </c>
      <c r="E185" s="134">
        <v>0</v>
      </c>
      <c r="F185" s="122">
        <f t="shared" si="44"/>
        <v>12218.128284999999</v>
      </c>
      <c r="G185" s="106">
        <f t="shared" si="48"/>
        <v>0.1071</v>
      </c>
      <c r="H185" s="106">
        <f t="shared" si="49"/>
        <v>0.49090457251500325</v>
      </c>
      <c r="I185" s="122">
        <f t="shared" si="45"/>
        <v>642.37884307117724</v>
      </c>
      <c r="J185" s="82"/>
      <c r="K185" s="118">
        <v>11030.6167675</v>
      </c>
      <c r="L185" s="132">
        <f t="shared" si="46"/>
        <v>0.1071</v>
      </c>
      <c r="M185" s="132">
        <f t="shared" si="46"/>
        <v>0.49090457251500325</v>
      </c>
      <c r="N185" s="123">
        <f t="shared" si="47"/>
        <v>579.94438036530892</v>
      </c>
      <c r="P185" s="133"/>
      <c r="S185" s="106"/>
      <c r="T185" s="106"/>
    </row>
    <row r="186" spans="1:20">
      <c r="A186" s="16">
        <f t="shared" si="37"/>
        <v>171</v>
      </c>
      <c r="B186" s="146">
        <v>39700</v>
      </c>
      <c r="C186" s="8" t="s">
        <v>160</v>
      </c>
      <c r="D186" s="118">
        <v>1505492.8885503884</v>
      </c>
      <c r="E186" s="134">
        <v>0</v>
      </c>
      <c r="F186" s="122">
        <f t="shared" si="44"/>
        <v>1505492.8885503884</v>
      </c>
      <c r="G186" s="106">
        <f t="shared" si="48"/>
        <v>0.1071</v>
      </c>
      <c r="H186" s="106">
        <f t="shared" si="49"/>
        <v>0.49090457251500325</v>
      </c>
      <c r="I186" s="122">
        <f t="shared" si="45"/>
        <v>79152.613022255842</v>
      </c>
      <c r="J186" s="82"/>
      <c r="K186" s="118">
        <v>1430512.6825936004</v>
      </c>
      <c r="L186" s="132">
        <f t="shared" si="46"/>
        <v>0.1071</v>
      </c>
      <c r="M186" s="132">
        <f t="shared" si="46"/>
        <v>0.49090457251500325</v>
      </c>
      <c r="N186" s="123">
        <f t="shared" si="47"/>
        <v>75210.462732764092</v>
      </c>
      <c r="P186" s="133"/>
      <c r="S186" s="106"/>
      <c r="T186" s="106"/>
    </row>
    <row r="187" spans="1:20">
      <c r="A187" s="16">
        <f t="shared" si="37"/>
        <v>172</v>
      </c>
      <c r="B187" s="146">
        <v>39800</v>
      </c>
      <c r="C187" s="8" t="s">
        <v>162</v>
      </c>
      <c r="D187" s="118">
        <v>155238.34882366349</v>
      </c>
      <c r="E187" s="134">
        <v>0</v>
      </c>
      <c r="F187" s="122">
        <f t="shared" si="44"/>
        <v>155238.34882366349</v>
      </c>
      <c r="G187" s="106">
        <f t="shared" si="48"/>
        <v>0.1071</v>
      </c>
      <c r="H187" s="106">
        <f t="shared" si="49"/>
        <v>0.49090457251500325</v>
      </c>
      <c r="I187" s="122">
        <f t="shared" si="45"/>
        <v>8161.7927551187786</v>
      </c>
      <c r="J187" s="82"/>
      <c r="K187" s="118">
        <v>140437.64689661382</v>
      </c>
      <c r="L187" s="132">
        <f t="shared" si="46"/>
        <v>0.1071</v>
      </c>
      <c r="M187" s="132">
        <f t="shared" si="46"/>
        <v>0.49090457251500325</v>
      </c>
      <c r="N187" s="123">
        <f t="shared" si="47"/>
        <v>7383.6328308845641</v>
      </c>
      <c r="P187" s="133"/>
      <c r="S187" s="106"/>
      <c r="T187" s="106"/>
    </row>
    <row r="188" spans="1:20">
      <c r="A188" s="16">
        <f t="shared" si="37"/>
        <v>173</v>
      </c>
      <c r="B188" s="146">
        <v>39900</v>
      </c>
      <c r="C188" s="8" t="s">
        <v>176</v>
      </c>
      <c r="D188" s="118">
        <v>150605.72351999991</v>
      </c>
      <c r="E188" s="134">
        <v>0</v>
      </c>
      <c r="F188" s="122">
        <f t="shared" si="44"/>
        <v>150605.72351999991</v>
      </c>
      <c r="G188" s="106">
        <f t="shared" si="48"/>
        <v>0.1071</v>
      </c>
      <c r="H188" s="106">
        <f t="shared" si="49"/>
        <v>0.49090457251500325</v>
      </c>
      <c r="I188" s="122">
        <f t="shared" si="45"/>
        <v>7918.2284043824111</v>
      </c>
      <c r="J188" s="82"/>
      <c r="K188" s="118">
        <v>139628.57802999995</v>
      </c>
      <c r="L188" s="132">
        <f t="shared" si="46"/>
        <v>0.1071</v>
      </c>
      <c r="M188" s="132">
        <f t="shared" si="46"/>
        <v>0.49090457251500325</v>
      </c>
      <c r="N188" s="123">
        <f t="shared" si="47"/>
        <v>7341.0953234712233</v>
      </c>
      <c r="P188" s="133"/>
      <c r="S188" s="106"/>
      <c r="T188" s="106"/>
    </row>
    <row r="189" spans="1:20">
      <c r="A189" s="16">
        <f t="shared" si="37"/>
        <v>174</v>
      </c>
      <c r="B189" s="146">
        <v>39901</v>
      </c>
      <c r="C189" s="8" t="s">
        <v>177</v>
      </c>
      <c r="D189" s="118">
        <v>10395733.584783155</v>
      </c>
      <c r="E189" s="134">
        <v>0</v>
      </c>
      <c r="F189" s="122">
        <f t="shared" si="44"/>
        <v>10395733.584783155</v>
      </c>
      <c r="G189" s="106">
        <f t="shared" si="48"/>
        <v>0.1071</v>
      </c>
      <c r="H189" s="106">
        <f t="shared" si="49"/>
        <v>0.49090457251500325</v>
      </c>
      <c r="I189" s="122">
        <f t="shared" si="45"/>
        <v>546564.83851685037</v>
      </c>
      <c r="J189" s="82"/>
      <c r="K189" s="118">
        <v>8897841.3926442191</v>
      </c>
      <c r="L189" s="132">
        <f t="shared" si="46"/>
        <v>0.1071</v>
      </c>
      <c r="M189" s="132">
        <f t="shared" si="46"/>
        <v>0.49090457251500325</v>
      </c>
      <c r="N189" s="123">
        <f t="shared" si="47"/>
        <v>467811.83879488357</v>
      </c>
      <c r="P189" s="133"/>
      <c r="S189" s="106"/>
      <c r="T189" s="106"/>
    </row>
    <row r="190" spans="1:20">
      <c r="A190" s="16">
        <f t="shared" si="37"/>
        <v>175</v>
      </c>
      <c r="B190" s="146">
        <v>39902</v>
      </c>
      <c r="C190" s="8" t="s">
        <v>178</v>
      </c>
      <c r="D190" s="118">
        <v>10002062.392514775</v>
      </c>
      <c r="E190" s="134">
        <v>0</v>
      </c>
      <c r="F190" s="122">
        <f t="shared" si="44"/>
        <v>10002062.392514775</v>
      </c>
      <c r="G190" s="106">
        <f t="shared" si="48"/>
        <v>0.1071</v>
      </c>
      <c r="H190" s="106">
        <f t="shared" si="49"/>
        <v>0.49090457251500325</v>
      </c>
      <c r="I190" s="122">
        <f t="shared" si="45"/>
        <v>525867.22926435317</v>
      </c>
      <c r="J190" s="82"/>
      <c r="K190" s="118">
        <v>9125369.7927618325</v>
      </c>
      <c r="L190" s="132">
        <f t="shared" si="46"/>
        <v>0.1071</v>
      </c>
      <c r="M190" s="132">
        <f t="shared" si="46"/>
        <v>0.49090457251500325</v>
      </c>
      <c r="N190" s="123">
        <f t="shared" si="47"/>
        <v>479774.3445915223</v>
      </c>
      <c r="P190" s="133"/>
      <c r="S190" s="106"/>
      <c r="T190" s="106"/>
    </row>
    <row r="191" spans="1:20">
      <c r="A191" s="16">
        <f t="shared" si="37"/>
        <v>176</v>
      </c>
      <c r="B191" s="146">
        <v>39903</v>
      </c>
      <c r="C191" s="8" t="s">
        <v>163</v>
      </c>
      <c r="D191" s="118">
        <v>1607937.878608379</v>
      </c>
      <c r="E191" s="134">
        <v>0</v>
      </c>
      <c r="F191" s="122">
        <f t="shared" si="44"/>
        <v>1607937.878608379</v>
      </c>
      <c r="G191" s="106">
        <f t="shared" si="48"/>
        <v>0.1071</v>
      </c>
      <c r="H191" s="106">
        <f t="shared" si="49"/>
        <v>0.49090457251500325</v>
      </c>
      <c r="I191" s="122">
        <f t="shared" si="45"/>
        <v>84538.748497088134</v>
      </c>
      <c r="J191" s="82"/>
      <c r="K191" s="118">
        <v>1488419.5982145811</v>
      </c>
      <c r="L191" s="132">
        <f t="shared" si="46"/>
        <v>0.1071</v>
      </c>
      <c r="M191" s="132">
        <f t="shared" si="46"/>
        <v>0.49090457251500325</v>
      </c>
      <c r="N191" s="123">
        <f t="shared" si="47"/>
        <v>78254.969763197994</v>
      </c>
      <c r="P191" s="133"/>
      <c r="S191" s="106"/>
      <c r="T191" s="106"/>
    </row>
    <row r="192" spans="1:20">
      <c r="A192" s="16">
        <f t="shared" si="37"/>
        <v>177</v>
      </c>
      <c r="B192" s="146">
        <v>39904</v>
      </c>
      <c r="C192" s="8" t="s">
        <v>187</v>
      </c>
      <c r="D192" s="118">
        <v>17152.41</v>
      </c>
      <c r="E192" s="134">
        <v>0</v>
      </c>
      <c r="F192" s="122">
        <f t="shared" si="44"/>
        <v>17152.41</v>
      </c>
      <c r="G192" s="106">
        <f t="shared" si="48"/>
        <v>0.1071</v>
      </c>
      <c r="H192" s="106">
        <f t="shared" si="49"/>
        <v>0.49090457251500325</v>
      </c>
      <c r="I192" s="122">
        <f t="shared" si="45"/>
        <v>901.80304500563636</v>
      </c>
      <c r="J192" s="82"/>
      <c r="K192" s="118">
        <v>17152.41</v>
      </c>
      <c r="L192" s="132">
        <f t="shared" si="46"/>
        <v>0.1071</v>
      </c>
      <c r="M192" s="132">
        <f t="shared" si="46"/>
        <v>0.49090457251500325</v>
      </c>
      <c r="N192" s="123">
        <f t="shared" si="47"/>
        <v>901.80304500563636</v>
      </c>
      <c r="P192" s="133"/>
      <c r="S192" s="106"/>
      <c r="T192" s="106"/>
    </row>
    <row r="193" spans="1:20">
      <c r="A193" s="16">
        <f t="shared" si="37"/>
        <v>178</v>
      </c>
      <c r="B193" s="146">
        <v>39905</v>
      </c>
      <c r="C193" s="8" t="s">
        <v>188</v>
      </c>
      <c r="D193" s="118">
        <v>15409.52</v>
      </c>
      <c r="E193" s="134">
        <v>0</v>
      </c>
      <c r="F193" s="122">
        <f t="shared" si="44"/>
        <v>15409.52</v>
      </c>
      <c r="G193" s="106">
        <f t="shared" si="48"/>
        <v>0.1071</v>
      </c>
      <c r="H193" s="106">
        <f t="shared" si="49"/>
        <v>0.49090457251500325</v>
      </c>
      <c r="I193" s="122">
        <f t="shared" si="45"/>
        <v>810.16907000679521</v>
      </c>
      <c r="J193" s="82"/>
      <c r="K193" s="118">
        <v>15409.519999999999</v>
      </c>
      <c r="L193" s="132">
        <f t="shared" si="46"/>
        <v>0.1071</v>
      </c>
      <c r="M193" s="132">
        <f t="shared" si="46"/>
        <v>0.49090457251500325</v>
      </c>
      <c r="N193" s="123">
        <f t="shared" si="47"/>
        <v>810.1690700067951</v>
      </c>
      <c r="P193" s="133"/>
      <c r="S193" s="106"/>
      <c r="T193" s="106"/>
    </row>
    <row r="194" spans="1:20">
      <c r="A194" s="16">
        <f t="shared" si="37"/>
        <v>179</v>
      </c>
      <c r="B194" s="146">
        <v>39906</v>
      </c>
      <c r="C194" s="8" t="s">
        <v>164</v>
      </c>
      <c r="D194" s="118">
        <v>1620512.0522977025</v>
      </c>
      <c r="E194" s="134">
        <v>0</v>
      </c>
      <c r="F194" s="122">
        <f t="shared" si="44"/>
        <v>1620512.0522977025</v>
      </c>
      <c r="G194" s="106">
        <f t="shared" si="48"/>
        <v>0.1071</v>
      </c>
      <c r="H194" s="106">
        <f t="shared" si="49"/>
        <v>0.49090457251500325</v>
      </c>
      <c r="I194" s="122">
        <f t="shared" si="45"/>
        <v>85199.846740510591</v>
      </c>
      <c r="J194" s="82"/>
      <c r="K194" s="118">
        <v>1495751.7330012745</v>
      </c>
      <c r="L194" s="132">
        <f t="shared" si="46"/>
        <v>0.1071</v>
      </c>
      <c r="M194" s="132">
        <f t="shared" si="46"/>
        <v>0.49090457251500325</v>
      </c>
      <c r="N194" s="123">
        <f t="shared" si="47"/>
        <v>78640.463199807316</v>
      </c>
      <c r="P194" s="133"/>
      <c r="S194" s="106"/>
      <c r="T194" s="106"/>
    </row>
    <row r="195" spans="1:20">
      <c r="A195" s="16">
        <f t="shared" si="37"/>
        <v>180</v>
      </c>
      <c r="B195" s="146">
        <v>39907</v>
      </c>
      <c r="C195" s="8" t="s">
        <v>165</v>
      </c>
      <c r="D195" s="118">
        <v>587833.5493327009</v>
      </c>
      <c r="E195" s="134">
        <v>0</v>
      </c>
      <c r="F195" s="122">
        <f t="shared" si="44"/>
        <v>587833.5493327009</v>
      </c>
      <c r="G195" s="106">
        <f t="shared" si="48"/>
        <v>0.1071</v>
      </c>
      <c r="H195" s="106">
        <f t="shared" si="49"/>
        <v>0.49090457251500325</v>
      </c>
      <c r="I195" s="122">
        <f t="shared" si="45"/>
        <v>30905.865982955202</v>
      </c>
      <c r="J195" s="82"/>
      <c r="K195" s="118">
        <v>565086.84648060636</v>
      </c>
      <c r="L195" s="132">
        <f t="shared" si="46"/>
        <v>0.1071</v>
      </c>
      <c r="M195" s="132">
        <f t="shared" si="46"/>
        <v>0.49090457251500325</v>
      </c>
      <c r="N195" s="123">
        <f t="shared" si="47"/>
        <v>29709.938069859767</v>
      </c>
      <c r="P195" s="133"/>
      <c r="S195" s="106"/>
      <c r="T195" s="106"/>
    </row>
    <row r="196" spans="1:20">
      <c r="A196" s="16">
        <f t="shared" si="37"/>
        <v>181</v>
      </c>
      <c r="B196" s="146">
        <v>39908</v>
      </c>
      <c r="C196" s="8" t="s">
        <v>166</v>
      </c>
      <c r="D196" s="118">
        <v>90849277.140440717</v>
      </c>
      <c r="E196" s="134">
        <v>0</v>
      </c>
      <c r="F196" s="122">
        <f t="shared" si="44"/>
        <v>90849277.140440717</v>
      </c>
      <c r="G196" s="106">
        <f t="shared" si="48"/>
        <v>0.1071</v>
      </c>
      <c r="H196" s="106">
        <f t="shared" si="49"/>
        <v>0.49090457251500325</v>
      </c>
      <c r="I196" s="122">
        <f t="shared" si="45"/>
        <v>4776480.6672537792</v>
      </c>
      <c r="J196" s="82"/>
      <c r="K196" s="118">
        <v>86746968.751971349</v>
      </c>
      <c r="L196" s="132">
        <f t="shared" si="46"/>
        <v>0.1071</v>
      </c>
      <c r="M196" s="132">
        <f t="shared" si="46"/>
        <v>0.49090457251500325</v>
      </c>
      <c r="N196" s="123">
        <f t="shared" si="47"/>
        <v>4560798.1948622121</v>
      </c>
      <c r="P196" s="133"/>
      <c r="S196" s="106"/>
      <c r="T196" s="106"/>
    </row>
    <row r="197" spans="1:20">
      <c r="A197" s="16">
        <f t="shared" si="37"/>
        <v>182</v>
      </c>
      <c r="B197" s="146">
        <v>39909</v>
      </c>
      <c r="C197" s="8" t="s">
        <v>189</v>
      </c>
      <c r="D197" s="118">
        <v>1098665.8199999996</v>
      </c>
      <c r="E197" s="134">
        <v>0</v>
      </c>
      <c r="F197" s="122">
        <f t="shared" si="44"/>
        <v>1098665.8199999996</v>
      </c>
      <c r="G197" s="106">
        <f t="shared" si="48"/>
        <v>0.1071</v>
      </c>
      <c r="H197" s="106">
        <f t="shared" si="49"/>
        <v>0.49090457251500325</v>
      </c>
      <c r="I197" s="122">
        <f t="shared" si="45"/>
        <v>57763.322000792541</v>
      </c>
      <c r="J197" s="82"/>
      <c r="K197" s="118">
        <v>1098665.8199999998</v>
      </c>
      <c r="L197" s="132">
        <f t="shared" si="46"/>
        <v>0.1071</v>
      </c>
      <c r="M197" s="132">
        <f t="shared" si="46"/>
        <v>0.49090457251500325</v>
      </c>
      <c r="N197" s="123">
        <f t="shared" si="47"/>
        <v>57763.322000792556</v>
      </c>
      <c r="P197" s="133"/>
      <c r="S197" s="106"/>
      <c r="T197" s="106"/>
    </row>
    <row r="198" spans="1:20">
      <c r="A198" s="16">
        <f t="shared" si="37"/>
        <v>183</v>
      </c>
      <c r="B198" s="146">
        <v>39924</v>
      </c>
      <c r="C198" s="8" t="s">
        <v>190</v>
      </c>
      <c r="D198" s="118">
        <v>0</v>
      </c>
      <c r="E198" s="134">
        <v>0</v>
      </c>
      <c r="F198" s="122">
        <f t="shared" si="44"/>
        <v>0</v>
      </c>
      <c r="G198" s="106">
        <f t="shared" si="48"/>
        <v>0.1071</v>
      </c>
      <c r="H198" s="106">
        <f t="shared" si="49"/>
        <v>0.49090457251500325</v>
      </c>
      <c r="I198" s="122">
        <f t="shared" si="45"/>
        <v>0</v>
      </c>
      <c r="J198" s="82"/>
      <c r="K198" s="118">
        <v>0</v>
      </c>
      <c r="L198" s="132">
        <f t="shared" ref="L198:M198" si="50">G198</f>
        <v>0.1071</v>
      </c>
      <c r="M198" s="132">
        <f t="shared" si="50"/>
        <v>0.49090457251500325</v>
      </c>
      <c r="N198" s="123">
        <f t="shared" si="47"/>
        <v>0</v>
      </c>
      <c r="P198" s="133"/>
      <c r="S198" s="106"/>
      <c r="T198" s="106"/>
    </row>
    <row r="199" spans="1:20">
      <c r="A199" s="16">
        <f t="shared" si="37"/>
        <v>184</v>
      </c>
      <c r="B199" s="146"/>
      <c r="C199" s="8" t="s">
        <v>216</v>
      </c>
      <c r="D199" s="118">
        <v>0</v>
      </c>
      <c r="E199" s="154">
        <v>0</v>
      </c>
      <c r="F199" s="150">
        <f t="shared" si="44"/>
        <v>0</v>
      </c>
      <c r="G199" s="159">
        <f t="shared" si="48"/>
        <v>0.1071</v>
      </c>
      <c r="H199" s="159">
        <f t="shared" si="49"/>
        <v>0.49090457251500325</v>
      </c>
      <c r="I199" s="126">
        <f t="shared" si="45"/>
        <v>0</v>
      </c>
      <c r="J199" s="82"/>
      <c r="K199" s="118">
        <v>0</v>
      </c>
      <c r="L199" s="155">
        <f>G199</f>
        <v>0.1071</v>
      </c>
      <c r="M199" s="155">
        <f>H199</f>
        <v>0.49090457251500325</v>
      </c>
      <c r="N199" s="127">
        <f t="shared" si="47"/>
        <v>0</v>
      </c>
      <c r="P199" s="133"/>
      <c r="S199" s="106"/>
      <c r="T199" s="106"/>
    </row>
    <row r="200" spans="1:20">
      <c r="A200" s="16">
        <f t="shared" si="37"/>
        <v>185</v>
      </c>
      <c r="B200" s="148"/>
      <c r="C200" s="8"/>
      <c r="D200" s="160"/>
      <c r="E200" s="160"/>
      <c r="F200" s="160"/>
      <c r="G200" s="93"/>
      <c r="H200" s="93"/>
      <c r="I200" s="82"/>
      <c r="J200" s="82"/>
      <c r="K200" s="82"/>
    </row>
    <row r="201" spans="1:20" ht="15.75" thickBot="1">
      <c r="A201" s="16">
        <f t="shared" si="37"/>
        <v>186</v>
      </c>
      <c r="B201" s="148"/>
      <c r="C201" s="8" t="s">
        <v>222</v>
      </c>
      <c r="D201" s="128">
        <f>SUM(D175:D199)</f>
        <v>139540563.44654906</v>
      </c>
      <c r="E201" s="128">
        <f>SUM(E175:E199)</f>
        <v>0</v>
      </c>
      <c r="F201" s="128">
        <f>SUM(F175:F199)</f>
        <v>139540563.44654906</v>
      </c>
      <c r="G201" s="93"/>
      <c r="H201" s="93"/>
      <c r="I201" s="128">
        <f>SUM(I175:I199)</f>
        <v>7171719.8560881075</v>
      </c>
      <c r="J201" s="82"/>
      <c r="K201" s="128">
        <f>SUM(K175:K199)</f>
        <v>132062003.24577695</v>
      </c>
      <c r="N201" s="128">
        <f>SUM(N175:N199)</f>
        <v>6783719.3788349722</v>
      </c>
    </row>
    <row r="202" spans="1:20" ht="15.75" thickTop="1">
      <c r="A202" s="16">
        <f t="shared" si="37"/>
        <v>187</v>
      </c>
      <c r="B202" s="73"/>
      <c r="D202" s="81"/>
      <c r="E202" s="82"/>
      <c r="F202" s="82"/>
      <c r="G202" s="93"/>
      <c r="H202" s="93"/>
      <c r="I202" s="82"/>
      <c r="J202" s="82"/>
      <c r="K202" s="82"/>
      <c r="P202" s="82"/>
      <c r="Q202" s="82"/>
    </row>
    <row r="203" spans="1:20" ht="15.75">
      <c r="A203" s="16">
        <f t="shared" si="37"/>
        <v>188</v>
      </c>
      <c r="B203" s="99" t="s">
        <v>192</v>
      </c>
      <c r="D203" s="81"/>
      <c r="E203" s="82"/>
      <c r="F203" s="82"/>
      <c r="G203" s="93"/>
      <c r="H203" s="93"/>
      <c r="I203" s="82"/>
      <c r="J203" s="82"/>
      <c r="K203" s="82"/>
    </row>
    <row r="204" spans="1:20">
      <c r="A204" s="16">
        <f t="shared" si="37"/>
        <v>189</v>
      </c>
      <c r="B204" s="73"/>
      <c r="C204" s="82"/>
      <c r="D204" s="81"/>
      <c r="E204" s="82"/>
      <c r="F204" s="82"/>
      <c r="G204" s="93"/>
      <c r="H204" s="93"/>
      <c r="I204" s="82"/>
      <c r="J204" s="82"/>
      <c r="K204" s="82"/>
      <c r="P204" s="92"/>
    </row>
    <row r="205" spans="1:20">
      <c r="A205" s="16">
        <f t="shared" si="37"/>
        <v>190</v>
      </c>
      <c r="B205" s="148"/>
      <c r="C205" s="103" t="s">
        <v>173</v>
      </c>
      <c r="D205" s="81"/>
      <c r="E205" s="82"/>
      <c r="F205" s="82"/>
      <c r="G205" s="93"/>
      <c r="H205" s="93"/>
      <c r="I205" s="82"/>
      <c r="J205" s="82"/>
      <c r="K205" s="82"/>
    </row>
    <row r="206" spans="1:20">
      <c r="A206" s="16">
        <f t="shared" si="37"/>
        <v>191</v>
      </c>
      <c r="B206" s="143">
        <v>38900</v>
      </c>
      <c r="C206" s="28" t="s">
        <v>108</v>
      </c>
      <c r="D206" s="118">
        <v>0</v>
      </c>
      <c r="E206" s="118">
        <v>0</v>
      </c>
      <c r="F206" s="118">
        <f t="shared" ref="F206:F226" si="51">D206+E206</f>
        <v>0</v>
      </c>
      <c r="G206" s="106">
        <v>0.1086</v>
      </c>
      <c r="H206" s="106">
        <v>0.52599015110063552</v>
      </c>
      <c r="I206" s="118">
        <f t="shared" ref="I206:I226" si="52">F206*G206*H206</f>
        <v>0</v>
      </c>
      <c r="J206" s="82"/>
      <c r="K206" s="118">
        <v>0</v>
      </c>
      <c r="L206" s="102">
        <f>G206</f>
        <v>0.1086</v>
      </c>
      <c r="M206" s="102">
        <f>H206</f>
        <v>0.52599015110063552</v>
      </c>
      <c r="N206" s="80">
        <f>K206*L206*M206</f>
        <v>0</v>
      </c>
      <c r="P206" s="133"/>
      <c r="S206" s="106"/>
      <c r="T206" s="106"/>
    </row>
    <row r="207" spans="1:20">
      <c r="A207" s="16">
        <f t="shared" si="37"/>
        <v>192</v>
      </c>
      <c r="B207" s="143">
        <v>38910</v>
      </c>
      <c r="C207" s="28" t="s">
        <v>193</v>
      </c>
      <c r="D207" s="118">
        <v>0</v>
      </c>
      <c r="E207" s="122">
        <v>0</v>
      </c>
      <c r="F207" s="122">
        <f t="shared" si="51"/>
        <v>0</v>
      </c>
      <c r="G207" s="106">
        <v>1</v>
      </c>
      <c r="H207" s="106">
        <v>1.083947E-2</v>
      </c>
      <c r="I207" s="122">
        <f t="shared" si="52"/>
        <v>0</v>
      </c>
      <c r="J207" s="82"/>
      <c r="K207" s="118">
        <v>0</v>
      </c>
      <c r="L207" s="102">
        <f t="shared" ref="L207:M226" si="53">G207</f>
        <v>1</v>
      </c>
      <c r="M207" s="102">
        <f t="shared" si="53"/>
        <v>1.083947E-2</v>
      </c>
      <c r="N207" s="83">
        <f t="shared" ref="N207:N226" si="54">K207*L207*M207</f>
        <v>0</v>
      </c>
      <c r="P207" s="133"/>
      <c r="S207" s="106"/>
      <c r="T207" s="106"/>
    </row>
    <row r="208" spans="1:20">
      <c r="A208" s="16">
        <f t="shared" si="37"/>
        <v>193</v>
      </c>
      <c r="B208" s="143">
        <v>39000</v>
      </c>
      <c r="C208" s="28" t="s">
        <v>126</v>
      </c>
      <c r="D208" s="118">
        <v>3821156.646319584</v>
      </c>
      <c r="E208" s="122">
        <v>0</v>
      </c>
      <c r="F208" s="122">
        <f t="shared" si="51"/>
        <v>3821156.646319584</v>
      </c>
      <c r="G208" s="106">
        <f>$G$206</f>
        <v>0.1086</v>
      </c>
      <c r="H208" s="106">
        <f>$H$206</f>
        <v>0.52599015110063552</v>
      </c>
      <c r="I208" s="122">
        <f t="shared" si="52"/>
        <v>218274.13672896434</v>
      </c>
      <c r="J208" s="82"/>
      <c r="K208" s="118">
        <v>3630142.9990200689</v>
      </c>
      <c r="L208" s="102">
        <f t="shared" si="53"/>
        <v>0.1086</v>
      </c>
      <c r="M208" s="102">
        <f t="shared" si="53"/>
        <v>0.52599015110063552</v>
      </c>
      <c r="N208" s="83">
        <f t="shared" si="54"/>
        <v>207362.95385246276</v>
      </c>
      <c r="P208" s="133"/>
      <c r="S208" s="106"/>
      <c r="T208" s="106"/>
    </row>
    <row r="209" spans="1:20">
      <c r="A209" s="16">
        <f t="shared" ref="A209:A230" si="55">A208+1</f>
        <v>194</v>
      </c>
      <c r="B209" s="143">
        <v>39009</v>
      </c>
      <c r="C209" s="28" t="s">
        <v>152</v>
      </c>
      <c r="D209" s="118">
        <v>3884585.6510734996</v>
      </c>
      <c r="E209" s="122">
        <v>0</v>
      </c>
      <c r="F209" s="122">
        <f t="shared" si="51"/>
        <v>3884585.6510734996</v>
      </c>
      <c r="G209" s="106">
        <f>$G$206</f>
        <v>0.1086</v>
      </c>
      <c r="H209" s="106">
        <f>$H$206</f>
        <v>0.52599015110063552</v>
      </c>
      <c r="I209" s="122">
        <f t="shared" si="52"/>
        <v>221897.36198186607</v>
      </c>
      <c r="J209" s="82"/>
      <c r="K209" s="118">
        <v>3814736.0932109994</v>
      </c>
      <c r="L209" s="102">
        <f t="shared" si="53"/>
        <v>0.1086</v>
      </c>
      <c r="M209" s="102">
        <f t="shared" si="53"/>
        <v>0.52599015110063552</v>
      </c>
      <c r="N209" s="83">
        <f t="shared" si="54"/>
        <v>217907.37848877325</v>
      </c>
      <c r="P209" s="133"/>
      <c r="S209" s="106"/>
      <c r="T209" s="106"/>
    </row>
    <row r="210" spans="1:20">
      <c r="A210" s="16">
        <f t="shared" si="55"/>
        <v>195</v>
      </c>
      <c r="B210" s="143">
        <v>39010</v>
      </c>
      <c r="C210" s="28" t="s">
        <v>194</v>
      </c>
      <c r="D210" s="118">
        <v>3557031.6900565019</v>
      </c>
      <c r="E210" s="122">
        <v>0</v>
      </c>
      <c r="F210" s="122">
        <f t="shared" si="51"/>
        <v>3557031.6900565019</v>
      </c>
      <c r="G210" s="106">
        <v>1</v>
      </c>
      <c r="H210" s="106">
        <f>$H$207</f>
        <v>1.083947E-2</v>
      </c>
      <c r="I210" s="122">
        <f t="shared" si="52"/>
        <v>38556.338293416753</v>
      </c>
      <c r="J210" s="82"/>
      <c r="K210" s="118">
        <v>3400213.5990710007</v>
      </c>
      <c r="L210" s="102">
        <f t="shared" si="53"/>
        <v>1</v>
      </c>
      <c r="M210" s="102">
        <f t="shared" si="53"/>
        <v>1.083947E-2</v>
      </c>
      <c r="N210" s="83">
        <f t="shared" si="54"/>
        <v>36856.513300722145</v>
      </c>
      <c r="P210" s="133"/>
      <c r="S210" s="106"/>
      <c r="T210" s="106"/>
    </row>
    <row r="211" spans="1:20">
      <c r="A211" s="16">
        <f t="shared" si="55"/>
        <v>196</v>
      </c>
      <c r="B211" s="143">
        <v>39100</v>
      </c>
      <c r="C211" s="28" t="s">
        <v>153</v>
      </c>
      <c r="D211" s="118">
        <v>492197.54099577921</v>
      </c>
      <c r="E211" s="122">
        <v>0</v>
      </c>
      <c r="F211" s="122">
        <f t="shared" si="51"/>
        <v>492197.54099577921</v>
      </c>
      <c r="G211" s="106">
        <f>$G$206</f>
        <v>0.1086</v>
      </c>
      <c r="H211" s="106">
        <f>$H$206</f>
        <v>0.52599015110063552</v>
      </c>
      <c r="I211" s="122">
        <f t="shared" si="52"/>
        <v>28115.569003026805</v>
      </c>
      <c r="J211" s="82"/>
      <c r="K211" s="118">
        <v>446777.88771304733</v>
      </c>
      <c r="L211" s="102">
        <f t="shared" si="53"/>
        <v>0.1086</v>
      </c>
      <c r="M211" s="102">
        <f t="shared" si="53"/>
        <v>0.52599015110063552</v>
      </c>
      <c r="N211" s="83">
        <f t="shared" si="54"/>
        <v>25521.083477193686</v>
      </c>
      <c r="P211" s="133"/>
      <c r="S211" s="106"/>
      <c r="T211" s="106"/>
    </row>
    <row r="212" spans="1:20">
      <c r="A212" s="16">
        <f t="shared" si="55"/>
        <v>197</v>
      </c>
      <c r="B212" s="143">
        <v>39103</v>
      </c>
      <c r="C212" s="28" t="s">
        <v>195</v>
      </c>
      <c r="D212" s="118">
        <v>176.23000000000002</v>
      </c>
      <c r="E212" s="122">
        <v>0</v>
      </c>
      <c r="F212" s="122">
        <f t="shared" si="51"/>
        <v>176.23000000000002</v>
      </c>
      <c r="G212" s="106">
        <f>$G$206</f>
        <v>0.1086</v>
      </c>
      <c r="H212" s="106">
        <f>$H$206</f>
        <v>0.52599015110063552</v>
      </c>
      <c r="I212" s="122">
        <f t="shared" si="52"/>
        <v>10.0667035340713</v>
      </c>
      <c r="J212" s="82"/>
      <c r="K212" s="118">
        <v>176.23000000000002</v>
      </c>
      <c r="L212" s="102">
        <f t="shared" si="53"/>
        <v>0.1086</v>
      </c>
      <c r="M212" s="102">
        <f t="shared" si="53"/>
        <v>0.52599015110063552</v>
      </c>
      <c r="N212" s="83">
        <f t="shared" si="54"/>
        <v>10.0667035340713</v>
      </c>
      <c r="P212" s="133"/>
      <c r="S212" s="106"/>
      <c r="T212" s="106"/>
    </row>
    <row r="213" spans="1:20">
      <c r="A213" s="16">
        <f t="shared" si="55"/>
        <v>198</v>
      </c>
      <c r="B213" s="146">
        <v>39700</v>
      </c>
      <c r="C213" s="28" t="s">
        <v>160</v>
      </c>
      <c r="D213" s="118">
        <v>-5911075.909759501</v>
      </c>
      <c r="E213" s="122">
        <v>0</v>
      </c>
      <c r="F213" s="122">
        <f t="shared" si="51"/>
        <v>-5911075.909759501</v>
      </c>
      <c r="G213" s="106">
        <f>$G$206</f>
        <v>0.1086</v>
      </c>
      <c r="H213" s="106">
        <f>$H$206</f>
        <v>0.52599015110063552</v>
      </c>
      <c r="I213" s="122">
        <f t="shared" si="52"/>
        <v>-337655.61340827151</v>
      </c>
      <c r="J213" s="82"/>
      <c r="K213" s="118">
        <v>-5968487.3654519999</v>
      </c>
      <c r="L213" s="102">
        <f t="shared" si="53"/>
        <v>0.1086</v>
      </c>
      <c r="M213" s="102">
        <f t="shared" si="53"/>
        <v>0.52599015110063552</v>
      </c>
      <c r="N213" s="83">
        <f t="shared" si="54"/>
        <v>-340935.10103192157</v>
      </c>
      <c r="P213" s="133"/>
      <c r="S213" s="106"/>
      <c r="T213" s="106"/>
    </row>
    <row r="214" spans="1:20">
      <c r="A214" s="16">
        <f t="shared" si="55"/>
        <v>199</v>
      </c>
      <c r="B214" s="146">
        <v>39710</v>
      </c>
      <c r="C214" s="28" t="s">
        <v>196</v>
      </c>
      <c r="D214" s="118">
        <v>119468.9930609999</v>
      </c>
      <c r="E214" s="122">
        <v>0</v>
      </c>
      <c r="F214" s="122">
        <f t="shared" si="51"/>
        <v>119468.9930609999</v>
      </c>
      <c r="G214" s="106">
        <v>1</v>
      </c>
      <c r="H214" s="106">
        <f>$H$207</f>
        <v>1.083947E-2</v>
      </c>
      <c r="I214" s="122">
        <f t="shared" si="52"/>
        <v>1294.9805662149165</v>
      </c>
      <c r="J214" s="82"/>
      <c r="K214" s="118">
        <v>111524.07237599994</v>
      </c>
      <c r="L214" s="102">
        <f t="shared" si="53"/>
        <v>1</v>
      </c>
      <c r="M214" s="102">
        <f t="shared" si="53"/>
        <v>1.083947E-2</v>
      </c>
      <c r="N214" s="83">
        <f t="shared" si="54"/>
        <v>1208.86183679748</v>
      </c>
      <c r="P214" s="133"/>
      <c r="S214" s="106"/>
      <c r="T214" s="106"/>
    </row>
    <row r="215" spans="1:20">
      <c r="A215" s="16">
        <f t="shared" si="55"/>
        <v>200</v>
      </c>
      <c r="B215" s="146">
        <v>39800</v>
      </c>
      <c r="C215" s="28" t="s">
        <v>162</v>
      </c>
      <c r="D215" s="118">
        <v>5216.0379003609105</v>
      </c>
      <c r="E215" s="122">
        <v>0</v>
      </c>
      <c r="F215" s="122">
        <f t="shared" si="51"/>
        <v>5216.0379003609105</v>
      </c>
      <c r="G215" s="106">
        <f t="shared" ref="G215:G222" si="56">$G$206</f>
        <v>0.1086</v>
      </c>
      <c r="H215" s="106">
        <f t="shared" ref="H215:H222" si="57">$H$206</f>
        <v>0.52599015110063552</v>
      </c>
      <c r="I215" s="122">
        <f t="shared" si="52"/>
        <v>297.95328358062199</v>
      </c>
      <c r="J215" s="82"/>
      <c r="K215" s="118">
        <v>3517.4485534245491</v>
      </c>
      <c r="L215" s="102">
        <f t="shared" si="53"/>
        <v>0.1086</v>
      </c>
      <c r="M215" s="102">
        <f t="shared" si="53"/>
        <v>0.52599015110063552</v>
      </c>
      <c r="N215" s="83">
        <f t="shared" si="54"/>
        <v>200.92556195694766</v>
      </c>
      <c r="P215" s="133"/>
      <c r="S215" s="106"/>
      <c r="T215" s="106"/>
    </row>
    <row r="216" spans="1:20">
      <c r="A216" s="16">
        <f t="shared" si="55"/>
        <v>201</v>
      </c>
      <c r="B216" s="146">
        <v>39900</v>
      </c>
      <c r="C216" s="28" t="s">
        <v>176</v>
      </c>
      <c r="D216" s="118">
        <v>349573.02822399966</v>
      </c>
      <c r="E216" s="122">
        <v>0</v>
      </c>
      <c r="F216" s="122">
        <f t="shared" si="51"/>
        <v>349573.02822399966</v>
      </c>
      <c r="G216" s="106">
        <f t="shared" si="56"/>
        <v>0.1086</v>
      </c>
      <c r="H216" s="106">
        <f t="shared" si="57"/>
        <v>0.52599015110063552</v>
      </c>
      <c r="I216" s="122">
        <f t="shared" si="52"/>
        <v>19968.495935076564</v>
      </c>
      <c r="J216" s="82"/>
      <c r="K216" s="118">
        <v>308488.45838599978</v>
      </c>
      <c r="L216" s="102">
        <f t="shared" si="53"/>
        <v>0.1086</v>
      </c>
      <c r="M216" s="102">
        <f t="shared" si="53"/>
        <v>0.52599015110063552</v>
      </c>
      <c r="N216" s="83">
        <f t="shared" si="54"/>
        <v>17621.641345142998</v>
      </c>
      <c r="P216" s="133"/>
      <c r="S216" s="106"/>
      <c r="T216" s="106"/>
    </row>
    <row r="217" spans="1:20">
      <c r="A217" s="16">
        <f t="shared" si="55"/>
        <v>202</v>
      </c>
      <c r="B217" s="146">
        <v>39901</v>
      </c>
      <c r="C217" s="28" t="s">
        <v>177</v>
      </c>
      <c r="D217" s="118">
        <v>4200904.0768759176</v>
      </c>
      <c r="E217" s="122">
        <v>0</v>
      </c>
      <c r="F217" s="122">
        <f t="shared" si="51"/>
        <v>4200904.0768759176</v>
      </c>
      <c r="G217" s="106">
        <f t="shared" si="56"/>
        <v>0.1086</v>
      </c>
      <c r="H217" s="106">
        <f t="shared" si="57"/>
        <v>0.52599015110063552</v>
      </c>
      <c r="I217" s="122">
        <f t="shared" si="52"/>
        <v>239966.27087885904</v>
      </c>
      <c r="J217" s="82"/>
      <c r="K217" s="118">
        <v>3810394.9551611799</v>
      </c>
      <c r="L217" s="102">
        <f t="shared" si="53"/>
        <v>0.1086</v>
      </c>
      <c r="M217" s="102">
        <f t="shared" si="53"/>
        <v>0.52599015110063552</v>
      </c>
      <c r="N217" s="83">
        <f t="shared" si="54"/>
        <v>217659.40169851045</v>
      </c>
      <c r="P217" s="133"/>
      <c r="S217" s="106"/>
      <c r="T217" s="106"/>
    </row>
    <row r="218" spans="1:20">
      <c r="A218" s="16">
        <f t="shared" si="55"/>
        <v>203</v>
      </c>
      <c r="B218" s="146">
        <v>39902</v>
      </c>
      <c r="C218" s="28" t="s">
        <v>178</v>
      </c>
      <c r="D218" s="118">
        <v>1153376.2904887816</v>
      </c>
      <c r="E218" s="122">
        <v>0</v>
      </c>
      <c r="F218" s="122">
        <f t="shared" si="51"/>
        <v>1153376.2904887816</v>
      </c>
      <c r="G218" s="106">
        <f t="shared" si="56"/>
        <v>0.1086</v>
      </c>
      <c r="H218" s="106">
        <f t="shared" si="57"/>
        <v>0.52599015110063552</v>
      </c>
      <c r="I218" s="122">
        <f t="shared" si="52"/>
        <v>65883.772227075198</v>
      </c>
      <c r="J218" s="82"/>
      <c r="K218" s="118">
        <v>1071176.4286662876</v>
      </c>
      <c r="L218" s="102">
        <f t="shared" si="53"/>
        <v>0.1086</v>
      </c>
      <c r="M218" s="102">
        <f t="shared" si="53"/>
        <v>0.52599015110063552</v>
      </c>
      <c r="N218" s="83">
        <f t="shared" si="54"/>
        <v>61188.308120460701</v>
      </c>
      <c r="P218" s="133"/>
      <c r="S218" s="106"/>
      <c r="T218" s="106"/>
    </row>
    <row r="219" spans="1:20">
      <c r="A219" s="16">
        <f t="shared" si="55"/>
        <v>204</v>
      </c>
      <c r="B219" s="146">
        <v>39903</v>
      </c>
      <c r="C219" s="28" t="s">
        <v>163</v>
      </c>
      <c r="D219" s="118">
        <v>139676.65187023746</v>
      </c>
      <c r="E219" s="122">
        <v>0</v>
      </c>
      <c r="F219" s="122">
        <f t="shared" si="51"/>
        <v>139676.65187023746</v>
      </c>
      <c r="G219" s="106">
        <f t="shared" si="56"/>
        <v>0.1086</v>
      </c>
      <c r="H219" s="106">
        <f t="shared" si="57"/>
        <v>0.52599015110063552</v>
      </c>
      <c r="I219" s="122">
        <f t="shared" si="52"/>
        <v>7978.6837939588377</v>
      </c>
      <c r="J219" s="82"/>
      <c r="K219" s="118">
        <v>117108.14220324624</v>
      </c>
      <c r="L219" s="102">
        <f t="shared" si="53"/>
        <v>0.1086</v>
      </c>
      <c r="M219" s="102">
        <f t="shared" si="53"/>
        <v>0.52599015110063552</v>
      </c>
      <c r="N219" s="83">
        <f t="shared" si="54"/>
        <v>6689.5134142083825</v>
      </c>
      <c r="P219" s="133"/>
      <c r="S219" s="106"/>
      <c r="T219" s="106"/>
    </row>
    <row r="220" spans="1:20">
      <c r="A220" s="16">
        <f t="shared" si="55"/>
        <v>205</v>
      </c>
      <c r="B220" s="146">
        <v>39906</v>
      </c>
      <c r="C220" s="28" t="s">
        <v>164</v>
      </c>
      <c r="D220" s="118">
        <v>18642.191809181691</v>
      </c>
      <c r="E220" s="122">
        <v>0</v>
      </c>
      <c r="F220" s="122">
        <f t="shared" si="51"/>
        <v>18642.191809181691</v>
      </c>
      <c r="G220" s="106">
        <f t="shared" si="56"/>
        <v>0.1086</v>
      </c>
      <c r="H220" s="106">
        <f t="shared" si="57"/>
        <v>0.52599015110063552</v>
      </c>
      <c r="I220" s="122">
        <f t="shared" si="52"/>
        <v>1064.8891685202539</v>
      </c>
      <c r="J220" s="82"/>
      <c r="K220" s="118">
        <v>-35212.885007407509</v>
      </c>
      <c r="L220" s="102">
        <f t="shared" si="53"/>
        <v>0.1086</v>
      </c>
      <c r="M220" s="102">
        <f t="shared" si="53"/>
        <v>0.52599015110063552</v>
      </c>
      <c r="N220" s="83">
        <f t="shared" si="54"/>
        <v>-2011.4490946428839</v>
      </c>
      <c r="P220" s="133"/>
      <c r="S220" s="106"/>
      <c r="T220" s="106"/>
    </row>
    <row r="221" spans="1:20">
      <c r="A221" s="16">
        <f t="shared" si="55"/>
        <v>206</v>
      </c>
      <c r="B221" s="146">
        <v>39907</v>
      </c>
      <c r="C221" s="28" t="s">
        <v>165</v>
      </c>
      <c r="D221" s="118">
        <v>1071.4549209999916</v>
      </c>
      <c r="E221" s="122">
        <v>0</v>
      </c>
      <c r="F221" s="122">
        <f t="shared" si="51"/>
        <v>1071.4549209999916</v>
      </c>
      <c r="G221" s="106">
        <f t="shared" si="56"/>
        <v>0.1086</v>
      </c>
      <c r="H221" s="106">
        <f t="shared" si="57"/>
        <v>0.52599015110063552</v>
      </c>
      <c r="I221" s="122">
        <f t="shared" si="52"/>
        <v>61.204216307261532</v>
      </c>
      <c r="J221" s="82"/>
      <c r="K221" s="118">
        <v>-5186.6554505000086</v>
      </c>
      <c r="L221" s="102">
        <f t="shared" si="53"/>
        <v>0.1086</v>
      </c>
      <c r="M221" s="102">
        <f t="shared" si="53"/>
        <v>0.52599015110063552</v>
      </c>
      <c r="N221" s="83">
        <f t="shared" si="54"/>
        <v>-296.27488369493619</v>
      </c>
      <c r="P221" s="133"/>
      <c r="S221" s="106"/>
      <c r="T221" s="106"/>
    </row>
    <row r="222" spans="1:20">
      <c r="A222" s="16">
        <f t="shared" si="55"/>
        <v>207</v>
      </c>
      <c r="B222" s="146">
        <v>39908</v>
      </c>
      <c r="C222" s="28" t="s">
        <v>166</v>
      </c>
      <c r="D222" s="118">
        <v>53760471.877220847</v>
      </c>
      <c r="E222" s="122">
        <v>0</v>
      </c>
      <c r="F222" s="122">
        <f t="shared" si="51"/>
        <v>53760471.877220847</v>
      </c>
      <c r="G222" s="106">
        <f t="shared" si="56"/>
        <v>0.1086</v>
      </c>
      <c r="H222" s="106">
        <f t="shared" si="57"/>
        <v>0.52599015110063552</v>
      </c>
      <c r="I222" s="122">
        <f t="shared" si="52"/>
        <v>3070934.1896371776</v>
      </c>
      <c r="J222" s="82"/>
      <c r="K222" s="118">
        <v>50066514.513103761</v>
      </c>
      <c r="L222" s="102">
        <f t="shared" si="53"/>
        <v>0.1086</v>
      </c>
      <c r="M222" s="102">
        <f t="shared" si="53"/>
        <v>0.52599015110063552</v>
      </c>
      <c r="N222" s="83">
        <f t="shared" si="54"/>
        <v>2859925.9977738955</v>
      </c>
      <c r="P222" s="133"/>
      <c r="S222" s="106"/>
      <c r="T222" s="106"/>
    </row>
    <row r="223" spans="1:20">
      <c r="A223" s="16">
        <f t="shared" si="55"/>
        <v>208</v>
      </c>
      <c r="B223" s="146">
        <v>39910</v>
      </c>
      <c r="C223" s="28" t="s">
        <v>197</v>
      </c>
      <c r="D223" s="118">
        <v>68178.782623999999</v>
      </c>
      <c r="E223" s="122">
        <v>0</v>
      </c>
      <c r="F223" s="122">
        <f t="shared" si="51"/>
        <v>68178.782623999999</v>
      </c>
      <c r="G223" s="106">
        <v>1</v>
      </c>
      <c r="H223" s="106">
        <f>$H$207</f>
        <v>1.083947E-2</v>
      </c>
      <c r="I223" s="122">
        <f t="shared" si="52"/>
        <v>739.02186888936933</v>
      </c>
      <c r="J223" s="82"/>
      <c r="K223" s="118">
        <v>62171.674985999976</v>
      </c>
      <c r="L223" s="102">
        <f t="shared" si="53"/>
        <v>1</v>
      </c>
      <c r="M223" s="102">
        <f t="shared" si="53"/>
        <v>1.083947E-2</v>
      </c>
      <c r="N223" s="83">
        <f t="shared" si="54"/>
        <v>673.90800586049716</v>
      </c>
      <c r="P223" s="133"/>
      <c r="S223" s="106"/>
      <c r="T223" s="106"/>
    </row>
    <row r="224" spans="1:20">
      <c r="A224" s="16">
        <f t="shared" si="55"/>
        <v>209</v>
      </c>
      <c r="B224" s="146">
        <v>39916</v>
      </c>
      <c r="C224" s="28" t="s">
        <v>198</v>
      </c>
      <c r="D224" s="118">
        <v>148061.35125750001</v>
      </c>
      <c r="E224" s="122">
        <v>0</v>
      </c>
      <c r="F224" s="122">
        <f t="shared" si="51"/>
        <v>148061.35125750001</v>
      </c>
      <c r="G224" s="106">
        <v>1</v>
      </c>
      <c r="H224" s="106">
        <f>$H$207</f>
        <v>1.083947E-2</v>
      </c>
      <c r="I224" s="122">
        <f t="shared" si="52"/>
        <v>1604.9065751151336</v>
      </c>
      <c r="J224" s="82"/>
      <c r="K224" s="118">
        <v>137885.24300300007</v>
      </c>
      <c r="L224" s="102">
        <f t="shared" si="53"/>
        <v>1</v>
      </c>
      <c r="M224" s="102">
        <f t="shared" si="53"/>
        <v>1.083947E-2</v>
      </c>
      <c r="N224" s="83">
        <f t="shared" si="54"/>
        <v>1494.6029549737293</v>
      </c>
      <c r="P224" s="133"/>
      <c r="S224" s="106"/>
      <c r="T224" s="106"/>
    </row>
    <row r="225" spans="1:20">
      <c r="A225" s="16">
        <f t="shared" si="55"/>
        <v>210</v>
      </c>
      <c r="B225" s="146">
        <v>39917</v>
      </c>
      <c r="C225" s="28" t="s">
        <v>199</v>
      </c>
      <c r="D225" s="118">
        <v>45661.639016000016</v>
      </c>
      <c r="E225" s="122">
        <v>0</v>
      </c>
      <c r="F225" s="122">
        <f t="shared" si="51"/>
        <v>45661.639016000016</v>
      </c>
      <c r="G225" s="106">
        <v>1</v>
      </c>
      <c r="H225" s="106">
        <f>$H$207</f>
        <v>1.083947E-2</v>
      </c>
      <c r="I225" s="122">
        <f t="shared" si="52"/>
        <v>494.9479662647617</v>
      </c>
      <c r="J225" s="82"/>
      <c r="K225" s="118">
        <v>42660.219451999998</v>
      </c>
      <c r="L225" s="102">
        <f t="shared" si="53"/>
        <v>1</v>
      </c>
      <c r="M225" s="102">
        <f t="shared" si="53"/>
        <v>1.083947E-2</v>
      </c>
      <c r="N225" s="83">
        <f t="shared" si="54"/>
        <v>462.41416894337044</v>
      </c>
      <c r="P225" s="133"/>
      <c r="S225" s="106"/>
      <c r="T225" s="106"/>
    </row>
    <row r="226" spans="1:20">
      <c r="A226" s="16">
        <f t="shared" si="55"/>
        <v>211</v>
      </c>
      <c r="B226" s="146"/>
      <c r="C226" s="8" t="s">
        <v>216</v>
      </c>
      <c r="D226" s="118">
        <v>0</v>
      </c>
      <c r="E226" s="150">
        <v>0</v>
      </c>
      <c r="F226" s="122">
        <f t="shared" si="51"/>
        <v>0</v>
      </c>
      <c r="G226" s="106">
        <f>$G$206</f>
        <v>0.1086</v>
      </c>
      <c r="H226" s="106">
        <f>$H$206</f>
        <v>0.52599015110063552</v>
      </c>
      <c r="I226" s="126">
        <f t="shared" si="52"/>
        <v>0</v>
      </c>
      <c r="J226" s="82"/>
      <c r="K226" s="118">
        <v>0</v>
      </c>
      <c r="L226" s="102">
        <f t="shared" si="53"/>
        <v>0.1086</v>
      </c>
      <c r="M226" s="102">
        <f t="shared" si="53"/>
        <v>0.52599015110063552</v>
      </c>
      <c r="N226" s="90">
        <f t="shared" si="54"/>
        <v>0</v>
      </c>
      <c r="P226" s="133"/>
      <c r="S226" s="106"/>
      <c r="T226" s="106"/>
    </row>
    <row r="227" spans="1:20">
      <c r="A227" s="16">
        <f t="shared" si="55"/>
        <v>212</v>
      </c>
      <c r="B227" s="5"/>
      <c r="C227" s="8"/>
      <c r="D227" s="158"/>
      <c r="E227" s="86"/>
      <c r="F227" s="86"/>
    </row>
    <row r="228" spans="1:20" ht="15.75" thickBot="1">
      <c r="A228" s="16">
        <f t="shared" si="55"/>
        <v>213</v>
      </c>
      <c r="B228" s="5"/>
      <c r="C228" s="8" t="s">
        <v>223</v>
      </c>
      <c r="D228" s="111">
        <f>SUM(D206:D227)</f>
        <v>65854374.223954692</v>
      </c>
      <c r="E228" s="111">
        <f>SUM(E206:E227)</f>
        <v>0</v>
      </c>
      <c r="F228" s="111">
        <f>SUM(F206:F227)</f>
        <v>65854374.223954692</v>
      </c>
      <c r="I228" s="111">
        <f>SUM(I206:I227)</f>
        <v>3579487.1754195755</v>
      </c>
      <c r="K228" s="111">
        <f>SUM(K206:K227)</f>
        <v>61014601.058996104</v>
      </c>
      <c r="N228" s="111">
        <f>SUM(N206:N227)</f>
        <v>3311540.7456931765</v>
      </c>
    </row>
    <row r="229" spans="1:20" ht="15.75" thickTop="1">
      <c r="A229" s="16">
        <f t="shared" si="55"/>
        <v>214</v>
      </c>
      <c r="P229" s="82"/>
      <c r="Q229" s="82"/>
    </row>
    <row r="230" spans="1:20" ht="30.75" thickBot="1">
      <c r="A230" s="16">
        <f t="shared" si="55"/>
        <v>215</v>
      </c>
      <c r="C230" s="156" t="s">
        <v>224</v>
      </c>
      <c r="D230" s="111">
        <f>D228+D201+D170+D112</f>
        <v>382306010.50743961</v>
      </c>
      <c r="E230" s="111">
        <f>E228+E201+E170+E112</f>
        <v>0</v>
      </c>
      <c r="F230" s="111">
        <f>F228+F201+F170+F112</f>
        <v>382248503.99743962</v>
      </c>
      <c r="I230" s="111">
        <f>I228+I201+I170+I112</f>
        <v>185995468.26051512</v>
      </c>
      <c r="K230" s="111">
        <f>K228+K201+K170+K112</f>
        <v>364215642.71899176</v>
      </c>
      <c r="N230" s="111">
        <f>N228+N201+N170+N112</f>
        <v>179617428.08959511</v>
      </c>
    </row>
    <row r="231" spans="1:20" ht="15.75" thickTop="1"/>
  </sheetData>
  <mergeCells count="4">
    <mergeCell ref="A1:N1"/>
    <mergeCell ref="A2:N2"/>
    <mergeCell ref="A3:N3"/>
    <mergeCell ref="A4:N4"/>
  </mergeCells>
  <pageMargins left="0.75" right="0.66" top="1" bottom="0.94" header="0.25" footer="0.5"/>
  <pageSetup scale="54" orientation="landscape" r:id="rId1"/>
  <headerFooter alignWithMargins="0">
    <oddHeader xml:space="preserve">&amp;RCASE NO. 2015-00343
FR_16(8)(b)
ATTACHMENT 1
</oddHeader>
    <oddFooter>&amp;RSchedule &amp;A
Page &amp;P of &amp;N</oddFooter>
  </headerFooter>
  <rowBreaks count="6" manualBreakCount="6">
    <brk id="47" max="14" man="1"/>
    <brk id="83" max="14" man="1"/>
    <brk id="114" max="14" man="1"/>
    <brk id="147" max="14" man="1"/>
    <brk id="170" max="14" man="1"/>
    <brk id="201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1"/>
  <sheetViews>
    <sheetView view="pageBreakPreview" zoomScale="80" zoomScaleNormal="80" zoomScaleSheetLayoutView="80" workbookViewId="0">
      <pane ySplit="12" topLeftCell="A13" activePane="bottomLeft" state="frozen"/>
      <selection activeCell="B25" sqref="B25"/>
      <selection pane="bottomLeft" activeCell="A13" sqref="A13"/>
    </sheetView>
  </sheetViews>
  <sheetFormatPr defaultRowHeight="15"/>
  <cols>
    <col min="1" max="1" width="4.77734375" customWidth="1"/>
    <col min="2" max="2" width="9.33203125" customWidth="1"/>
    <col min="3" max="3" width="34.33203125" customWidth="1"/>
    <col min="4" max="4" width="13.77734375" customWidth="1"/>
    <col min="5" max="5" width="11" style="40" customWidth="1"/>
    <col min="6" max="6" width="11.33203125" style="40" customWidth="1"/>
    <col min="7" max="7" width="11.109375" style="40" customWidth="1"/>
    <col min="8" max="8" width="12.77734375" customWidth="1"/>
    <col min="9" max="9" width="3.21875" customWidth="1"/>
    <col min="10" max="10" width="4.33203125" customWidth="1"/>
    <col min="11" max="11" width="11.109375" customWidth="1"/>
    <col min="12" max="12" width="9.6640625" customWidth="1"/>
    <col min="13" max="13" width="13.88671875" customWidth="1"/>
  </cols>
  <sheetData>
    <row r="1" spans="1:13">
      <c r="A1" s="324" t="s">
        <v>382</v>
      </c>
      <c r="B1" s="324"/>
      <c r="C1" s="324"/>
      <c r="D1" s="324"/>
      <c r="E1" s="324"/>
      <c r="F1" s="324"/>
      <c r="G1" s="324"/>
      <c r="H1" s="324"/>
      <c r="I1" s="324"/>
    </row>
    <row r="2" spans="1:13">
      <c r="A2" s="324" t="s">
        <v>383</v>
      </c>
      <c r="B2" s="324"/>
      <c r="C2" s="324"/>
      <c r="D2" s="324"/>
      <c r="E2" s="324"/>
      <c r="F2" s="324"/>
      <c r="G2" s="324"/>
      <c r="H2" s="324"/>
      <c r="I2" s="324"/>
    </row>
    <row r="3" spans="1:13">
      <c r="A3" s="324" t="s">
        <v>11</v>
      </c>
      <c r="B3" s="324"/>
      <c r="C3" s="324"/>
      <c r="D3" s="324"/>
      <c r="E3" s="324"/>
      <c r="F3" s="324"/>
      <c r="G3" s="324"/>
      <c r="H3" s="324"/>
      <c r="I3" s="324"/>
    </row>
    <row r="4" spans="1:13">
      <c r="A4" s="324" t="s">
        <v>385</v>
      </c>
      <c r="B4" s="324"/>
      <c r="C4" s="324"/>
      <c r="D4" s="324"/>
      <c r="E4" s="324"/>
      <c r="F4" s="324"/>
      <c r="G4" s="324"/>
      <c r="H4" s="324"/>
      <c r="I4" s="324"/>
    </row>
    <row r="5" spans="1:13" ht="15.75">
      <c r="A5" s="10"/>
      <c r="B5" s="10"/>
      <c r="C5" s="10"/>
      <c r="D5" s="41"/>
      <c r="E5" s="39"/>
      <c r="F5" s="3"/>
      <c r="G5" s="3"/>
      <c r="H5" s="5"/>
      <c r="I5" s="5"/>
    </row>
    <row r="6" spans="1:13" ht="15.75">
      <c r="A6" s="8" t="str">
        <f>'B.1 F '!A6</f>
        <v>Data:______Base Period__X___Forecasted Period</v>
      </c>
      <c r="B6" s="5"/>
      <c r="C6" s="5"/>
      <c r="D6" s="5"/>
      <c r="E6" s="3"/>
      <c r="F6" s="3"/>
      <c r="H6" s="42" t="s">
        <v>226</v>
      </c>
      <c r="M6" s="41"/>
    </row>
    <row r="7" spans="1:13">
      <c r="A7" s="8" t="str">
        <f>'B.1 F '!A7</f>
        <v>Type of Filing:___X____Original________Updated ________Revised</v>
      </c>
      <c r="B7" s="8"/>
      <c r="C7" s="5"/>
      <c r="D7" s="5"/>
      <c r="E7" s="3"/>
      <c r="F7" s="3"/>
      <c r="H7" s="48" t="s">
        <v>227</v>
      </c>
      <c r="I7" s="8"/>
    </row>
    <row r="8" spans="1:13">
      <c r="A8" s="114" t="str">
        <f>'B.1 F '!A8</f>
        <v>Workpaper Reference No(s).</v>
      </c>
      <c r="B8" s="13"/>
      <c r="C8" s="13"/>
      <c r="D8" s="13"/>
      <c r="E8" s="161"/>
      <c r="F8" s="161"/>
      <c r="G8" s="162"/>
      <c r="H8" s="163" t="str">
        <f>'B.1 B'!F8</f>
        <v>Witness:   Waller</v>
      </c>
      <c r="I8" s="114"/>
    </row>
    <row r="9" spans="1:13">
      <c r="A9" s="44"/>
      <c r="B9" s="45"/>
      <c r="C9" s="45"/>
      <c r="D9" s="45"/>
      <c r="E9" s="164"/>
      <c r="F9" s="46"/>
      <c r="G9" s="20"/>
      <c r="H9" s="44"/>
      <c r="I9" s="44"/>
    </row>
    <row r="10" spans="1:13">
      <c r="A10" s="44"/>
      <c r="B10" s="45"/>
      <c r="C10" s="45"/>
      <c r="D10" s="3" t="s">
        <v>228</v>
      </c>
      <c r="E10" s="165" t="s">
        <v>229</v>
      </c>
      <c r="F10" s="46" t="s">
        <v>71</v>
      </c>
      <c r="G10" s="16" t="s">
        <v>72</v>
      </c>
      <c r="H10" s="44"/>
      <c r="I10" s="44"/>
    </row>
    <row r="11" spans="1:13">
      <c r="A11" s="8" t="s">
        <v>31</v>
      </c>
      <c r="B11" s="16" t="s">
        <v>73</v>
      </c>
      <c r="C11" s="16" t="s">
        <v>74</v>
      </c>
      <c r="D11" s="3" t="s">
        <v>75</v>
      </c>
      <c r="E11" s="29" t="s">
        <v>230</v>
      </c>
      <c r="F11" s="16" t="s">
        <v>77</v>
      </c>
      <c r="G11" s="64" t="s">
        <v>78</v>
      </c>
      <c r="H11" s="16" t="s">
        <v>79</v>
      </c>
      <c r="I11" s="16"/>
    </row>
    <row r="12" spans="1:13">
      <c r="A12" s="67" t="s">
        <v>33</v>
      </c>
      <c r="B12" s="67" t="s">
        <v>33</v>
      </c>
      <c r="C12" s="67" t="s">
        <v>81</v>
      </c>
      <c r="D12" s="166">
        <f>'B.2 F'!D10</f>
        <v>42886</v>
      </c>
      <c r="E12" s="69" t="s">
        <v>231</v>
      </c>
      <c r="F12" s="69" t="s">
        <v>84</v>
      </c>
      <c r="G12" s="69" t="s">
        <v>84</v>
      </c>
      <c r="H12" s="67" t="s">
        <v>85</v>
      </c>
      <c r="I12" s="20"/>
      <c r="K12" s="70"/>
      <c r="L12" s="70"/>
    </row>
    <row r="13" spans="1:13">
      <c r="A13" s="20"/>
      <c r="B13" s="20"/>
      <c r="C13" s="20"/>
      <c r="D13" s="20"/>
      <c r="E13" s="20"/>
      <c r="F13" s="20"/>
      <c r="G13" s="20"/>
      <c r="H13" s="20"/>
      <c r="I13" s="20"/>
    </row>
    <row r="14" spans="1:13" ht="15.75">
      <c r="B14" s="71" t="s">
        <v>97</v>
      </c>
      <c r="E14" s="93"/>
    </row>
    <row r="15" spans="1:13">
      <c r="A15" s="16">
        <v>1</v>
      </c>
      <c r="B15" s="5"/>
      <c r="C15" s="72" t="s">
        <v>98</v>
      </c>
      <c r="D15" s="82"/>
      <c r="E15" s="93"/>
    </row>
    <row r="16" spans="1:13">
      <c r="A16" s="16">
        <f>A15+1</f>
        <v>2</v>
      </c>
      <c r="B16" s="143">
        <v>30100</v>
      </c>
      <c r="C16" s="8" t="s">
        <v>99</v>
      </c>
      <c r="D16" s="118">
        <v>0</v>
      </c>
      <c r="E16" s="106">
        <v>1</v>
      </c>
      <c r="F16" s="117">
        <v>1</v>
      </c>
      <c r="G16" s="120">
        <f>$F$16</f>
        <v>1</v>
      </c>
      <c r="H16" s="125">
        <f>D16*E16*F16*G16</f>
        <v>0</v>
      </c>
      <c r="I16" s="167"/>
    </row>
    <row r="17" spans="1:8">
      <c r="A17" s="16">
        <f t="shared" ref="A17:A80" si="0">A16+1</f>
        <v>3</v>
      </c>
      <c r="B17" s="143">
        <v>30200</v>
      </c>
      <c r="C17" s="8" t="s">
        <v>100</v>
      </c>
      <c r="D17" s="118">
        <v>0</v>
      </c>
      <c r="E17" s="106">
        <v>1</v>
      </c>
      <c r="F17" s="120">
        <f>$F$16</f>
        <v>1</v>
      </c>
      <c r="G17" s="120">
        <f>$F$16</f>
        <v>1</v>
      </c>
      <c r="H17" s="123">
        <f>D17*E17*F17*G17</f>
        <v>0</v>
      </c>
    </row>
    <row r="18" spans="1:8">
      <c r="A18" s="16">
        <f t="shared" si="0"/>
        <v>4</v>
      </c>
      <c r="B18" s="143"/>
      <c r="C18" s="8"/>
      <c r="D18" s="144"/>
      <c r="E18" s="106"/>
      <c r="F18" s="120"/>
      <c r="G18" s="120"/>
      <c r="H18" s="145"/>
    </row>
    <row r="19" spans="1:8">
      <c r="A19" s="16">
        <f t="shared" si="0"/>
        <v>5</v>
      </c>
      <c r="B19" s="146"/>
      <c r="C19" s="8" t="s">
        <v>232</v>
      </c>
      <c r="D19" s="118">
        <f>SUM(D16:D18)</f>
        <v>0</v>
      </c>
      <c r="E19" s="106"/>
      <c r="F19" s="120"/>
      <c r="G19" s="120"/>
      <c r="H19" s="125">
        <f>SUM(H16:H18)</f>
        <v>0</v>
      </c>
    </row>
    <row r="20" spans="1:8">
      <c r="A20" s="16">
        <f t="shared" si="0"/>
        <v>6</v>
      </c>
      <c r="B20" s="146"/>
      <c r="C20" s="5"/>
      <c r="D20" s="122"/>
      <c r="E20" s="106"/>
      <c r="F20" s="120"/>
      <c r="G20" s="120"/>
      <c r="H20" s="123"/>
    </row>
    <row r="21" spans="1:8">
      <c r="A21" s="16">
        <f t="shared" si="0"/>
        <v>7</v>
      </c>
      <c r="B21" s="146"/>
      <c r="C21" s="72" t="s">
        <v>102</v>
      </c>
      <c r="D21" s="122"/>
      <c r="E21" s="106"/>
      <c r="F21" s="120"/>
      <c r="G21" s="120"/>
      <c r="H21" s="123"/>
    </row>
    <row r="22" spans="1:8">
      <c r="A22" s="16">
        <f t="shared" si="0"/>
        <v>8</v>
      </c>
      <c r="B22" s="143">
        <v>32540</v>
      </c>
      <c r="C22" s="8" t="s">
        <v>103</v>
      </c>
      <c r="D22" s="118">
        <v>0</v>
      </c>
      <c r="E22" s="106">
        <v>1</v>
      </c>
      <c r="F22" s="120">
        <f t="shared" ref="F22:G24" si="1">$F$16</f>
        <v>1</v>
      </c>
      <c r="G22" s="120">
        <f t="shared" si="1"/>
        <v>1</v>
      </c>
      <c r="H22" s="123">
        <f t="shared" ref="H22:H24" si="2">D22*E22*F22*G22</f>
        <v>0</v>
      </c>
    </row>
    <row r="23" spans="1:8">
      <c r="A23" s="16">
        <f t="shared" si="0"/>
        <v>9</v>
      </c>
      <c r="B23" s="143">
        <v>33202</v>
      </c>
      <c r="C23" s="8" t="s">
        <v>104</v>
      </c>
      <c r="D23" s="118">
        <v>0</v>
      </c>
      <c r="E23" s="106">
        <v>1</v>
      </c>
      <c r="F23" s="120">
        <f t="shared" si="1"/>
        <v>1</v>
      </c>
      <c r="G23" s="120">
        <f t="shared" si="1"/>
        <v>1</v>
      </c>
      <c r="H23" s="123">
        <f t="shared" si="2"/>
        <v>0</v>
      </c>
    </row>
    <row r="24" spans="1:8">
      <c r="A24" s="16">
        <f t="shared" si="0"/>
        <v>10</v>
      </c>
      <c r="B24" s="143">
        <v>33400</v>
      </c>
      <c r="C24" s="8" t="s">
        <v>105</v>
      </c>
      <c r="D24" s="118">
        <v>0</v>
      </c>
      <c r="E24" s="106">
        <v>1</v>
      </c>
      <c r="F24" s="120">
        <f t="shared" si="1"/>
        <v>1</v>
      </c>
      <c r="G24" s="120">
        <f t="shared" si="1"/>
        <v>1</v>
      </c>
      <c r="H24" s="123">
        <f t="shared" si="2"/>
        <v>0</v>
      </c>
    </row>
    <row r="25" spans="1:8">
      <c r="A25" s="16">
        <f t="shared" si="0"/>
        <v>11</v>
      </c>
      <c r="B25" s="143"/>
      <c r="C25" s="5"/>
      <c r="D25" s="144"/>
      <c r="E25" s="106"/>
      <c r="F25" s="120"/>
      <c r="G25" s="120"/>
      <c r="H25" s="123"/>
    </row>
    <row r="26" spans="1:8">
      <c r="A26" s="16">
        <f t="shared" si="0"/>
        <v>12</v>
      </c>
      <c r="B26" s="143"/>
      <c r="C26" s="5" t="s">
        <v>233</v>
      </c>
      <c r="D26" s="118">
        <f>SUM(D22:D25)</f>
        <v>0</v>
      </c>
      <c r="E26" s="106"/>
      <c r="F26" s="120"/>
      <c r="G26" s="120"/>
      <c r="H26" s="125">
        <f>SUM(H22:H25)</f>
        <v>0</v>
      </c>
    </row>
    <row r="27" spans="1:8">
      <c r="A27" s="16">
        <f t="shared" si="0"/>
        <v>13</v>
      </c>
      <c r="B27" s="143"/>
      <c r="C27" s="8"/>
      <c r="D27" s="122"/>
      <c r="E27" s="106"/>
      <c r="F27" s="120"/>
      <c r="G27" s="120"/>
      <c r="H27" s="123"/>
    </row>
    <row r="28" spans="1:8">
      <c r="A28" s="16">
        <f t="shared" si="0"/>
        <v>14</v>
      </c>
      <c r="B28" s="143"/>
      <c r="C28" s="72" t="s">
        <v>107</v>
      </c>
      <c r="D28" s="122"/>
      <c r="E28" s="106"/>
      <c r="F28" s="120"/>
      <c r="G28" s="120"/>
      <c r="H28" s="123"/>
    </row>
    <row r="29" spans="1:8">
      <c r="A29" s="16">
        <f t="shared" si="0"/>
        <v>15</v>
      </c>
      <c r="B29" s="143">
        <v>35010</v>
      </c>
      <c r="C29" s="8" t="s">
        <v>108</v>
      </c>
      <c r="D29" s="118">
        <v>0</v>
      </c>
      <c r="E29" s="106">
        <v>1</v>
      </c>
      <c r="F29" s="120">
        <f t="shared" ref="F29:G45" si="3">$F$16</f>
        <v>1</v>
      </c>
      <c r="G29" s="120">
        <f t="shared" si="3"/>
        <v>1</v>
      </c>
      <c r="H29" s="125">
        <f t="shared" ref="H29:H45" si="4">D29*E29*F29*G29</f>
        <v>0</v>
      </c>
    </row>
    <row r="30" spans="1:8">
      <c r="A30" s="16">
        <f t="shared" si="0"/>
        <v>16</v>
      </c>
      <c r="B30" s="143">
        <v>35020</v>
      </c>
      <c r="C30" s="8" t="s">
        <v>109</v>
      </c>
      <c r="D30" s="118">
        <v>0</v>
      </c>
      <c r="E30" s="106">
        <v>1</v>
      </c>
      <c r="F30" s="120">
        <f t="shared" si="3"/>
        <v>1</v>
      </c>
      <c r="G30" s="120">
        <f t="shared" si="3"/>
        <v>1</v>
      </c>
      <c r="H30" s="123">
        <f t="shared" si="4"/>
        <v>0</v>
      </c>
    </row>
    <row r="31" spans="1:8">
      <c r="A31" s="16">
        <f t="shared" si="0"/>
        <v>17</v>
      </c>
      <c r="B31" s="143">
        <v>35100</v>
      </c>
      <c r="C31" s="8" t="s">
        <v>110</v>
      </c>
      <c r="D31" s="118">
        <v>299.20037300000001</v>
      </c>
      <c r="E31" s="106">
        <v>1</v>
      </c>
      <c r="F31" s="120">
        <f t="shared" si="3"/>
        <v>1</v>
      </c>
      <c r="G31" s="120">
        <f t="shared" si="3"/>
        <v>1</v>
      </c>
      <c r="H31" s="123">
        <f t="shared" si="4"/>
        <v>299.20037300000001</v>
      </c>
    </row>
    <row r="32" spans="1:8">
      <c r="A32" s="16">
        <f t="shared" si="0"/>
        <v>18</v>
      </c>
      <c r="B32" s="143">
        <v>35102</v>
      </c>
      <c r="C32" s="8" t="s">
        <v>111</v>
      </c>
      <c r="D32" s="118">
        <v>1931.0923800000003</v>
      </c>
      <c r="E32" s="106">
        <v>1</v>
      </c>
      <c r="F32" s="120">
        <f t="shared" si="3"/>
        <v>1</v>
      </c>
      <c r="G32" s="120">
        <f t="shared" si="3"/>
        <v>1</v>
      </c>
      <c r="H32" s="123">
        <f t="shared" si="4"/>
        <v>1931.0923800000003</v>
      </c>
    </row>
    <row r="33" spans="1:8">
      <c r="A33" s="16">
        <f t="shared" si="0"/>
        <v>19</v>
      </c>
      <c r="B33" s="143">
        <v>35103</v>
      </c>
      <c r="C33" s="8" t="s">
        <v>112</v>
      </c>
      <c r="D33" s="118">
        <v>212.87309600000006</v>
      </c>
      <c r="E33" s="106">
        <v>1</v>
      </c>
      <c r="F33" s="120">
        <f t="shared" si="3"/>
        <v>1</v>
      </c>
      <c r="G33" s="120">
        <f t="shared" si="3"/>
        <v>1</v>
      </c>
      <c r="H33" s="123">
        <f t="shared" si="4"/>
        <v>212.87309600000006</v>
      </c>
    </row>
    <row r="34" spans="1:8">
      <c r="A34" s="16">
        <f t="shared" si="0"/>
        <v>20</v>
      </c>
      <c r="B34" s="143">
        <v>35104</v>
      </c>
      <c r="C34" s="8" t="s">
        <v>113</v>
      </c>
      <c r="D34" s="118">
        <v>1786.7528900000004</v>
      </c>
      <c r="E34" s="106">
        <v>1</v>
      </c>
      <c r="F34" s="120">
        <f t="shared" si="3"/>
        <v>1</v>
      </c>
      <c r="G34" s="120">
        <f t="shared" si="3"/>
        <v>1</v>
      </c>
      <c r="H34" s="123">
        <f t="shared" si="4"/>
        <v>1786.7528900000004</v>
      </c>
    </row>
    <row r="35" spans="1:8">
      <c r="A35" s="16">
        <f t="shared" si="0"/>
        <v>21</v>
      </c>
      <c r="B35" s="143">
        <v>35200</v>
      </c>
      <c r="C35" s="8" t="s">
        <v>114</v>
      </c>
      <c r="D35" s="118">
        <v>176777.59258261847</v>
      </c>
      <c r="E35" s="106">
        <v>1</v>
      </c>
      <c r="F35" s="120">
        <f t="shared" si="3"/>
        <v>1</v>
      </c>
      <c r="G35" s="120">
        <f t="shared" si="3"/>
        <v>1</v>
      </c>
      <c r="H35" s="123">
        <f t="shared" si="4"/>
        <v>176777.59258261847</v>
      </c>
    </row>
    <row r="36" spans="1:8">
      <c r="A36" s="16">
        <f t="shared" si="0"/>
        <v>22</v>
      </c>
      <c r="B36" s="143">
        <v>35201</v>
      </c>
      <c r="C36" s="8" t="s">
        <v>115</v>
      </c>
      <c r="D36" s="118">
        <v>25669.977954000005</v>
      </c>
      <c r="E36" s="106">
        <v>1</v>
      </c>
      <c r="F36" s="120">
        <f t="shared" si="3"/>
        <v>1</v>
      </c>
      <c r="G36" s="120">
        <f t="shared" si="3"/>
        <v>1</v>
      </c>
      <c r="H36" s="123">
        <f t="shared" si="4"/>
        <v>25669.977954000005</v>
      </c>
    </row>
    <row r="37" spans="1:8">
      <c r="A37" s="16">
        <f t="shared" si="0"/>
        <v>23</v>
      </c>
      <c r="B37" s="143">
        <v>35202</v>
      </c>
      <c r="C37" s="8" t="s">
        <v>116</v>
      </c>
      <c r="D37" s="118">
        <v>3867.1153979999995</v>
      </c>
      <c r="E37" s="106">
        <v>1</v>
      </c>
      <c r="F37" s="120">
        <f t="shared" si="3"/>
        <v>1</v>
      </c>
      <c r="G37" s="120">
        <f t="shared" si="3"/>
        <v>1</v>
      </c>
      <c r="H37" s="123">
        <f t="shared" si="4"/>
        <v>3867.1153979999995</v>
      </c>
    </row>
    <row r="38" spans="1:8">
      <c r="A38" s="16">
        <f t="shared" si="0"/>
        <v>24</v>
      </c>
      <c r="B38" s="143">
        <v>35203</v>
      </c>
      <c r="C38" s="8" t="s">
        <v>117</v>
      </c>
      <c r="D38" s="118">
        <v>30506.993279999999</v>
      </c>
      <c r="E38" s="106">
        <v>1</v>
      </c>
      <c r="F38" s="120">
        <f t="shared" si="3"/>
        <v>1</v>
      </c>
      <c r="G38" s="120">
        <f t="shared" si="3"/>
        <v>1</v>
      </c>
      <c r="H38" s="123">
        <f t="shared" si="4"/>
        <v>30506.993279999999</v>
      </c>
    </row>
    <row r="39" spans="1:8">
      <c r="A39" s="16">
        <f t="shared" si="0"/>
        <v>25</v>
      </c>
      <c r="B39" s="143">
        <v>35210</v>
      </c>
      <c r="C39" s="8" t="s">
        <v>118</v>
      </c>
      <c r="D39" s="118">
        <v>624.85531499999991</v>
      </c>
      <c r="E39" s="106">
        <v>1</v>
      </c>
      <c r="F39" s="120">
        <f t="shared" si="3"/>
        <v>1</v>
      </c>
      <c r="G39" s="120">
        <f t="shared" si="3"/>
        <v>1</v>
      </c>
      <c r="H39" s="123">
        <f t="shared" si="4"/>
        <v>624.85531499999991</v>
      </c>
    </row>
    <row r="40" spans="1:8">
      <c r="A40" s="16">
        <f t="shared" si="0"/>
        <v>26</v>
      </c>
      <c r="B40" s="143">
        <v>35211</v>
      </c>
      <c r="C40" s="8" t="s">
        <v>119</v>
      </c>
      <c r="D40" s="118">
        <v>480.60557599999987</v>
      </c>
      <c r="E40" s="106">
        <v>1</v>
      </c>
      <c r="F40" s="120">
        <f t="shared" si="3"/>
        <v>1</v>
      </c>
      <c r="G40" s="120">
        <f t="shared" si="3"/>
        <v>1</v>
      </c>
      <c r="H40" s="123">
        <f t="shared" si="4"/>
        <v>480.60557599999987</v>
      </c>
    </row>
    <row r="41" spans="1:8">
      <c r="A41" s="16">
        <f t="shared" si="0"/>
        <v>27</v>
      </c>
      <c r="B41" s="143">
        <v>35301</v>
      </c>
      <c r="C41" s="5" t="s">
        <v>120</v>
      </c>
      <c r="D41" s="118">
        <v>1445.8248900000001</v>
      </c>
      <c r="E41" s="106">
        <v>1</v>
      </c>
      <c r="F41" s="120">
        <f t="shared" si="3"/>
        <v>1</v>
      </c>
      <c r="G41" s="120">
        <f t="shared" si="3"/>
        <v>1</v>
      </c>
      <c r="H41" s="123">
        <f t="shared" si="4"/>
        <v>1445.8248900000001</v>
      </c>
    </row>
    <row r="42" spans="1:8">
      <c r="A42" s="16">
        <f t="shared" si="0"/>
        <v>28</v>
      </c>
      <c r="B42" s="143">
        <v>35302</v>
      </c>
      <c r="C42" s="8" t="s">
        <v>104</v>
      </c>
      <c r="D42" s="118">
        <v>0</v>
      </c>
      <c r="E42" s="106">
        <v>1</v>
      </c>
      <c r="F42" s="120">
        <f t="shared" si="3"/>
        <v>1</v>
      </c>
      <c r="G42" s="120">
        <f t="shared" si="3"/>
        <v>1</v>
      </c>
      <c r="H42" s="123">
        <f t="shared" si="4"/>
        <v>0</v>
      </c>
    </row>
    <row r="43" spans="1:8">
      <c r="A43" s="16">
        <f t="shared" si="0"/>
        <v>29</v>
      </c>
      <c r="B43" s="143">
        <v>35400</v>
      </c>
      <c r="C43" s="8" t="s">
        <v>121</v>
      </c>
      <c r="D43" s="118">
        <v>16622.028900000001</v>
      </c>
      <c r="E43" s="106">
        <v>1</v>
      </c>
      <c r="F43" s="120">
        <f t="shared" si="3"/>
        <v>1</v>
      </c>
      <c r="G43" s="120">
        <f t="shared" si="3"/>
        <v>1</v>
      </c>
      <c r="H43" s="123">
        <f t="shared" si="4"/>
        <v>16622.028900000001</v>
      </c>
    </row>
    <row r="44" spans="1:8">
      <c r="A44" s="16">
        <f t="shared" si="0"/>
        <v>30</v>
      </c>
      <c r="B44" s="143">
        <v>35500</v>
      </c>
      <c r="C44" s="8" t="s">
        <v>122</v>
      </c>
      <c r="D44" s="118">
        <v>1228.503453</v>
      </c>
      <c r="E44" s="106">
        <v>1</v>
      </c>
      <c r="F44" s="120">
        <f t="shared" si="3"/>
        <v>1</v>
      </c>
      <c r="G44" s="120">
        <f t="shared" si="3"/>
        <v>1</v>
      </c>
      <c r="H44" s="123">
        <f t="shared" si="4"/>
        <v>1228.503453</v>
      </c>
    </row>
    <row r="45" spans="1:8">
      <c r="A45" s="16">
        <f t="shared" si="0"/>
        <v>31</v>
      </c>
      <c r="B45" s="143">
        <v>35600</v>
      </c>
      <c r="C45" s="8" t="s">
        <v>123</v>
      </c>
      <c r="D45" s="118">
        <v>8500.6007250000021</v>
      </c>
      <c r="E45" s="106">
        <v>1</v>
      </c>
      <c r="F45" s="120">
        <f t="shared" si="3"/>
        <v>1</v>
      </c>
      <c r="G45" s="120">
        <f t="shared" si="3"/>
        <v>1</v>
      </c>
      <c r="H45" s="127">
        <f t="shared" si="4"/>
        <v>8500.6007250000021</v>
      </c>
    </row>
    <row r="46" spans="1:8">
      <c r="A46" s="16">
        <f t="shared" si="0"/>
        <v>32</v>
      </c>
      <c r="B46" s="143"/>
      <c r="C46" s="8"/>
      <c r="D46" s="144"/>
      <c r="E46" s="106"/>
      <c r="F46" s="120"/>
      <c r="G46" s="120"/>
      <c r="H46" s="123"/>
    </row>
    <row r="47" spans="1:8">
      <c r="A47" s="16">
        <f t="shared" si="0"/>
        <v>33</v>
      </c>
      <c r="B47" s="143"/>
      <c r="C47" s="8" t="s">
        <v>234</v>
      </c>
      <c r="D47" s="118">
        <f>SUM(D29:D46)</f>
        <v>269954.01681261847</v>
      </c>
      <c r="E47" s="106"/>
      <c r="F47" s="120"/>
      <c r="G47" s="120"/>
      <c r="H47" s="125">
        <f>SUM(H29:H46)</f>
        <v>269954.01681261847</v>
      </c>
    </row>
    <row r="48" spans="1:8">
      <c r="A48" s="16">
        <f t="shared" si="0"/>
        <v>34</v>
      </c>
      <c r="B48" s="143"/>
      <c r="C48" s="8"/>
      <c r="D48" s="122"/>
      <c r="E48" s="106"/>
      <c r="F48" s="120"/>
      <c r="G48" s="120"/>
      <c r="H48" s="123"/>
    </row>
    <row r="49" spans="1:8">
      <c r="A49" s="16">
        <f t="shared" si="0"/>
        <v>35</v>
      </c>
      <c r="B49" s="143"/>
      <c r="C49" s="72" t="s">
        <v>125</v>
      </c>
      <c r="D49" s="122"/>
      <c r="E49" s="106"/>
      <c r="F49" s="120"/>
      <c r="G49" s="120"/>
      <c r="H49" s="123"/>
    </row>
    <row r="50" spans="1:8">
      <c r="A50" s="16">
        <f t="shared" si="0"/>
        <v>36</v>
      </c>
      <c r="B50" s="143">
        <v>36510</v>
      </c>
      <c r="C50" s="8" t="s">
        <v>108</v>
      </c>
      <c r="D50" s="118">
        <v>0</v>
      </c>
      <c r="E50" s="106">
        <v>1</v>
      </c>
      <c r="F50" s="120">
        <f t="shared" ref="F50:G57" si="5">$F$16</f>
        <v>1</v>
      </c>
      <c r="G50" s="120">
        <f t="shared" si="5"/>
        <v>1</v>
      </c>
      <c r="H50" s="125">
        <f t="shared" ref="H50:H57" si="6">D50*E50*F50*G50</f>
        <v>0</v>
      </c>
    </row>
    <row r="51" spans="1:8">
      <c r="A51" s="16">
        <f t="shared" si="0"/>
        <v>37</v>
      </c>
      <c r="B51" s="143">
        <v>36520</v>
      </c>
      <c r="C51" s="8" t="s">
        <v>109</v>
      </c>
      <c r="D51" s="118">
        <v>11541.367600000003</v>
      </c>
      <c r="E51" s="106">
        <v>1</v>
      </c>
      <c r="F51" s="120">
        <f t="shared" si="5"/>
        <v>1</v>
      </c>
      <c r="G51" s="120">
        <f t="shared" si="5"/>
        <v>1</v>
      </c>
      <c r="H51" s="123">
        <f t="shared" si="6"/>
        <v>11541.367600000003</v>
      </c>
    </row>
    <row r="52" spans="1:8">
      <c r="A52" s="16">
        <f t="shared" si="0"/>
        <v>38</v>
      </c>
      <c r="B52" s="143">
        <v>36602</v>
      </c>
      <c r="C52" s="8" t="s">
        <v>126</v>
      </c>
      <c r="D52" s="118">
        <v>872.23061599999994</v>
      </c>
      <c r="E52" s="106">
        <v>1</v>
      </c>
      <c r="F52" s="120">
        <f t="shared" si="5"/>
        <v>1</v>
      </c>
      <c r="G52" s="120">
        <f t="shared" si="5"/>
        <v>1</v>
      </c>
      <c r="H52" s="123">
        <f t="shared" si="6"/>
        <v>872.23061599999994</v>
      </c>
    </row>
    <row r="53" spans="1:8">
      <c r="A53" s="16">
        <f t="shared" si="0"/>
        <v>39</v>
      </c>
      <c r="B53" s="143">
        <v>36603</v>
      </c>
      <c r="C53" s="8" t="s">
        <v>127</v>
      </c>
      <c r="D53" s="118">
        <v>1082.707962</v>
      </c>
      <c r="E53" s="106">
        <v>1</v>
      </c>
      <c r="F53" s="120">
        <f t="shared" si="5"/>
        <v>1</v>
      </c>
      <c r="G53" s="120">
        <f t="shared" si="5"/>
        <v>1</v>
      </c>
      <c r="H53" s="123">
        <f t="shared" si="6"/>
        <v>1082.707962</v>
      </c>
    </row>
    <row r="54" spans="1:8">
      <c r="A54" s="16">
        <f t="shared" si="0"/>
        <v>40</v>
      </c>
      <c r="B54" s="143">
        <v>36700</v>
      </c>
      <c r="C54" s="8" t="s">
        <v>128</v>
      </c>
      <c r="D54" s="118">
        <v>9275.4399999999987</v>
      </c>
      <c r="E54" s="106">
        <v>1</v>
      </c>
      <c r="F54" s="120">
        <f t="shared" si="5"/>
        <v>1</v>
      </c>
      <c r="G54" s="120">
        <f t="shared" si="5"/>
        <v>1</v>
      </c>
      <c r="H54" s="123">
        <f t="shared" si="6"/>
        <v>9275.4399999999987</v>
      </c>
    </row>
    <row r="55" spans="1:8">
      <c r="A55" s="16">
        <f t="shared" si="0"/>
        <v>41</v>
      </c>
      <c r="B55" s="143">
        <v>36701</v>
      </c>
      <c r="C55" s="8" t="s">
        <v>129</v>
      </c>
      <c r="D55" s="118">
        <v>524702.12300100015</v>
      </c>
      <c r="E55" s="106">
        <v>1</v>
      </c>
      <c r="F55" s="120">
        <f t="shared" si="5"/>
        <v>1</v>
      </c>
      <c r="G55" s="120">
        <f t="shared" si="5"/>
        <v>1</v>
      </c>
      <c r="H55" s="123">
        <f t="shared" si="6"/>
        <v>524702.12300100015</v>
      </c>
    </row>
    <row r="56" spans="1:8">
      <c r="A56" s="16">
        <f t="shared" si="0"/>
        <v>42</v>
      </c>
      <c r="B56" s="143">
        <v>36900</v>
      </c>
      <c r="C56" s="8" t="s">
        <v>130</v>
      </c>
      <c r="D56" s="118">
        <v>13161.468231999999</v>
      </c>
      <c r="E56" s="106">
        <v>1</v>
      </c>
      <c r="F56" s="120">
        <f t="shared" si="5"/>
        <v>1</v>
      </c>
      <c r="G56" s="120">
        <f t="shared" si="5"/>
        <v>1</v>
      </c>
      <c r="H56" s="123">
        <f t="shared" si="6"/>
        <v>13161.468231999999</v>
      </c>
    </row>
    <row r="57" spans="1:8">
      <c r="A57" s="16">
        <f t="shared" si="0"/>
        <v>43</v>
      </c>
      <c r="B57" s="143">
        <v>36901</v>
      </c>
      <c r="C57" s="8" t="s">
        <v>130</v>
      </c>
      <c r="D57" s="118">
        <v>48575.248174000008</v>
      </c>
      <c r="E57" s="106">
        <v>1</v>
      </c>
      <c r="F57" s="120">
        <f t="shared" si="5"/>
        <v>1</v>
      </c>
      <c r="G57" s="120">
        <f t="shared" si="5"/>
        <v>1</v>
      </c>
      <c r="H57" s="127">
        <f t="shared" si="6"/>
        <v>48575.248174000008</v>
      </c>
    </row>
    <row r="58" spans="1:8">
      <c r="A58" s="16">
        <f t="shared" si="0"/>
        <v>44</v>
      </c>
      <c r="B58" s="143"/>
      <c r="C58" s="8"/>
      <c r="D58" s="144"/>
      <c r="E58" s="106"/>
      <c r="F58" s="120"/>
      <c r="G58" s="120"/>
      <c r="H58" s="123"/>
    </row>
    <row r="59" spans="1:8">
      <c r="A59" s="16">
        <f t="shared" si="0"/>
        <v>45</v>
      </c>
      <c r="B59" s="146"/>
      <c r="C59" s="8" t="s">
        <v>235</v>
      </c>
      <c r="D59" s="118">
        <f>SUM(D50:D58)</f>
        <v>609210.58558500023</v>
      </c>
      <c r="E59" s="106"/>
      <c r="F59" s="120"/>
      <c r="G59" s="120"/>
      <c r="H59" s="125">
        <f>SUM(H50:H58)</f>
        <v>609210.58558500023</v>
      </c>
    </row>
    <row r="60" spans="1:8">
      <c r="A60" s="16">
        <f t="shared" si="0"/>
        <v>46</v>
      </c>
      <c r="B60" s="146"/>
      <c r="C60" s="5"/>
      <c r="D60" s="122"/>
      <c r="E60" s="106"/>
      <c r="F60" s="120"/>
      <c r="G60" s="120"/>
      <c r="H60" s="123"/>
    </row>
    <row r="61" spans="1:8">
      <c r="A61" s="16">
        <f t="shared" si="0"/>
        <v>47</v>
      </c>
      <c r="B61" s="146"/>
      <c r="C61" s="72" t="s">
        <v>132</v>
      </c>
      <c r="D61" s="122"/>
      <c r="E61" s="106"/>
      <c r="F61" s="120"/>
      <c r="G61" s="120"/>
      <c r="H61" s="123"/>
    </row>
    <row r="62" spans="1:8">
      <c r="A62" s="16">
        <f t="shared" si="0"/>
        <v>48</v>
      </c>
      <c r="B62" s="143">
        <v>37400</v>
      </c>
      <c r="C62" s="8" t="s">
        <v>133</v>
      </c>
      <c r="D62" s="118">
        <v>0</v>
      </c>
      <c r="E62" s="106">
        <v>1</v>
      </c>
      <c r="F62" s="120">
        <f t="shared" ref="F62:G81" si="7">$F$16</f>
        <v>1</v>
      </c>
      <c r="G62" s="120">
        <f t="shared" si="7"/>
        <v>1</v>
      </c>
      <c r="H62" s="125">
        <f t="shared" ref="H62:H81" si="8">D62*E62*F62*G62</f>
        <v>0</v>
      </c>
    </row>
    <row r="63" spans="1:8">
      <c r="A63" s="16">
        <f t="shared" si="0"/>
        <v>49</v>
      </c>
      <c r="B63" s="143">
        <v>37401</v>
      </c>
      <c r="C63" s="8" t="s">
        <v>108</v>
      </c>
      <c r="D63" s="118">
        <v>0</v>
      </c>
      <c r="E63" s="106">
        <v>1</v>
      </c>
      <c r="F63" s="120">
        <f t="shared" si="7"/>
        <v>1</v>
      </c>
      <c r="G63" s="120">
        <f t="shared" si="7"/>
        <v>1</v>
      </c>
      <c r="H63" s="123">
        <f t="shared" si="8"/>
        <v>0</v>
      </c>
    </row>
    <row r="64" spans="1:8">
      <c r="A64" s="16">
        <f t="shared" si="0"/>
        <v>50</v>
      </c>
      <c r="B64" s="143">
        <v>37402</v>
      </c>
      <c r="C64" s="8" t="s">
        <v>134</v>
      </c>
      <c r="D64" s="118">
        <v>22037.011447200493</v>
      </c>
      <c r="E64" s="106">
        <v>1</v>
      </c>
      <c r="F64" s="120">
        <f t="shared" si="7"/>
        <v>1</v>
      </c>
      <c r="G64" s="120">
        <f t="shared" si="7"/>
        <v>1</v>
      </c>
      <c r="H64" s="123">
        <f t="shared" si="8"/>
        <v>22037.011447200493</v>
      </c>
    </row>
    <row r="65" spans="1:8">
      <c r="A65" s="16">
        <f t="shared" si="0"/>
        <v>51</v>
      </c>
      <c r="B65" s="143">
        <v>37403</v>
      </c>
      <c r="C65" s="8" t="s">
        <v>135</v>
      </c>
      <c r="D65" s="118">
        <v>0</v>
      </c>
      <c r="E65" s="106">
        <v>1</v>
      </c>
      <c r="F65" s="120">
        <f t="shared" si="7"/>
        <v>1</v>
      </c>
      <c r="G65" s="120">
        <f t="shared" si="7"/>
        <v>1</v>
      </c>
      <c r="H65" s="123">
        <f t="shared" si="8"/>
        <v>0</v>
      </c>
    </row>
    <row r="66" spans="1:8">
      <c r="A66" s="16">
        <f t="shared" si="0"/>
        <v>52</v>
      </c>
      <c r="B66" s="143">
        <v>37500</v>
      </c>
      <c r="C66" s="8" t="s">
        <v>126</v>
      </c>
      <c r="D66" s="118">
        <v>6925.0513239999991</v>
      </c>
      <c r="E66" s="106">
        <v>1</v>
      </c>
      <c r="F66" s="120">
        <f t="shared" si="7"/>
        <v>1</v>
      </c>
      <c r="G66" s="120">
        <f t="shared" si="7"/>
        <v>1</v>
      </c>
      <c r="H66" s="123">
        <f t="shared" si="8"/>
        <v>6925.0513239999991</v>
      </c>
    </row>
    <row r="67" spans="1:8">
      <c r="A67" s="16">
        <f t="shared" si="0"/>
        <v>53</v>
      </c>
      <c r="B67" s="143">
        <v>37501</v>
      </c>
      <c r="C67" s="8" t="s">
        <v>136</v>
      </c>
      <c r="D67" s="118">
        <v>2056.2534780000001</v>
      </c>
      <c r="E67" s="106">
        <v>1</v>
      </c>
      <c r="F67" s="120">
        <f t="shared" si="7"/>
        <v>1</v>
      </c>
      <c r="G67" s="120">
        <f t="shared" si="7"/>
        <v>1</v>
      </c>
      <c r="H67" s="123">
        <f t="shared" si="8"/>
        <v>2056.2534780000001</v>
      </c>
    </row>
    <row r="68" spans="1:8">
      <c r="A68" s="16">
        <f t="shared" si="0"/>
        <v>54</v>
      </c>
      <c r="B68" s="143">
        <v>37502</v>
      </c>
      <c r="C68" s="8" t="s">
        <v>134</v>
      </c>
      <c r="D68" s="118">
        <v>953.04231399999992</v>
      </c>
      <c r="E68" s="106">
        <v>1</v>
      </c>
      <c r="F68" s="120">
        <f t="shared" si="7"/>
        <v>1</v>
      </c>
      <c r="G68" s="120">
        <f t="shared" si="7"/>
        <v>1</v>
      </c>
      <c r="H68" s="123">
        <f t="shared" si="8"/>
        <v>953.04231399999992</v>
      </c>
    </row>
    <row r="69" spans="1:8">
      <c r="A69" s="16">
        <f t="shared" si="0"/>
        <v>55</v>
      </c>
      <c r="B69" s="143">
        <v>37503</v>
      </c>
      <c r="C69" s="8" t="s">
        <v>137</v>
      </c>
      <c r="D69" s="118">
        <v>82.504648000000017</v>
      </c>
      <c r="E69" s="106">
        <v>1</v>
      </c>
      <c r="F69" s="120">
        <f t="shared" si="7"/>
        <v>1</v>
      </c>
      <c r="G69" s="120">
        <f t="shared" si="7"/>
        <v>1</v>
      </c>
      <c r="H69" s="123">
        <f t="shared" si="8"/>
        <v>82.504648000000017</v>
      </c>
    </row>
    <row r="70" spans="1:8">
      <c r="A70" s="16">
        <f t="shared" si="0"/>
        <v>56</v>
      </c>
      <c r="B70" s="143">
        <v>37600</v>
      </c>
      <c r="C70" s="8" t="s">
        <v>128</v>
      </c>
      <c r="D70" s="118">
        <v>999517.9413844964</v>
      </c>
      <c r="E70" s="106">
        <v>1</v>
      </c>
      <c r="F70" s="120">
        <f t="shared" si="7"/>
        <v>1</v>
      </c>
      <c r="G70" s="120">
        <f t="shared" si="7"/>
        <v>1</v>
      </c>
      <c r="H70" s="123">
        <f t="shared" si="8"/>
        <v>999517.9413844964</v>
      </c>
    </row>
    <row r="71" spans="1:8">
      <c r="A71" s="16">
        <f t="shared" si="0"/>
        <v>57</v>
      </c>
      <c r="B71" s="143">
        <v>37601</v>
      </c>
      <c r="C71" s="8" t="s">
        <v>129</v>
      </c>
      <c r="D71" s="118">
        <v>2355110.6991566564</v>
      </c>
      <c r="E71" s="106">
        <v>1</v>
      </c>
      <c r="F71" s="120">
        <f t="shared" si="7"/>
        <v>1</v>
      </c>
      <c r="G71" s="120">
        <f t="shared" si="7"/>
        <v>1</v>
      </c>
      <c r="H71" s="123">
        <f t="shared" si="8"/>
        <v>2355110.6991566564</v>
      </c>
    </row>
    <row r="72" spans="1:8">
      <c r="A72" s="16">
        <f t="shared" si="0"/>
        <v>58</v>
      </c>
      <c r="B72" s="143">
        <v>37602</v>
      </c>
      <c r="C72" s="8" t="s">
        <v>138</v>
      </c>
      <c r="D72" s="118">
        <v>2044395.2352702357</v>
      </c>
      <c r="E72" s="106">
        <v>1</v>
      </c>
      <c r="F72" s="120">
        <f t="shared" si="7"/>
        <v>1</v>
      </c>
      <c r="G72" s="120">
        <f t="shared" si="7"/>
        <v>1</v>
      </c>
      <c r="H72" s="123">
        <f t="shared" si="8"/>
        <v>2044395.2352702357</v>
      </c>
    </row>
    <row r="73" spans="1:8">
      <c r="A73" s="16">
        <f t="shared" si="0"/>
        <v>59</v>
      </c>
      <c r="B73" s="143">
        <v>37800</v>
      </c>
      <c r="C73" s="8" t="s">
        <v>139</v>
      </c>
      <c r="D73" s="118">
        <v>216376.41859987559</v>
      </c>
      <c r="E73" s="106">
        <v>1</v>
      </c>
      <c r="F73" s="120">
        <f t="shared" si="7"/>
        <v>1</v>
      </c>
      <c r="G73" s="120">
        <f t="shared" si="7"/>
        <v>1</v>
      </c>
      <c r="H73" s="123">
        <f t="shared" si="8"/>
        <v>216376.41859987559</v>
      </c>
    </row>
    <row r="74" spans="1:8">
      <c r="A74" s="16">
        <f t="shared" si="0"/>
        <v>60</v>
      </c>
      <c r="B74" s="143">
        <v>37900</v>
      </c>
      <c r="C74" s="8" t="s">
        <v>140</v>
      </c>
      <c r="D74" s="118">
        <v>90385.566468409423</v>
      </c>
      <c r="E74" s="106">
        <v>1</v>
      </c>
      <c r="F74" s="120">
        <f t="shared" si="7"/>
        <v>1</v>
      </c>
      <c r="G74" s="120">
        <f t="shared" si="7"/>
        <v>1</v>
      </c>
      <c r="H74" s="123">
        <f t="shared" si="8"/>
        <v>90385.566468409423</v>
      </c>
    </row>
    <row r="75" spans="1:8">
      <c r="A75" s="16">
        <f t="shared" si="0"/>
        <v>61</v>
      </c>
      <c r="B75" s="143">
        <v>37905</v>
      </c>
      <c r="C75" s="8" t="s">
        <v>141</v>
      </c>
      <c r="D75" s="118">
        <v>39863.269445999998</v>
      </c>
      <c r="E75" s="106">
        <v>1</v>
      </c>
      <c r="F75" s="120">
        <f t="shared" si="7"/>
        <v>1</v>
      </c>
      <c r="G75" s="120">
        <f t="shared" si="7"/>
        <v>1</v>
      </c>
      <c r="H75" s="123">
        <f t="shared" si="8"/>
        <v>39863.269445999998</v>
      </c>
    </row>
    <row r="76" spans="1:8">
      <c r="A76" s="16">
        <f t="shared" si="0"/>
        <v>62</v>
      </c>
      <c r="B76" s="143">
        <v>38000</v>
      </c>
      <c r="C76" s="8" t="s">
        <v>142</v>
      </c>
      <c r="D76" s="118">
        <v>4112168.3225069912</v>
      </c>
      <c r="E76" s="106">
        <v>1</v>
      </c>
      <c r="F76" s="120">
        <f t="shared" si="7"/>
        <v>1</v>
      </c>
      <c r="G76" s="120">
        <f t="shared" si="7"/>
        <v>1</v>
      </c>
      <c r="H76" s="123">
        <f t="shared" si="8"/>
        <v>4112168.3225069912</v>
      </c>
    </row>
    <row r="77" spans="1:8">
      <c r="A77" s="16">
        <f t="shared" si="0"/>
        <v>63</v>
      </c>
      <c r="B77" s="143">
        <v>38100</v>
      </c>
      <c r="C77" s="8" t="s">
        <v>143</v>
      </c>
      <c r="D77" s="118">
        <v>2897270.4089805009</v>
      </c>
      <c r="E77" s="106">
        <v>1</v>
      </c>
      <c r="F77" s="120">
        <f t="shared" si="7"/>
        <v>1</v>
      </c>
      <c r="G77" s="120">
        <f t="shared" si="7"/>
        <v>1</v>
      </c>
      <c r="H77" s="123">
        <f t="shared" si="8"/>
        <v>2897270.4089805009</v>
      </c>
    </row>
    <row r="78" spans="1:8">
      <c r="A78" s="16">
        <f t="shared" si="0"/>
        <v>64</v>
      </c>
      <c r="B78" s="143">
        <v>38200</v>
      </c>
      <c r="C78" s="8" t="s">
        <v>144</v>
      </c>
      <c r="D78" s="118">
        <v>2133687.8687735833</v>
      </c>
      <c r="E78" s="106">
        <v>1</v>
      </c>
      <c r="F78" s="120">
        <f t="shared" si="7"/>
        <v>1</v>
      </c>
      <c r="G78" s="120">
        <f t="shared" si="7"/>
        <v>1</v>
      </c>
      <c r="H78" s="123">
        <f t="shared" si="8"/>
        <v>2133687.8687735833</v>
      </c>
    </row>
    <row r="79" spans="1:8">
      <c r="A79" s="16">
        <f t="shared" si="0"/>
        <v>65</v>
      </c>
      <c r="B79" s="143">
        <v>38300</v>
      </c>
      <c r="C79" s="8" t="s">
        <v>145</v>
      </c>
      <c r="D79" s="118">
        <v>264821.54151127051</v>
      </c>
      <c r="E79" s="106">
        <v>1</v>
      </c>
      <c r="F79" s="120">
        <f t="shared" si="7"/>
        <v>1</v>
      </c>
      <c r="G79" s="120">
        <f t="shared" si="7"/>
        <v>1</v>
      </c>
      <c r="H79" s="123">
        <f t="shared" si="8"/>
        <v>264821.54151127051</v>
      </c>
    </row>
    <row r="80" spans="1:8">
      <c r="A80" s="16">
        <f t="shared" si="0"/>
        <v>66</v>
      </c>
      <c r="B80" s="143">
        <v>38400</v>
      </c>
      <c r="C80" s="8" t="s">
        <v>146</v>
      </c>
      <c r="D80" s="118">
        <v>3625.4944600000003</v>
      </c>
      <c r="E80" s="106">
        <v>1</v>
      </c>
      <c r="F80" s="120">
        <f t="shared" si="7"/>
        <v>1</v>
      </c>
      <c r="G80" s="120">
        <f t="shared" si="7"/>
        <v>1</v>
      </c>
      <c r="H80" s="123">
        <f t="shared" si="8"/>
        <v>3625.4944600000003</v>
      </c>
    </row>
    <row r="81" spans="1:13">
      <c r="A81" s="16">
        <f t="shared" ref="A81:A144" si="9">A80+1</f>
        <v>67</v>
      </c>
      <c r="B81" s="143">
        <v>38500</v>
      </c>
      <c r="C81" s="8" t="s">
        <v>147</v>
      </c>
      <c r="D81" s="118">
        <v>147373.97049414355</v>
      </c>
      <c r="E81" s="106">
        <v>1</v>
      </c>
      <c r="F81" s="120">
        <f t="shared" si="7"/>
        <v>1</v>
      </c>
      <c r="G81" s="120">
        <f t="shared" si="7"/>
        <v>1</v>
      </c>
      <c r="H81" s="123">
        <f t="shared" si="8"/>
        <v>147373.97049414355</v>
      </c>
      <c r="M81" s="168"/>
    </row>
    <row r="82" spans="1:13">
      <c r="A82" s="16">
        <f t="shared" si="9"/>
        <v>68</v>
      </c>
      <c r="B82" s="143"/>
      <c r="C82" s="8"/>
      <c r="D82" s="144"/>
      <c r="E82" s="106"/>
      <c r="F82" s="120"/>
      <c r="G82" s="120"/>
      <c r="H82" s="145"/>
    </row>
    <row r="83" spans="1:13">
      <c r="A83" s="16">
        <f t="shared" si="9"/>
        <v>69</v>
      </c>
      <c r="B83" s="143"/>
      <c r="C83" s="8" t="s">
        <v>236</v>
      </c>
      <c r="D83" s="118">
        <f>SUM(D62:D82)</f>
        <v>15336650.600263363</v>
      </c>
      <c r="E83" s="106"/>
      <c r="F83" s="120"/>
      <c r="G83" s="120"/>
      <c r="H83" s="125">
        <f>SUM(H62:H82)</f>
        <v>15336650.600263363</v>
      </c>
    </row>
    <row r="84" spans="1:13">
      <c r="A84" s="16">
        <f t="shared" si="9"/>
        <v>70</v>
      </c>
      <c r="B84" s="143"/>
      <c r="C84" s="8"/>
      <c r="D84" s="122"/>
      <c r="E84" s="106"/>
      <c r="F84" s="120"/>
      <c r="G84" s="120"/>
      <c r="H84" s="123"/>
    </row>
    <row r="85" spans="1:13">
      <c r="A85" s="16">
        <f t="shared" si="9"/>
        <v>71</v>
      </c>
      <c r="B85" s="146"/>
      <c r="C85" s="72" t="s">
        <v>173</v>
      </c>
      <c r="D85" s="122"/>
      <c r="E85" s="106"/>
      <c r="F85" s="120"/>
      <c r="G85" s="120"/>
      <c r="H85" s="123"/>
    </row>
    <row r="86" spans="1:13">
      <c r="A86" s="16">
        <f t="shared" si="9"/>
        <v>72</v>
      </c>
      <c r="B86" s="143">
        <v>38900</v>
      </c>
      <c r="C86" s="8" t="s">
        <v>133</v>
      </c>
      <c r="D86" s="118">
        <v>0</v>
      </c>
      <c r="E86" s="106">
        <v>1</v>
      </c>
      <c r="F86" s="120">
        <f t="shared" ref="F86:G101" si="10">$F$16</f>
        <v>1</v>
      </c>
      <c r="G86" s="120">
        <f t="shared" si="10"/>
        <v>1</v>
      </c>
      <c r="H86" s="125">
        <f t="shared" ref="H86:H106" si="11">D86*E86*F86*G86</f>
        <v>0</v>
      </c>
    </row>
    <row r="87" spans="1:13">
      <c r="A87" s="16">
        <f t="shared" si="9"/>
        <v>73</v>
      </c>
      <c r="B87" s="143">
        <v>39000</v>
      </c>
      <c r="C87" s="8" t="s">
        <v>174</v>
      </c>
      <c r="D87" s="118">
        <v>197482.42415229388</v>
      </c>
      <c r="E87" s="106">
        <v>1</v>
      </c>
      <c r="F87" s="120">
        <f t="shared" si="10"/>
        <v>1</v>
      </c>
      <c r="G87" s="120">
        <f t="shared" si="10"/>
        <v>1</v>
      </c>
      <c r="H87" s="123">
        <f t="shared" si="11"/>
        <v>197482.42415229388</v>
      </c>
    </row>
    <row r="88" spans="1:13">
      <c r="A88" s="16">
        <f t="shared" si="9"/>
        <v>74</v>
      </c>
      <c r="B88" s="143">
        <v>39002</v>
      </c>
      <c r="C88" s="8" t="s">
        <v>137</v>
      </c>
      <c r="D88" s="118">
        <v>6509.1183599999995</v>
      </c>
      <c r="E88" s="106">
        <v>1</v>
      </c>
      <c r="F88" s="120">
        <f t="shared" si="10"/>
        <v>1</v>
      </c>
      <c r="G88" s="120">
        <f t="shared" si="10"/>
        <v>1</v>
      </c>
      <c r="H88" s="123">
        <f t="shared" si="11"/>
        <v>6509.1183599999995</v>
      </c>
    </row>
    <row r="89" spans="1:13">
      <c r="A89" s="16">
        <f t="shared" si="9"/>
        <v>75</v>
      </c>
      <c r="B89" s="143">
        <v>39003</v>
      </c>
      <c r="C89" s="8" t="s">
        <v>151</v>
      </c>
      <c r="D89" s="118">
        <v>26665.889167999998</v>
      </c>
      <c r="E89" s="106">
        <v>1</v>
      </c>
      <c r="F89" s="120">
        <f t="shared" si="10"/>
        <v>1</v>
      </c>
      <c r="G89" s="120">
        <f t="shared" si="10"/>
        <v>1</v>
      </c>
      <c r="H89" s="123">
        <f t="shared" si="11"/>
        <v>26665.889167999998</v>
      </c>
    </row>
    <row r="90" spans="1:13">
      <c r="A90" s="16">
        <f t="shared" si="9"/>
        <v>76</v>
      </c>
      <c r="B90" s="143">
        <v>39004</v>
      </c>
      <c r="C90" s="8" t="s">
        <v>152</v>
      </c>
      <c r="D90" s="118">
        <v>280.55202400000002</v>
      </c>
      <c r="E90" s="106">
        <v>1</v>
      </c>
      <c r="F90" s="120">
        <f t="shared" si="10"/>
        <v>1</v>
      </c>
      <c r="G90" s="120">
        <f t="shared" si="10"/>
        <v>1</v>
      </c>
      <c r="H90" s="123">
        <f t="shared" si="11"/>
        <v>280.55202400000002</v>
      </c>
    </row>
    <row r="91" spans="1:13">
      <c r="A91" s="16">
        <f t="shared" si="9"/>
        <v>77</v>
      </c>
      <c r="B91" s="143">
        <v>39009</v>
      </c>
      <c r="C91" s="8" t="s">
        <v>153</v>
      </c>
      <c r="D91" s="118">
        <v>233162.93107800002</v>
      </c>
      <c r="E91" s="106">
        <v>1</v>
      </c>
      <c r="F91" s="120">
        <f t="shared" si="10"/>
        <v>1</v>
      </c>
      <c r="G91" s="120">
        <f t="shared" si="10"/>
        <v>1</v>
      </c>
      <c r="H91" s="123">
        <f t="shared" si="11"/>
        <v>233162.93107800002</v>
      </c>
    </row>
    <row r="92" spans="1:13">
      <c r="A92" s="16">
        <f t="shared" si="9"/>
        <v>78</v>
      </c>
      <c r="B92" s="143">
        <v>39100</v>
      </c>
      <c r="C92" s="8" t="s">
        <v>182</v>
      </c>
      <c r="D92" s="118">
        <v>130055.39517449915</v>
      </c>
      <c r="E92" s="106">
        <v>1</v>
      </c>
      <c r="F92" s="120">
        <f t="shared" si="10"/>
        <v>1</v>
      </c>
      <c r="G92" s="120">
        <f t="shared" si="10"/>
        <v>1</v>
      </c>
      <c r="H92" s="123">
        <f t="shared" si="11"/>
        <v>130055.39517449915</v>
      </c>
    </row>
    <row r="93" spans="1:13">
      <c r="A93" s="16">
        <f t="shared" si="9"/>
        <v>79</v>
      </c>
      <c r="B93" s="143">
        <v>39200</v>
      </c>
      <c r="C93" s="8" t="s">
        <v>214</v>
      </c>
      <c r="D93" s="118">
        <v>54944.030474000007</v>
      </c>
      <c r="E93" s="169">
        <v>0.43469400347292619</v>
      </c>
      <c r="F93" s="120">
        <f t="shared" si="10"/>
        <v>1</v>
      </c>
      <c r="G93" s="120">
        <f t="shared" si="10"/>
        <v>1</v>
      </c>
      <c r="H93" s="123">
        <f t="shared" si="11"/>
        <v>23883.840573681522</v>
      </c>
      <c r="K93" s="147"/>
    </row>
    <row r="94" spans="1:13">
      <c r="A94" s="16">
        <f t="shared" si="9"/>
        <v>80</v>
      </c>
      <c r="B94" s="143">
        <v>39202</v>
      </c>
      <c r="C94" s="8" t="s">
        <v>155</v>
      </c>
      <c r="D94" s="118">
        <v>3302.5950449999996</v>
      </c>
      <c r="E94" s="169">
        <v>0.43469400347292619</v>
      </c>
      <c r="F94" s="120">
        <f t="shared" si="10"/>
        <v>1</v>
      </c>
      <c r="G94" s="120">
        <f t="shared" si="10"/>
        <v>1</v>
      </c>
      <c r="H94" s="123">
        <f t="shared" si="11"/>
        <v>1435.6182619608987</v>
      </c>
      <c r="K94" s="147"/>
    </row>
    <row r="95" spans="1:13">
      <c r="A95" s="16">
        <f t="shared" si="9"/>
        <v>81</v>
      </c>
      <c r="B95" s="143">
        <v>39400</v>
      </c>
      <c r="C95" s="8" t="s">
        <v>175</v>
      </c>
      <c r="D95" s="118">
        <v>166869.75465729632</v>
      </c>
      <c r="E95" s="169">
        <v>0.43594523066092161</v>
      </c>
      <c r="F95" s="120">
        <f t="shared" si="10"/>
        <v>1</v>
      </c>
      <c r="G95" s="120">
        <f t="shared" si="10"/>
        <v>1</v>
      </c>
      <c r="H95" s="123">
        <f t="shared" si="11"/>
        <v>72746.073684406438</v>
      </c>
      <c r="K95" s="147"/>
    </row>
    <row r="96" spans="1:13">
      <c r="A96" s="16">
        <f t="shared" si="9"/>
        <v>82</v>
      </c>
      <c r="B96" s="146">
        <v>39603</v>
      </c>
      <c r="C96" s="8" t="s">
        <v>158</v>
      </c>
      <c r="D96" s="118">
        <v>9209.8863120000024</v>
      </c>
      <c r="E96" s="169">
        <v>2.000120675986683E-2</v>
      </c>
      <c r="F96" s="120">
        <f t="shared" si="10"/>
        <v>1</v>
      </c>
      <c r="G96" s="120">
        <f t="shared" si="10"/>
        <v>1</v>
      </c>
      <c r="H96" s="123">
        <f t="shared" si="11"/>
        <v>184.20884036117943</v>
      </c>
      <c r="K96" s="147"/>
    </row>
    <row r="97" spans="1:14">
      <c r="A97" s="16">
        <f t="shared" si="9"/>
        <v>83</v>
      </c>
      <c r="B97" s="146">
        <v>39604</v>
      </c>
      <c r="C97" s="5" t="s">
        <v>159</v>
      </c>
      <c r="D97" s="118">
        <v>12216.897363000004</v>
      </c>
      <c r="E97" s="169">
        <v>2.000120675986683E-2</v>
      </c>
      <c r="F97" s="120">
        <f t="shared" si="10"/>
        <v>1</v>
      </c>
      <c r="G97" s="120">
        <f t="shared" si="10"/>
        <v>1</v>
      </c>
      <c r="H97" s="123">
        <f t="shared" si="11"/>
        <v>244.35269012143493</v>
      </c>
      <c r="K97" s="147"/>
    </row>
    <row r="98" spans="1:14">
      <c r="A98" s="16">
        <f t="shared" si="9"/>
        <v>84</v>
      </c>
      <c r="B98" s="146">
        <v>39605</v>
      </c>
      <c r="C98" s="8" t="s">
        <v>160</v>
      </c>
      <c r="D98" s="118">
        <v>6471.0375180000001</v>
      </c>
      <c r="E98" s="106">
        <v>1</v>
      </c>
      <c r="F98" s="120">
        <f t="shared" si="10"/>
        <v>1</v>
      </c>
      <c r="G98" s="120">
        <f t="shared" si="10"/>
        <v>1</v>
      </c>
      <c r="H98" s="123">
        <f t="shared" si="11"/>
        <v>6471.0375180000001</v>
      </c>
    </row>
    <row r="99" spans="1:14">
      <c r="A99" s="16">
        <f t="shared" si="9"/>
        <v>85</v>
      </c>
      <c r="B99" s="146">
        <v>39700</v>
      </c>
      <c r="C99" s="8" t="s">
        <v>215</v>
      </c>
      <c r="D99" s="118">
        <v>26972.933665380504</v>
      </c>
      <c r="E99" s="106">
        <v>1</v>
      </c>
      <c r="F99" s="120">
        <f t="shared" si="10"/>
        <v>1</v>
      </c>
      <c r="G99" s="120">
        <f t="shared" si="10"/>
        <v>1</v>
      </c>
      <c r="H99" s="123">
        <f t="shared" si="11"/>
        <v>26972.933665380504</v>
      </c>
    </row>
    <row r="100" spans="1:14">
      <c r="A100" s="16">
        <f t="shared" si="9"/>
        <v>86</v>
      </c>
      <c r="B100" s="146">
        <v>39705</v>
      </c>
      <c r="C100" s="8" t="s">
        <v>162</v>
      </c>
      <c r="D100" s="118">
        <v>0</v>
      </c>
      <c r="E100" s="106">
        <v>1</v>
      </c>
      <c r="F100" s="120">
        <f t="shared" si="10"/>
        <v>1</v>
      </c>
      <c r="G100" s="120">
        <f t="shared" si="10"/>
        <v>1</v>
      </c>
      <c r="H100" s="123">
        <f t="shared" si="11"/>
        <v>0</v>
      </c>
    </row>
    <row r="101" spans="1:14">
      <c r="A101" s="16">
        <f t="shared" si="9"/>
        <v>87</v>
      </c>
      <c r="B101" s="146">
        <v>39800</v>
      </c>
      <c r="C101" s="8" t="s">
        <v>176</v>
      </c>
      <c r="D101" s="118">
        <v>215120.501438924</v>
      </c>
      <c r="E101" s="106">
        <v>1</v>
      </c>
      <c r="F101" s="120">
        <f t="shared" si="10"/>
        <v>1</v>
      </c>
      <c r="G101" s="120">
        <f t="shared" si="10"/>
        <v>1</v>
      </c>
      <c r="H101" s="123">
        <f t="shared" si="11"/>
        <v>215120.501438924</v>
      </c>
    </row>
    <row r="102" spans="1:14">
      <c r="A102" s="16">
        <f t="shared" si="9"/>
        <v>88</v>
      </c>
      <c r="B102" s="146">
        <v>39903</v>
      </c>
      <c r="C102" s="8" t="s">
        <v>187</v>
      </c>
      <c r="D102" s="118">
        <v>9471.1241712566043</v>
      </c>
      <c r="E102" s="106">
        <v>1</v>
      </c>
      <c r="F102" s="120">
        <f t="shared" ref="F102:G106" si="12">$F$16</f>
        <v>1</v>
      </c>
      <c r="G102" s="120">
        <f t="shared" si="12"/>
        <v>1</v>
      </c>
      <c r="H102" s="123">
        <f t="shared" si="11"/>
        <v>9471.1241712566043</v>
      </c>
    </row>
    <row r="103" spans="1:14">
      <c r="A103" s="16">
        <f t="shared" si="9"/>
        <v>89</v>
      </c>
      <c r="B103" s="146">
        <v>39906</v>
      </c>
      <c r="C103" s="8" t="s">
        <v>165</v>
      </c>
      <c r="D103" s="118">
        <v>332087.59537104081</v>
      </c>
      <c r="E103" s="106">
        <v>1</v>
      </c>
      <c r="F103" s="120">
        <f t="shared" si="12"/>
        <v>1</v>
      </c>
      <c r="G103" s="120">
        <f t="shared" si="12"/>
        <v>1</v>
      </c>
      <c r="H103" s="123">
        <f t="shared" si="11"/>
        <v>332087.59537104081</v>
      </c>
    </row>
    <row r="104" spans="1:14">
      <c r="A104" s="16">
        <f t="shared" si="9"/>
        <v>90</v>
      </c>
      <c r="B104" s="146">
        <v>39907</v>
      </c>
      <c r="C104" s="8" t="s">
        <v>166</v>
      </c>
      <c r="D104" s="118">
        <v>0</v>
      </c>
      <c r="E104" s="106">
        <v>1</v>
      </c>
      <c r="F104" s="120">
        <f t="shared" si="12"/>
        <v>1</v>
      </c>
      <c r="G104" s="120">
        <f t="shared" si="12"/>
        <v>1</v>
      </c>
      <c r="H104" s="123">
        <f t="shared" si="11"/>
        <v>0</v>
      </c>
    </row>
    <row r="105" spans="1:14">
      <c r="A105" s="16">
        <f t="shared" si="9"/>
        <v>91</v>
      </c>
      <c r="B105" s="146">
        <v>39908</v>
      </c>
      <c r="C105" s="8" t="s">
        <v>189</v>
      </c>
      <c r="D105" s="118">
        <v>0</v>
      </c>
      <c r="E105" s="106">
        <v>1</v>
      </c>
      <c r="F105" s="120">
        <f t="shared" si="12"/>
        <v>1</v>
      </c>
      <c r="G105" s="120">
        <f t="shared" si="12"/>
        <v>1</v>
      </c>
      <c r="H105" s="123">
        <f t="shared" si="11"/>
        <v>0</v>
      </c>
    </row>
    <row r="106" spans="1:14" ht="15.75">
      <c r="A106" s="16">
        <f t="shared" si="9"/>
        <v>92</v>
      </c>
      <c r="B106" s="170"/>
      <c r="C106" s="28" t="s">
        <v>218</v>
      </c>
      <c r="D106" s="118">
        <v>561201.6</v>
      </c>
      <c r="E106" s="106">
        <v>1</v>
      </c>
      <c r="F106" s="120">
        <f t="shared" si="12"/>
        <v>1</v>
      </c>
      <c r="G106" s="120">
        <f t="shared" si="12"/>
        <v>1</v>
      </c>
      <c r="H106" s="123">
        <f t="shared" si="11"/>
        <v>561201.6</v>
      </c>
      <c r="J106" s="41"/>
      <c r="K106" s="147"/>
    </row>
    <row r="107" spans="1:14">
      <c r="A107" s="16">
        <f t="shared" si="9"/>
        <v>93</v>
      </c>
      <c r="B107" s="146"/>
      <c r="C107" s="8"/>
      <c r="D107" s="144"/>
      <c r="E107" s="171"/>
      <c r="H107" s="145"/>
    </row>
    <row r="108" spans="1:14">
      <c r="A108" s="16">
        <f t="shared" si="9"/>
        <v>94</v>
      </c>
      <c r="B108" s="148"/>
      <c r="C108" s="8" t="s">
        <v>237</v>
      </c>
      <c r="D108" s="118">
        <f>SUM(D86:D107)</f>
        <v>1992024.2659726911</v>
      </c>
      <c r="E108" s="172"/>
      <c r="H108" s="125">
        <f>SUM(H86:H107)</f>
        <v>1843975.1961719263</v>
      </c>
    </row>
    <row r="109" spans="1:14">
      <c r="A109" s="16">
        <f t="shared" si="9"/>
        <v>95</v>
      </c>
      <c r="B109" s="148"/>
      <c r="C109" s="8"/>
      <c r="D109" s="122"/>
      <c r="E109" s="171"/>
      <c r="H109" s="123"/>
    </row>
    <row r="110" spans="1:14">
      <c r="A110" s="16">
        <f t="shared" si="9"/>
        <v>96</v>
      </c>
      <c r="B110" s="148"/>
      <c r="C110" s="8" t="s">
        <v>238</v>
      </c>
      <c r="D110" s="118">
        <f>D108+D83+D59+D47+D26+D19</f>
        <v>18207839.468633674</v>
      </c>
      <c r="E110" s="172"/>
      <c r="H110" s="125">
        <f>H108+H83+H59+H47+H26+H19</f>
        <v>18059790.39883291</v>
      </c>
      <c r="L110" s="82"/>
      <c r="M110" s="92"/>
      <c r="N110" s="92"/>
    </row>
    <row r="111" spans="1:14">
      <c r="A111" s="16">
        <f t="shared" si="9"/>
        <v>97</v>
      </c>
      <c r="B111" s="148"/>
      <c r="C111" s="8"/>
      <c r="D111" s="122"/>
      <c r="E111" s="93"/>
    </row>
    <row r="112" spans="1:14">
      <c r="A112" s="16">
        <f t="shared" si="9"/>
        <v>98</v>
      </c>
      <c r="B112" s="149"/>
      <c r="C112" s="4"/>
      <c r="D112" s="122"/>
      <c r="E112" s="93"/>
    </row>
    <row r="113" spans="1:15">
      <c r="A113" s="16">
        <f t="shared" si="9"/>
        <v>99</v>
      </c>
      <c r="B113" s="73"/>
      <c r="D113" s="122"/>
      <c r="E113" s="93"/>
    </row>
    <row r="114" spans="1:15" ht="15.75">
      <c r="A114" s="16">
        <f t="shared" si="9"/>
        <v>100</v>
      </c>
      <c r="B114" s="99" t="s">
        <v>170</v>
      </c>
      <c r="D114" s="122"/>
      <c r="E114" s="93"/>
    </row>
    <row r="115" spans="1:15">
      <c r="A115" s="16">
        <f t="shared" si="9"/>
        <v>101</v>
      </c>
      <c r="B115" s="73"/>
      <c r="D115" s="122"/>
      <c r="E115" s="93"/>
    </row>
    <row r="116" spans="1:15">
      <c r="A116" s="16">
        <f t="shared" si="9"/>
        <v>102</v>
      </c>
      <c r="B116" s="148"/>
      <c r="C116" s="72" t="s">
        <v>98</v>
      </c>
      <c r="D116" s="122"/>
      <c r="E116" s="93"/>
    </row>
    <row r="117" spans="1:15">
      <c r="A117" s="16">
        <f t="shared" si="9"/>
        <v>103</v>
      </c>
      <c r="B117" s="143">
        <v>30100</v>
      </c>
      <c r="C117" s="8" t="s">
        <v>99</v>
      </c>
      <c r="D117" s="118">
        <v>0</v>
      </c>
      <c r="E117" s="106">
        <v>1</v>
      </c>
      <c r="F117" s="120">
        <f>$F$16</f>
        <v>1</v>
      </c>
      <c r="G117" s="106">
        <v>0.49090457251500325</v>
      </c>
      <c r="H117" s="125">
        <f>D117*E117*F117*G117</f>
        <v>0</v>
      </c>
    </row>
    <row r="118" spans="1:15">
      <c r="A118" s="16">
        <f t="shared" si="9"/>
        <v>104</v>
      </c>
      <c r="B118" s="143">
        <v>30300</v>
      </c>
      <c r="C118" s="8" t="s">
        <v>171</v>
      </c>
      <c r="D118" s="118">
        <v>0</v>
      </c>
      <c r="E118" s="106">
        <v>1</v>
      </c>
      <c r="F118" s="120">
        <f>$F$16</f>
        <v>1</v>
      </c>
      <c r="G118" s="106">
        <f>$G$117</f>
        <v>0.49090457251500325</v>
      </c>
      <c r="H118" s="127">
        <f>D118*E118*F118*G118</f>
        <v>0</v>
      </c>
    </row>
    <row r="119" spans="1:15">
      <c r="A119" s="16">
        <f t="shared" si="9"/>
        <v>105</v>
      </c>
      <c r="B119" s="143"/>
      <c r="C119" s="8"/>
      <c r="D119" s="82"/>
      <c r="E119" s="93"/>
    </row>
    <row r="120" spans="1:15">
      <c r="A120" s="16">
        <f t="shared" si="9"/>
        <v>106</v>
      </c>
      <c r="B120" s="146"/>
      <c r="C120" s="8" t="s">
        <v>239</v>
      </c>
      <c r="D120" s="118">
        <f>SUM(D117:D119)</f>
        <v>0</v>
      </c>
      <c r="E120" s="172"/>
      <c r="F120" s="120"/>
      <c r="G120" s="120"/>
      <c r="H120" s="125">
        <f>SUM(H117:H119)</f>
        <v>0</v>
      </c>
    </row>
    <row r="121" spans="1:15">
      <c r="A121" s="16">
        <f t="shared" si="9"/>
        <v>107</v>
      </c>
      <c r="B121" s="151"/>
      <c r="D121" s="82"/>
      <c r="E121" s="93"/>
    </row>
    <row r="122" spans="1:15">
      <c r="A122" s="16">
        <f t="shared" si="9"/>
        <v>108</v>
      </c>
      <c r="B122" s="146"/>
      <c r="C122" s="72" t="s">
        <v>132</v>
      </c>
      <c r="D122" s="82"/>
      <c r="E122" s="93"/>
    </row>
    <row r="123" spans="1:15">
      <c r="A123" s="16">
        <f t="shared" si="9"/>
        <v>109</v>
      </c>
      <c r="B123" s="143">
        <v>37400</v>
      </c>
      <c r="C123" s="8" t="s">
        <v>133</v>
      </c>
      <c r="D123" s="118">
        <v>0</v>
      </c>
      <c r="E123" s="106">
        <v>1</v>
      </c>
      <c r="F123" s="120">
        <f t="shared" ref="F123:F143" si="13">$F$16</f>
        <v>1</v>
      </c>
      <c r="G123" s="106">
        <f t="shared" ref="G123:G143" si="14">$G$117</f>
        <v>0.49090457251500325</v>
      </c>
      <c r="H123" s="125">
        <f>D123*E123*F123*G123</f>
        <v>0</v>
      </c>
    </row>
    <row r="124" spans="1:15">
      <c r="A124" s="16">
        <f t="shared" si="9"/>
        <v>110</v>
      </c>
      <c r="B124" s="143">
        <v>35010</v>
      </c>
      <c r="C124" s="8" t="s">
        <v>108</v>
      </c>
      <c r="D124" s="122">
        <v>0</v>
      </c>
      <c r="E124" s="106">
        <v>1</v>
      </c>
      <c r="F124" s="120">
        <f t="shared" si="13"/>
        <v>1</v>
      </c>
      <c r="G124" s="106">
        <f t="shared" si="14"/>
        <v>0.49090457251500325</v>
      </c>
      <c r="H124" s="123">
        <f t="shared" ref="H124:H143" si="15">D124*E124*F124*G124</f>
        <v>0</v>
      </c>
    </row>
    <row r="125" spans="1:15">
      <c r="A125" s="16">
        <f t="shared" si="9"/>
        <v>111</v>
      </c>
      <c r="B125" s="143">
        <v>37402</v>
      </c>
      <c r="C125" s="8" t="s">
        <v>134</v>
      </c>
      <c r="D125" s="122">
        <v>0</v>
      </c>
      <c r="E125" s="106">
        <v>1</v>
      </c>
      <c r="F125" s="120">
        <f t="shared" si="13"/>
        <v>1</v>
      </c>
      <c r="G125" s="106">
        <f t="shared" si="14"/>
        <v>0.49090457251500325</v>
      </c>
      <c r="H125" s="123">
        <f t="shared" si="15"/>
        <v>0</v>
      </c>
    </row>
    <row r="126" spans="1:15">
      <c r="A126" s="16">
        <f t="shared" si="9"/>
        <v>112</v>
      </c>
      <c r="B126" s="143">
        <v>37403</v>
      </c>
      <c r="C126" s="8" t="s">
        <v>135</v>
      </c>
      <c r="D126" s="122">
        <v>0</v>
      </c>
      <c r="E126" s="106">
        <v>1</v>
      </c>
      <c r="F126" s="120">
        <f t="shared" si="13"/>
        <v>1</v>
      </c>
      <c r="G126" s="106">
        <f t="shared" si="14"/>
        <v>0.49090457251500325</v>
      </c>
      <c r="H126" s="123">
        <f t="shared" si="15"/>
        <v>0</v>
      </c>
      <c r="O126" s="8"/>
    </row>
    <row r="127" spans="1:15">
      <c r="A127" s="16">
        <f t="shared" si="9"/>
        <v>113</v>
      </c>
      <c r="B127" s="143">
        <v>36602</v>
      </c>
      <c r="C127" s="8" t="s">
        <v>126</v>
      </c>
      <c r="D127" s="122">
        <v>0</v>
      </c>
      <c r="E127" s="106">
        <v>1</v>
      </c>
      <c r="F127" s="120">
        <f t="shared" si="13"/>
        <v>1</v>
      </c>
      <c r="G127" s="106">
        <f t="shared" si="14"/>
        <v>0.49090457251500325</v>
      </c>
      <c r="H127" s="123">
        <f t="shared" si="15"/>
        <v>0</v>
      </c>
    </row>
    <row r="128" spans="1:15">
      <c r="A128" s="16">
        <f t="shared" si="9"/>
        <v>114</v>
      </c>
      <c r="B128" s="143">
        <v>37501</v>
      </c>
      <c r="C128" s="8" t="s">
        <v>136</v>
      </c>
      <c r="D128" s="122">
        <v>0</v>
      </c>
      <c r="E128" s="106">
        <v>1</v>
      </c>
      <c r="F128" s="120">
        <f t="shared" si="13"/>
        <v>1</v>
      </c>
      <c r="G128" s="106">
        <f t="shared" si="14"/>
        <v>0.49090457251500325</v>
      </c>
      <c r="H128" s="123">
        <f t="shared" si="15"/>
        <v>0</v>
      </c>
      <c r="O128" s="143"/>
    </row>
    <row r="129" spans="1:15">
      <c r="A129" s="16">
        <f t="shared" si="9"/>
        <v>115</v>
      </c>
      <c r="B129" s="143">
        <v>37402</v>
      </c>
      <c r="C129" s="8" t="s">
        <v>134</v>
      </c>
      <c r="D129" s="122">
        <v>0</v>
      </c>
      <c r="E129" s="106">
        <v>1</v>
      </c>
      <c r="F129" s="120">
        <f t="shared" si="13"/>
        <v>1</v>
      </c>
      <c r="G129" s="106">
        <f t="shared" si="14"/>
        <v>0.49090457251500325</v>
      </c>
      <c r="H129" s="123">
        <f t="shared" si="15"/>
        <v>0</v>
      </c>
    </row>
    <row r="130" spans="1:15">
      <c r="A130" s="16">
        <f t="shared" si="9"/>
        <v>116</v>
      </c>
      <c r="B130" s="143">
        <v>37503</v>
      </c>
      <c r="C130" s="8" t="s">
        <v>137</v>
      </c>
      <c r="D130" s="122">
        <v>0</v>
      </c>
      <c r="E130" s="106">
        <v>1</v>
      </c>
      <c r="F130" s="120">
        <f t="shared" si="13"/>
        <v>1</v>
      </c>
      <c r="G130" s="106">
        <f t="shared" si="14"/>
        <v>0.49090457251500325</v>
      </c>
      <c r="H130" s="123">
        <f t="shared" si="15"/>
        <v>0</v>
      </c>
      <c r="O130" s="143"/>
    </row>
    <row r="131" spans="1:15">
      <c r="A131" s="16">
        <f t="shared" si="9"/>
        <v>117</v>
      </c>
      <c r="B131" s="143">
        <v>36700</v>
      </c>
      <c r="C131" s="8" t="s">
        <v>128</v>
      </c>
      <c r="D131" s="122">
        <v>0</v>
      </c>
      <c r="E131" s="106">
        <v>1</v>
      </c>
      <c r="F131" s="120">
        <f t="shared" si="13"/>
        <v>1</v>
      </c>
      <c r="G131" s="106">
        <f t="shared" si="14"/>
        <v>0.49090457251500325</v>
      </c>
      <c r="H131" s="123">
        <f t="shared" si="15"/>
        <v>0</v>
      </c>
    </row>
    <row r="132" spans="1:15">
      <c r="A132" s="16">
        <f t="shared" si="9"/>
        <v>118</v>
      </c>
      <c r="B132" s="143">
        <v>36701</v>
      </c>
      <c r="C132" s="8" t="s">
        <v>129</v>
      </c>
      <c r="D132" s="122">
        <v>0</v>
      </c>
      <c r="E132" s="106">
        <v>1</v>
      </c>
      <c r="F132" s="120">
        <f t="shared" si="13"/>
        <v>1</v>
      </c>
      <c r="G132" s="106">
        <f t="shared" si="14"/>
        <v>0.49090457251500325</v>
      </c>
      <c r="H132" s="123">
        <f t="shared" si="15"/>
        <v>0</v>
      </c>
    </row>
    <row r="133" spans="1:15">
      <c r="A133" s="16">
        <f t="shared" si="9"/>
        <v>119</v>
      </c>
      <c r="B133" s="143">
        <v>37602</v>
      </c>
      <c r="C133" s="8" t="s">
        <v>138</v>
      </c>
      <c r="D133" s="122">
        <v>0</v>
      </c>
      <c r="E133" s="106">
        <v>1</v>
      </c>
      <c r="F133" s="120">
        <f t="shared" si="13"/>
        <v>1</v>
      </c>
      <c r="G133" s="106">
        <f t="shared" si="14"/>
        <v>0.49090457251500325</v>
      </c>
      <c r="H133" s="123">
        <f t="shared" si="15"/>
        <v>0</v>
      </c>
    </row>
    <row r="134" spans="1:15">
      <c r="A134" s="16">
        <f t="shared" si="9"/>
        <v>120</v>
      </c>
      <c r="B134" s="143">
        <v>37800</v>
      </c>
      <c r="C134" s="8" t="s">
        <v>139</v>
      </c>
      <c r="D134" s="122">
        <v>0</v>
      </c>
      <c r="E134" s="106">
        <v>1</v>
      </c>
      <c r="F134" s="120">
        <f t="shared" si="13"/>
        <v>1</v>
      </c>
      <c r="G134" s="106">
        <f t="shared" si="14"/>
        <v>0.49090457251500325</v>
      </c>
      <c r="H134" s="123">
        <f t="shared" si="15"/>
        <v>0</v>
      </c>
      <c r="M134" s="173"/>
      <c r="N134" s="174"/>
      <c r="O134" s="82"/>
    </row>
    <row r="135" spans="1:15">
      <c r="A135" s="16">
        <f t="shared" si="9"/>
        <v>121</v>
      </c>
      <c r="B135" s="143">
        <v>37900</v>
      </c>
      <c r="C135" s="8" t="s">
        <v>140</v>
      </c>
      <c r="D135" s="122">
        <v>0</v>
      </c>
      <c r="E135" s="106">
        <v>1</v>
      </c>
      <c r="F135" s="120">
        <f t="shared" si="13"/>
        <v>1</v>
      </c>
      <c r="G135" s="106">
        <f t="shared" si="14"/>
        <v>0.49090457251500325</v>
      </c>
      <c r="H135" s="123">
        <f t="shared" si="15"/>
        <v>0</v>
      </c>
    </row>
    <row r="136" spans="1:15">
      <c r="A136" s="16">
        <f t="shared" si="9"/>
        <v>122</v>
      </c>
      <c r="B136" s="143">
        <v>37905</v>
      </c>
      <c r="C136" s="8" t="s">
        <v>141</v>
      </c>
      <c r="D136" s="122">
        <v>0</v>
      </c>
      <c r="E136" s="106">
        <v>1</v>
      </c>
      <c r="F136" s="120">
        <f t="shared" si="13"/>
        <v>1</v>
      </c>
      <c r="G136" s="106">
        <f t="shared" si="14"/>
        <v>0.49090457251500325</v>
      </c>
      <c r="H136" s="123">
        <f t="shared" si="15"/>
        <v>0</v>
      </c>
      <c r="M136" s="168"/>
      <c r="N136" s="175"/>
    </row>
    <row r="137" spans="1:15">
      <c r="A137" s="16">
        <f t="shared" si="9"/>
        <v>123</v>
      </c>
      <c r="B137" s="143">
        <v>38000</v>
      </c>
      <c r="C137" s="8" t="s">
        <v>142</v>
      </c>
      <c r="D137" s="122">
        <v>0</v>
      </c>
      <c r="E137" s="106">
        <v>1</v>
      </c>
      <c r="F137" s="120">
        <f t="shared" si="13"/>
        <v>1</v>
      </c>
      <c r="G137" s="106">
        <f t="shared" si="14"/>
        <v>0.49090457251500325</v>
      </c>
      <c r="H137" s="123">
        <f t="shared" si="15"/>
        <v>0</v>
      </c>
    </row>
    <row r="138" spans="1:15">
      <c r="A138" s="16">
        <f t="shared" si="9"/>
        <v>124</v>
      </c>
      <c r="B138" s="143">
        <v>38100</v>
      </c>
      <c r="C138" s="8" t="s">
        <v>143</v>
      </c>
      <c r="D138" s="122">
        <v>0</v>
      </c>
      <c r="E138" s="106">
        <v>1</v>
      </c>
      <c r="F138" s="120">
        <f t="shared" si="13"/>
        <v>1</v>
      </c>
      <c r="G138" s="106">
        <f t="shared" si="14"/>
        <v>0.49090457251500325</v>
      </c>
      <c r="H138" s="123">
        <f t="shared" si="15"/>
        <v>0</v>
      </c>
      <c r="M138" s="168"/>
      <c r="N138" s="174"/>
    </row>
    <row r="139" spans="1:15">
      <c r="A139" s="16">
        <f t="shared" si="9"/>
        <v>125</v>
      </c>
      <c r="B139" s="143">
        <v>38200</v>
      </c>
      <c r="C139" s="8" t="s">
        <v>144</v>
      </c>
      <c r="D139" s="122">
        <v>0</v>
      </c>
      <c r="E139" s="106">
        <v>1</v>
      </c>
      <c r="F139" s="120">
        <f t="shared" si="13"/>
        <v>1</v>
      </c>
      <c r="G139" s="106">
        <f t="shared" si="14"/>
        <v>0.49090457251500325</v>
      </c>
      <c r="H139" s="123">
        <f t="shared" si="15"/>
        <v>0</v>
      </c>
    </row>
    <row r="140" spans="1:15">
      <c r="A140" s="16">
        <f t="shared" si="9"/>
        <v>126</v>
      </c>
      <c r="B140" s="143">
        <v>38300</v>
      </c>
      <c r="C140" s="8" t="s">
        <v>145</v>
      </c>
      <c r="D140" s="122">
        <v>0</v>
      </c>
      <c r="E140" s="106">
        <v>1</v>
      </c>
      <c r="F140" s="120">
        <f t="shared" si="13"/>
        <v>1</v>
      </c>
      <c r="G140" s="106">
        <f t="shared" si="14"/>
        <v>0.49090457251500325</v>
      </c>
      <c r="H140" s="123">
        <f t="shared" si="15"/>
        <v>0</v>
      </c>
      <c r="M140" s="168"/>
      <c r="N140" s="174"/>
    </row>
    <row r="141" spans="1:15">
      <c r="A141" s="16">
        <f t="shared" si="9"/>
        <v>127</v>
      </c>
      <c r="B141" s="143">
        <v>38400</v>
      </c>
      <c r="C141" s="8" t="s">
        <v>146</v>
      </c>
      <c r="D141" s="122">
        <v>0</v>
      </c>
      <c r="E141" s="106">
        <v>1</v>
      </c>
      <c r="F141" s="120">
        <f t="shared" si="13"/>
        <v>1</v>
      </c>
      <c r="G141" s="106">
        <f t="shared" si="14"/>
        <v>0.49090457251500325</v>
      </c>
      <c r="H141" s="123">
        <f t="shared" si="15"/>
        <v>0</v>
      </c>
    </row>
    <row r="142" spans="1:15">
      <c r="A142" s="16">
        <f t="shared" si="9"/>
        <v>128</v>
      </c>
      <c r="B142" s="143">
        <v>38500</v>
      </c>
      <c r="C142" s="8" t="s">
        <v>147</v>
      </c>
      <c r="D142" s="122">
        <v>0</v>
      </c>
      <c r="E142" s="106">
        <v>1</v>
      </c>
      <c r="F142" s="120">
        <f t="shared" si="13"/>
        <v>1</v>
      </c>
      <c r="G142" s="106">
        <f t="shared" si="14"/>
        <v>0.49090457251500325</v>
      </c>
      <c r="H142" s="123">
        <f t="shared" si="15"/>
        <v>0</v>
      </c>
    </row>
    <row r="143" spans="1:15">
      <c r="A143" s="16">
        <f t="shared" si="9"/>
        <v>129</v>
      </c>
      <c r="B143" s="143">
        <v>38600</v>
      </c>
      <c r="C143" s="8" t="s">
        <v>172</v>
      </c>
      <c r="D143" s="126">
        <v>0</v>
      </c>
      <c r="E143" s="106">
        <v>1</v>
      </c>
      <c r="F143" s="120">
        <f t="shared" si="13"/>
        <v>1</v>
      </c>
      <c r="G143" s="106">
        <f t="shared" si="14"/>
        <v>0.49090457251500325</v>
      </c>
      <c r="H143" s="127">
        <f t="shared" si="15"/>
        <v>0</v>
      </c>
    </row>
    <row r="144" spans="1:15">
      <c r="A144" s="16">
        <f t="shared" si="9"/>
        <v>130</v>
      </c>
      <c r="B144" s="143"/>
      <c r="C144" s="8"/>
      <c r="D144" s="82"/>
      <c r="E144" s="93"/>
    </row>
    <row r="145" spans="1:14">
      <c r="A145" s="16">
        <f t="shared" ref="A145:A208" si="16">A144+1</f>
        <v>131</v>
      </c>
      <c r="B145" s="143"/>
      <c r="C145" s="8" t="s">
        <v>236</v>
      </c>
      <c r="D145" s="118">
        <f>SUM(D123:D144)</f>
        <v>0</v>
      </c>
      <c r="E145" s="172"/>
      <c r="H145" s="125">
        <f>SUM(H123:H144)</f>
        <v>0</v>
      </c>
    </row>
    <row r="146" spans="1:14">
      <c r="A146" s="16">
        <f t="shared" si="16"/>
        <v>132</v>
      </c>
      <c r="B146" s="143"/>
      <c r="C146" s="8"/>
      <c r="D146" s="82"/>
      <c r="E146" s="93"/>
    </row>
    <row r="147" spans="1:14">
      <c r="A147" s="16">
        <f t="shared" si="16"/>
        <v>133</v>
      </c>
      <c r="B147" s="146"/>
      <c r="C147" s="72" t="s">
        <v>173</v>
      </c>
      <c r="D147" s="82"/>
      <c r="E147" s="93"/>
    </row>
    <row r="148" spans="1:14">
      <c r="A148" s="16">
        <f t="shared" si="16"/>
        <v>134</v>
      </c>
      <c r="B148" s="143">
        <v>39001</v>
      </c>
      <c r="C148" s="8" t="s">
        <v>174</v>
      </c>
      <c r="D148" s="118">
        <v>4806.272336</v>
      </c>
      <c r="E148" s="106">
        <v>1</v>
      </c>
      <c r="F148" s="120">
        <f t="shared" ref="F148:F163" si="17">$F$16</f>
        <v>1</v>
      </c>
      <c r="G148" s="106">
        <f t="shared" ref="G148:G163" si="18">$G$117</f>
        <v>0.49090457251500325</v>
      </c>
      <c r="H148" s="125">
        <f t="shared" ref="H148:H163" si="19">D148*E148*F148*G148</f>
        <v>2359.4210664947659</v>
      </c>
      <c r="N148" s="106"/>
    </row>
    <row r="149" spans="1:14">
      <c r="A149" s="16">
        <f t="shared" si="16"/>
        <v>135</v>
      </c>
      <c r="B149" s="143">
        <v>39004</v>
      </c>
      <c r="C149" s="8" t="s">
        <v>151</v>
      </c>
      <c r="D149" s="118">
        <v>0</v>
      </c>
      <c r="E149" s="106">
        <v>1</v>
      </c>
      <c r="F149" s="120">
        <f t="shared" si="17"/>
        <v>1</v>
      </c>
      <c r="G149" s="106">
        <f t="shared" si="18"/>
        <v>0.49090457251500325</v>
      </c>
      <c r="H149" s="123">
        <f t="shared" si="19"/>
        <v>0</v>
      </c>
      <c r="N149" s="106"/>
    </row>
    <row r="150" spans="1:14">
      <c r="A150" s="16">
        <f t="shared" si="16"/>
        <v>136</v>
      </c>
      <c r="B150" s="143">
        <v>39009</v>
      </c>
      <c r="C150" s="8" t="s">
        <v>152</v>
      </c>
      <c r="D150" s="118">
        <v>7659.75</v>
      </c>
      <c r="E150" s="106">
        <v>1</v>
      </c>
      <c r="F150" s="120">
        <f t="shared" si="17"/>
        <v>1</v>
      </c>
      <c r="G150" s="106">
        <f t="shared" si="18"/>
        <v>0.49090457251500325</v>
      </c>
      <c r="H150" s="123">
        <f t="shared" si="19"/>
        <v>3760.206299321796</v>
      </c>
      <c r="N150" s="106"/>
    </row>
    <row r="151" spans="1:14">
      <c r="A151" s="16">
        <f t="shared" si="16"/>
        <v>137</v>
      </c>
      <c r="B151" s="143">
        <v>39100</v>
      </c>
      <c r="C151" s="8" t="s">
        <v>153</v>
      </c>
      <c r="D151" s="118">
        <v>1244.0405833333336</v>
      </c>
      <c r="E151" s="106">
        <v>1</v>
      </c>
      <c r="F151" s="120">
        <f t="shared" si="17"/>
        <v>1</v>
      </c>
      <c r="G151" s="106">
        <f t="shared" si="18"/>
        <v>0.49090457251500325</v>
      </c>
      <c r="H151" s="123">
        <f t="shared" si="19"/>
        <v>610.70521075256545</v>
      </c>
      <c r="N151" s="106"/>
    </row>
    <row r="152" spans="1:14">
      <c r="A152" s="16">
        <f t="shared" si="16"/>
        <v>138</v>
      </c>
      <c r="B152" s="143">
        <v>39200</v>
      </c>
      <c r="C152" s="8" t="s">
        <v>154</v>
      </c>
      <c r="D152" s="118">
        <v>0</v>
      </c>
      <c r="E152" s="169">
        <v>1</v>
      </c>
      <c r="F152" s="120">
        <f t="shared" si="17"/>
        <v>1</v>
      </c>
      <c r="G152" s="106">
        <f t="shared" si="18"/>
        <v>0.49090457251500325</v>
      </c>
      <c r="H152" s="123">
        <f t="shared" si="19"/>
        <v>0</v>
      </c>
      <c r="K152" s="147"/>
      <c r="N152" s="106"/>
    </row>
    <row r="153" spans="1:14">
      <c r="A153" s="16">
        <f t="shared" si="16"/>
        <v>139</v>
      </c>
      <c r="B153" s="143">
        <v>39400</v>
      </c>
      <c r="C153" s="8" t="s">
        <v>156</v>
      </c>
      <c r="D153" s="118">
        <v>5566.0536400000019</v>
      </c>
      <c r="E153" s="169">
        <v>0.43606356895167786</v>
      </c>
      <c r="F153" s="120">
        <f t="shared" si="17"/>
        <v>1</v>
      </c>
      <c r="G153" s="106">
        <f t="shared" si="18"/>
        <v>0.49090457251500325</v>
      </c>
      <c r="H153" s="123">
        <f t="shared" si="19"/>
        <v>1191.5006115532935</v>
      </c>
      <c r="K153" s="147"/>
      <c r="N153" s="106"/>
    </row>
    <row r="154" spans="1:14">
      <c r="A154" s="16">
        <f t="shared" si="16"/>
        <v>140</v>
      </c>
      <c r="B154" s="143">
        <v>39600</v>
      </c>
      <c r="C154" s="8" t="s">
        <v>175</v>
      </c>
      <c r="D154" s="118">
        <v>481.22061200000007</v>
      </c>
      <c r="E154" s="169">
        <v>2.0000858405940236E-2</v>
      </c>
      <c r="F154" s="120">
        <f t="shared" si="17"/>
        <v>1</v>
      </c>
      <c r="G154" s="106">
        <f t="shared" si="18"/>
        <v>0.49090457251500325</v>
      </c>
      <c r="H154" s="123">
        <f t="shared" si="19"/>
        <v>4.7248707605381943</v>
      </c>
      <c r="K154" s="147"/>
      <c r="N154" s="106"/>
    </row>
    <row r="155" spans="1:14">
      <c r="A155" s="16">
        <f t="shared" si="16"/>
        <v>141</v>
      </c>
      <c r="B155" s="146">
        <v>39700</v>
      </c>
      <c r="C155" s="8" t="s">
        <v>160</v>
      </c>
      <c r="D155" s="118">
        <v>5296.2787905000005</v>
      </c>
      <c r="E155" s="106">
        <v>1</v>
      </c>
      <c r="F155" s="120">
        <f t="shared" si="17"/>
        <v>1</v>
      </c>
      <c r="G155" s="106">
        <f t="shared" si="18"/>
        <v>0.49090457251500325</v>
      </c>
      <c r="H155" s="123">
        <f t="shared" si="19"/>
        <v>2599.967475570681</v>
      </c>
      <c r="N155" s="106"/>
    </row>
    <row r="156" spans="1:14">
      <c r="A156" s="16">
        <f t="shared" si="16"/>
        <v>142</v>
      </c>
      <c r="B156" s="146">
        <v>39800</v>
      </c>
      <c r="C156" s="8" t="s">
        <v>162</v>
      </c>
      <c r="D156" s="118">
        <v>30613.317846000009</v>
      </c>
      <c r="E156" s="106">
        <v>1</v>
      </c>
      <c r="F156" s="120">
        <f t="shared" si="17"/>
        <v>1</v>
      </c>
      <c r="G156" s="106">
        <f t="shared" si="18"/>
        <v>0.49090457251500325</v>
      </c>
      <c r="H156" s="123">
        <f t="shared" si="19"/>
        <v>15028.217710456554</v>
      </c>
      <c r="N156" s="106"/>
    </row>
    <row r="157" spans="1:14">
      <c r="A157" s="16">
        <f t="shared" si="16"/>
        <v>143</v>
      </c>
      <c r="B157" s="146">
        <v>39900</v>
      </c>
      <c r="C157" s="8" t="s">
        <v>176</v>
      </c>
      <c r="D157" s="118">
        <v>0</v>
      </c>
      <c r="E157" s="106">
        <v>1</v>
      </c>
      <c r="F157" s="120">
        <f t="shared" si="17"/>
        <v>1</v>
      </c>
      <c r="G157" s="106">
        <f t="shared" si="18"/>
        <v>0.49090457251500325</v>
      </c>
      <c r="H157" s="123">
        <f t="shared" si="19"/>
        <v>0</v>
      </c>
      <c r="N157" s="106"/>
    </row>
    <row r="158" spans="1:14">
      <c r="A158" s="16">
        <f t="shared" si="16"/>
        <v>144</v>
      </c>
      <c r="B158" s="146">
        <v>39901</v>
      </c>
      <c r="C158" s="8" t="s">
        <v>177</v>
      </c>
      <c r="D158" s="118">
        <v>21684.193019999995</v>
      </c>
      <c r="E158" s="106">
        <v>1</v>
      </c>
      <c r="F158" s="120">
        <f t="shared" si="17"/>
        <v>1</v>
      </c>
      <c r="G158" s="106">
        <f t="shared" si="18"/>
        <v>0.49090457251500325</v>
      </c>
      <c r="H158" s="123">
        <f t="shared" si="19"/>
        <v>10644.869504815915</v>
      </c>
      <c r="N158" s="106"/>
    </row>
    <row r="159" spans="1:14">
      <c r="A159" s="16">
        <f t="shared" si="16"/>
        <v>145</v>
      </c>
      <c r="B159" s="146">
        <v>39902</v>
      </c>
      <c r="C159" s="8" t="s">
        <v>178</v>
      </c>
      <c r="D159" s="118">
        <v>0</v>
      </c>
      <c r="E159" s="106">
        <v>1</v>
      </c>
      <c r="F159" s="120">
        <f t="shared" si="17"/>
        <v>1</v>
      </c>
      <c r="G159" s="106">
        <f t="shared" si="18"/>
        <v>0.49090457251500325</v>
      </c>
      <c r="H159" s="123">
        <f t="shared" si="19"/>
        <v>0</v>
      </c>
      <c r="N159" s="106"/>
    </row>
    <row r="160" spans="1:14">
      <c r="A160" s="16">
        <f t="shared" si="16"/>
        <v>146</v>
      </c>
      <c r="B160" s="146">
        <v>39903</v>
      </c>
      <c r="C160" s="8" t="s">
        <v>163</v>
      </c>
      <c r="D160" s="118">
        <v>0</v>
      </c>
      <c r="E160" s="106">
        <v>1</v>
      </c>
      <c r="F160" s="120">
        <f t="shared" si="17"/>
        <v>1</v>
      </c>
      <c r="G160" s="106">
        <f t="shared" si="18"/>
        <v>0.49090457251500325</v>
      </c>
      <c r="H160" s="123">
        <f t="shared" si="19"/>
        <v>0</v>
      </c>
      <c r="N160" s="106"/>
    </row>
    <row r="161" spans="1:14">
      <c r="A161" s="16">
        <f t="shared" si="16"/>
        <v>147</v>
      </c>
      <c r="B161" s="146">
        <v>39906</v>
      </c>
      <c r="C161" s="8" t="s">
        <v>164</v>
      </c>
      <c r="D161" s="118">
        <v>0</v>
      </c>
      <c r="E161" s="106">
        <v>1</v>
      </c>
      <c r="F161" s="120">
        <f t="shared" si="17"/>
        <v>1</v>
      </c>
      <c r="G161" s="106">
        <f t="shared" si="18"/>
        <v>0.49090457251500325</v>
      </c>
      <c r="H161" s="123">
        <f t="shared" si="19"/>
        <v>0</v>
      </c>
      <c r="N161" s="106"/>
    </row>
    <row r="162" spans="1:14">
      <c r="A162" s="16">
        <f t="shared" si="16"/>
        <v>148</v>
      </c>
      <c r="B162" s="146">
        <v>39907</v>
      </c>
      <c r="C162" s="8" t="s">
        <v>165</v>
      </c>
      <c r="D162" s="118">
        <v>8319.1757770000022</v>
      </c>
      <c r="E162" s="106">
        <v>1</v>
      </c>
      <c r="F162" s="120">
        <f t="shared" si="17"/>
        <v>1</v>
      </c>
      <c r="G162" s="106">
        <f t="shared" si="18"/>
        <v>0.49090457251500325</v>
      </c>
      <c r="H162" s="123">
        <f t="shared" si="19"/>
        <v>4083.921428485356</v>
      </c>
      <c r="N162" s="106"/>
    </row>
    <row r="163" spans="1:14">
      <c r="A163" s="16">
        <f t="shared" si="16"/>
        <v>149</v>
      </c>
      <c r="B163" s="146">
        <v>39908</v>
      </c>
      <c r="C163" s="8" t="s">
        <v>166</v>
      </c>
      <c r="D163" s="118">
        <v>0</v>
      </c>
      <c r="E163" s="106">
        <v>1</v>
      </c>
      <c r="F163" s="120">
        <f t="shared" si="17"/>
        <v>1</v>
      </c>
      <c r="G163" s="106">
        <f t="shared" si="18"/>
        <v>0.49090457251500325</v>
      </c>
      <c r="H163" s="123">
        <f t="shared" si="19"/>
        <v>0</v>
      </c>
      <c r="N163" s="106"/>
    </row>
    <row r="164" spans="1:14">
      <c r="A164" s="16">
        <f t="shared" si="16"/>
        <v>150</v>
      </c>
      <c r="B164" s="146"/>
      <c r="C164" s="28"/>
      <c r="D164" s="122"/>
      <c r="E164" s="106"/>
      <c r="F164" s="120"/>
      <c r="G164" s="106"/>
      <c r="H164" s="123"/>
    </row>
    <row r="165" spans="1:14">
      <c r="A165" s="16">
        <f t="shared" si="16"/>
        <v>151</v>
      </c>
      <c r="B165" s="148"/>
      <c r="C165" s="8"/>
      <c r="D165" s="85"/>
      <c r="E165" s="108"/>
      <c r="H165" s="86"/>
    </row>
    <row r="166" spans="1:14">
      <c r="A166" s="16">
        <f t="shared" si="16"/>
        <v>152</v>
      </c>
      <c r="B166" s="148"/>
      <c r="C166" s="8" t="s">
        <v>237</v>
      </c>
      <c r="D166" s="118">
        <f>SUM(D148:D164)</f>
        <v>85670.302604833341</v>
      </c>
      <c r="E166" s="176"/>
      <c r="H166" s="125">
        <f>SUM(H148:H164)</f>
        <v>40283.53417821147</v>
      </c>
    </row>
    <row r="167" spans="1:14">
      <c r="A167" s="16">
        <f t="shared" si="16"/>
        <v>153</v>
      </c>
      <c r="B167" s="148"/>
      <c r="C167" s="8"/>
      <c r="D167" s="82"/>
      <c r="E167" s="108"/>
    </row>
    <row r="168" spans="1:14" ht="15.75" thickBot="1">
      <c r="A168" s="16">
        <f t="shared" si="16"/>
        <v>154</v>
      </c>
      <c r="B168" s="148"/>
      <c r="C168" s="8" t="s">
        <v>240</v>
      </c>
      <c r="D168" s="128">
        <f>D120+D145+D166</f>
        <v>85670.302604833341</v>
      </c>
      <c r="E168" s="176"/>
      <c r="H168" s="152">
        <f>H120+H145+H166</f>
        <v>40283.53417821147</v>
      </c>
      <c r="L168" s="82"/>
    </row>
    <row r="169" spans="1:14" ht="15.75" thickTop="1">
      <c r="A169" s="16">
        <f t="shared" si="16"/>
        <v>155</v>
      </c>
      <c r="B169" s="73"/>
      <c r="D169" s="122"/>
      <c r="E169" s="108"/>
    </row>
    <row r="170" spans="1:14" ht="15.75">
      <c r="A170" s="16">
        <f t="shared" si="16"/>
        <v>156</v>
      </c>
      <c r="B170" s="99" t="s">
        <v>180</v>
      </c>
      <c r="D170" s="122"/>
      <c r="E170" s="93"/>
    </row>
    <row r="171" spans="1:14">
      <c r="A171" s="16">
        <f t="shared" si="16"/>
        <v>157</v>
      </c>
      <c r="D171" s="122"/>
      <c r="E171" s="93"/>
    </row>
    <row r="172" spans="1:14">
      <c r="A172" s="16">
        <f t="shared" si="16"/>
        <v>158</v>
      </c>
      <c r="B172" s="148"/>
      <c r="C172" s="103" t="s">
        <v>173</v>
      </c>
      <c r="D172" s="122"/>
      <c r="E172" s="93"/>
      <c r="F172" s="93"/>
    </row>
    <row r="173" spans="1:14">
      <c r="A173" s="16">
        <f t="shared" si="16"/>
        <v>159</v>
      </c>
      <c r="B173" s="143">
        <v>39000</v>
      </c>
      <c r="C173" s="28" t="s">
        <v>126</v>
      </c>
      <c r="D173" s="118">
        <v>70255.987255329164</v>
      </c>
      <c r="E173" s="117">
        <v>1</v>
      </c>
      <c r="F173" s="106">
        <v>0.1071</v>
      </c>
      <c r="G173" s="106">
        <v>0.49090457251500325</v>
      </c>
      <c r="H173" s="125">
        <f>D173*E173*F173*G173</f>
        <v>3693.7703352900858</v>
      </c>
      <c r="N173" s="106"/>
    </row>
    <row r="174" spans="1:14">
      <c r="A174" s="16">
        <f t="shared" si="16"/>
        <v>160</v>
      </c>
      <c r="B174" s="143">
        <v>39005</v>
      </c>
      <c r="C174" s="28" t="s">
        <v>181</v>
      </c>
      <c r="D174" s="118">
        <v>276901.95535100001</v>
      </c>
      <c r="E174" s="117">
        <v>1</v>
      </c>
      <c r="F174" s="105">
        <v>1</v>
      </c>
      <c r="G174" s="106">
        <v>1.5418259551017742E-2</v>
      </c>
      <c r="H174" s="123">
        <f t="shared" ref="H174:H196" si="20">D174*E174*F174*G174</f>
        <v>4269.3462177860447</v>
      </c>
      <c r="N174" s="106"/>
    </row>
    <row r="175" spans="1:14">
      <c r="A175" s="16">
        <f t="shared" si="16"/>
        <v>161</v>
      </c>
      <c r="B175" s="143">
        <v>39009</v>
      </c>
      <c r="C175" s="28" t="s">
        <v>152</v>
      </c>
      <c r="D175" s="118">
        <v>314437.93366501841</v>
      </c>
      <c r="E175" s="117">
        <v>1</v>
      </c>
      <c r="F175" s="106">
        <f t="shared" ref="F175:F196" si="21">$F$173</f>
        <v>0.1071</v>
      </c>
      <c r="G175" s="132">
        <f t="shared" ref="G175:G196" si="22">$G$173</f>
        <v>0.49090457251500325</v>
      </c>
      <c r="H175" s="123">
        <f t="shared" si="20"/>
        <v>16531.850978631803</v>
      </c>
      <c r="N175" s="106"/>
    </row>
    <row r="176" spans="1:14">
      <c r="A176" s="16">
        <f t="shared" si="16"/>
        <v>162</v>
      </c>
      <c r="B176" s="143">
        <v>39100</v>
      </c>
      <c r="C176" s="28" t="s">
        <v>153</v>
      </c>
      <c r="D176" s="118">
        <v>445069.94758115447</v>
      </c>
      <c r="E176" s="117">
        <v>1</v>
      </c>
      <c r="F176" s="106">
        <f t="shared" si="21"/>
        <v>0.1071</v>
      </c>
      <c r="G176" s="132">
        <f t="shared" si="22"/>
        <v>0.49090457251500325</v>
      </c>
      <c r="H176" s="123">
        <f t="shared" si="20"/>
        <v>23399.944029392023</v>
      </c>
      <c r="N176" s="106"/>
    </row>
    <row r="177" spans="1:14">
      <c r="A177" s="16">
        <f t="shared" si="16"/>
        <v>163</v>
      </c>
      <c r="B177" s="143">
        <v>39102</v>
      </c>
      <c r="C177" s="28" t="s">
        <v>182</v>
      </c>
      <c r="D177" s="118">
        <v>0</v>
      </c>
      <c r="E177" s="117">
        <v>1</v>
      </c>
      <c r="F177" s="106">
        <f t="shared" si="21"/>
        <v>0.1071</v>
      </c>
      <c r="G177" s="132">
        <f t="shared" si="22"/>
        <v>0.49090457251500325</v>
      </c>
      <c r="H177" s="123">
        <f t="shared" si="20"/>
        <v>0</v>
      </c>
      <c r="N177" s="106"/>
    </row>
    <row r="178" spans="1:14">
      <c r="A178" s="16">
        <f t="shared" si="16"/>
        <v>164</v>
      </c>
      <c r="B178" s="153">
        <v>39103</v>
      </c>
      <c r="C178" s="28" t="s">
        <v>183</v>
      </c>
      <c r="D178" s="118">
        <v>0</v>
      </c>
      <c r="E178" s="117">
        <v>1</v>
      </c>
      <c r="F178" s="106">
        <f t="shared" si="21"/>
        <v>0.1071</v>
      </c>
      <c r="G178" s="132">
        <f t="shared" si="22"/>
        <v>0.49090457251500325</v>
      </c>
      <c r="H178" s="123">
        <f t="shared" si="20"/>
        <v>0</v>
      </c>
      <c r="N178" s="106"/>
    </row>
    <row r="179" spans="1:14">
      <c r="A179" s="16">
        <f t="shared" si="16"/>
        <v>165</v>
      </c>
      <c r="B179" s="143">
        <v>39104</v>
      </c>
      <c r="C179" s="82" t="s">
        <v>184</v>
      </c>
      <c r="D179" s="118">
        <v>2524.1376600000003</v>
      </c>
      <c r="E179" s="117">
        <v>1</v>
      </c>
      <c r="F179" s="105">
        <v>1</v>
      </c>
      <c r="G179" s="106">
        <v>1.5418259551017742E-2</v>
      </c>
      <c r="H179" s="123">
        <f t="shared" si="20"/>
        <v>38.917809584378581</v>
      </c>
      <c r="N179" s="106"/>
    </row>
    <row r="180" spans="1:14">
      <c r="A180" s="16">
        <f t="shared" si="16"/>
        <v>166</v>
      </c>
      <c r="B180" s="143">
        <v>39200</v>
      </c>
      <c r="C180" s="28" t="s">
        <v>154</v>
      </c>
      <c r="D180" s="118">
        <v>718.73862850000012</v>
      </c>
      <c r="E180" s="117">
        <v>1</v>
      </c>
      <c r="F180" s="106">
        <f t="shared" si="21"/>
        <v>0.1071</v>
      </c>
      <c r="G180" s="132">
        <f t="shared" si="22"/>
        <v>0.49090457251500325</v>
      </c>
      <c r="H180" s="123">
        <f t="shared" si="20"/>
        <v>37.7883156795153</v>
      </c>
      <c r="N180" s="106"/>
    </row>
    <row r="181" spans="1:14">
      <c r="A181" s="16">
        <f t="shared" si="16"/>
        <v>167</v>
      </c>
      <c r="B181" s="143">
        <v>39300</v>
      </c>
      <c r="C181" s="28" t="s">
        <v>185</v>
      </c>
      <c r="D181" s="118">
        <v>0</v>
      </c>
      <c r="E181" s="117">
        <v>1</v>
      </c>
      <c r="F181" s="106">
        <f t="shared" si="21"/>
        <v>0.1071</v>
      </c>
      <c r="G181" s="132">
        <f t="shared" si="22"/>
        <v>0.49090457251500325</v>
      </c>
      <c r="H181" s="123">
        <f t="shared" si="20"/>
        <v>0</v>
      </c>
      <c r="N181" s="106"/>
    </row>
    <row r="182" spans="1:14">
      <c r="A182" s="16">
        <f t="shared" si="16"/>
        <v>168</v>
      </c>
      <c r="B182" s="143">
        <v>39400</v>
      </c>
      <c r="C182" s="28" t="s">
        <v>156</v>
      </c>
      <c r="D182" s="118">
        <v>136810.54097884436</v>
      </c>
      <c r="E182" s="117">
        <v>1</v>
      </c>
      <c r="F182" s="106">
        <f t="shared" si="21"/>
        <v>0.1071</v>
      </c>
      <c r="G182" s="132">
        <f t="shared" si="22"/>
        <v>0.49090457251500325</v>
      </c>
      <c r="H182" s="123">
        <f t="shared" si="20"/>
        <v>7192.9345464334301</v>
      </c>
      <c r="N182" s="106"/>
    </row>
    <row r="183" spans="1:14">
      <c r="A183" s="16">
        <f t="shared" si="16"/>
        <v>169</v>
      </c>
      <c r="B183" s="143">
        <v>39500</v>
      </c>
      <c r="C183" s="8" t="s">
        <v>186</v>
      </c>
      <c r="D183" s="118">
        <v>2375.0230350000002</v>
      </c>
      <c r="E183" s="117">
        <v>1</v>
      </c>
      <c r="F183" s="132">
        <f t="shared" si="21"/>
        <v>0.1071</v>
      </c>
      <c r="G183" s="132">
        <f t="shared" si="22"/>
        <v>0.49090457251500325</v>
      </c>
      <c r="H183" s="123">
        <f t="shared" si="20"/>
        <v>124.86892541173678</v>
      </c>
      <c r="N183" s="106"/>
    </row>
    <row r="184" spans="1:14">
      <c r="A184" s="16">
        <f t="shared" si="16"/>
        <v>170</v>
      </c>
      <c r="B184" s="146">
        <v>39700</v>
      </c>
      <c r="C184" s="8" t="s">
        <v>160</v>
      </c>
      <c r="D184" s="118">
        <v>149150.99773317954</v>
      </c>
      <c r="E184" s="117">
        <v>1</v>
      </c>
      <c r="F184" s="132">
        <f t="shared" si="21"/>
        <v>0.1071</v>
      </c>
      <c r="G184" s="132">
        <f t="shared" si="22"/>
        <v>0.49090457251500325</v>
      </c>
      <c r="H184" s="123">
        <f t="shared" si="20"/>
        <v>7841.7449163942601</v>
      </c>
      <c r="N184" s="106"/>
    </row>
    <row r="185" spans="1:14">
      <c r="A185" s="16">
        <f t="shared" si="16"/>
        <v>171</v>
      </c>
      <c r="B185" s="146">
        <v>39800</v>
      </c>
      <c r="C185" s="8" t="s">
        <v>162</v>
      </c>
      <c r="D185" s="118">
        <v>29183.424545880585</v>
      </c>
      <c r="E185" s="117">
        <v>1</v>
      </c>
      <c r="F185" s="132">
        <f t="shared" si="21"/>
        <v>0.1071</v>
      </c>
      <c r="G185" s="132">
        <f t="shared" si="22"/>
        <v>0.49090457251500325</v>
      </c>
      <c r="H185" s="123">
        <f t="shared" si="20"/>
        <v>1534.3442186355935</v>
      </c>
      <c r="N185" s="106"/>
    </row>
    <row r="186" spans="1:14">
      <c r="A186" s="16">
        <f t="shared" si="16"/>
        <v>172</v>
      </c>
      <c r="B186" s="146">
        <v>39900</v>
      </c>
      <c r="C186" s="8" t="s">
        <v>176</v>
      </c>
      <c r="D186" s="118">
        <v>21954.290980000005</v>
      </c>
      <c r="E186" s="117">
        <v>1</v>
      </c>
      <c r="F186" s="132">
        <f t="shared" si="21"/>
        <v>0.1071</v>
      </c>
      <c r="G186" s="132">
        <f t="shared" si="22"/>
        <v>0.49090457251500325</v>
      </c>
      <c r="H186" s="123">
        <f t="shared" si="20"/>
        <v>1154.2661618223783</v>
      </c>
      <c r="N186" s="106"/>
    </row>
    <row r="187" spans="1:14">
      <c r="A187" s="16">
        <f t="shared" si="16"/>
        <v>173</v>
      </c>
      <c r="B187" s="146">
        <v>39901</v>
      </c>
      <c r="C187" s="8" t="s">
        <v>177</v>
      </c>
      <c r="D187" s="118">
        <v>2982346.6321798353</v>
      </c>
      <c r="E187" s="117">
        <v>1</v>
      </c>
      <c r="F187" s="132">
        <f t="shared" si="21"/>
        <v>0.1071</v>
      </c>
      <c r="G187" s="132">
        <f t="shared" si="22"/>
        <v>0.49090457251500325</v>
      </c>
      <c r="H187" s="123">
        <f t="shared" si="20"/>
        <v>156799.49780596897</v>
      </c>
      <c r="N187" s="106"/>
    </row>
    <row r="188" spans="1:14">
      <c r="A188" s="16">
        <f t="shared" si="16"/>
        <v>174</v>
      </c>
      <c r="B188" s="146">
        <v>39902</v>
      </c>
      <c r="C188" s="8" t="s">
        <v>178</v>
      </c>
      <c r="D188" s="118">
        <v>1726500.5243235035</v>
      </c>
      <c r="E188" s="117">
        <v>1</v>
      </c>
      <c r="F188" s="132">
        <f t="shared" si="21"/>
        <v>0.1071</v>
      </c>
      <c r="G188" s="132">
        <f t="shared" si="22"/>
        <v>0.49090457251500325</v>
      </c>
      <c r="H188" s="123">
        <f t="shared" si="20"/>
        <v>90772.283897059548</v>
      </c>
      <c r="N188" s="106"/>
    </row>
    <row r="189" spans="1:14">
      <c r="A189" s="16">
        <f t="shared" si="16"/>
        <v>175</v>
      </c>
      <c r="B189" s="146">
        <v>39903</v>
      </c>
      <c r="C189" s="8" t="s">
        <v>163</v>
      </c>
      <c r="D189" s="118">
        <v>237759.58133916042</v>
      </c>
      <c r="E189" s="117">
        <v>1</v>
      </c>
      <c r="F189" s="132">
        <f t="shared" si="21"/>
        <v>0.1071</v>
      </c>
      <c r="G189" s="132">
        <f t="shared" si="22"/>
        <v>0.49090457251500325</v>
      </c>
      <c r="H189" s="123">
        <f t="shared" si="20"/>
        <v>12500.41914989906</v>
      </c>
      <c r="N189" s="106"/>
    </row>
    <row r="190" spans="1:14">
      <c r="A190" s="16">
        <f t="shared" si="16"/>
        <v>176</v>
      </c>
      <c r="B190" s="146">
        <v>39904</v>
      </c>
      <c r="C190" s="8" t="s">
        <v>187</v>
      </c>
      <c r="D190" s="118">
        <v>0</v>
      </c>
      <c r="E190" s="117">
        <v>1</v>
      </c>
      <c r="F190" s="132">
        <f t="shared" si="21"/>
        <v>0.1071</v>
      </c>
      <c r="G190" s="132">
        <f t="shared" si="22"/>
        <v>0.49090457251500325</v>
      </c>
      <c r="H190" s="123">
        <f t="shared" si="20"/>
        <v>0</v>
      </c>
      <c r="N190" s="106"/>
    </row>
    <row r="191" spans="1:14">
      <c r="A191" s="16">
        <f t="shared" si="16"/>
        <v>177</v>
      </c>
      <c r="B191" s="146">
        <v>39905</v>
      </c>
      <c r="C191" s="8" t="s">
        <v>188</v>
      </c>
      <c r="D191" s="118">
        <v>0</v>
      </c>
      <c r="E191" s="117">
        <v>1</v>
      </c>
      <c r="F191" s="132">
        <f t="shared" si="21"/>
        <v>0.1071</v>
      </c>
      <c r="G191" s="132">
        <f t="shared" si="22"/>
        <v>0.49090457251500325</v>
      </c>
      <c r="H191" s="123">
        <f t="shared" si="20"/>
        <v>0</v>
      </c>
      <c r="N191" s="106"/>
    </row>
    <row r="192" spans="1:14">
      <c r="A192" s="16">
        <f t="shared" si="16"/>
        <v>178</v>
      </c>
      <c r="B192" s="146">
        <v>39906</v>
      </c>
      <c r="C192" s="8" t="s">
        <v>164</v>
      </c>
      <c r="D192" s="118">
        <v>241152.87825257378</v>
      </c>
      <c r="E192" s="117">
        <v>1</v>
      </c>
      <c r="F192" s="132">
        <f t="shared" si="21"/>
        <v>0.1071</v>
      </c>
      <c r="G192" s="132">
        <f t="shared" si="22"/>
        <v>0.49090457251500325</v>
      </c>
      <c r="H192" s="123">
        <f t="shared" si="20"/>
        <v>12678.824720260567</v>
      </c>
      <c r="N192" s="106"/>
    </row>
    <row r="193" spans="1:14">
      <c r="A193" s="16">
        <f t="shared" si="16"/>
        <v>179</v>
      </c>
      <c r="B193" s="146">
        <v>39907</v>
      </c>
      <c r="C193" s="8" t="s">
        <v>165</v>
      </c>
      <c r="D193" s="118">
        <v>45493.093288807519</v>
      </c>
      <c r="E193" s="117">
        <v>1</v>
      </c>
      <c r="F193" s="132">
        <f t="shared" si="21"/>
        <v>0.1071</v>
      </c>
      <c r="G193" s="132">
        <f t="shared" si="22"/>
        <v>0.49090457251500325</v>
      </c>
      <c r="H193" s="123">
        <f t="shared" si="20"/>
        <v>2391.8394006773451</v>
      </c>
      <c r="N193" s="106"/>
    </row>
    <row r="194" spans="1:14">
      <c r="A194" s="16">
        <f t="shared" si="16"/>
        <v>180</v>
      </c>
      <c r="B194" s="146">
        <v>39908</v>
      </c>
      <c r="C194" s="8" t="s">
        <v>166</v>
      </c>
      <c r="D194" s="118">
        <v>8016943.061270942</v>
      </c>
      <c r="E194" s="117">
        <v>1</v>
      </c>
      <c r="F194" s="132">
        <f t="shared" si="21"/>
        <v>0.1071</v>
      </c>
      <c r="G194" s="132">
        <f t="shared" si="22"/>
        <v>0.49090457251500325</v>
      </c>
      <c r="H194" s="123">
        <f t="shared" si="20"/>
        <v>421497.83408226271</v>
      </c>
      <c r="N194" s="106"/>
    </row>
    <row r="195" spans="1:14">
      <c r="A195" s="16">
        <f t="shared" si="16"/>
        <v>181</v>
      </c>
      <c r="B195" s="146">
        <v>39909</v>
      </c>
      <c r="C195" s="8" t="s">
        <v>189</v>
      </c>
      <c r="D195" s="118">
        <v>0</v>
      </c>
      <c r="E195" s="117">
        <v>1</v>
      </c>
      <c r="F195" s="132">
        <f t="shared" si="21"/>
        <v>0.1071</v>
      </c>
      <c r="G195" s="132">
        <f t="shared" si="22"/>
        <v>0.49090457251500325</v>
      </c>
      <c r="H195" s="123">
        <f t="shared" si="20"/>
        <v>0</v>
      </c>
      <c r="N195" s="106"/>
    </row>
    <row r="196" spans="1:14">
      <c r="A196" s="16">
        <f t="shared" si="16"/>
        <v>182</v>
      </c>
      <c r="B196" s="146">
        <v>39924</v>
      </c>
      <c r="C196" s="8" t="s">
        <v>190</v>
      </c>
      <c r="D196" s="118">
        <v>0</v>
      </c>
      <c r="E196" s="117">
        <v>1</v>
      </c>
      <c r="F196" s="132">
        <f t="shared" si="21"/>
        <v>0.1071</v>
      </c>
      <c r="G196" s="132">
        <f t="shared" si="22"/>
        <v>0.49090457251500325</v>
      </c>
      <c r="H196" s="123">
        <f t="shared" si="20"/>
        <v>0</v>
      </c>
      <c r="N196" s="106"/>
    </row>
    <row r="197" spans="1:14">
      <c r="A197" s="16">
        <f t="shared" si="16"/>
        <v>183</v>
      </c>
      <c r="B197" s="135"/>
      <c r="C197" s="136"/>
      <c r="D197" s="177"/>
      <c r="E197" s="178"/>
      <c r="F197" s="155"/>
      <c r="G197" s="155"/>
      <c r="H197" s="127"/>
    </row>
    <row r="198" spans="1:14">
      <c r="A198" s="16">
        <f t="shared" si="16"/>
        <v>184</v>
      </c>
      <c r="B198" s="148"/>
      <c r="C198" s="8"/>
      <c r="D198" s="82"/>
      <c r="E198" s="108"/>
    </row>
    <row r="199" spans="1:14" ht="15.75" thickBot="1">
      <c r="A199" s="16">
        <f t="shared" si="16"/>
        <v>185</v>
      </c>
      <c r="B199" s="148"/>
      <c r="C199" s="8" t="s">
        <v>241</v>
      </c>
      <c r="D199" s="128">
        <f>SUM(D173:D197)</f>
        <v>14699578.748068728</v>
      </c>
      <c r="E199" s="176"/>
      <c r="H199" s="152">
        <f>SUM(H173:H197)</f>
        <v>762460.47551118943</v>
      </c>
      <c r="M199" s="92"/>
      <c r="N199" s="92"/>
    </row>
    <row r="200" spans="1:14" ht="15.75" thickTop="1">
      <c r="A200" s="16">
        <f t="shared" si="16"/>
        <v>186</v>
      </c>
      <c r="B200" s="73"/>
      <c r="D200" s="122"/>
      <c r="E200" s="108"/>
    </row>
    <row r="201" spans="1:14" ht="15.75">
      <c r="A201" s="16">
        <f t="shared" si="16"/>
        <v>187</v>
      </c>
      <c r="B201" s="99" t="s">
        <v>192</v>
      </c>
      <c r="D201" s="122"/>
      <c r="E201" s="93"/>
    </row>
    <row r="202" spans="1:14">
      <c r="A202" s="16">
        <f t="shared" si="16"/>
        <v>188</v>
      </c>
      <c r="B202" s="73"/>
      <c r="D202" s="122"/>
      <c r="E202" s="93"/>
      <c r="K202" s="92"/>
    </row>
    <row r="203" spans="1:14">
      <c r="A203" s="16">
        <f t="shared" si="16"/>
        <v>189</v>
      </c>
      <c r="B203" s="148"/>
      <c r="C203" s="72" t="s">
        <v>173</v>
      </c>
      <c r="D203" s="122"/>
      <c r="E203" s="93"/>
    </row>
    <row r="204" spans="1:14">
      <c r="A204" s="16">
        <f t="shared" si="16"/>
        <v>190</v>
      </c>
      <c r="B204" s="143">
        <v>38900</v>
      </c>
      <c r="C204" s="28" t="s">
        <v>108</v>
      </c>
      <c r="D204" s="118">
        <v>0</v>
      </c>
      <c r="E204" s="117">
        <v>1</v>
      </c>
      <c r="F204" s="106">
        <v>0.1086</v>
      </c>
      <c r="G204" s="106">
        <v>0.52599015110063552</v>
      </c>
      <c r="H204" s="125">
        <f>D204*E204*F204*G204</f>
        <v>0</v>
      </c>
      <c r="J204" s="98"/>
      <c r="N204" s="106"/>
    </row>
    <row r="205" spans="1:14">
      <c r="A205" s="16">
        <f t="shared" si="16"/>
        <v>191</v>
      </c>
      <c r="B205" s="143">
        <v>38910</v>
      </c>
      <c r="C205" s="28" t="s">
        <v>193</v>
      </c>
      <c r="D205" s="118">
        <v>0</v>
      </c>
      <c r="E205" s="179">
        <v>1</v>
      </c>
      <c r="F205" s="106">
        <v>1</v>
      </c>
      <c r="G205" s="106">
        <v>1.083947E-2</v>
      </c>
      <c r="H205" s="123">
        <f t="shared" ref="H205:H223" si="23">D205*E205*F205*G205</f>
        <v>0</v>
      </c>
      <c r="N205" s="106"/>
    </row>
    <row r="206" spans="1:14">
      <c r="A206" s="16">
        <f t="shared" si="16"/>
        <v>192</v>
      </c>
      <c r="B206" s="143">
        <v>39000</v>
      </c>
      <c r="C206" s="28" t="s">
        <v>126</v>
      </c>
      <c r="D206" s="118">
        <v>381920.17698739399</v>
      </c>
      <c r="E206" s="179">
        <v>1</v>
      </c>
      <c r="F206" s="106">
        <f t="shared" ref="F206:F220" si="24">$F$204</f>
        <v>0.1086</v>
      </c>
      <c r="G206" s="132">
        <f t="shared" ref="G206:G220" si="25">$G$204</f>
        <v>0.52599015110063552</v>
      </c>
      <c r="H206" s="123">
        <f t="shared" si="23"/>
        <v>21816.246923975119</v>
      </c>
      <c r="N206" s="106"/>
    </row>
    <row r="207" spans="1:14">
      <c r="A207" s="16">
        <f t="shared" si="16"/>
        <v>193</v>
      </c>
      <c r="B207" s="143">
        <v>39009</v>
      </c>
      <c r="C207" s="28" t="s">
        <v>152</v>
      </c>
      <c r="D207" s="118">
        <v>139699.11572500001</v>
      </c>
      <c r="E207" s="179">
        <v>1</v>
      </c>
      <c r="F207" s="106">
        <f t="shared" si="24"/>
        <v>0.1086</v>
      </c>
      <c r="G207" s="132">
        <f t="shared" si="25"/>
        <v>0.52599015110063552</v>
      </c>
      <c r="H207" s="123">
        <f t="shared" si="23"/>
        <v>7979.9669861856264</v>
      </c>
      <c r="N207" s="106"/>
    </row>
    <row r="208" spans="1:14">
      <c r="A208" s="16">
        <f t="shared" si="16"/>
        <v>194</v>
      </c>
      <c r="B208" s="143">
        <v>39010</v>
      </c>
      <c r="C208" s="28" t="s">
        <v>194</v>
      </c>
      <c r="D208" s="118">
        <v>313636.18197099998</v>
      </c>
      <c r="E208" s="179">
        <v>1</v>
      </c>
      <c r="F208" s="106">
        <v>1</v>
      </c>
      <c r="G208" s="106">
        <f>$G$205</f>
        <v>1.083947E-2</v>
      </c>
      <c r="H208" s="123">
        <f t="shared" si="23"/>
        <v>3399.6499853891951</v>
      </c>
      <c r="N208" s="106"/>
    </row>
    <row r="209" spans="1:14">
      <c r="A209" s="16">
        <f t="shared" ref="A209:A228" si="26">A208+1</f>
        <v>195</v>
      </c>
      <c r="B209" s="143">
        <v>39100</v>
      </c>
      <c r="C209" s="28" t="s">
        <v>153</v>
      </c>
      <c r="D209" s="118">
        <v>90955.821046138502</v>
      </c>
      <c r="E209" s="179">
        <v>1</v>
      </c>
      <c r="F209" s="106">
        <f t="shared" si="24"/>
        <v>0.1086</v>
      </c>
      <c r="G209" s="132">
        <f t="shared" si="25"/>
        <v>0.52599015110063552</v>
      </c>
      <c r="H209" s="123">
        <f t="shared" si="23"/>
        <v>5195.6266536317262</v>
      </c>
      <c r="N209" s="106"/>
    </row>
    <row r="210" spans="1:14">
      <c r="A210" s="16">
        <f t="shared" si="26"/>
        <v>196</v>
      </c>
      <c r="B210" s="143">
        <v>39103</v>
      </c>
      <c r="C210" s="28" t="s">
        <v>195</v>
      </c>
      <c r="D210" s="118">
        <v>0</v>
      </c>
      <c r="E210" s="179">
        <v>1</v>
      </c>
      <c r="F210" s="106">
        <f t="shared" si="24"/>
        <v>0.1086</v>
      </c>
      <c r="G210" s="132">
        <f t="shared" si="25"/>
        <v>0.52599015110063552</v>
      </c>
      <c r="H210" s="123">
        <f t="shared" si="23"/>
        <v>0</v>
      </c>
      <c r="N210" s="106"/>
    </row>
    <row r="211" spans="1:14">
      <c r="A211" s="16">
        <f t="shared" si="26"/>
        <v>197</v>
      </c>
      <c r="B211" s="146">
        <v>39700</v>
      </c>
      <c r="C211" s="28" t="s">
        <v>160</v>
      </c>
      <c r="D211" s="118">
        <v>114822.91138500003</v>
      </c>
      <c r="E211" s="179">
        <v>1</v>
      </c>
      <c r="F211" s="106">
        <f t="shared" si="24"/>
        <v>0.1086</v>
      </c>
      <c r="G211" s="132">
        <f t="shared" si="25"/>
        <v>0.52599015110063552</v>
      </c>
      <c r="H211" s="123">
        <f t="shared" si="23"/>
        <v>6558.97524730032</v>
      </c>
      <c r="N211" s="106"/>
    </row>
    <row r="212" spans="1:14">
      <c r="A212" s="16">
        <f t="shared" si="26"/>
        <v>198</v>
      </c>
      <c r="B212" s="146">
        <v>39710</v>
      </c>
      <c r="C212" s="28" t="s">
        <v>196</v>
      </c>
      <c r="D212" s="118">
        <v>15889.841370000004</v>
      </c>
      <c r="E212" s="179">
        <v>1</v>
      </c>
      <c r="F212" s="106">
        <v>1</v>
      </c>
      <c r="G212" s="106">
        <f>$G$205</f>
        <v>1.083947E-2</v>
      </c>
      <c r="H212" s="123">
        <f t="shared" si="23"/>
        <v>172.23745883487393</v>
      </c>
      <c r="N212" s="106"/>
    </row>
    <row r="213" spans="1:14">
      <c r="A213" s="16">
        <f t="shared" si="26"/>
        <v>199</v>
      </c>
      <c r="B213" s="146">
        <v>39800</v>
      </c>
      <c r="C213" s="28" t="s">
        <v>162</v>
      </c>
      <c r="D213" s="118">
        <v>3255.5560651450769</v>
      </c>
      <c r="E213" s="179">
        <v>1</v>
      </c>
      <c r="F213" s="106">
        <f t="shared" si="24"/>
        <v>0.1086</v>
      </c>
      <c r="G213" s="132">
        <f t="shared" si="25"/>
        <v>0.52599015110063552</v>
      </c>
      <c r="H213" s="123">
        <f t="shared" si="23"/>
        <v>185.96560033117629</v>
      </c>
      <c r="N213" s="106"/>
    </row>
    <row r="214" spans="1:14">
      <c r="A214" s="16">
        <f t="shared" si="26"/>
        <v>200</v>
      </c>
      <c r="B214" s="146">
        <v>39900</v>
      </c>
      <c r="C214" s="28" t="s">
        <v>176</v>
      </c>
      <c r="D214" s="118">
        <v>82169.139675999992</v>
      </c>
      <c r="E214" s="179">
        <v>1</v>
      </c>
      <c r="F214" s="106">
        <f t="shared" si="24"/>
        <v>0.1086</v>
      </c>
      <c r="G214" s="132">
        <f t="shared" si="25"/>
        <v>0.52599015110063552</v>
      </c>
      <c r="H214" s="123">
        <f t="shared" si="23"/>
        <v>4693.7091798671472</v>
      </c>
      <c r="N214" s="106"/>
    </row>
    <row r="215" spans="1:14">
      <c r="A215" s="16">
        <f t="shared" si="26"/>
        <v>201</v>
      </c>
      <c r="B215" s="146">
        <v>39901</v>
      </c>
      <c r="C215" s="28" t="s">
        <v>177</v>
      </c>
      <c r="D215" s="118">
        <v>778780.73391895415</v>
      </c>
      <c r="E215" s="179">
        <v>1</v>
      </c>
      <c r="F215" s="106">
        <f t="shared" si="24"/>
        <v>0.1086</v>
      </c>
      <c r="G215" s="132">
        <f t="shared" si="25"/>
        <v>0.52599015110063552</v>
      </c>
      <c r="H215" s="123">
        <f t="shared" si="23"/>
        <v>44485.92615564078</v>
      </c>
      <c r="N215" s="106"/>
    </row>
    <row r="216" spans="1:14">
      <c r="A216" s="16">
        <f t="shared" si="26"/>
        <v>202</v>
      </c>
      <c r="B216" s="146">
        <v>39902</v>
      </c>
      <c r="C216" s="28" t="s">
        <v>178</v>
      </c>
      <c r="D216" s="118">
        <v>164032.53582691756</v>
      </c>
      <c r="E216" s="179">
        <v>1</v>
      </c>
      <c r="F216" s="106">
        <f t="shared" si="24"/>
        <v>0.1086</v>
      </c>
      <c r="G216" s="132">
        <f t="shared" si="25"/>
        <v>0.52599015110063552</v>
      </c>
      <c r="H216" s="123">
        <f t="shared" si="23"/>
        <v>9369.9535159252573</v>
      </c>
      <c r="N216" s="106"/>
    </row>
    <row r="217" spans="1:14">
      <c r="A217" s="16">
        <f t="shared" si="26"/>
        <v>203</v>
      </c>
      <c r="B217" s="146">
        <v>39903</v>
      </c>
      <c r="C217" s="28" t="s">
        <v>163</v>
      </c>
      <c r="D217" s="118">
        <v>44341.577507766975</v>
      </c>
      <c r="E217" s="179">
        <v>1</v>
      </c>
      <c r="F217" s="106">
        <f t="shared" si="24"/>
        <v>0.1086</v>
      </c>
      <c r="G217" s="132">
        <f t="shared" si="25"/>
        <v>0.52599015110063552</v>
      </c>
      <c r="H217" s="123">
        <f t="shared" si="23"/>
        <v>2532.9031095939067</v>
      </c>
      <c r="N217" s="106"/>
    </row>
    <row r="218" spans="1:14">
      <c r="A218" s="16">
        <f t="shared" si="26"/>
        <v>204</v>
      </c>
      <c r="B218" s="146">
        <v>39906</v>
      </c>
      <c r="C218" s="28" t="s">
        <v>164</v>
      </c>
      <c r="D218" s="118">
        <v>106436.37652092979</v>
      </c>
      <c r="E218" s="179">
        <v>1</v>
      </c>
      <c r="F218" s="106">
        <f t="shared" si="24"/>
        <v>0.1086</v>
      </c>
      <c r="G218" s="132">
        <f t="shared" si="25"/>
        <v>0.52599015110063552</v>
      </c>
      <c r="H218" s="123">
        <f t="shared" si="23"/>
        <v>6079.9151544968918</v>
      </c>
      <c r="N218" s="106"/>
    </row>
    <row r="219" spans="1:14">
      <c r="A219" s="16">
        <f t="shared" si="26"/>
        <v>205</v>
      </c>
      <c r="B219" s="146">
        <v>39907</v>
      </c>
      <c r="C219" s="28" t="s">
        <v>165</v>
      </c>
      <c r="D219" s="118">
        <v>12516.220742999996</v>
      </c>
      <c r="E219" s="179">
        <v>1</v>
      </c>
      <c r="F219" s="106">
        <f t="shared" si="24"/>
        <v>0.1086</v>
      </c>
      <c r="G219" s="132">
        <f t="shared" si="25"/>
        <v>0.52599015110063552</v>
      </c>
      <c r="H219" s="123">
        <f t="shared" si="23"/>
        <v>714.95820000439517</v>
      </c>
      <c r="N219" s="106"/>
    </row>
    <row r="220" spans="1:14">
      <c r="A220" s="16">
        <f t="shared" si="26"/>
        <v>206</v>
      </c>
      <c r="B220" s="146">
        <v>39908</v>
      </c>
      <c r="C220" s="28" t="s">
        <v>166</v>
      </c>
      <c r="D220" s="118">
        <v>7350570.3991458537</v>
      </c>
      <c r="E220" s="179">
        <v>1</v>
      </c>
      <c r="F220" s="106">
        <f t="shared" si="24"/>
        <v>0.1086</v>
      </c>
      <c r="G220" s="132">
        <f t="shared" si="25"/>
        <v>0.52599015110063552</v>
      </c>
      <c r="H220" s="123">
        <f t="shared" si="23"/>
        <v>419883.18115259288</v>
      </c>
      <c r="N220" s="106"/>
    </row>
    <row r="221" spans="1:14">
      <c r="A221" s="16">
        <f t="shared" si="26"/>
        <v>207</v>
      </c>
      <c r="B221" s="146">
        <v>39910</v>
      </c>
      <c r="C221" s="28" t="s">
        <v>197</v>
      </c>
      <c r="D221" s="118">
        <v>12014.215276000003</v>
      </c>
      <c r="E221" s="179">
        <v>1</v>
      </c>
      <c r="F221" s="106">
        <v>1</v>
      </c>
      <c r="G221" s="106">
        <f>$G$205</f>
        <v>1.083947E-2</v>
      </c>
      <c r="H221" s="123">
        <f t="shared" si="23"/>
        <v>130.22772605774375</v>
      </c>
      <c r="N221" s="106"/>
    </row>
    <row r="222" spans="1:14">
      <c r="A222" s="16">
        <f t="shared" si="26"/>
        <v>208</v>
      </c>
      <c r="B222" s="146">
        <v>39916</v>
      </c>
      <c r="C222" s="28" t="s">
        <v>198</v>
      </c>
      <c r="D222" s="118">
        <v>20352.216508999998</v>
      </c>
      <c r="E222" s="179">
        <v>1</v>
      </c>
      <c r="F222" s="106">
        <v>1</v>
      </c>
      <c r="G222" s="106">
        <f>$G$205</f>
        <v>1.083947E-2</v>
      </c>
      <c r="H222" s="123">
        <f t="shared" si="23"/>
        <v>220.60724028281021</v>
      </c>
      <c r="N222" s="106"/>
    </row>
    <row r="223" spans="1:14">
      <c r="A223" s="16">
        <f t="shared" si="26"/>
        <v>209</v>
      </c>
      <c r="B223" s="146">
        <v>39917</v>
      </c>
      <c r="C223" s="28" t="s">
        <v>199</v>
      </c>
      <c r="D223" s="118">
        <v>6002.8391279999996</v>
      </c>
      <c r="E223" s="179">
        <v>1</v>
      </c>
      <c r="F223" s="106">
        <v>1</v>
      </c>
      <c r="G223" s="106">
        <f>$G$205</f>
        <v>1.083947E-2</v>
      </c>
      <c r="H223" s="123">
        <f t="shared" si="23"/>
        <v>65.067594642782154</v>
      </c>
      <c r="N223" s="106"/>
    </row>
    <row r="224" spans="1:14">
      <c r="A224" s="16">
        <f t="shared" si="26"/>
        <v>210</v>
      </c>
      <c r="B224" s="146"/>
      <c r="C224" s="8"/>
      <c r="D224" s="126"/>
      <c r="E224" s="180"/>
      <c r="F224" s="132"/>
      <c r="G224" s="132"/>
      <c r="H224" s="127"/>
    </row>
    <row r="225" spans="1:12">
      <c r="A225" s="16">
        <f t="shared" si="26"/>
        <v>211</v>
      </c>
      <c r="B225" s="5"/>
      <c r="C225" s="8"/>
      <c r="D225" s="122"/>
      <c r="E225" s="108"/>
    </row>
    <row r="226" spans="1:12" ht="15.75" thickBot="1">
      <c r="A226" s="16">
        <f t="shared" si="26"/>
        <v>212</v>
      </c>
      <c r="B226" s="5"/>
      <c r="C226" s="8" t="s">
        <v>242</v>
      </c>
      <c r="D226" s="138">
        <f>SUM(D204:D225)</f>
        <v>9637395.8588020988</v>
      </c>
      <c r="E226" s="176"/>
      <c r="H226" s="139">
        <f>SUM(H204:H225)</f>
        <v>533485.11788475257</v>
      </c>
      <c r="L226" s="82"/>
    </row>
    <row r="227" spans="1:12" ht="15.75" thickTop="1">
      <c r="A227" s="16">
        <f t="shared" si="26"/>
        <v>213</v>
      </c>
      <c r="E227" s="47"/>
    </row>
    <row r="228" spans="1:12" ht="30.75" thickBot="1">
      <c r="A228" s="16">
        <f t="shared" si="26"/>
        <v>214</v>
      </c>
      <c r="C228" s="156" t="s">
        <v>224</v>
      </c>
      <c r="D228" s="139">
        <f>D226+D199+D168+D110</f>
        <v>42630484.378109336</v>
      </c>
      <c r="E228" s="181"/>
      <c r="H228" s="139">
        <f>H226+H199+H168+H110</f>
        <v>19396019.526407063</v>
      </c>
    </row>
    <row r="229" spans="1:12" ht="15.75" thickTop="1"/>
    <row r="230" spans="1:12">
      <c r="C230" t="s">
        <v>243</v>
      </c>
      <c r="D230" s="98"/>
    </row>
    <row r="231" spans="1:12">
      <c r="C231" t="s">
        <v>244</v>
      </c>
    </row>
  </sheetData>
  <mergeCells count="4">
    <mergeCell ref="A1:I1"/>
    <mergeCell ref="A2:I2"/>
    <mergeCell ref="A3:I3"/>
    <mergeCell ref="A4:I4"/>
  </mergeCells>
  <printOptions horizontalCentered="1"/>
  <pageMargins left="0.75" right="0.49" top="0.78" bottom="1" header="0.25" footer="0.33"/>
  <pageSetup scale="58" fitToHeight="15" orientation="portrait" r:id="rId1"/>
  <headerFooter alignWithMargins="0">
    <oddHeader xml:space="preserve">&amp;RCASE NO. 2015-00343
FR_16(8)(b)
ATTACHMENT 1
</oddHeader>
    <oddFooter>&amp;RSchedule &amp;A
Page &amp;P of &amp;N</oddFooter>
  </headerFooter>
  <rowBreaks count="3" manualBreakCount="3">
    <brk id="60" max="8" man="1"/>
    <brk id="112" max="8" man="1"/>
    <brk id="168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view="pageBreakPreview" zoomScale="80" zoomScaleNormal="100" zoomScaleSheetLayoutView="80" workbookViewId="0">
      <selection activeCell="A25" sqref="A25"/>
    </sheetView>
  </sheetViews>
  <sheetFormatPr defaultColWidth="8.44140625" defaultRowHeight="15"/>
  <cols>
    <col min="1" max="1" width="6.6640625" style="5" customWidth="1"/>
    <col min="2" max="2" width="30.6640625" style="5" customWidth="1"/>
    <col min="3" max="3" width="24.6640625" style="5" customWidth="1"/>
    <col min="4" max="4" width="17" style="5" customWidth="1"/>
    <col min="5" max="5" width="14.44140625" style="5" customWidth="1"/>
    <col min="6" max="6" width="11.88671875" style="5" customWidth="1"/>
    <col min="7" max="16384" width="8.44140625" style="5"/>
  </cols>
  <sheetData>
    <row r="1" spans="1:7">
      <c r="A1" s="326" t="s">
        <v>382</v>
      </c>
      <c r="B1" s="326"/>
      <c r="C1" s="326"/>
      <c r="D1" s="326"/>
      <c r="E1" s="326"/>
    </row>
    <row r="2" spans="1:7">
      <c r="A2" s="326" t="s">
        <v>383</v>
      </c>
      <c r="B2" s="326"/>
      <c r="C2" s="326"/>
      <c r="D2" s="326"/>
      <c r="E2" s="326"/>
    </row>
    <row r="3" spans="1:7">
      <c r="A3" s="326" t="s">
        <v>245</v>
      </c>
      <c r="B3" s="326"/>
      <c r="C3" s="326"/>
      <c r="D3" s="326"/>
      <c r="E3" s="326"/>
    </row>
    <row r="4" spans="1:7">
      <c r="A4" s="326" t="str">
        <f>'B.1 B'!A4</f>
        <v>as of February 29, 2016</v>
      </c>
      <c r="B4" s="326"/>
      <c r="C4" s="326"/>
      <c r="D4" s="326"/>
      <c r="E4" s="326"/>
    </row>
    <row r="5" spans="1:7">
      <c r="A5" s="4"/>
    </row>
    <row r="6" spans="1:7">
      <c r="A6" s="8" t="str">
        <f>'B.1 B'!A6</f>
        <v>Data:__X___Base Period______Forecasted Period</v>
      </c>
      <c r="E6" s="5" t="s">
        <v>246</v>
      </c>
    </row>
    <row r="7" spans="1:7">
      <c r="A7" s="8" t="str">
        <f>'B.1 B'!A7</f>
        <v>Type of Filing:___X____Original________Updated ________Revised</v>
      </c>
      <c r="B7" s="8"/>
      <c r="E7" s="8" t="s">
        <v>247</v>
      </c>
    </row>
    <row r="8" spans="1:7">
      <c r="A8" s="114" t="str">
        <f>'B.1 B'!A8</f>
        <v>Workpaper Reference No(s).</v>
      </c>
      <c r="B8" s="13"/>
      <c r="C8" s="13"/>
      <c r="D8" s="13"/>
      <c r="E8" s="12" t="str">
        <f>'B.1 B'!F8</f>
        <v>Witness:   Waller</v>
      </c>
    </row>
    <row r="9" spans="1:7">
      <c r="C9" s="16" t="s">
        <v>248</v>
      </c>
    </row>
    <row r="10" spans="1:7">
      <c r="A10" s="16" t="s">
        <v>31</v>
      </c>
      <c r="B10" s="8" t="s">
        <v>249</v>
      </c>
      <c r="C10" s="16" t="s">
        <v>250</v>
      </c>
      <c r="D10" s="16" t="s">
        <v>251</v>
      </c>
      <c r="E10" s="16" t="s">
        <v>252</v>
      </c>
    </row>
    <row r="11" spans="1:7">
      <c r="A11" s="21" t="s">
        <v>33</v>
      </c>
      <c r="B11" s="12" t="s">
        <v>253</v>
      </c>
      <c r="C11" s="21" t="s">
        <v>254</v>
      </c>
      <c r="D11" s="21" t="s">
        <v>255</v>
      </c>
      <c r="E11" s="21" t="s">
        <v>256</v>
      </c>
    </row>
    <row r="12" spans="1:7">
      <c r="E12" s="16"/>
    </row>
    <row r="14" spans="1:7">
      <c r="A14" s="16" t="s">
        <v>257</v>
      </c>
      <c r="B14" s="28" t="s">
        <v>258</v>
      </c>
      <c r="C14" s="28" t="s">
        <v>259</v>
      </c>
      <c r="D14" s="29" t="s">
        <v>16</v>
      </c>
      <c r="E14" s="22">
        <f>'B.4.2 B'!H32</f>
        <v>3330930.5846503121</v>
      </c>
      <c r="F14" s="4"/>
      <c r="G14" s="4"/>
    </row>
    <row r="15" spans="1:7">
      <c r="D15" s="182"/>
      <c r="E15" s="23"/>
      <c r="F15" s="4"/>
      <c r="G15" s="4"/>
    </row>
    <row r="16" spans="1:7">
      <c r="A16" s="16">
        <v>2</v>
      </c>
      <c r="B16" s="8" t="s">
        <v>260</v>
      </c>
      <c r="C16" s="8" t="s">
        <v>261</v>
      </c>
      <c r="D16" s="16" t="s">
        <v>14</v>
      </c>
      <c r="E16" s="24">
        <f>'B.4.1 B'!K21</f>
        <v>501559.50116414134</v>
      </c>
      <c r="F16" s="4"/>
      <c r="G16" s="4"/>
    </row>
    <row r="17" spans="1:7">
      <c r="D17" s="182"/>
      <c r="E17" s="24"/>
      <c r="F17" s="4"/>
      <c r="G17" s="4"/>
    </row>
    <row r="18" spans="1:7">
      <c r="A18" s="16">
        <v>3</v>
      </c>
      <c r="B18" s="8" t="s">
        <v>262</v>
      </c>
      <c r="C18" s="8" t="s">
        <v>261</v>
      </c>
      <c r="D18" s="16" t="s">
        <v>14</v>
      </c>
      <c r="E18" s="24">
        <f>'B.4.1 B'!K28</f>
        <v>7709187.0841779327</v>
      </c>
      <c r="F18" s="4"/>
      <c r="G18" s="4"/>
    </row>
    <row r="19" spans="1:7">
      <c r="D19" s="182"/>
      <c r="E19" s="24"/>
      <c r="F19" s="4"/>
      <c r="G19" s="4"/>
    </row>
    <row r="20" spans="1:7">
      <c r="A20" s="16">
        <v>4</v>
      </c>
      <c r="B20" s="8" t="s">
        <v>263</v>
      </c>
      <c r="C20" s="8" t="s">
        <v>261</v>
      </c>
      <c r="D20" s="16" t="s">
        <v>14</v>
      </c>
      <c r="E20" s="183">
        <f>'B.4.1 B'!K35</f>
        <v>1543318.5221844022</v>
      </c>
      <c r="F20" s="4"/>
      <c r="G20" s="4"/>
    </row>
    <row r="21" spans="1:7">
      <c r="D21" s="182"/>
      <c r="E21" s="32"/>
      <c r="F21" s="4"/>
      <c r="G21" s="4"/>
    </row>
    <row r="22" spans="1:7" ht="15.75" thickBot="1">
      <c r="A22" s="16">
        <v>5</v>
      </c>
      <c r="B22" s="8" t="s">
        <v>264</v>
      </c>
      <c r="E22" s="31">
        <f>SUM(E14:E20)</f>
        <v>13084995.692176789</v>
      </c>
      <c r="F22" s="4"/>
      <c r="G22" s="4"/>
    </row>
    <row r="23" spans="1:7" ht="15.75" thickTop="1">
      <c r="D23" s="182"/>
      <c r="E23" s="32"/>
      <c r="F23" s="4"/>
      <c r="G23" s="4"/>
    </row>
    <row r="24" spans="1:7">
      <c r="E24" s="32"/>
      <c r="F24" s="4"/>
      <c r="G24" s="4"/>
    </row>
    <row r="25" spans="1:7">
      <c r="D25" s="182"/>
      <c r="E25" s="32"/>
      <c r="F25" s="4"/>
      <c r="G25" s="4"/>
    </row>
    <row r="26" spans="1:7">
      <c r="E26" s="32"/>
      <c r="F26" s="4"/>
      <c r="G26" s="4"/>
    </row>
    <row r="27" spans="1:7">
      <c r="D27" s="182"/>
      <c r="E27" s="32"/>
      <c r="F27" s="4"/>
      <c r="G27" s="4"/>
    </row>
    <row r="28" spans="1:7">
      <c r="E28" s="32"/>
      <c r="F28" s="4"/>
      <c r="G28" s="4"/>
    </row>
    <row r="29" spans="1:7">
      <c r="D29" s="182"/>
      <c r="E29" s="32"/>
    </row>
    <row r="30" spans="1:7">
      <c r="E30" s="32"/>
    </row>
    <row r="31" spans="1:7">
      <c r="E31" s="32"/>
    </row>
    <row r="32" spans="1:7">
      <c r="E32" s="32"/>
    </row>
    <row r="33" spans="5:5">
      <c r="E33" s="32"/>
    </row>
  </sheetData>
  <mergeCells count="4">
    <mergeCell ref="A1:E1"/>
    <mergeCell ref="A2:E2"/>
    <mergeCell ref="A3:E3"/>
    <mergeCell ref="A4:E4"/>
  </mergeCells>
  <printOptions horizontalCentered="1"/>
  <pageMargins left="0.75" right="0.75" top="1" bottom="0.5" header="0.25" footer="0.5"/>
  <pageSetup orientation="landscape" verticalDpi="300" r:id="rId1"/>
  <headerFooter alignWithMargins="0">
    <oddHeader xml:space="preserve">&amp;R&amp;10CASE NO. 2015-00343
FR_16(8)(b)
ATTACHMENT 1
</oddHeader>
    <oddFooter>&amp;RSchedule &amp;A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38</vt:i4>
      </vt:variant>
    </vt:vector>
  </HeadingPairs>
  <TitlesOfParts>
    <vt:vector size="62" baseType="lpstr">
      <vt:lpstr>Cover B</vt:lpstr>
      <vt:lpstr>B.1 B</vt:lpstr>
      <vt:lpstr>B.1 F </vt:lpstr>
      <vt:lpstr>B.2 B</vt:lpstr>
      <vt:lpstr>B.2 F</vt:lpstr>
      <vt:lpstr>B.3 B</vt:lpstr>
      <vt:lpstr>B.3 F</vt:lpstr>
      <vt:lpstr>B.3.1 F</vt:lpstr>
      <vt:lpstr>B.4 B</vt:lpstr>
      <vt:lpstr>B.4 F</vt:lpstr>
      <vt:lpstr>B.4.1 B</vt:lpstr>
      <vt:lpstr>B.4.1 F</vt:lpstr>
      <vt:lpstr>B.4.2 B</vt:lpstr>
      <vt:lpstr>B.4.2 F</vt:lpstr>
      <vt:lpstr>B.5 B</vt:lpstr>
      <vt:lpstr>B.5 F</vt:lpstr>
      <vt:lpstr>B.6 B</vt:lpstr>
      <vt:lpstr>B.6 F</vt:lpstr>
      <vt:lpstr>WP B.4.1F</vt:lpstr>
      <vt:lpstr>WP B.4.1B</vt:lpstr>
      <vt:lpstr>WP B.5 B</vt:lpstr>
      <vt:lpstr>WP B.5 F</vt:lpstr>
      <vt:lpstr>WP B.6 B</vt:lpstr>
      <vt:lpstr>WP B.6 F</vt:lpstr>
      <vt:lpstr>'B.1 B'!Print_Area</vt:lpstr>
      <vt:lpstr>'B.1 F '!Print_Area</vt:lpstr>
      <vt:lpstr>'B.2 B'!Print_Area</vt:lpstr>
      <vt:lpstr>'B.2 F'!Print_Area</vt:lpstr>
      <vt:lpstr>'B.3 B'!Print_Area</vt:lpstr>
      <vt:lpstr>'B.3 F'!Print_Area</vt:lpstr>
      <vt:lpstr>'B.3.1 F'!Print_Area</vt:lpstr>
      <vt:lpstr>'B.4 B'!Print_Area</vt:lpstr>
      <vt:lpstr>'B.4 F'!Print_Area</vt:lpstr>
      <vt:lpstr>'B.4.1 B'!Print_Area</vt:lpstr>
      <vt:lpstr>'B.4.1 F'!Print_Area</vt:lpstr>
      <vt:lpstr>'B.4.2 B'!Print_Area</vt:lpstr>
      <vt:lpstr>'B.4.2 F'!Print_Area</vt:lpstr>
      <vt:lpstr>'B.5 B'!Print_Area</vt:lpstr>
      <vt:lpstr>'B.5 F'!Print_Area</vt:lpstr>
      <vt:lpstr>'B.6 B'!Print_Area</vt:lpstr>
      <vt:lpstr>'B.6 F'!Print_Area</vt:lpstr>
      <vt:lpstr>'Cover B'!Print_Area</vt:lpstr>
      <vt:lpstr>'WP B.4.1B'!Print_Area</vt:lpstr>
      <vt:lpstr>'WP B.4.1F'!Print_Area</vt:lpstr>
      <vt:lpstr>'WP B.5 B'!Print_Area</vt:lpstr>
      <vt:lpstr>'WP B.5 F'!Print_Area</vt:lpstr>
      <vt:lpstr>'WP B.6 B'!Print_Area</vt:lpstr>
      <vt:lpstr>'WP B.6 F'!Print_Area</vt:lpstr>
      <vt:lpstr>'B.1 B'!Print_Titles</vt:lpstr>
      <vt:lpstr>'B.2 B'!Print_Titles</vt:lpstr>
      <vt:lpstr>'B.2 F'!Print_Titles</vt:lpstr>
      <vt:lpstr>'B.3 B'!Print_Titles</vt:lpstr>
      <vt:lpstr>'B.3 F'!Print_Titles</vt:lpstr>
      <vt:lpstr>'B.3.1 F'!Print_Titles</vt:lpstr>
      <vt:lpstr>'B.5 B'!Print_Titles</vt:lpstr>
      <vt:lpstr>'B.5 F'!Print_Titles</vt:lpstr>
      <vt:lpstr>'B.6 B'!Print_Titles</vt:lpstr>
      <vt:lpstr>'B.6 F'!Print_Titles</vt:lpstr>
      <vt:lpstr>'WP B.5 B'!Print_Titles</vt:lpstr>
      <vt:lpstr>'WP B.5 F'!Print_Titles</vt:lpstr>
      <vt:lpstr>'WP B.6 B'!Print_Titles</vt:lpstr>
      <vt:lpstr>'WP B.6 F'!Print_Titles</vt:lpstr>
    </vt:vector>
  </TitlesOfParts>
  <Company>Atmos Energy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Brannon C Taylor</dc:creator>
  <cp:lastModifiedBy>Eric  Wilen</cp:lastModifiedBy>
  <cp:lastPrinted>2015-11-19T03:45:44Z</cp:lastPrinted>
  <dcterms:created xsi:type="dcterms:W3CDTF">2015-11-18T17:00:50Z</dcterms:created>
  <dcterms:modified xsi:type="dcterms:W3CDTF">2015-11-19T03:45:47Z</dcterms:modified>
</cp:coreProperties>
</file>