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510"/>
  </bookViews>
  <sheets>
    <sheet name="Cashout comparison" sheetId="1" r:id="rId1"/>
    <sheet name="Proposed DEC 2015" sheetId="2" r:id="rId2"/>
    <sheet name="current DEC 2015" sheetId="3" r:id="rId3"/>
  </sheets>
  <definedNames>
    <definedName name="_xlnm.Print_Area" localSheetId="2">'current DEC 2015'!$A$1:$N$20</definedName>
    <definedName name="_xlnm.Print_Area" localSheetId="1">'Proposed DEC 2015'!$A$1:$N$21</definedName>
    <definedName name="_xlnm.Print_Titles" localSheetId="2">'current DEC 2015'!$1:$4</definedName>
    <definedName name="_xlnm.Print_Titles" localSheetId="1">'Proposed DEC 2015'!$1:$4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 l="1"/>
  <c r="L21" i="1"/>
  <c r="H21" i="1"/>
  <c r="G21" i="1"/>
  <c r="J21" i="1"/>
  <c r="E21" i="1"/>
  <c r="L30" i="1" l="1"/>
  <c r="G30" i="1"/>
  <c r="L17" i="1"/>
  <c r="G17" i="1"/>
  <c r="G12" i="3"/>
  <c r="F12" i="3"/>
  <c r="H12" i="3" s="1"/>
  <c r="H8" i="3"/>
  <c r="G8" i="3"/>
  <c r="F8" i="3"/>
  <c r="G7" i="3"/>
  <c r="H7" i="3" s="1"/>
  <c r="F7" i="3"/>
  <c r="F6" i="3"/>
  <c r="H6" i="3" s="1"/>
  <c r="H15" i="2" l="1"/>
  <c r="G15" i="2"/>
  <c r="F15" i="2"/>
  <c r="G14" i="2"/>
  <c r="F14" i="2"/>
  <c r="H14" i="2" s="1"/>
  <c r="G11" i="2"/>
  <c r="F11" i="2"/>
  <c r="C11" i="2"/>
  <c r="H11" i="2" s="1"/>
  <c r="G10" i="2"/>
  <c r="F10" i="2"/>
  <c r="C10" i="2"/>
  <c r="H10" i="2" s="1"/>
  <c r="G9" i="2"/>
  <c r="F9" i="2"/>
  <c r="C9" i="2"/>
  <c r="H9" i="2" s="1"/>
  <c r="G8" i="2"/>
  <c r="F8" i="2"/>
  <c r="C8" i="2"/>
  <c r="H8" i="2" s="1"/>
  <c r="F7" i="2"/>
  <c r="H7" i="2" s="1"/>
  <c r="H6" i="2"/>
  <c r="F6" i="2"/>
  <c r="J32" i="1" l="1"/>
  <c r="J31" i="1"/>
  <c r="J30" i="1"/>
  <c r="M30" i="1" s="1"/>
  <c r="J18" i="1"/>
  <c r="J19" i="1"/>
  <c r="J20" i="1"/>
  <c r="J17" i="1"/>
  <c r="J23" i="1" s="1"/>
  <c r="E17" i="1"/>
  <c r="H17" i="1" s="1"/>
  <c r="L12" i="1"/>
  <c r="E12" i="1"/>
  <c r="E18" i="1" s="1"/>
  <c r="L32" i="1"/>
  <c r="M32" i="1" s="1"/>
  <c r="L31" i="1"/>
  <c r="M31" i="1" s="1"/>
  <c r="G32" i="1"/>
  <c r="G31" i="1"/>
  <c r="L22" i="1"/>
  <c r="M22" i="1" s="1"/>
  <c r="L20" i="1"/>
  <c r="M20" i="1" s="1"/>
  <c r="L19" i="1"/>
  <c r="L18" i="1"/>
  <c r="M18" i="1" s="1"/>
  <c r="G19" i="1"/>
  <c r="G20" i="1"/>
  <c r="G22" i="1"/>
  <c r="G18" i="1"/>
  <c r="E20" i="1" l="1"/>
  <c r="E30" i="1"/>
  <c r="M17" i="1"/>
  <c r="M23" i="1" s="1"/>
  <c r="H18" i="1"/>
  <c r="H22" i="1"/>
  <c r="M19" i="1"/>
  <c r="G12" i="1"/>
  <c r="E19" i="1"/>
  <c r="E31" i="1"/>
  <c r="H31" i="1" s="1"/>
  <c r="H19" i="1"/>
  <c r="E23" i="1"/>
  <c r="H20" i="1"/>
  <c r="J33" i="1"/>
  <c r="M33" i="1"/>
  <c r="H23" i="1" l="1"/>
  <c r="H30" i="1"/>
  <c r="E32" i="1"/>
  <c r="H32" i="1" s="1"/>
  <c r="E33" i="1" l="1"/>
  <c r="H33" i="1"/>
</calcChain>
</file>

<file path=xl/sharedStrings.xml><?xml version="1.0" encoding="utf-8"?>
<sst xmlns="http://schemas.openxmlformats.org/spreadsheetml/2006/main" count="119" uniqueCount="61">
  <si>
    <t>% of Imbalance</t>
  </si>
  <si>
    <t>for positive Imb.</t>
  </si>
  <si>
    <t>for negative Imb.</t>
  </si>
  <si>
    <t>up to</t>
  </si>
  <si>
    <t>and over</t>
  </si>
  <si>
    <t xml:space="preserve">assumption:  </t>
  </si>
  <si>
    <t>Proposed Tariff uses the NGW TGP Z0 Hi or Low price, plus TGP commodity &amp; fuel.</t>
  </si>
  <si>
    <t>HI</t>
  </si>
  <si>
    <t>usage</t>
  </si>
  <si>
    <t>nom'd</t>
  </si>
  <si>
    <t>pos. Imb.</t>
  </si>
  <si>
    <t>neg. Imb.</t>
  </si>
  <si>
    <t>Example provided for both a positive imbalance and a negative imbalance.</t>
  </si>
  <si>
    <t>Customer brings in gas from Tennessee Gas Pipeline (TGP) with an imbalance of 1,000 Mcf, which is a 25% imbalance.</t>
  </si>
  <si>
    <t>Mcf</t>
  </si>
  <si>
    <t>Atmos Energy Corporation - Kentucky</t>
  </si>
  <si>
    <t>Example Imbalance Proposed vs Current Tariff, for Cashout Dec15 Production Month</t>
  </si>
  <si>
    <t>PROPOSED Kentucky Monthly Cashout Price Template</t>
  </si>
  <si>
    <t>Month</t>
  </si>
  <si>
    <t>December</t>
  </si>
  <si>
    <t>NGW Index Price</t>
  </si>
  <si>
    <t>Pipeline Commodity Charge</t>
  </si>
  <si>
    <t>Fuel Percent</t>
  </si>
  <si>
    <t>Calculated Fuel Charge</t>
  </si>
  <si>
    <t>ACA</t>
  </si>
  <si>
    <t>Total amt to enter into TBS</t>
  </si>
  <si>
    <t>KY</t>
  </si>
  <si>
    <t>KY-Texas Gas-Avg Zone SL-2     HI</t>
  </si>
  <si>
    <t>NNS ZN SL-2 Com,  Fuel zone Middle</t>
  </si>
  <si>
    <t>KY-Texas Gas-Avg Zone SL-2     LOW</t>
  </si>
  <si>
    <t>KY-Texas Gas-Avg ZoneSL- 3    HI</t>
  </si>
  <si>
    <t>NNS ZN SL-3 Com, Fuel zone Middle</t>
  </si>
  <si>
    <t>KY-Texas Gas-Avg ZoneSL- 3    LOW</t>
  </si>
  <si>
    <t>KY-Texas Gas-Avg ZoneSL- 4    HI</t>
  </si>
  <si>
    <t>NNS ZN SL-4 Com,  Fuel zone North</t>
  </si>
  <si>
    <t>KY-Texas Gas-Avg ZoneSL- 4    LOW</t>
  </si>
  <si>
    <t>Tenn Gas Pipeline Commodity Charge</t>
  </si>
  <si>
    <t xml:space="preserve">Fuel Percent </t>
  </si>
  <si>
    <t>KY-Tennessee Gas Pipeline-Zone 2  HI</t>
  </si>
  <si>
    <t>Zn 0-2 Max Com Rate (sheet 15) + EPCR (sheet 32) and fuel % (sheet 32)</t>
  </si>
  <si>
    <t>KY-Tennessee Gas Pipeline-Zone 2  LOW</t>
  </si>
  <si>
    <t>Notes:</t>
  </si>
  <si>
    <r>
      <t xml:space="preserve">Input to be entered in cells with </t>
    </r>
    <r>
      <rPr>
        <sz val="10"/>
        <color rgb="FF0000FF"/>
        <rFont val="Arial"/>
        <family val="2"/>
      </rPr>
      <t>Blue font</t>
    </r>
    <r>
      <rPr>
        <sz val="10"/>
        <rFont val="Arial"/>
        <family val="2"/>
      </rPr>
      <t>.</t>
    </r>
  </si>
  <si>
    <t>Yellow shaded cells still need to be updated (pipe report not yet available).</t>
  </si>
  <si>
    <t>Atmos Kentucky Tariff indicates the Index Price for the cashout calculation shall be sourced from the cashout index price in effect for the transporting pipeline, or as filed with the Commission by Atmos.</t>
  </si>
  <si>
    <t>Current Kentucky Monthly Cashout Price Template</t>
  </si>
  <si>
    <t>Pipeline Index Price</t>
  </si>
  <si>
    <t>KY-Texas Gas-Avg Zone SL-2</t>
  </si>
  <si>
    <t>KY-Texas Gas-Avg ZoneSL- 3</t>
  </si>
  <si>
    <t>KY-Texas Gas-Avg ZoneSL- 4</t>
  </si>
  <si>
    <t>KY-Tennessee Gas Pipeline-Zone 2-Avg</t>
  </si>
  <si>
    <t>charge</t>
  </si>
  <si>
    <t>credit</t>
  </si>
  <si>
    <t>avg</t>
  </si>
  <si>
    <t>LOW</t>
  </si>
  <si>
    <t>Response to Staff Data Request 3-1, part e.</t>
  </si>
  <si>
    <t>PER STAFF'S REQUEST, USE TEXAS GAS TARIFF TIERS AND PERCENTAGES;</t>
  </si>
  <si>
    <r>
      <rPr>
        <b/>
        <sz val="11"/>
        <color rgb="FFFF0000"/>
        <rFont val="Calibri"/>
        <family val="2"/>
      </rPr>
      <t>*</t>
    </r>
    <r>
      <rPr>
        <sz val="11"/>
        <color theme="1"/>
        <rFont val="Calibri"/>
        <family val="2"/>
        <scheme val="minor"/>
      </rPr>
      <t xml:space="preserve"> 0%</t>
    </r>
  </si>
  <si>
    <t>*ASSUME STAFF'S INTENT IS FOR THE FIRST TIER TO BE 0% TO 5% SINCE ATMOS IS NOT PROPOSING A "GAS IN-KIND" PROVISION LIKE IN TEXAS GAS' FIRST TIER 0% TO 2% *</t>
  </si>
  <si>
    <t>Current Atmos Tariff uses the TGP pipeline average cashout rate for the month, plus commodity &amp; fuel.</t>
  </si>
  <si>
    <t>Tiers &amp; Percentages are those proposed by Staff, similar to Texas Gas tariff with more tiers than Atmos proposal, and not consistent with Atmos' other tariffs in the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</si>
</sst>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0000_);_(&quot;$&quot;* \(#,##0.0000\);_(&quot;$&quot;* &quot;-&quot;??_);_(@_)"/>
    <numFmt numFmtId="165" formatCode="_(&quot;$&quot;* #,##0.0000_);_(&quot;$&quot;* \(#,##0.0000\);_(&quot;$&quot;* &quot;-&quot;????_);_(@_)"/>
    <numFmt numFmtId="166" formatCode="_(* #,##0_);_(* \(#,##0\);_(* &quot;-&quot;??_);_(@_)"/>
    <numFmt numFmtId="167" formatCode="_(&quot;$&quot;* #,##0_);_(&quot;$&quot;* \(#,##0\);_(&quot;$&quot;* &quot;-&quot;??_);_(@_)"/>
    <numFmt numFmtId="168" formatCode="&quot;$&quot;#,##0.0000_);\(&quot;$&quot;#,##0.0000\)"/>
    <numFmt numFmtId="169" formatCode="&quot;$&quot;#,##0.0000"/>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0000FF"/>
      <name val="Calibri"/>
      <family val="2"/>
      <scheme val="minor"/>
    </font>
    <font>
      <sz val="10"/>
      <name val="Arial"/>
      <family val="2"/>
    </font>
    <font>
      <b/>
      <sz val="16"/>
      <name val="Arial"/>
      <family val="2"/>
    </font>
    <font>
      <b/>
      <sz val="10"/>
      <name val="Arial"/>
      <family val="2"/>
    </font>
    <font>
      <b/>
      <sz val="14"/>
      <name val="Arial"/>
      <family val="2"/>
    </font>
    <font>
      <b/>
      <sz val="14"/>
      <color rgb="FF0000FF"/>
      <name val="Arial"/>
      <family val="2"/>
    </font>
    <font>
      <sz val="10"/>
      <color rgb="FF0000FF"/>
      <name val="Arial"/>
      <family val="2"/>
    </font>
    <font>
      <u/>
      <sz val="10"/>
      <color theme="10"/>
      <name val="Arial"/>
      <family val="2"/>
    </font>
    <font>
      <b/>
      <sz val="11"/>
      <color theme="9" tint="-0.249977111117893"/>
      <name val="Calibri"/>
      <family val="2"/>
      <scheme val="minor"/>
    </font>
    <font>
      <b/>
      <sz val="11"/>
      <color rgb="FFFF0000"/>
      <name val="Calibri"/>
      <family val="2"/>
      <scheme val="minor"/>
    </font>
    <font>
      <b/>
      <sz val="11"/>
      <color rgb="FFFF0000"/>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9" fontId="5" fillId="0" borderId="0" applyFont="0" applyFill="0" applyBorder="0" applyAlignment="0" applyProtection="0"/>
    <xf numFmtId="0" fontId="11" fillId="0" borderId="0" applyNumberFormat="0" applyFill="0" applyBorder="0" applyAlignment="0" applyProtection="0"/>
  </cellStyleXfs>
  <cellXfs count="54">
    <xf numFmtId="0" fontId="0" fillId="0" borderId="0" xfId="0"/>
    <xf numFmtId="9" fontId="0" fillId="0" borderId="0" xfId="0" applyNumberFormat="1"/>
    <xf numFmtId="0" fontId="0" fillId="0" borderId="0" xfId="0" applyAlignment="1">
      <alignment horizontal="right"/>
    </xf>
    <xf numFmtId="9" fontId="0" fillId="0" borderId="0" xfId="0" applyNumberFormat="1" applyAlignment="1">
      <alignment horizontal="center"/>
    </xf>
    <xf numFmtId="0" fontId="3" fillId="0" borderId="0" xfId="0" applyFont="1" applyAlignment="1">
      <alignment horizontal="right"/>
    </xf>
    <xf numFmtId="17" fontId="0" fillId="0" borderId="0" xfId="0" quotePrefix="1" applyNumberFormat="1"/>
    <xf numFmtId="164" fontId="4" fillId="0" borderId="0" xfId="2" applyNumberFormat="1" applyFont="1"/>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6" fontId="0" fillId="0" borderId="5" xfId="1" applyNumberFormat="1" applyFont="1" applyBorder="1" applyAlignment="1">
      <alignment horizontal="center"/>
    </xf>
    <xf numFmtId="166" fontId="0" fillId="0" borderId="6" xfId="1" applyNumberFormat="1" applyFont="1" applyBorder="1" applyAlignment="1">
      <alignment horizontal="center"/>
    </xf>
    <xf numFmtId="3" fontId="0" fillId="0" borderId="7"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166" fontId="4" fillId="0" borderId="0" xfId="1" applyNumberFormat="1" applyFont="1"/>
    <xf numFmtId="0" fontId="0" fillId="0" borderId="0" xfId="0" applyBorder="1" applyAlignment="1">
      <alignment horizontal="center"/>
    </xf>
    <xf numFmtId="0" fontId="0" fillId="0" borderId="0" xfId="0" applyBorder="1"/>
    <xf numFmtId="3" fontId="0" fillId="0" borderId="0" xfId="0" applyNumberFormat="1" applyBorder="1" applyAlignment="1">
      <alignment horizontal="center"/>
    </xf>
    <xf numFmtId="166" fontId="4" fillId="0" borderId="0" xfId="0" applyNumberFormat="1" applyFont="1"/>
    <xf numFmtId="166" fontId="0" fillId="0" borderId="8" xfId="0" applyNumberFormat="1" applyBorder="1"/>
    <xf numFmtId="167" fontId="4" fillId="0" borderId="0" xfId="2" applyNumberFormat="1" applyFont="1"/>
    <xf numFmtId="167" fontId="0" fillId="0" borderId="8" xfId="0" applyNumberFormat="1" applyBorder="1"/>
    <xf numFmtId="167" fontId="0" fillId="0" borderId="0" xfId="0" applyNumberFormat="1" applyBorder="1"/>
    <xf numFmtId="0" fontId="6" fillId="0" borderId="0" xfId="3" applyFont="1"/>
    <xf numFmtId="0" fontId="5" fillId="0" borderId="0" xfId="3"/>
    <xf numFmtId="0" fontId="7" fillId="0" borderId="0" xfId="3" applyFont="1"/>
    <xf numFmtId="0" fontId="8" fillId="0" borderId="0" xfId="3" applyFont="1"/>
    <xf numFmtId="0" fontId="9" fillId="0" borderId="0" xfId="3" applyFont="1" applyFill="1" applyAlignment="1">
      <alignment horizontal="right"/>
    </xf>
    <xf numFmtId="0" fontId="7" fillId="0" borderId="1" xfId="3" applyFont="1" applyBorder="1"/>
    <xf numFmtId="0" fontId="5" fillId="0" borderId="1" xfId="3" applyBorder="1"/>
    <xf numFmtId="0" fontId="5" fillId="0" borderId="1" xfId="3" applyFill="1" applyBorder="1"/>
    <xf numFmtId="0" fontId="5" fillId="2" borderId="1" xfId="3" applyFill="1" applyBorder="1"/>
    <xf numFmtId="0" fontId="7" fillId="2" borderId="1" xfId="3" applyFont="1" applyFill="1" applyBorder="1" applyAlignment="1">
      <alignment horizontal="center" wrapText="1"/>
    </xf>
    <xf numFmtId="0" fontId="5" fillId="2" borderId="0" xfId="3" applyFill="1"/>
    <xf numFmtId="0" fontId="7" fillId="0" borderId="1" xfId="3" applyFont="1" applyFill="1" applyBorder="1"/>
    <xf numFmtId="0" fontId="7" fillId="2" borderId="1" xfId="3" applyFont="1" applyFill="1" applyBorder="1"/>
    <xf numFmtId="165" fontId="10" fillId="0" borderId="1" xfId="3" applyNumberFormat="1" applyFont="1" applyFill="1" applyBorder="1"/>
    <xf numFmtId="168" fontId="10" fillId="2" borderId="1" xfId="3" applyNumberFormat="1" applyFont="1" applyFill="1" applyBorder="1"/>
    <xf numFmtId="10" fontId="10" fillId="2" borderId="1" xfId="4" applyNumberFormat="1" applyFont="1" applyFill="1" applyBorder="1"/>
    <xf numFmtId="168" fontId="5" fillId="2" borderId="1" xfId="3" applyNumberFormat="1" applyFill="1" applyBorder="1"/>
    <xf numFmtId="168" fontId="7" fillId="2" borderId="1" xfId="3" applyNumberFormat="1" applyFont="1" applyFill="1" applyBorder="1"/>
    <xf numFmtId="0" fontId="5" fillId="0" borderId="0" xfId="3" applyFill="1"/>
    <xf numFmtId="165" fontId="5" fillId="0" borderId="1" xfId="3" applyNumberFormat="1" applyFill="1" applyBorder="1"/>
    <xf numFmtId="169" fontId="10" fillId="2" borderId="1" xfId="3" applyNumberFormat="1" applyFont="1" applyFill="1" applyBorder="1"/>
    <xf numFmtId="0" fontId="11" fillId="2" borderId="0" xfId="5" applyFill="1"/>
    <xf numFmtId="0" fontId="5" fillId="0" borderId="0" xfId="3" applyFont="1"/>
    <xf numFmtId="165" fontId="5" fillId="2" borderId="1" xfId="3" applyNumberFormat="1" applyFill="1" applyBorder="1"/>
    <xf numFmtId="0" fontId="2" fillId="0" borderId="0" xfId="0" applyFont="1"/>
    <xf numFmtId="164" fontId="12" fillId="0" borderId="0" xfId="2" applyNumberFormat="1" applyFont="1"/>
    <xf numFmtId="0" fontId="13" fillId="0" borderId="0" xfId="0" applyFont="1"/>
    <xf numFmtId="9" fontId="13" fillId="0" borderId="0" xfId="0" applyNumberFormat="1" applyFont="1"/>
    <xf numFmtId="9" fontId="13" fillId="0" borderId="0" xfId="0" applyNumberFormat="1" applyFont="1" applyAlignment="1">
      <alignment horizontal="center"/>
    </xf>
  </cellXfs>
  <cellStyles count="6">
    <cellStyle name="Comma" xfId="1" builtinId="3"/>
    <cellStyle name="Currency" xfId="2" builtinId="4"/>
    <cellStyle name="Hyperlink" xfId="5" builtinId="8"/>
    <cellStyle name="Normal" xfId="0" builtinId="0"/>
    <cellStyle name="Normal 2" xfId="3"/>
    <cellStyle name="Percent 2"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tabSelected="1" workbookViewId="0"/>
  </sheetViews>
  <sheetFormatPr defaultRowHeight="15" x14ac:dyDescent="0.25"/>
  <cols>
    <col min="2" max="2" width="5.7109375" customWidth="1"/>
    <col min="3" max="3" width="5.28515625" bestFit="1" customWidth="1"/>
    <col min="4" max="4" width="6" customWidth="1"/>
    <col min="5" max="5" width="9" customWidth="1"/>
    <col min="6" max="6" width="9.140625" bestFit="1" customWidth="1"/>
    <col min="7" max="7" width="9.7109375" bestFit="1" customWidth="1"/>
    <col min="8" max="8" width="9.7109375" customWidth="1"/>
    <col min="9" max="9" width="5.7109375" customWidth="1"/>
    <col min="10" max="10" width="10.7109375" bestFit="1" customWidth="1"/>
  </cols>
  <sheetData>
    <row r="1" spans="1:13" ht="14.45" x14ac:dyDescent="0.3">
      <c r="A1" s="49" t="s">
        <v>15</v>
      </c>
    </row>
    <row r="2" spans="1:13" ht="14.45" x14ac:dyDescent="0.3">
      <c r="A2" s="49" t="s">
        <v>55</v>
      </c>
    </row>
    <row r="3" spans="1:13" ht="14.45" x14ac:dyDescent="0.3">
      <c r="A3" t="s">
        <v>16</v>
      </c>
    </row>
    <row r="4" spans="1:13" ht="14.45" x14ac:dyDescent="0.3">
      <c r="B4" s="5"/>
    </row>
    <row r="5" spans="1:13" ht="14.45" x14ac:dyDescent="0.3">
      <c r="A5" t="s">
        <v>5</v>
      </c>
    </row>
    <row r="6" spans="1:13" ht="14.45" x14ac:dyDescent="0.3">
      <c r="A6" s="51" t="s">
        <v>56</v>
      </c>
    </row>
    <row r="7" spans="1:13" ht="14.45" x14ac:dyDescent="0.3">
      <c r="A7" s="51" t="s">
        <v>58</v>
      </c>
    </row>
    <row r="8" spans="1:13" ht="14.45" x14ac:dyDescent="0.3">
      <c r="A8" t="s">
        <v>13</v>
      </c>
    </row>
    <row r="9" spans="1:13" ht="14.45" x14ac:dyDescent="0.3">
      <c r="A9" t="s">
        <v>12</v>
      </c>
    </row>
    <row r="10" spans="1:13" ht="14.45" x14ac:dyDescent="0.3">
      <c r="H10" s="18"/>
      <c r="I10" s="18"/>
    </row>
    <row r="11" spans="1:13" ht="14.45" x14ac:dyDescent="0.3">
      <c r="E11" s="8" t="s">
        <v>9</v>
      </c>
      <c r="F11" s="9" t="s">
        <v>8</v>
      </c>
      <c r="G11" s="10" t="s">
        <v>11</v>
      </c>
      <c r="H11" s="17"/>
      <c r="I11" s="17"/>
      <c r="J11" s="8" t="s">
        <v>9</v>
      </c>
      <c r="K11" s="9" t="s">
        <v>8</v>
      </c>
      <c r="L11" s="10" t="s">
        <v>10</v>
      </c>
    </row>
    <row r="12" spans="1:13" ht="14.45" x14ac:dyDescent="0.3">
      <c r="E12" s="11">
        <f>1000/0.25</f>
        <v>4000</v>
      </c>
      <c r="F12" s="12">
        <v>5000</v>
      </c>
      <c r="G12" s="13">
        <f>+E12-F12</f>
        <v>-1000</v>
      </c>
      <c r="H12" s="19"/>
      <c r="I12" s="19"/>
      <c r="J12" s="14">
        <v>4000</v>
      </c>
      <c r="K12" s="15">
        <v>3000</v>
      </c>
      <c r="L12" s="13">
        <f>+J12-K12</f>
        <v>1000</v>
      </c>
    </row>
    <row r="13" spans="1:13" ht="14.45" x14ac:dyDescent="0.3">
      <c r="H13" s="18"/>
      <c r="I13" s="18"/>
    </row>
    <row r="14" spans="1:13" ht="14.45" x14ac:dyDescent="0.3">
      <c r="A14" t="s">
        <v>6</v>
      </c>
    </row>
    <row r="15" spans="1:13" ht="14.45" x14ac:dyDescent="0.3">
      <c r="A15" s="51" t="s">
        <v>60</v>
      </c>
    </row>
    <row r="16" spans="1:13" ht="14.45" x14ac:dyDescent="0.3">
      <c r="D16" s="4" t="s">
        <v>0</v>
      </c>
      <c r="F16" s="4" t="s">
        <v>2</v>
      </c>
      <c r="G16" s="7" t="s">
        <v>7</v>
      </c>
      <c r="H16" s="7" t="s">
        <v>51</v>
      </c>
      <c r="I16" s="7"/>
      <c r="K16" s="4" t="s">
        <v>1</v>
      </c>
      <c r="L16" s="7" t="s">
        <v>54</v>
      </c>
      <c r="M16" s="7" t="s">
        <v>52</v>
      </c>
    </row>
    <row r="17" spans="1:21" ht="14.45" x14ac:dyDescent="0.3">
      <c r="B17" s="1" t="s">
        <v>57</v>
      </c>
      <c r="C17" s="3" t="s">
        <v>3</v>
      </c>
      <c r="D17" s="1">
        <v>0.05</v>
      </c>
      <c r="E17" s="16">
        <f>-0.05*E$12</f>
        <v>-200</v>
      </c>
      <c r="F17" s="1">
        <v>1</v>
      </c>
      <c r="G17" s="50">
        <f>+'Proposed DEC 2015'!H14</f>
        <v>2.22140692104729</v>
      </c>
      <c r="H17" s="22">
        <f>+E17*G17</f>
        <v>-444.281384209458</v>
      </c>
      <c r="I17" s="22"/>
      <c r="J17" s="16">
        <f>0.05*J$12</f>
        <v>200</v>
      </c>
      <c r="K17" s="1">
        <v>1</v>
      </c>
      <c r="L17" s="50">
        <f>+'Proposed DEC 2015'!H15</f>
        <v>1.3791093769027807</v>
      </c>
      <c r="M17" s="22">
        <f>+J17*L17</f>
        <v>275.82187538055615</v>
      </c>
    </row>
    <row r="18" spans="1:21" ht="14.45" x14ac:dyDescent="0.3">
      <c r="B18" s="1">
        <v>0.05</v>
      </c>
      <c r="C18" s="3" t="s">
        <v>3</v>
      </c>
      <c r="D18" s="1">
        <v>0.1</v>
      </c>
      <c r="E18" s="16">
        <f t="shared" ref="E18:E21" si="0">-0.05*E$12</f>
        <v>-200</v>
      </c>
      <c r="F18" s="52">
        <v>1.1000000000000001</v>
      </c>
      <c r="G18" s="6">
        <f>G$17*F18</f>
        <v>2.4435476131520191</v>
      </c>
      <c r="H18" s="22">
        <f t="shared" ref="H18:H22" si="1">+E18*G18</f>
        <v>-488.7095226304038</v>
      </c>
      <c r="I18" s="22"/>
      <c r="J18" s="16">
        <f t="shared" ref="J18:J21" si="2">0.05*J$12</f>
        <v>200</v>
      </c>
      <c r="K18" s="52">
        <v>0.9</v>
      </c>
      <c r="L18" s="6">
        <f>L$17*K18</f>
        <v>1.2411984392125026</v>
      </c>
      <c r="M18" s="22">
        <f t="shared" ref="M18:M22" si="3">+J18*L18</f>
        <v>248.23968784250053</v>
      </c>
    </row>
    <row r="19" spans="1:21" ht="14.45" x14ac:dyDescent="0.3">
      <c r="B19" s="1">
        <v>0.1</v>
      </c>
      <c r="C19" s="3" t="s">
        <v>3</v>
      </c>
      <c r="D19" s="1">
        <v>0.15</v>
      </c>
      <c r="E19" s="16">
        <f t="shared" si="0"/>
        <v>-200</v>
      </c>
      <c r="F19" s="52">
        <v>1.2</v>
      </c>
      <c r="G19" s="6">
        <f t="shared" ref="G19:G22" si="4">G$17*F19</f>
        <v>2.6656883052567477</v>
      </c>
      <c r="H19" s="22">
        <f t="shared" si="1"/>
        <v>-533.1376610513496</v>
      </c>
      <c r="I19" s="22"/>
      <c r="J19" s="16">
        <f t="shared" si="2"/>
        <v>200</v>
      </c>
      <c r="K19" s="52">
        <v>0.8</v>
      </c>
      <c r="L19" s="6">
        <f t="shared" ref="L19:L22" si="5">L$17*K19</f>
        <v>1.1032875015222245</v>
      </c>
      <c r="M19" s="22">
        <f t="shared" si="3"/>
        <v>220.65750030444491</v>
      </c>
    </row>
    <row r="20" spans="1:21" ht="14.45" x14ac:dyDescent="0.3">
      <c r="B20" s="1">
        <v>0.15</v>
      </c>
      <c r="C20" s="3" t="s">
        <v>3</v>
      </c>
      <c r="D20" s="1">
        <v>0.2</v>
      </c>
      <c r="E20" s="16">
        <f t="shared" si="0"/>
        <v>-200</v>
      </c>
      <c r="F20" s="52">
        <v>1.3</v>
      </c>
      <c r="G20" s="6">
        <f t="shared" si="4"/>
        <v>2.8878289973614772</v>
      </c>
      <c r="H20" s="22">
        <f t="shared" si="1"/>
        <v>-577.56579947229545</v>
      </c>
      <c r="I20" s="22"/>
      <c r="J20" s="16">
        <f t="shared" si="2"/>
        <v>200</v>
      </c>
      <c r="K20" s="52">
        <v>0.7</v>
      </c>
      <c r="L20" s="6">
        <f t="shared" si="5"/>
        <v>0.96537656383194637</v>
      </c>
      <c r="M20" s="22">
        <f t="shared" si="3"/>
        <v>193.07531276638926</v>
      </c>
    </row>
    <row r="21" spans="1:21" ht="14.45" x14ac:dyDescent="0.3">
      <c r="B21" s="52">
        <v>0.2</v>
      </c>
      <c r="C21" s="53" t="s">
        <v>3</v>
      </c>
      <c r="D21" s="52">
        <v>0.25</v>
      </c>
      <c r="E21" s="16">
        <f t="shared" si="0"/>
        <v>-200</v>
      </c>
      <c r="F21" s="52">
        <v>1.4</v>
      </c>
      <c r="G21" s="6">
        <f t="shared" si="4"/>
        <v>3.1099696894662059</v>
      </c>
      <c r="H21" s="22">
        <f t="shared" si="1"/>
        <v>-621.9939378932412</v>
      </c>
      <c r="I21" s="22"/>
      <c r="J21" s="16">
        <f t="shared" si="2"/>
        <v>200</v>
      </c>
      <c r="K21" s="52">
        <v>0.6</v>
      </c>
      <c r="L21" s="6">
        <f t="shared" si="5"/>
        <v>0.82746562614166841</v>
      </c>
      <c r="M21" s="22">
        <f t="shared" si="3"/>
        <v>165.49312522833367</v>
      </c>
    </row>
    <row r="22" spans="1:21" ht="14.45" x14ac:dyDescent="0.3">
      <c r="B22" s="52">
        <v>0.25</v>
      </c>
      <c r="C22" s="1"/>
      <c r="D22" s="2" t="s">
        <v>4</v>
      </c>
      <c r="E22" s="16">
        <v>0</v>
      </c>
      <c r="F22" s="52">
        <v>1.5</v>
      </c>
      <c r="G22" s="6">
        <f t="shared" si="4"/>
        <v>3.332110381570935</v>
      </c>
      <c r="H22" s="22">
        <f t="shared" si="1"/>
        <v>0</v>
      </c>
      <c r="I22" s="22"/>
      <c r="J22" s="16">
        <v>0</v>
      </c>
      <c r="K22" s="52">
        <v>0.5</v>
      </c>
      <c r="L22" s="6">
        <f t="shared" si="5"/>
        <v>0.68955468845139034</v>
      </c>
      <c r="M22" s="22">
        <f t="shared" si="3"/>
        <v>0</v>
      </c>
    </row>
    <row r="23" spans="1:21" thickBot="1" x14ac:dyDescent="0.35">
      <c r="E23" s="21">
        <f>SUM(E17:E22)</f>
        <v>-1000</v>
      </c>
      <c r="F23" t="s">
        <v>14</v>
      </c>
      <c r="H23" s="23">
        <f>SUM(H17:H22)</f>
        <v>-2665.6883052567482</v>
      </c>
      <c r="I23" s="24"/>
      <c r="J23" s="21">
        <f>SUM(J17:J22)</f>
        <v>1000</v>
      </c>
      <c r="K23" t="s">
        <v>14</v>
      </c>
      <c r="M23" s="23">
        <f>SUM(M17:M22)</f>
        <v>1103.2875015222246</v>
      </c>
    </row>
    <row r="24" spans="1:21" thickTop="1" x14ac:dyDescent="0.3"/>
    <row r="25" spans="1:21" ht="14.45" x14ac:dyDescent="0.3">
      <c r="U25" s="1"/>
    </row>
    <row r="27" spans="1:21" ht="14.45" x14ac:dyDescent="0.3">
      <c r="A27" t="s">
        <v>59</v>
      </c>
    </row>
    <row r="29" spans="1:21" ht="14.45" x14ac:dyDescent="0.3">
      <c r="D29" s="4" t="s">
        <v>0</v>
      </c>
      <c r="F29" s="4" t="s">
        <v>2</v>
      </c>
      <c r="G29" s="7" t="s">
        <v>53</v>
      </c>
      <c r="H29" s="7" t="s">
        <v>51</v>
      </c>
      <c r="K29" s="4" t="s">
        <v>1</v>
      </c>
      <c r="L29" s="7" t="s">
        <v>53</v>
      </c>
      <c r="M29" s="7" t="s">
        <v>52</v>
      </c>
    </row>
    <row r="30" spans="1:21" ht="14.45" x14ac:dyDescent="0.3">
      <c r="B30" s="1">
        <v>0</v>
      </c>
      <c r="C30" s="3" t="s">
        <v>3</v>
      </c>
      <c r="D30" s="1">
        <v>0.05</v>
      </c>
      <c r="E30" s="16">
        <f>-0.05*E$12</f>
        <v>-200</v>
      </c>
      <c r="F30" s="1">
        <v>1</v>
      </c>
      <c r="G30" s="50">
        <f>+'current DEC 2015'!H12</f>
        <v>1.5088029023746701</v>
      </c>
      <c r="H30" s="22">
        <f t="shared" ref="H30:H32" si="6">+E30*G30</f>
        <v>-301.76058047493399</v>
      </c>
      <c r="I30" s="6"/>
      <c r="J30" s="16">
        <f>0.05*J$12</f>
        <v>200</v>
      </c>
      <c r="K30" s="1">
        <v>1</v>
      </c>
      <c r="L30" s="50">
        <f>+'current DEC 2015'!H12</f>
        <v>1.5088029023746701</v>
      </c>
      <c r="M30" s="22">
        <f t="shared" ref="M30:M32" si="7">+J30*L30</f>
        <v>301.76058047493399</v>
      </c>
    </row>
    <row r="31" spans="1:21" x14ac:dyDescent="0.25">
      <c r="B31" s="1">
        <v>0.05</v>
      </c>
      <c r="C31" s="3" t="s">
        <v>3</v>
      </c>
      <c r="D31" s="1">
        <v>0.1</v>
      </c>
      <c r="E31" s="16">
        <f t="shared" ref="E31" si="8">-0.05*E$12</f>
        <v>-200</v>
      </c>
      <c r="F31" s="1">
        <v>1.1000000000000001</v>
      </c>
      <c r="G31" s="6">
        <f>G$30*F31</f>
        <v>1.6596831926121371</v>
      </c>
      <c r="H31" s="22">
        <f t="shared" si="6"/>
        <v>-331.93663852242742</v>
      </c>
      <c r="I31" s="6"/>
      <c r="J31" s="16">
        <f>0.05*J$12</f>
        <v>200</v>
      </c>
      <c r="K31" s="1">
        <v>0.9</v>
      </c>
      <c r="L31" s="6">
        <f>L$30*K31</f>
        <v>1.357922612137203</v>
      </c>
      <c r="M31" s="22">
        <f t="shared" si="7"/>
        <v>271.58452242744062</v>
      </c>
    </row>
    <row r="32" spans="1:21" x14ac:dyDescent="0.25">
      <c r="B32" s="1">
        <v>0.1</v>
      </c>
      <c r="C32" s="3"/>
      <c r="D32" s="2" t="s">
        <v>4</v>
      </c>
      <c r="E32" s="16">
        <f>+G12-E30-E31</f>
        <v>-600</v>
      </c>
      <c r="F32" s="1">
        <v>1.2</v>
      </c>
      <c r="G32" s="6">
        <f>G$30*F32</f>
        <v>1.810563482849604</v>
      </c>
      <c r="H32" s="22">
        <f t="shared" si="6"/>
        <v>-1086.3380897097625</v>
      </c>
      <c r="I32" s="6"/>
      <c r="J32" s="20">
        <f>+L12-J30-J31</f>
        <v>600</v>
      </c>
      <c r="K32" s="1">
        <v>0.8</v>
      </c>
      <c r="L32" s="6">
        <f>L$30*K32</f>
        <v>1.2070423218997361</v>
      </c>
      <c r="M32" s="22">
        <f t="shared" si="7"/>
        <v>724.22539313984169</v>
      </c>
    </row>
    <row r="33" spans="2:13" ht="15.75" thickBot="1" x14ac:dyDescent="0.3">
      <c r="B33" s="1"/>
      <c r="C33" s="3"/>
      <c r="D33" s="1"/>
      <c r="E33" s="21">
        <f>SUM(E30:E32)</f>
        <v>-1000</v>
      </c>
      <c r="F33" t="s">
        <v>14</v>
      </c>
      <c r="G33" s="6"/>
      <c r="H33" s="23">
        <f>SUM(H30:H32)</f>
        <v>-1720.0353087071239</v>
      </c>
      <c r="I33" s="6"/>
      <c r="J33" s="21">
        <f>SUM(J30:J32)</f>
        <v>1000</v>
      </c>
      <c r="K33" t="s">
        <v>14</v>
      </c>
      <c r="L33" s="6"/>
      <c r="M33" s="23">
        <f>SUM(M30:M32)</f>
        <v>1297.5704960422163</v>
      </c>
    </row>
    <row r="34" spans="2:13" ht="15.75" thickTop="1" x14ac:dyDescent="0.25">
      <c r="B34" s="1"/>
      <c r="C34" s="1"/>
      <c r="E34" s="6"/>
      <c r="F34" s="1"/>
    </row>
  </sheetData>
  <pageMargins left="0.75" right="0.75" top="1" bottom="1" header="0.5" footer="0.5"/>
  <pageSetup scale="83" fitToHeight="0" orientation="landscape" r:id="rId1"/>
  <headerFooter alignWithMargins="0">
    <oddHeader>&amp;RCASE NO. 2015-00343
ATTACHMENT 2
TO STAFF DR NO. 3-01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heetViews>
  <sheetFormatPr defaultColWidth="8.85546875" defaultRowHeight="12.75" x14ac:dyDescent="0.2"/>
  <cols>
    <col min="1" max="1" width="8.85546875" style="26"/>
    <col min="2" max="2" width="38.7109375" style="26" customWidth="1"/>
    <col min="3" max="3" width="15.140625" style="26" customWidth="1"/>
    <col min="4" max="4" width="17.7109375" style="26" customWidth="1"/>
    <col min="5" max="5" width="15.140625" style="26" customWidth="1"/>
    <col min="6" max="6" width="13.7109375" style="26" customWidth="1"/>
    <col min="7" max="7" width="14.42578125" style="26" customWidth="1"/>
    <col min="8" max="8" width="17.28515625" style="26" customWidth="1"/>
    <col min="9" max="9" width="11.42578125" style="26" customWidth="1"/>
    <col min="10" max="10" width="15.28515625" style="26" customWidth="1"/>
    <col min="11" max="11" width="12.42578125" style="26" customWidth="1"/>
    <col min="12" max="12" width="12.5703125" style="26" customWidth="1"/>
    <col min="13" max="13" width="8.85546875" style="26"/>
    <col min="14" max="14" width="15.42578125" style="26" customWidth="1"/>
    <col min="15" max="16384" width="8.85546875" style="26"/>
  </cols>
  <sheetData>
    <row r="1" spans="1:15" ht="21" x14ac:dyDescent="0.4">
      <c r="A1" s="25" t="s">
        <v>17</v>
      </c>
      <c r="I1" s="27"/>
      <c r="J1" s="27"/>
    </row>
    <row r="3" spans="1:15" ht="25.5" customHeight="1" x14ac:dyDescent="0.3">
      <c r="A3" s="28" t="s">
        <v>18</v>
      </c>
      <c r="B3" s="29" t="s">
        <v>19</v>
      </c>
      <c r="C3" s="29">
        <v>2015</v>
      </c>
    </row>
    <row r="4" spans="1:15" ht="13.15" x14ac:dyDescent="0.25">
      <c r="A4" s="30"/>
      <c r="B4" s="31"/>
      <c r="C4" s="31"/>
      <c r="D4" s="31"/>
      <c r="E4" s="31"/>
      <c r="F4" s="31"/>
      <c r="G4" s="31"/>
      <c r="H4" s="31"/>
    </row>
    <row r="5" spans="1:15" ht="39.6" x14ac:dyDescent="0.25">
      <c r="A5" s="32"/>
      <c r="B5" s="33"/>
      <c r="C5" s="34" t="s">
        <v>20</v>
      </c>
      <c r="D5" s="34" t="s">
        <v>21</v>
      </c>
      <c r="E5" s="34" t="s">
        <v>22</v>
      </c>
      <c r="F5" s="34" t="s">
        <v>23</v>
      </c>
      <c r="G5" s="34" t="s">
        <v>24</v>
      </c>
      <c r="H5" s="34" t="s">
        <v>25</v>
      </c>
      <c r="I5" s="35"/>
      <c r="J5" s="35"/>
      <c r="K5" s="35"/>
      <c r="L5" s="35"/>
      <c r="M5" s="35"/>
    </row>
    <row r="6" spans="1:15" ht="13.15" x14ac:dyDescent="0.25">
      <c r="A6" s="36" t="s">
        <v>26</v>
      </c>
      <c r="B6" s="37" t="s">
        <v>27</v>
      </c>
      <c r="C6" s="38">
        <v>2.35</v>
      </c>
      <c r="D6" s="39">
        <v>4.5999999999999999E-2</v>
      </c>
      <c r="E6" s="40">
        <v>2.3E-2</v>
      </c>
      <c r="F6" s="41">
        <f t="shared" ref="F6:F11" si="0">C6/(1-E6)-C6</f>
        <v>5.532241555783024E-2</v>
      </c>
      <c r="G6" s="39">
        <v>1.4E-3</v>
      </c>
      <c r="H6" s="42">
        <f>+C6+D6+F6+G6</f>
        <v>2.45272241555783</v>
      </c>
      <c r="I6" s="35" t="s">
        <v>28</v>
      </c>
      <c r="J6" s="35"/>
      <c r="K6" s="35"/>
      <c r="L6" s="35"/>
      <c r="M6" s="35"/>
      <c r="N6" s="43"/>
      <c r="O6" s="43"/>
    </row>
    <row r="7" spans="1:15" ht="13.15" x14ac:dyDescent="0.25">
      <c r="A7" s="36" t="s">
        <v>26</v>
      </c>
      <c r="B7" s="37" t="s">
        <v>29</v>
      </c>
      <c r="C7" s="38">
        <v>1.42</v>
      </c>
      <c r="D7" s="39">
        <v>4.5999999999999999E-2</v>
      </c>
      <c r="E7" s="40">
        <v>2.3E-2</v>
      </c>
      <c r="F7" s="41">
        <f t="shared" si="0"/>
        <v>3.3428863868986802E-2</v>
      </c>
      <c r="G7" s="39">
        <v>1.4E-3</v>
      </c>
      <c r="H7" s="42">
        <f>+C7+D7+F7+G7</f>
        <v>1.5008288638689868</v>
      </c>
      <c r="I7" s="35" t="s">
        <v>28</v>
      </c>
      <c r="J7" s="35"/>
      <c r="K7" s="35"/>
      <c r="L7" s="35"/>
      <c r="M7" s="35"/>
      <c r="N7" s="43"/>
      <c r="O7" s="43"/>
    </row>
    <row r="8" spans="1:15" ht="13.15" x14ac:dyDescent="0.25">
      <c r="A8" s="36" t="s">
        <v>26</v>
      </c>
      <c r="B8" s="37" t="s">
        <v>30</v>
      </c>
      <c r="C8" s="44">
        <f>+C6</f>
        <v>2.35</v>
      </c>
      <c r="D8" s="39">
        <v>4.9000000000000002E-2</v>
      </c>
      <c r="E8" s="40">
        <v>2.3E-2</v>
      </c>
      <c r="F8" s="41">
        <f t="shared" si="0"/>
        <v>5.532241555783024E-2</v>
      </c>
      <c r="G8" s="41">
        <f>+G6</f>
        <v>1.4E-3</v>
      </c>
      <c r="H8" s="42">
        <f t="shared" ref="H8:H11" si="1">+C8+D8+F8+G8</f>
        <v>2.4557224155578301</v>
      </c>
      <c r="I8" s="35" t="s">
        <v>31</v>
      </c>
      <c r="J8" s="35"/>
      <c r="K8" s="35"/>
      <c r="L8" s="35"/>
      <c r="M8" s="35"/>
      <c r="N8" s="43"/>
      <c r="O8" s="43"/>
    </row>
    <row r="9" spans="1:15" ht="13.15" x14ac:dyDescent="0.25">
      <c r="A9" s="36" t="s">
        <v>26</v>
      </c>
      <c r="B9" s="37" t="s">
        <v>32</v>
      </c>
      <c r="C9" s="44">
        <f>+C7</f>
        <v>1.42</v>
      </c>
      <c r="D9" s="39">
        <v>4.9000000000000002E-2</v>
      </c>
      <c r="E9" s="40">
        <v>2.3E-2</v>
      </c>
      <c r="F9" s="41">
        <f t="shared" si="0"/>
        <v>3.3428863868986802E-2</v>
      </c>
      <c r="G9" s="41">
        <f>+G7</f>
        <v>1.4E-3</v>
      </c>
      <c r="H9" s="42">
        <f t="shared" si="1"/>
        <v>1.5038288638689867</v>
      </c>
      <c r="I9" s="35" t="s">
        <v>31</v>
      </c>
      <c r="J9" s="35"/>
      <c r="K9" s="35"/>
      <c r="L9" s="35"/>
      <c r="M9" s="35"/>
      <c r="N9" s="43"/>
      <c r="O9" s="43"/>
    </row>
    <row r="10" spans="1:15" ht="13.15" x14ac:dyDescent="0.25">
      <c r="A10" s="36" t="s">
        <v>26</v>
      </c>
      <c r="B10" s="37" t="s">
        <v>33</v>
      </c>
      <c r="C10" s="44">
        <f>+C6</f>
        <v>2.35</v>
      </c>
      <c r="D10" s="39">
        <v>6.1400000000000003E-2</v>
      </c>
      <c r="E10" s="40">
        <v>2.5399999999999999E-2</v>
      </c>
      <c r="F10" s="41">
        <f t="shared" si="0"/>
        <v>6.1245639236609861E-2</v>
      </c>
      <c r="G10" s="41">
        <f>+G6</f>
        <v>1.4E-3</v>
      </c>
      <c r="H10" s="42">
        <f t="shared" si="1"/>
        <v>2.4740456392366097</v>
      </c>
      <c r="I10" s="35" t="s">
        <v>34</v>
      </c>
      <c r="J10" s="35"/>
      <c r="K10" s="35"/>
      <c r="L10" s="35"/>
      <c r="M10" s="35"/>
      <c r="N10" s="43"/>
      <c r="O10" s="43"/>
    </row>
    <row r="11" spans="1:15" ht="13.15" x14ac:dyDescent="0.25">
      <c r="A11" s="36" t="s">
        <v>26</v>
      </c>
      <c r="B11" s="37" t="s">
        <v>35</v>
      </c>
      <c r="C11" s="44">
        <f>+C7</f>
        <v>1.42</v>
      </c>
      <c r="D11" s="39">
        <v>6.1400000000000003E-2</v>
      </c>
      <c r="E11" s="40">
        <v>2.5399999999999999E-2</v>
      </c>
      <c r="F11" s="41">
        <f t="shared" si="0"/>
        <v>3.7008003283398372E-2</v>
      </c>
      <c r="G11" s="41">
        <f>+G7</f>
        <v>1.4E-3</v>
      </c>
      <c r="H11" s="42">
        <f t="shared" si="1"/>
        <v>1.5198080032833983</v>
      </c>
      <c r="I11" s="35" t="s">
        <v>34</v>
      </c>
      <c r="J11" s="35"/>
      <c r="K11" s="35"/>
      <c r="L11" s="35"/>
      <c r="M11" s="35"/>
      <c r="N11" s="43"/>
      <c r="O11" s="43"/>
    </row>
    <row r="12" spans="1:15" ht="13.15" x14ac:dyDescent="0.25">
      <c r="A12" s="32"/>
      <c r="B12" s="33"/>
      <c r="C12" s="33"/>
      <c r="D12" s="33"/>
      <c r="E12" s="33"/>
      <c r="F12" s="33"/>
      <c r="G12" s="33"/>
      <c r="H12" s="33"/>
      <c r="I12" s="35"/>
      <c r="J12" s="35"/>
      <c r="K12" s="35"/>
      <c r="L12" s="35"/>
      <c r="M12" s="35"/>
      <c r="N12" s="43"/>
      <c r="O12" s="43"/>
    </row>
    <row r="13" spans="1:15" ht="39.6" x14ac:dyDescent="0.25">
      <c r="A13" s="32"/>
      <c r="B13" s="33"/>
      <c r="C13" s="34" t="s">
        <v>20</v>
      </c>
      <c r="D13" s="34" t="s">
        <v>36</v>
      </c>
      <c r="E13" s="34" t="s">
        <v>37</v>
      </c>
      <c r="F13" s="34" t="s">
        <v>23</v>
      </c>
      <c r="G13" s="34" t="s">
        <v>24</v>
      </c>
      <c r="H13" s="34" t="s">
        <v>25</v>
      </c>
      <c r="I13" s="35"/>
      <c r="J13" s="35"/>
      <c r="K13" s="35"/>
      <c r="L13" s="35"/>
      <c r="M13" s="35"/>
      <c r="N13" s="43"/>
      <c r="O13" s="43"/>
    </row>
    <row r="14" spans="1:15" ht="13.15" x14ac:dyDescent="0.25">
      <c r="A14" s="36" t="s">
        <v>26</v>
      </c>
      <c r="B14" s="36" t="s">
        <v>38</v>
      </c>
      <c r="C14" s="38">
        <v>2.14</v>
      </c>
      <c r="D14" s="45">
        <v>4.8300000000000003E-2</v>
      </c>
      <c r="E14" s="40">
        <v>1.46E-2</v>
      </c>
      <c r="F14" s="41">
        <f>C14/(1-E14)-C14</f>
        <v>3.1706921047290226E-2</v>
      </c>
      <c r="G14" s="41">
        <f>+G6</f>
        <v>1.4E-3</v>
      </c>
      <c r="H14" s="42">
        <f t="shared" ref="H14:H15" si="2">+C14+D14+F14+G14</f>
        <v>2.22140692104729</v>
      </c>
      <c r="I14" s="35" t="s">
        <v>39</v>
      </c>
      <c r="J14" s="35"/>
      <c r="K14" s="35"/>
      <c r="L14" s="46"/>
      <c r="M14" s="35"/>
      <c r="N14" s="43"/>
      <c r="O14" s="43"/>
    </row>
    <row r="15" spans="1:15" ht="13.15" x14ac:dyDescent="0.25">
      <c r="A15" s="36" t="s">
        <v>26</v>
      </c>
      <c r="B15" s="36" t="s">
        <v>40</v>
      </c>
      <c r="C15" s="38">
        <v>1.31</v>
      </c>
      <c r="D15" s="45">
        <v>4.8300000000000003E-2</v>
      </c>
      <c r="E15" s="40">
        <v>1.46E-2</v>
      </c>
      <c r="F15" s="41">
        <f>C15/(1-E15)-C15</f>
        <v>1.9409376902780551E-2</v>
      </c>
      <c r="G15" s="41">
        <f>+G7</f>
        <v>1.4E-3</v>
      </c>
      <c r="H15" s="42">
        <f t="shared" si="2"/>
        <v>1.3791093769027807</v>
      </c>
      <c r="I15" s="35" t="s">
        <v>39</v>
      </c>
      <c r="K15" s="43"/>
      <c r="L15" s="43"/>
      <c r="M15" s="43"/>
      <c r="N15" s="43"/>
      <c r="O15" s="43"/>
    </row>
    <row r="16" spans="1:15" ht="13.15" x14ac:dyDescent="0.25">
      <c r="K16" s="43"/>
      <c r="L16" s="43"/>
      <c r="M16" s="43"/>
      <c r="N16" s="43"/>
      <c r="O16" s="43"/>
    </row>
    <row r="19" spans="1:2" ht="13.15" x14ac:dyDescent="0.25">
      <c r="A19" s="26" t="s">
        <v>41</v>
      </c>
      <c r="B19" s="47" t="s">
        <v>42</v>
      </c>
    </row>
    <row r="20" spans="1:2" ht="13.15" x14ac:dyDescent="0.25">
      <c r="B20" s="26" t="s">
        <v>43</v>
      </c>
    </row>
    <row r="21" spans="1:2" ht="13.15" x14ac:dyDescent="0.25">
      <c r="B21" s="26" t="s">
        <v>44</v>
      </c>
    </row>
  </sheetData>
  <pageMargins left="0.75" right="0.75" top="1" bottom="1" header="0.5" footer="0.5"/>
  <pageSetup scale="55" fitToHeight="0" orientation="landscape" r:id="rId1"/>
  <headerFooter alignWithMargins="0">
    <oddHeader>&amp;RCASE NO. 2015-00343
ATTACHMENT 2
TO STAFF DR NO. 3-01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Normal="100" workbookViewId="0"/>
  </sheetViews>
  <sheetFormatPr defaultColWidth="8.85546875" defaultRowHeight="12.75" x14ac:dyDescent="0.2"/>
  <cols>
    <col min="1" max="1" width="8.85546875" style="26"/>
    <col min="2" max="2" width="38.7109375" style="26" customWidth="1"/>
    <col min="3" max="3" width="15.140625" style="26" customWidth="1"/>
    <col min="4" max="4" width="17.7109375" style="26" customWidth="1"/>
    <col min="5" max="5" width="15.140625" style="26" customWidth="1"/>
    <col min="6" max="6" width="13.7109375" style="26" customWidth="1"/>
    <col min="7" max="7" width="14.42578125" style="26" customWidth="1"/>
    <col min="8" max="8" width="17.28515625" style="26" customWidth="1"/>
    <col min="9" max="9" width="11.42578125" style="26" customWidth="1"/>
    <col min="10" max="10" width="15.28515625" style="26" customWidth="1"/>
    <col min="11" max="11" width="12.42578125" style="26" customWidth="1"/>
    <col min="12" max="12" width="12.5703125" style="26" customWidth="1"/>
    <col min="13" max="13" width="8.85546875" style="26"/>
    <col min="14" max="14" width="15.42578125" style="26" customWidth="1"/>
    <col min="15" max="16384" width="8.85546875" style="26"/>
  </cols>
  <sheetData>
    <row r="1" spans="1:15" ht="21" x14ac:dyDescent="0.4">
      <c r="A1" s="25" t="s">
        <v>45</v>
      </c>
      <c r="I1" s="27"/>
      <c r="J1" s="27"/>
    </row>
    <row r="3" spans="1:15" ht="25.5" customHeight="1" x14ac:dyDescent="0.3">
      <c r="A3" s="28" t="s">
        <v>18</v>
      </c>
      <c r="B3" s="29" t="s">
        <v>19</v>
      </c>
      <c r="C3" s="29">
        <v>2015</v>
      </c>
    </row>
    <row r="4" spans="1:15" ht="13.15" x14ac:dyDescent="0.25">
      <c r="A4" s="30"/>
      <c r="B4" s="31"/>
      <c r="C4" s="31"/>
      <c r="D4" s="31"/>
      <c r="E4" s="31"/>
      <c r="F4" s="31"/>
      <c r="G4" s="31"/>
      <c r="H4" s="31"/>
    </row>
    <row r="5" spans="1:15" ht="39.6" x14ac:dyDescent="0.25">
      <c r="A5" s="32"/>
      <c r="B5" s="33"/>
      <c r="C5" s="34" t="s">
        <v>46</v>
      </c>
      <c r="D5" s="34" t="s">
        <v>21</v>
      </c>
      <c r="E5" s="34" t="s">
        <v>22</v>
      </c>
      <c r="F5" s="34" t="s">
        <v>23</v>
      </c>
      <c r="G5" s="34" t="s">
        <v>24</v>
      </c>
      <c r="H5" s="34" t="s">
        <v>25</v>
      </c>
      <c r="I5" s="35"/>
      <c r="J5" s="35"/>
      <c r="K5" s="35"/>
      <c r="L5" s="35"/>
      <c r="M5" s="35"/>
    </row>
    <row r="6" spans="1:15" ht="13.15" x14ac:dyDescent="0.25">
      <c r="A6" s="36" t="s">
        <v>26</v>
      </c>
      <c r="B6" s="37" t="s">
        <v>47</v>
      </c>
      <c r="C6" s="38">
        <v>1.859</v>
      </c>
      <c r="D6" s="39">
        <v>4.5999999999999999E-2</v>
      </c>
      <c r="E6" s="40">
        <v>2.3E-2</v>
      </c>
      <c r="F6" s="41">
        <f>C6/(1-E6)-C6</f>
        <v>4.376356192425801E-2</v>
      </c>
      <c r="G6" s="39">
        <v>1.4E-3</v>
      </c>
      <c r="H6" s="42">
        <f>+C6+D6+F6+G6</f>
        <v>1.9501635619242581</v>
      </c>
      <c r="I6" s="35" t="s">
        <v>28</v>
      </c>
      <c r="J6" s="35"/>
      <c r="K6" s="35"/>
      <c r="L6" s="35"/>
      <c r="M6" s="35"/>
      <c r="N6" s="43"/>
      <c r="O6" s="43"/>
    </row>
    <row r="7" spans="1:15" ht="13.15" x14ac:dyDescent="0.25">
      <c r="A7" s="36" t="s">
        <v>26</v>
      </c>
      <c r="B7" s="37" t="s">
        <v>48</v>
      </c>
      <c r="C7" s="44">
        <v>1.859</v>
      </c>
      <c r="D7" s="39">
        <v>4.9000000000000002E-2</v>
      </c>
      <c r="E7" s="40">
        <v>2.3E-2</v>
      </c>
      <c r="F7" s="41">
        <f>C7/(1-E7)-C7</f>
        <v>4.376356192425801E-2</v>
      </c>
      <c r="G7" s="41">
        <f>+G6</f>
        <v>1.4E-3</v>
      </c>
      <c r="H7" s="42">
        <f t="shared" ref="H7:H8" si="0">+C7+D7+F7+G7</f>
        <v>1.953163561924258</v>
      </c>
      <c r="I7" s="35" t="s">
        <v>31</v>
      </c>
      <c r="J7" s="35"/>
      <c r="K7" s="35"/>
      <c r="L7" s="35"/>
      <c r="M7" s="35"/>
      <c r="N7" s="43"/>
      <c r="O7" s="43"/>
    </row>
    <row r="8" spans="1:15" ht="13.15" x14ac:dyDescent="0.25">
      <c r="A8" s="36" t="s">
        <v>26</v>
      </c>
      <c r="B8" s="37" t="s">
        <v>49</v>
      </c>
      <c r="C8" s="44">
        <v>1.859</v>
      </c>
      <c r="D8" s="39">
        <v>6.1400000000000003E-2</v>
      </c>
      <c r="E8" s="40">
        <v>2.5399999999999999E-2</v>
      </c>
      <c r="F8" s="41">
        <f>C8/(1-E8)-C8</f>
        <v>4.8449209932279969E-2</v>
      </c>
      <c r="G8" s="41">
        <f>+G6</f>
        <v>1.4E-3</v>
      </c>
      <c r="H8" s="42">
        <f t="shared" si="0"/>
        <v>1.9702492099322799</v>
      </c>
      <c r="I8" s="35" t="s">
        <v>34</v>
      </c>
      <c r="J8" s="35"/>
      <c r="K8" s="35"/>
      <c r="L8" s="35"/>
      <c r="M8" s="35"/>
      <c r="N8" s="43"/>
      <c r="O8" s="43"/>
    </row>
    <row r="9" spans="1:15" ht="13.15" x14ac:dyDescent="0.25">
      <c r="A9" s="36"/>
      <c r="B9" s="37"/>
      <c r="C9" s="48"/>
      <c r="D9" s="41"/>
      <c r="E9" s="41"/>
      <c r="F9" s="33"/>
      <c r="G9" s="41"/>
      <c r="H9" s="42"/>
      <c r="I9" s="35"/>
      <c r="J9" s="35"/>
      <c r="K9" s="35"/>
      <c r="L9" s="35"/>
      <c r="M9" s="35"/>
      <c r="N9" s="43"/>
      <c r="O9" s="43"/>
    </row>
    <row r="10" spans="1:15" ht="13.15" x14ac:dyDescent="0.25">
      <c r="A10" s="32"/>
      <c r="B10" s="33"/>
      <c r="C10" s="33"/>
      <c r="D10" s="33"/>
      <c r="E10" s="33"/>
      <c r="F10" s="33"/>
      <c r="G10" s="33"/>
      <c r="H10" s="33"/>
      <c r="I10" s="35"/>
      <c r="J10" s="35"/>
      <c r="K10" s="35"/>
      <c r="L10" s="35"/>
      <c r="M10" s="35"/>
      <c r="N10" s="43"/>
      <c r="O10" s="43"/>
    </row>
    <row r="11" spans="1:15" ht="39.6" x14ac:dyDescent="0.25">
      <c r="A11" s="32"/>
      <c r="B11" s="33"/>
      <c r="C11" s="34" t="s">
        <v>46</v>
      </c>
      <c r="D11" s="34" t="s">
        <v>36</v>
      </c>
      <c r="E11" s="34" t="s">
        <v>37</v>
      </c>
      <c r="F11" s="34" t="s">
        <v>23</v>
      </c>
      <c r="G11" s="34" t="s">
        <v>24</v>
      </c>
      <c r="H11" s="34" t="s">
        <v>25</v>
      </c>
      <c r="I11" s="35"/>
      <c r="J11" s="35"/>
      <c r="K11" s="35"/>
      <c r="L11" s="35"/>
      <c r="M11" s="35"/>
      <c r="N11" s="43"/>
      <c r="O11" s="43"/>
    </row>
    <row r="12" spans="1:15" ht="13.15" x14ac:dyDescent="0.25">
      <c r="A12" s="36" t="s">
        <v>26</v>
      </c>
      <c r="B12" s="36" t="s">
        <v>50</v>
      </c>
      <c r="C12" s="38">
        <v>1.4378</v>
      </c>
      <c r="D12" s="45">
        <v>4.8300000000000003E-2</v>
      </c>
      <c r="E12" s="40">
        <v>1.46E-2</v>
      </c>
      <c r="F12" s="41">
        <f>C12/(1-E12)-C12</f>
        <v>2.130290237467003E-2</v>
      </c>
      <c r="G12" s="41">
        <f>+G6</f>
        <v>1.4E-3</v>
      </c>
      <c r="H12" s="42">
        <f t="shared" ref="H12" si="1">+C12+D12+F12+G12</f>
        <v>1.5088029023746701</v>
      </c>
      <c r="I12" s="35" t="s">
        <v>39</v>
      </c>
      <c r="J12" s="35"/>
      <c r="K12" s="35"/>
      <c r="L12" s="46"/>
      <c r="M12" s="35"/>
      <c r="N12" s="43"/>
      <c r="O12" s="43"/>
    </row>
    <row r="13" spans="1:15" ht="13.15" x14ac:dyDescent="0.25">
      <c r="K13" s="43"/>
      <c r="L13" s="43"/>
      <c r="M13" s="43"/>
      <c r="N13" s="43"/>
      <c r="O13" s="43"/>
    </row>
    <row r="14" spans="1:15" ht="13.15" x14ac:dyDescent="0.25">
      <c r="K14" s="43"/>
      <c r="L14" s="43"/>
      <c r="M14" s="43"/>
      <c r="N14" s="43"/>
      <c r="O14" s="43"/>
    </row>
    <row r="17" spans="1:2" ht="13.15" x14ac:dyDescent="0.25">
      <c r="A17" s="26" t="s">
        <v>41</v>
      </c>
      <c r="B17" s="47" t="s">
        <v>42</v>
      </c>
    </row>
    <row r="18" spans="1:2" ht="13.15" x14ac:dyDescent="0.25">
      <c r="B18" s="26" t="s">
        <v>43</v>
      </c>
    </row>
    <row r="19" spans="1:2" ht="13.15" x14ac:dyDescent="0.25">
      <c r="B19" s="26" t="s">
        <v>44</v>
      </c>
    </row>
  </sheetData>
  <pageMargins left="0.75" right="0.75" top="1" bottom="1" header="0.5" footer="0.5"/>
  <pageSetup scale="55" fitToHeight="0" orientation="landscape" r:id="rId1"/>
  <headerFooter alignWithMargins="0">
    <oddHeader>&amp;RCASE NO. 2015-00343
ATTACHMENT 2
TO STAFF DR NO. 3-01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Cashout comparison</vt:lpstr>
      <vt:lpstr>Proposed DEC 2015</vt:lpstr>
      <vt:lpstr>current DEC 2015</vt:lpstr>
      <vt:lpstr>'current DEC 2015'!Print_Area</vt:lpstr>
      <vt:lpstr>'Proposed DEC 2015'!Print_Area</vt:lpstr>
      <vt:lpstr>'current DEC 2015'!Print_Titles</vt:lpstr>
      <vt:lpstr>'Proposed DEC 2015'!Print_Titles</vt:lpstr>
    </vt:vector>
  </TitlesOfParts>
  <Company>Atmos Energy Corportion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M Buchanan</dc:creator>
  <cp:lastModifiedBy>Eric  Wilen</cp:lastModifiedBy>
  <cp:lastPrinted>2016-03-29T17:57:35Z</cp:lastPrinted>
  <dcterms:created xsi:type="dcterms:W3CDTF">2016-02-29T19:53:05Z</dcterms:created>
  <dcterms:modified xsi:type="dcterms:W3CDTF">2016-03-29T17:57:42Z</dcterms:modified>
</cp:coreProperties>
</file>