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720" yWindow="375" windowWidth="14985" windowHeight="11310"/>
  </bookViews>
  <sheets>
    <sheet name="Filed" sheetId="3" r:id="rId1"/>
    <sheet name="PRP" sheetId="1" r:id="rId2"/>
    <sheet name="Non-PRP" sheetId="2" r:id="rId3"/>
  </sheets>
  <definedNames>
    <definedName name="_xlnm.Print_Area" localSheetId="0">Filed!$A$1:$F$28</definedName>
    <definedName name="_xlnm.Print_Area" localSheetId="2">'Non-PRP'!$A$1:$G$28</definedName>
    <definedName name="_xlnm.Print_Area" localSheetId="1">PRP!$A$1:$G$28</definedName>
  </definedNames>
  <calcPr calcId="152511" iterate="1"/>
</workbook>
</file>

<file path=xl/calcChain.xml><?xml version="1.0" encoding="utf-8"?>
<calcChain xmlns="http://schemas.openxmlformats.org/spreadsheetml/2006/main">
  <c r="C11" i="1" l="1"/>
  <c r="C12" i="1" l="1"/>
  <c r="C15" i="1"/>
  <c r="C13" i="1"/>
  <c r="C14" i="1"/>
  <c r="C15" i="2"/>
  <c r="C14" i="2"/>
  <c r="C13" i="2"/>
  <c r="C12" i="2"/>
  <c r="C11" i="2"/>
  <c r="B15" i="2" l="1"/>
  <c r="B14" i="2"/>
  <c r="F14" i="2" s="1"/>
  <c r="B13" i="2"/>
  <c r="D13" i="2" s="1"/>
  <c r="E13" i="2" s="1"/>
  <c r="B12" i="2"/>
  <c r="F15" i="2"/>
  <c r="B11" i="2"/>
  <c r="F11" i="2" s="1"/>
  <c r="B11" i="1"/>
  <c r="B12" i="1"/>
  <c r="B13" i="1"/>
  <c r="B14" i="1"/>
  <c r="B15" i="1"/>
  <c r="D21" i="3"/>
  <c r="E21" i="3" s="1"/>
  <c r="C21" i="3"/>
  <c r="B21" i="3"/>
  <c r="F21" i="3" s="1"/>
  <c r="F20" i="3"/>
  <c r="E20" i="3"/>
  <c r="D20" i="3"/>
  <c r="F19" i="3"/>
  <c r="D19" i="3"/>
  <c r="E19" i="3" s="1"/>
  <c r="F18" i="3"/>
  <c r="D18" i="3"/>
  <c r="E18" i="3" s="1"/>
  <c r="F17" i="3"/>
  <c r="D17" i="3"/>
  <c r="E17" i="3" s="1"/>
  <c r="F16" i="3"/>
  <c r="E16" i="3"/>
  <c r="D16" i="3"/>
  <c r="F15" i="3"/>
  <c r="D15" i="3"/>
  <c r="E15" i="3" s="1"/>
  <c r="F14" i="3"/>
  <c r="D14" i="3"/>
  <c r="E14" i="3" s="1"/>
  <c r="F13" i="3"/>
  <c r="D13" i="3"/>
  <c r="E13" i="3" s="1"/>
  <c r="F12" i="3"/>
  <c r="E12" i="3"/>
  <c r="D12" i="3"/>
  <c r="F11" i="3"/>
  <c r="F22" i="3" s="1"/>
  <c r="D11" i="3"/>
  <c r="E11" i="3" s="1"/>
  <c r="C21" i="2"/>
  <c r="F20" i="2"/>
  <c r="E20" i="2"/>
  <c r="D20" i="2"/>
  <c r="F19" i="2"/>
  <c r="D19" i="2"/>
  <c r="E19" i="2" s="1"/>
  <c r="F18" i="2"/>
  <c r="D18" i="2"/>
  <c r="E18" i="2" s="1"/>
  <c r="F17" i="2"/>
  <c r="E17" i="2"/>
  <c r="D17" i="2"/>
  <c r="F16" i="2"/>
  <c r="E16" i="2"/>
  <c r="D16" i="2"/>
  <c r="D15" i="2"/>
  <c r="E15" i="2" s="1"/>
  <c r="F13" i="2" l="1"/>
  <c r="D12" i="2"/>
  <c r="E12" i="2" s="1"/>
  <c r="F12" i="2"/>
  <c r="D14" i="2"/>
  <c r="E14" i="2" s="1"/>
  <c r="D11" i="2"/>
  <c r="E11" i="2" s="1"/>
  <c r="B21" i="2"/>
  <c r="D14" i="1"/>
  <c r="E14" i="1" s="1"/>
  <c r="F14" i="1"/>
  <c r="D15" i="1"/>
  <c r="E15" i="1" s="1"/>
  <c r="F15" i="1"/>
  <c r="D16" i="1"/>
  <c r="D17" i="1"/>
  <c r="D18" i="1"/>
  <c r="D19" i="1"/>
  <c r="D20" i="1"/>
  <c r="F11" i="1"/>
  <c r="F12" i="1"/>
  <c r="F13" i="1"/>
  <c r="B21" i="1"/>
  <c r="C21" i="1"/>
  <c r="D13" i="1"/>
  <c r="E13" i="1" s="1"/>
  <c r="D12" i="1"/>
  <c r="E12" i="1" s="1"/>
  <c r="D11" i="1"/>
  <c r="E11" i="1" s="1"/>
  <c r="F22" i="2" l="1"/>
  <c r="F21" i="2"/>
  <c r="D21" i="2"/>
  <c r="E21" i="2" s="1"/>
  <c r="D21" i="1"/>
  <c r="E21" i="1" s="1"/>
  <c r="F22" i="1"/>
  <c r="F21" i="1"/>
</calcChain>
</file>

<file path=xl/sharedStrings.xml><?xml version="1.0" encoding="utf-8"?>
<sst xmlns="http://schemas.openxmlformats.org/spreadsheetml/2006/main" count="63" uniqueCount="25">
  <si>
    <t>Atmos Energy Corporation</t>
  </si>
  <si>
    <t>Calculation of Capital Construction Project Slippage Factor</t>
  </si>
  <si>
    <t>Fiscal Yrs Ending Sep</t>
  </si>
  <si>
    <t>(000's)</t>
  </si>
  <si>
    <t>Kentucky</t>
  </si>
  <si>
    <t xml:space="preserve">Source:     Capital Expenditures and Budget </t>
  </si>
  <si>
    <t>Years</t>
  </si>
  <si>
    <t>Annual Actual Cost</t>
  </si>
  <si>
    <t>Annual Original Budget</t>
  </si>
  <si>
    <t>Variance in Dollars</t>
  </si>
  <si>
    <t>Variance as Percent</t>
  </si>
  <si>
    <t>Slippage Factor</t>
  </si>
  <si>
    <t>Totals</t>
  </si>
  <si>
    <t>10 Year Average Slippage Factor (Mathematic Average of the Yearly Slippage Factors / 10 years)</t>
  </si>
  <si>
    <t>Total all projects for a given year.</t>
  </si>
  <si>
    <t>The Slippage Factor is calculated by dividing the Annual Actual Cost by the Annual Original Budget. Calculate a Slippage Factor for</t>
  </si>
  <si>
    <t>each year and the Totals line.  Carry Slippage Factor percentages to 3 decimal places.</t>
  </si>
  <si>
    <t>Schedule 13b</t>
  </si>
  <si>
    <t>The Annual Actual Cost, Annual Original Budget, Variance in Dollars, and Variance as Percent are to be taken from Schedule 13a.</t>
  </si>
  <si>
    <t>Case No. 2015-003473</t>
  </si>
  <si>
    <t>GKW-2</t>
  </si>
  <si>
    <t>Notes</t>
  </si>
  <si>
    <t>Approved PRP Program did not exist</t>
  </si>
  <si>
    <t>Source:     Capital Expenditures and Budget - Approved PRP Program</t>
  </si>
  <si>
    <t>Source:     Capital Expenditures and Budget - Non PRP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</si>
</sst>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00%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1" xfId="0" applyNumberFormat="1" applyBorder="1"/>
    <xf numFmtId="10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8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sqref="A1:F1"/>
    </sheetView>
  </sheetViews>
  <sheetFormatPr defaultRowHeight="12.75" x14ac:dyDescent="0.2"/>
  <cols>
    <col min="2" max="2" width="18.7109375" customWidth="1"/>
    <col min="3" max="5" width="20.7109375" customWidth="1"/>
    <col min="6" max="6" width="25" customWidth="1"/>
  </cols>
  <sheetData>
    <row r="1" spans="1:6" s="8" customFormat="1" x14ac:dyDescent="0.2">
      <c r="A1" s="17" t="s">
        <v>0</v>
      </c>
      <c r="B1" s="17"/>
      <c r="C1" s="17"/>
      <c r="D1" s="17"/>
      <c r="E1" s="17"/>
      <c r="F1" s="17"/>
    </row>
    <row r="2" spans="1:6" s="8" customFormat="1" x14ac:dyDescent="0.2">
      <c r="A2" s="17" t="s">
        <v>19</v>
      </c>
      <c r="B2" s="17"/>
      <c r="C2" s="17"/>
      <c r="D2" s="17"/>
      <c r="E2" s="17"/>
      <c r="F2" s="17"/>
    </row>
    <row r="3" spans="1:6" s="8" customFormat="1" x14ac:dyDescent="0.2">
      <c r="A3" s="17" t="s">
        <v>1</v>
      </c>
      <c r="B3" s="17"/>
      <c r="C3" s="17"/>
      <c r="D3" s="17"/>
      <c r="E3" s="17"/>
      <c r="F3" s="17"/>
    </row>
    <row r="4" spans="1:6" s="8" customFormat="1" x14ac:dyDescent="0.2">
      <c r="A4" s="14"/>
      <c r="B4" s="14"/>
      <c r="C4" s="14"/>
      <c r="D4" s="14" t="s">
        <v>2</v>
      </c>
      <c r="E4" s="14"/>
      <c r="F4" s="14"/>
    </row>
    <row r="5" spans="1:6" s="8" customFormat="1" x14ac:dyDescent="0.2">
      <c r="A5" s="14"/>
      <c r="B5" s="14"/>
      <c r="C5" s="14"/>
      <c r="D5" s="12" t="s">
        <v>3</v>
      </c>
      <c r="E5" s="14"/>
      <c r="F5" s="14"/>
    </row>
    <row r="6" spans="1:6" s="8" customFormat="1" x14ac:dyDescent="0.2">
      <c r="A6" s="14"/>
      <c r="B6" s="14"/>
      <c r="C6" s="14"/>
      <c r="D6" s="14" t="s">
        <v>4</v>
      </c>
      <c r="E6" s="14"/>
      <c r="F6" s="14"/>
    </row>
    <row r="7" spans="1:6" s="8" customFormat="1" x14ac:dyDescent="0.2">
      <c r="F7" s="13" t="s">
        <v>20</v>
      </c>
    </row>
    <row r="8" spans="1:6" s="8" customFormat="1" x14ac:dyDescent="0.2">
      <c r="A8" s="8" t="s">
        <v>5</v>
      </c>
      <c r="F8" s="13" t="s">
        <v>17</v>
      </c>
    </row>
    <row r="9" spans="1:6" s="8" customFormat="1" x14ac:dyDescent="0.2"/>
    <row r="10" spans="1:6" s="11" customFormat="1" ht="37.5" customHeight="1" x14ac:dyDescent="0.2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</row>
    <row r="11" spans="1:6" ht="25.5" customHeight="1" x14ac:dyDescent="0.2">
      <c r="A11" s="7">
        <v>2015</v>
      </c>
      <c r="B11" s="1">
        <v>55475</v>
      </c>
      <c r="C11" s="1">
        <v>55854</v>
      </c>
      <c r="D11" s="1">
        <f t="shared" ref="D11:D21" si="0">B11-C11</f>
        <v>-379</v>
      </c>
      <c r="E11" s="2">
        <f t="shared" ref="E11:E21" si="1">D11/C11</f>
        <v>-6.7855480359508722E-3</v>
      </c>
      <c r="F11" s="3">
        <f t="shared" ref="F11:F21" si="2">B11/C11</f>
        <v>0.99321445196404912</v>
      </c>
    </row>
    <row r="12" spans="1:6" ht="25.5" customHeight="1" x14ac:dyDescent="0.2">
      <c r="A12" s="7">
        <v>2014</v>
      </c>
      <c r="B12" s="1">
        <v>49197</v>
      </c>
      <c r="C12" s="1">
        <v>43656</v>
      </c>
      <c r="D12" s="1">
        <f t="shared" si="0"/>
        <v>5541</v>
      </c>
      <c r="E12" s="2">
        <f t="shared" si="1"/>
        <v>0.12692413413963716</v>
      </c>
      <c r="F12" s="3">
        <f t="shared" si="2"/>
        <v>1.1269241341396372</v>
      </c>
    </row>
    <row r="13" spans="1:6" ht="25.5" customHeight="1" x14ac:dyDescent="0.2">
      <c r="A13" s="7">
        <v>2013</v>
      </c>
      <c r="B13" s="1">
        <v>35551</v>
      </c>
      <c r="C13" s="1">
        <v>29805</v>
      </c>
      <c r="D13" s="1">
        <f t="shared" si="0"/>
        <v>5746</v>
      </c>
      <c r="E13" s="2">
        <f t="shared" si="1"/>
        <v>0.19278644522731087</v>
      </c>
      <c r="F13" s="3">
        <f t="shared" si="2"/>
        <v>1.1927864452273109</v>
      </c>
    </row>
    <row r="14" spans="1:6" ht="25.5" customHeight="1" x14ac:dyDescent="0.2">
      <c r="A14" s="7">
        <v>2012</v>
      </c>
      <c r="B14" s="1">
        <v>37799</v>
      </c>
      <c r="C14" s="1">
        <v>31254</v>
      </c>
      <c r="D14" s="1">
        <f>B14-C14</f>
        <v>6545</v>
      </c>
      <c r="E14" s="2">
        <f>D14/C14</f>
        <v>0.2094131951110258</v>
      </c>
      <c r="F14" s="3">
        <f>B14/C14</f>
        <v>1.2094131951110259</v>
      </c>
    </row>
    <row r="15" spans="1:6" ht="25.5" customHeight="1" x14ac:dyDescent="0.2">
      <c r="A15" s="7">
        <v>2011</v>
      </c>
      <c r="B15" s="1">
        <v>22266</v>
      </c>
      <c r="C15" s="1">
        <v>21659</v>
      </c>
      <c r="D15" s="1">
        <f>B15-C15</f>
        <v>607</v>
      </c>
      <c r="E15" s="2">
        <f>D15/C15</f>
        <v>2.8025301260446004E-2</v>
      </c>
      <c r="F15" s="3">
        <f>B15/C15</f>
        <v>1.0280253012604461</v>
      </c>
    </row>
    <row r="16" spans="1:6" ht="25.5" customHeight="1" x14ac:dyDescent="0.2">
      <c r="A16" s="7">
        <v>2010</v>
      </c>
      <c r="B16" s="1">
        <v>21493</v>
      </c>
      <c r="C16" s="1">
        <v>22717</v>
      </c>
      <c r="D16" s="1">
        <f>B16-C16</f>
        <v>-1224</v>
      </c>
      <c r="E16" s="2">
        <f>D16/C16</f>
        <v>-5.3880353919971827E-2</v>
      </c>
      <c r="F16" s="3">
        <f>B16/C16</f>
        <v>0.94611964608002819</v>
      </c>
    </row>
    <row r="17" spans="1:6" ht="25.5" customHeight="1" x14ac:dyDescent="0.2">
      <c r="A17" s="7">
        <v>2009</v>
      </c>
      <c r="B17" s="1">
        <v>19736</v>
      </c>
      <c r="C17" s="1">
        <v>17396</v>
      </c>
      <c r="D17" s="1">
        <f>B17-C17</f>
        <v>2340</v>
      </c>
      <c r="E17" s="2">
        <f>D17/C17</f>
        <v>0.13451368130604738</v>
      </c>
      <c r="F17" s="3">
        <f>B17/C17</f>
        <v>1.1345136813060475</v>
      </c>
    </row>
    <row r="18" spans="1:6" ht="25.5" customHeight="1" x14ac:dyDescent="0.2">
      <c r="A18" s="7">
        <v>2008</v>
      </c>
      <c r="B18" s="1">
        <v>17667</v>
      </c>
      <c r="C18" s="1">
        <v>18816</v>
      </c>
      <c r="D18" s="1">
        <f t="shared" si="0"/>
        <v>-1149</v>
      </c>
      <c r="E18" s="2">
        <f t="shared" si="1"/>
        <v>-6.1065051020408163E-2</v>
      </c>
      <c r="F18" s="3">
        <f t="shared" si="2"/>
        <v>0.93893494897959184</v>
      </c>
    </row>
    <row r="19" spans="1:6" ht="25.5" customHeight="1" x14ac:dyDescent="0.2">
      <c r="A19" s="7">
        <v>2007</v>
      </c>
      <c r="B19" s="1">
        <v>16407</v>
      </c>
      <c r="C19" s="1">
        <v>16798</v>
      </c>
      <c r="D19" s="1">
        <f t="shared" si="0"/>
        <v>-391</v>
      </c>
      <c r="E19" s="2">
        <f t="shared" si="1"/>
        <v>-2.3276580545303013E-2</v>
      </c>
      <c r="F19" s="3">
        <f t="shared" si="2"/>
        <v>0.97672341945469698</v>
      </c>
    </row>
    <row r="20" spans="1:6" ht="25.5" customHeight="1" x14ac:dyDescent="0.2">
      <c r="A20" s="7">
        <v>2006</v>
      </c>
      <c r="B20" s="1">
        <v>16626</v>
      </c>
      <c r="C20" s="1">
        <v>14185</v>
      </c>
      <c r="D20" s="1">
        <f t="shared" si="0"/>
        <v>2441</v>
      </c>
      <c r="E20" s="2">
        <f t="shared" si="1"/>
        <v>0.17208318646457527</v>
      </c>
      <c r="F20" s="3">
        <f t="shared" si="2"/>
        <v>1.1720831864645753</v>
      </c>
    </row>
    <row r="21" spans="1:6" ht="25.5" customHeight="1" x14ac:dyDescent="0.2">
      <c r="A21" s="7" t="s">
        <v>12</v>
      </c>
      <c r="B21" s="1">
        <f>SUM(B11:B20)</f>
        <v>292217</v>
      </c>
      <c r="C21" s="1">
        <f>SUM(C11:C20)</f>
        <v>272140</v>
      </c>
      <c r="D21" s="1">
        <f t="shared" si="0"/>
        <v>20077</v>
      </c>
      <c r="E21" s="2">
        <f t="shared" si="1"/>
        <v>7.3774527816565003E-2</v>
      </c>
      <c r="F21" s="3">
        <f t="shared" si="2"/>
        <v>1.0737745278165649</v>
      </c>
    </row>
    <row r="22" spans="1:6" ht="20.100000000000001" customHeight="1" x14ac:dyDescent="0.2">
      <c r="A22" s="4" t="s">
        <v>13</v>
      </c>
      <c r="B22" s="5"/>
      <c r="C22" s="5"/>
      <c r="D22" s="5"/>
      <c r="E22" s="6"/>
      <c r="F22" s="3">
        <f>SUM(F11:F20)/10</f>
        <v>1.0718738409987409</v>
      </c>
    </row>
    <row r="24" spans="1:6" ht="15" customHeight="1" x14ac:dyDescent="0.2">
      <c r="A24" t="s">
        <v>18</v>
      </c>
    </row>
    <row r="25" spans="1:6" ht="15" customHeight="1" x14ac:dyDescent="0.2">
      <c r="A25" t="s">
        <v>14</v>
      </c>
    </row>
    <row r="26" spans="1:6" ht="23.25" customHeight="1" x14ac:dyDescent="0.2">
      <c r="A26" t="s">
        <v>15</v>
      </c>
    </row>
    <row r="27" spans="1:6" ht="15" customHeight="1" x14ac:dyDescent="0.2">
      <c r="A27" t="s">
        <v>16</v>
      </c>
    </row>
  </sheetData>
  <mergeCells count="3">
    <mergeCell ref="A1:F1"/>
    <mergeCell ref="A2:F2"/>
    <mergeCell ref="A3:F3"/>
  </mergeCells>
  <printOptions horizontalCentered="1"/>
  <pageMargins left="0.75" right="0.75" top="0.75" bottom="1" header="0.25" footer="0.5"/>
  <pageSetup scale="85" orientation="landscape" r:id="rId1"/>
  <headerFooter alignWithMargins="0">
    <oddHeader>&amp;R&amp;8CASE NO. 2015-00343
ATTACHMENT 1
TO STAFF DR NO. 2-52</oddHeader>
  </headerFooter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sqref="A1:F1"/>
    </sheetView>
  </sheetViews>
  <sheetFormatPr defaultRowHeight="12.75" x14ac:dyDescent="0.2"/>
  <cols>
    <col min="2" max="2" width="18.7109375" customWidth="1"/>
    <col min="3" max="5" width="20.7109375" customWidth="1"/>
    <col min="6" max="6" width="25" customWidth="1"/>
    <col min="7" max="7" width="32" bestFit="1" customWidth="1"/>
    <col min="12" max="12" width="14.42578125" bestFit="1" customWidth="1"/>
  </cols>
  <sheetData>
    <row r="1" spans="1:12" s="8" customFormat="1" x14ac:dyDescent="0.2">
      <c r="A1" s="17" t="s">
        <v>0</v>
      </c>
      <c r="B1" s="17"/>
      <c r="C1" s="17"/>
      <c r="D1" s="17"/>
      <c r="E1" s="17"/>
      <c r="F1" s="17"/>
    </row>
    <row r="2" spans="1:12" s="8" customFormat="1" x14ac:dyDescent="0.2">
      <c r="A2" s="17" t="s">
        <v>19</v>
      </c>
      <c r="B2" s="17"/>
      <c r="C2" s="17"/>
      <c r="D2" s="17"/>
      <c r="E2" s="17"/>
      <c r="F2" s="17"/>
    </row>
    <row r="3" spans="1:12" s="8" customFormat="1" x14ac:dyDescent="0.2">
      <c r="A3" s="17" t="s">
        <v>1</v>
      </c>
      <c r="B3" s="17"/>
      <c r="C3" s="17"/>
      <c r="D3" s="17"/>
      <c r="E3" s="17"/>
      <c r="F3" s="17"/>
    </row>
    <row r="4" spans="1:12" s="8" customFormat="1" x14ac:dyDescent="0.2">
      <c r="A4" s="9"/>
      <c r="B4" s="9"/>
      <c r="C4" s="9"/>
      <c r="D4" s="9" t="s">
        <v>2</v>
      </c>
      <c r="E4" s="9"/>
      <c r="F4" s="9"/>
    </row>
    <row r="5" spans="1:12" s="8" customFormat="1" x14ac:dyDescent="0.2">
      <c r="A5" s="9"/>
      <c r="B5" s="9"/>
      <c r="C5" s="9"/>
      <c r="D5" s="12" t="s">
        <v>3</v>
      </c>
      <c r="E5" s="9"/>
      <c r="F5" s="9"/>
    </row>
    <row r="6" spans="1:12" s="8" customFormat="1" x14ac:dyDescent="0.2">
      <c r="A6" s="9"/>
      <c r="B6" s="9"/>
      <c r="C6" s="9"/>
      <c r="D6" s="9" t="s">
        <v>4</v>
      </c>
      <c r="E6" s="9"/>
      <c r="F6" s="9"/>
    </row>
    <row r="7" spans="1:12" s="8" customFormat="1" x14ac:dyDescent="0.2">
      <c r="F7" s="13"/>
    </row>
    <row r="8" spans="1:12" s="8" customFormat="1" x14ac:dyDescent="0.2">
      <c r="A8" s="8" t="s">
        <v>23</v>
      </c>
      <c r="F8" s="13"/>
    </row>
    <row r="9" spans="1:12" s="8" customFormat="1" x14ac:dyDescent="0.2"/>
    <row r="10" spans="1:12" s="11" customFormat="1" ht="37.5" customHeight="1" x14ac:dyDescent="0.2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21</v>
      </c>
    </row>
    <row r="11" spans="1:12" ht="25.5" customHeight="1" x14ac:dyDescent="0.2">
      <c r="A11" s="7">
        <v>2015</v>
      </c>
      <c r="B11" s="1">
        <f>36926440.56/1000</f>
        <v>36926.440560000003</v>
      </c>
      <c r="C11" s="1">
        <f>36259795/1000</f>
        <v>36259.794999999998</v>
      </c>
      <c r="D11" s="1">
        <f t="shared" ref="D11:D21" si="0">B11-C11</f>
        <v>666.64556000000448</v>
      </c>
      <c r="E11" s="2">
        <f t="shared" ref="E11:E21" si="1">D11/C11</f>
        <v>1.8385254522260936E-2</v>
      </c>
      <c r="F11" s="3">
        <f t="shared" ref="F11:F21" si="2">B11/C11</f>
        <v>1.0183852545222609</v>
      </c>
      <c r="G11" s="3"/>
    </row>
    <row r="12" spans="1:12" ht="25.5" customHeight="1" x14ac:dyDescent="0.2">
      <c r="A12" s="7">
        <v>2014</v>
      </c>
      <c r="B12" s="1">
        <f>22691182.45/1000</f>
        <v>22691.18245</v>
      </c>
      <c r="C12" s="1">
        <f>20031072/1000</f>
        <v>20031.072</v>
      </c>
      <c r="D12" s="1">
        <f t="shared" si="0"/>
        <v>2660.1104500000001</v>
      </c>
      <c r="E12" s="2">
        <f t="shared" si="1"/>
        <v>0.13279920565409581</v>
      </c>
      <c r="F12" s="3">
        <f t="shared" si="2"/>
        <v>1.1327992056540959</v>
      </c>
      <c r="G12" s="3"/>
    </row>
    <row r="13" spans="1:12" ht="25.5" customHeight="1" x14ac:dyDescent="0.2">
      <c r="A13" s="7">
        <v>2013</v>
      </c>
      <c r="B13" s="1">
        <f>17171793.64/1000</f>
        <v>17171.79364</v>
      </c>
      <c r="C13" s="1">
        <f>17317351/1000</f>
        <v>17317.350999999999</v>
      </c>
      <c r="D13" s="1">
        <f t="shared" si="0"/>
        <v>-145.55735999999888</v>
      </c>
      <c r="E13" s="2">
        <f t="shared" si="1"/>
        <v>-8.4052901624503008E-3</v>
      </c>
      <c r="F13" s="3">
        <f t="shared" si="2"/>
        <v>0.99159470983754971</v>
      </c>
      <c r="G13" s="3"/>
    </row>
    <row r="14" spans="1:12" ht="25.5" customHeight="1" x14ac:dyDescent="0.2">
      <c r="A14" s="7">
        <v>2012</v>
      </c>
      <c r="B14" s="1">
        <f>17300343.56/1000</f>
        <v>17300.343559999998</v>
      </c>
      <c r="C14" s="1">
        <f>17926770/1000</f>
        <v>17926.77</v>
      </c>
      <c r="D14" s="1">
        <f>B14-C14</f>
        <v>-626.42644000000291</v>
      </c>
      <c r="E14" s="2">
        <f>D14/C14</f>
        <v>-3.494363122860409E-2</v>
      </c>
      <c r="F14" s="3">
        <f>B14/C14</f>
        <v>0.96505636877139589</v>
      </c>
      <c r="G14" s="3"/>
      <c r="L14" s="15"/>
    </row>
    <row r="15" spans="1:12" ht="25.5" customHeight="1" x14ac:dyDescent="0.2">
      <c r="A15" s="7">
        <v>2011</v>
      </c>
      <c r="B15" s="1">
        <f>3741124.84/1000</f>
        <v>3741.1248399999999</v>
      </c>
      <c r="C15" s="1">
        <f>3407068/1000</f>
        <v>3407.0680000000002</v>
      </c>
      <c r="D15" s="1">
        <f>B15-C15</f>
        <v>334.05683999999974</v>
      </c>
      <c r="E15" s="2">
        <f>D15/C15</f>
        <v>9.8048186886789374E-2</v>
      </c>
      <c r="F15" s="3">
        <f>B15/C15</f>
        <v>1.0980481868867893</v>
      </c>
      <c r="G15" s="3"/>
      <c r="L15" s="15"/>
    </row>
    <row r="16" spans="1:12" ht="25.5" customHeight="1" x14ac:dyDescent="0.2">
      <c r="A16" s="7">
        <v>2010</v>
      </c>
      <c r="B16" s="1">
        <v>0</v>
      </c>
      <c r="C16" s="1">
        <v>0</v>
      </c>
      <c r="D16" s="1">
        <f>B16-C16</f>
        <v>0</v>
      </c>
      <c r="E16" s="2"/>
      <c r="F16" s="3"/>
      <c r="G16" s="3" t="s">
        <v>22</v>
      </c>
      <c r="L16" s="15"/>
    </row>
    <row r="17" spans="1:12" ht="25.5" customHeight="1" x14ac:dyDescent="0.2">
      <c r="A17" s="7">
        <v>2009</v>
      </c>
      <c r="B17" s="1">
        <v>0</v>
      </c>
      <c r="C17" s="1">
        <v>0</v>
      </c>
      <c r="D17" s="1">
        <f>B17-C17</f>
        <v>0</v>
      </c>
      <c r="E17" s="2"/>
      <c r="F17" s="3"/>
      <c r="G17" s="3" t="s">
        <v>22</v>
      </c>
      <c r="L17" s="15"/>
    </row>
    <row r="18" spans="1:12" ht="25.5" customHeight="1" x14ac:dyDescent="0.2">
      <c r="A18" s="7">
        <v>2008</v>
      </c>
      <c r="B18" s="1">
        <v>0</v>
      </c>
      <c r="C18" s="1">
        <v>0</v>
      </c>
      <c r="D18" s="1">
        <f t="shared" si="0"/>
        <v>0</v>
      </c>
      <c r="E18" s="2"/>
      <c r="F18" s="3"/>
      <c r="G18" s="3" t="s">
        <v>22</v>
      </c>
      <c r="L18" s="15"/>
    </row>
    <row r="19" spans="1:12" ht="25.5" customHeight="1" x14ac:dyDescent="0.2">
      <c r="A19" s="7">
        <v>2007</v>
      </c>
      <c r="B19" s="1">
        <v>0</v>
      </c>
      <c r="C19" s="1">
        <v>0</v>
      </c>
      <c r="D19" s="1">
        <f t="shared" si="0"/>
        <v>0</v>
      </c>
      <c r="E19" s="2"/>
      <c r="F19" s="3"/>
      <c r="G19" s="3" t="s">
        <v>22</v>
      </c>
    </row>
    <row r="20" spans="1:12" ht="25.5" customHeight="1" x14ac:dyDescent="0.2">
      <c r="A20" s="7">
        <v>2006</v>
      </c>
      <c r="B20" s="1">
        <v>0</v>
      </c>
      <c r="C20" s="1">
        <v>0</v>
      </c>
      <c r="D20" s="1">
        <f t="shared" si="0"/>
        <v>0</v>
      </c>
      <c r="E20" s="2"/>
      <c r="F20" s="3"/>
      <c r="G20" s="3" t="s">
        <v>22</v>
      </c>
    </row>
    <row r="21" spans="1:12" ht="25.5" customHeight="1" x14ac:dyDescent="0.2">
      <c r="A21" s="7" t="s">
        <v>12</v>
      </c>
      <c r="B21" s="1">
        <f>SUM(B11:B20)</f>
        <v>97830.885049999997</v>
      </c>
      <c r="C21" s="1">
        <f>SUM(C11:C20)</f>
        <v>94942.055999999997</v>
      </c>
      <c r="D21" s="1">
        <f t="shared" si="0"/>
        <v>2888.8290500000003</v>
      </c>
      <c r="E21" s="2">
        <f t="shared" si="1"/>
        <v>3.042728556457636E-2</v>
      </c>
      <c r="F21" s="3">
        <f t="shared" si="2"/>
        <v>1.0304272855645764</v>
      </c>
      <c r="G21" s="3"/>
    </row>
    <row r="22" spans="1:12" ht="20.100000000000001" customHeight="1" x14ac:dyDescent="0.2">
      <c r="A22" s="4" t="s">
        <v>13</v>
      </c>
      <c r="B22" s="5"/>
      <c r="C22" s="5"/>
      <c r="D22" s="5"/>
      <c r="E22" s="6"/>
      <c r="F22" s="3">
        <f>SUM(F11:F20)/10</f>
        <v>0.52058837256720913</v>
      </c>
      <c r="G22" s="3"/>
    </row>
    <row r="24" spans="1:12" ht="15" customHeight="1" x14ac:dyDescent="0.2"/>
    <row r="25" spans="1:12" ht="15" customHeight="1" x14ac:dyDescent="0.2"/>
    <row r="26" spans="1:12" ht="23.25" customHeight="1" x14ac:dyDescent="0.2"/>
    <row r="27" spans="1:12" ht="15" customHeight="1" x14ac:dyDescent="0.2"/>
  </sheetData>
  <mergeCells count="3">
    <mergeCell ref="A1:F1"/>
    <mergeCell ref="A2:F2"/>
    <mergeCell ref="A3:F3"/>
  </mergeCells>
  <phoneticPr fontId="0" type="noConversion"/>
  <printOptions horizontalCentered="1"/>
  <pageMargins left="0.75" right="0.75" top="0.75" bottom="1" header="0.25" footer="0.5"/>
  <pageSetup scale="84" orientation="landscape" r:id="rId1"/>
  <headerFooter alignWithMargins="0">
    <oddHeader>&amp;R&amp;8CASE NO. 2015-00343
ATTACHMENT 1
TO STAFF DR NO. 2-52</oddHeader>
  </headerFooter>
  <rowBreaks count="1" manualBreakCount="1">
    <brk id="2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sqref="A1:F1"/>
    </sheetView>
  </sheetViews>
  <sheetFormatPr defaultRowHeight="12.75" x14ac:dyDescent="0.2"/>
  <cols>
    <col min="2" max="2" width="18.7109375" customWidth="1"/>
    <col min="3" max="5" width="20.7109375" customWidth="1"/>
    <col min="6" max="6" width="25" customWidth="1"/>
    <col min="7" max="7" width="32" bestFit="1" customWidth="1"/>
  </cols>
  <sheetData>
    <row r="1" spans="1:12" s="8" customFormat="1" x14ac:dyDescent="0.2">
      <c r="A1" s="17" t="s">
        <v>0</v>
      </c>
      <c r="B1" s="17"/>
      <c r="C1" s="17"/>
      <c r="D1" s="17"/>
      <c r="E1" s="17"/>
      <c r="F1" s="17"/>
    </row>
    <row r="2" spans="1:12" s="8" customFormat="1" x14ac:dyDescent="0.2">
      <c r="A2" s="17" t="s">
        <v>19</v>
      </c>
      <c r="B2" s="17"/>
      <c r="C2" s="17"/>
      <c r="D2" s="17"/>
      <c r="E2" s="17"/>
      <c r="F2" s="17"/>
    </row>
    <row r="3" spans="1:12" s="8" customFormat="1" x14ac:dyDescent="0.2">
      <c r="A3" s="17" t="s">
        <v>1</v>
      </c>
      <c r="B3" s="17"/>
      <c r="C3" s="17"/>
      <c r="D3" s="17"/>
      <c r="E3" s="17"/>
      <c r="F3" s="17"/>
    </row>
    <row r="4" spans="1:12" s="8" customFormat="1" x14ac:dyDescent="0.2">
      <c r="A4" s="14"/>
      <c r="B4" s="14"/>
      <c r="C4" s="14"/>
      <c r="D4" s="14" t="s">
        <v>2</v>
      </c>
      <c r="E4" s="14"/>
      <c r="F4" s="14"/>
    </row>
    <row r="5" spans="1:12" s="8" customFormat="1" x14ac:dyDescent="0.2">
      <c r="A5" s="14"/>
      <c r="B5" s="14"/>
      <c r="C5" s="14"/>
      <c r="D5" s="12" t="s">
        <v>3</v>
      </c>
      <c r="E5" s="14"/>
      <c r="F5" s="14"/>
    </row>
    <row r="6" spans="1:12" s="8" customFormat="1" x14ac:dyDescent="0.2">
      <c r="A6" s="14"/>
      <c r="B6" s="14"/>
      <c r="C6" s="14"/>
      <c r="D6" s="14" t="s">
        <v>4</v>
      </c>
      <c r="E6" s="14"/>
      <c r="F6" s="14"/>
    </row>
    <row r="7" spans="1:12" s="8" customFormat="1" x14ac:dyDescent="0.2">
      <c r="F7" s="13"/>
    </row>
    <row r="8" spans="1:12" s="8" customFormat="1" x14ac:dyDescent="0.2">
      <c r="A8" s="8" t="s">
        <v>24</v>
      </c>
      <c r="F8" s="13"/>
    </row>
    <row r="9" spans="1:12" s="8" customFormat="1" x14ac:dyDescent="0.2"/>
    <row r="10" spans="1:12" s="11" customFormat="1" ht="37.5" customHeight="1" x14ac:dyDescent="0.2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21</v>
      </c>
    </row>
    <row r="11" spans="1:12" ht="25.5" customHeight="1" x14ac:dyDescent="0.2">
      <c r="A11" s="7">
        <v>2015</v>
      </c>
      <c r="B11" s="1">
        <f>55475-PRP!B11</f>
        <v>18548.559439999997</v>
      </c>
      <c r="C11" s="1">
        <f>55854-PRP!C11</f>
        <v>19594.205000000002</v>
      </c>
      <c r="D11" s="1">
        <f t="shared" ref="D11:D21" si="0">B11-C11</f>
        <v>-1045.6455600000045</v>
      </c>
      <c r="E11" s="2">
        <f t="shared" ref="E11:E21" si="1">D11/C11</f>
        <v>-5.3365041347684397E-2</v>
      </c>
      <c r="F11" s="3">
        <f t="shared" ref="F11:F21" si="2">B11/C11</f>
        <v>0.94663495865231562</v>
      </c>
      <c r="G11" s="3"/>
      <c r="I11" s="16"/>
      <c r="J11" s="16"/>
      <c r="L11" s="16"/>
    </row>
    <row r="12" spans="1:12" ht="25.5" customHeight="1" x14ac:dyDescent="0.2">
      <c r="A12" s="7">
        <v>2014</v>
      </c>
      <c r="B12" s="1">
        <f>49197-PRP!B12</f>
        <v>26505.81755</v>
      </c>
      <c r="C12" s="1">
        <f>43656-PRP!C12</f>
        <v>23624.928</v>
      </c>
      <c r="D12" s="1">
        <f t="shared" si="0"/>
        <v>2880.8895499999999</v>
      </c>
      <c r="E12" s="2">
        <f t="shared" si="1"/>
        <v>0.12194278644997351</v>
      </c>
      <c r="F12" s="3">
        <f t="shared" si="2"/>
        <v>1.1219427864499736</v>
      </c>
      <c r="G12" s="3"/>
      <c r="I12" s="16"/>
      <c r="J12" s="16"/>
      <c r="L12" s="16"/>
    </row>
    <row r="13" spans="1:12" ht="25.5" customHeight="1" x14ac:dyDescent="0.2">
      <c r="A13" s="7">
        <v>2013</v>
      </c>
      <c r="B13" s="1">
        <f>35551-PRP!B13</f>
        <v>18379.20636</v>
      </c>
      <c r="C13" s="1">
        <f>29805-PRP!C13</f>
        <v>12487.649000000001</v>
      </c>
      <c r="D13" s="1">
        <f t="shared" si="0"/>
        <v>5891.5573599999989</v>
      </c>
      <c r="E13" s="2">
        <f t="shared" si="1"/>
        <v>0.47179075581000063</v>
      </c>
      <c r="F13" s="3">
        <f t="shared" si="2"/>
        <v>1.4717907558100005</v>
      </c>
      <c r="G13" s="3"/>
      <c r="I13" s="16"/>
      <c r="J13" s="16"/>
      <c r="L13" s="16"/>
    </row>
    <row r="14" spans="1:12" ht="25.5" customHeight="1" x14ac:dyDescent="0.2">
      <c r="A14" s="7">
        <v>2012</v>
      </c>
      <c r="B14" s="1">
        <f>37799-PRP!B14</f>
        <v>20498.656440000002</v>
      </c>
      <c r="C14" s="1">
        <f>31254-PRP!C14</f>
        <v>13327.23</v>
      </c>
      <c r="D14" s="1">
        <f>B14-C14</f>
        <v>7171.4264400000029</v>
      </c>
      <c r="E14" s="2">
        <f>D14/C14</f>
        <v>0.538103299785477</v>
      </c>
      <c r="F14" s="3">
        <f>B14/C14</f>
        <v>1.5381032997854771</v>
      </c>
      <c r="G14" s="3"/>
      <c r="I14" s="16"/>
      <c r="J14" s="16"/>
      <c r="L14" s="16"/>
    </row>
    <row r="15" spans="1:12" ht="25.5" customHeight="1" x14ac:dyDescent="0.2">
      <c r="A15" s="7">
        <v>2011</v>
      </c>
      <c r="B15" s="1">
        <f>22266-PRP!B15</f>
        <v>18524.87516</v>
      </c>
      <c r="C15" s="1">
        <f>21659-PRP!C15</f>
        <v>18251.932000000001</v>
      </c>
      <c r="D15" s="1">
        <f>B15-C15</f>
        <v>272.9431599999989</v>
      </c>
      <c r="E15" s="2">
        <f>D15/C15</f>
        <v>1.4954206491674355E-2</v>
      </c>
      <c r="F15" s="3">
        <f>B15/C15</f>
        <v>1.0149542064916743</v>
      </c>
      <c r="G15" s="3"/>
      <c r="I15" s="16"/>
      <c r="J15" s="16"/>
      <c r="L15" s="16"/>
    </row>
    <row r="16" spans="1:12" ht="25.5" customHeight="1" x14ac:dyDescent="0.2">
      <c r="A16" s="7">
        <v>2010</v>
      </c>
      <c r="B16" s="1">
        <v>21493</v>
      </c>
      <c r="C16" s="1">
        <v>22717</v>
      </c>
      <c r="D16" s="1">
        <f>B16-C16</f>
        <v>-1224</v>
      </c>
      <c r="E16" s="2">
        <f>D16/C16</f>
        <v>-5.3880353919971827E-2</v>
      </c>
      <c r="F16" s="3">
        <f>B16/C16</f>
        <v>0.94611964608002819</v>
      </c>
      <c r="G16" s="3" t="s">
        <v>22</v>
      </c>
      <c r="I16" s="16"/>
      <c r="J16" s="16"/>
      <c r="L16" s="16"/>
    </row>
    <row r="17" spans="1:12" ht="25.5" customHeight="1" x14ac:dyDescent="0.2">
      <c r="A17" s="7">
        <v>2009</v>
      </c>
      <c r="B17" s="1">
        <v>19736</v>
      </c>
      <c r="C17" s="1">
        <v>17396</v>
      </c>
      <c r="D17" s="1">
        <f>B17-C17</f>
        <v>2340</v>
      </c>
      <c r="E17" s="2">
        <f>D17/C17</f>
        <v>0.13451368130604738</v>
      </c>
      <c r="F17" s="3">
        <f>B17/C17</f>
        <v>1.1345136813060475</v>
      </c>
      <c r="G17" s="3" t="s">
        <v>22</v>
      </c>
      <c r="I17" s="16"/>
      <c r="J17" s="16"/>
      <c r="L17" s="16"/>
    </row>
    <row r="18" spans="1:12" ht="25.5" customHeight="1" x14ac:dyDescent="0.2">
      <c r="A18" s="7">
        <v>2008</v>
      </c>
      <c r="B18" s="1">
        <v>17667</v>
      </c>
      <c r="C18" s="1">
        <v>18816</v>
      </c>
      <c r="D18" s="1">
        <f t="shared" si="0"/>
        <v>-1149</v>
      </c>
      <c r="E18" s="2">
        <f t="shared" si="1"/>
        <v>-6.1065051020408163E-2</v>
      </c>
      <c r="F18" s="3">
        <f t="shared" si="2"/>
        <v>0.93893494897959184</v>
      </c>
      <c r="G18" s="3" t="s">
        <v>22</v>
      </c>
      <c r="I18" s="16"/>
      <c r="J18" s="16"/>
      <c r="L18" s="16"/>
    </row>
    <row r="19" spans="1:12" ht="25.5" customHeight="1" x14ac:dyDescent="0.2">
      <c r="A19" s="7">
        <v>2007</v>
      </c>
      <c r="B19" s="1">
        <v>16407</v>
      </c>
      <c r="C19" s="1">
        <v>16798</v>
      </c>
      <c r="D19" s="1">
        <f t="shared" si="0"/>
        <v>-391</v>
      </c>
      <c r="E19" s="2">
        <f t="shared" si="1"/>
        <v>-2.3276580545303013E-2</v>
      </c>
      <c r="F19" s="3">
        <f t="shared" si="2"/>
        <v>0.97672341945469698</v>
      </c>
      <c r="G19" s="3" t="s">
        <v>22</v>
      </c>
      <c r="I19" s="16"/>
      <c r="J19" s="16"/>
      <c r="L19" s="16"/>
    </row>
    <row r="20" spans="1:12" ht="25.5" customHeight="1" x14ac:dyDescent="0.2">
      <c r="A20" s="7">
        <v>2006</v>
      </c>
      <c r="B20" s="1">
        <v>16626</v>
      </c>
      <c r="C20" s="1">
        <v>14185</v>
      </c>
      <c r="D20" s="1">
        <f t="shared" si="0"/>
        <v>2441</v>
      </c>
      <c r="E20" s="2">
        <f t="shared" si="1"/>
        <v>0.17208318646457527</v>
      </c>
      <c r="F20" s="3">
        <f t="shared" si="2"/>
        <v>1.1720831864645753</v>
      </c>
      <c r="G20" s="3" t="s">
        <v>22</v>
      </c>
      <c r="I20" s="16"/>
      <c r="J20" s="16"/>
      <c r="L20" s="16"/>
    </row>
    <row r="21" spans="1:12" ht="25.5" customHeight="1" x14ac:dyDescent="0.2">
      <c r="A21" s="7" t="s">
        <v>12</v>
      </c>
      <c r="B21" s="1">
        <f>SUM(B11:B20)</f>
        <v>194386.11495000002</v>
      </c>
      <c r="C21" s="1">
        <f>SUM(C11:C20)</f>
        <v>177197.94400000002</v>
      </c>
      <c r="D21" s="1">
        <f t="shared" si="0"/>
        <v>17188.17095</v>
      </c>
      <c r="E21" s="2">
        <f t="shared" si="1"/>
        <v>9.6999832853591109E-2</v>
      </c>
      <c r="F21" s="3">
        <f t="shared" si="2"/>
        <v>1.096999832853591</v>
      </c>
      <c r="G21" s="3"/>
    </row>
    <row r="22" spans="1:12" ht="20.100000000000001" customHeight="1" x14ac:dyDescent="0.2">
      <c r="A22" s="4" t="s">
        <v>13</v>
      </c>
      <c r="B22" s="5"/>
      <c r="C22" s="5"/>
      <c r="D22" s="5"/>
      <c r="E22" s="6"/>
      <c r="F22" s="3">
        <f>SUM(F11:F20)/10</f>
        <v>1.126180088947438</v>
      </c>
      <c r="G22" s="3"/>
    </row>
    <row r="24" spans="1:12" ht="15" customHeight="1" x14ac:dyDescent="0.2"/>
    <row r="25" spans="1:12" ht="15" customHeight="1" x14ac:dyDescent="0.2"/>
    <row r="26" spans="1:12" ht="23.25" customHeight="1" x14ac:dyDescent="0.2"/>
    <row r="27" spans="1:12" ht="15" customHeight="1" x14ac:dyDescent="0.2"/>
  </sheetData>
  <mergeCells count="3">
    <mergeCell ref="A1:F1"/>
    <mergeCell ref="A2:F2"/>
    <mergeCell ref="A3:F3"/>
  </mergeCells>
  <printOptions horizontalCentered="1"/>
  <pageMargins left="0.75" right="0.75" top="0.75" bottom="1" header="0.25" footer="0.5"/>
  <pageSetup scale="84" orientation="landscape" r:id="rId1"/>
  <headerFooter alignWithMargins="0">
    <oddHeader>&amp;R&amp;8CASE NO. 2015-00343
ATTACHMENT 1
TO STAFF DR NO. 2-52</oddHead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Filed</vt:lpstr>
      <vt:lpstr>PRP</vt:lpstr>
      <vt:lpstr>Non-PRP</vt:lpstr>
      <vt:lpstr>Filed!Print_Area</vt:lpstr>
      <vt:lpstr>'Non-PRP'!Print_Area</vt:lpstr>
      <vt:lpstr>PRP!Print_Area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rcook</dc:creator>
  <cp:lastModifiedBy>Eric  Wilen</cp:lastModifiedBy>
  <cp:lastPrinted>2016-02-22T19:28:48Z</cp:lastPrinted>
  <dcterms:created xsi:type="dcterms:W3CDTF">2007-01-09T21:51:28Z</dcterms:created>
  <dcterms:modified xsi:type="dcterms:W3CDTF">2016-02-22T19:28:53Z</dcterms:modified>
</cp:coreProperties>
</file>